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18.xml" ContentType="application/vnd.ms-office.activeX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20.xml" ContentType="application/vnd.ms-office.activeX+xml"/>
  <Override PartName="/xl/drawings/drawing8.xml" ContentType="application/vnd.openxmlformats-officedocument.drawing+xml"/>
  <Override PartName="/xl/activeX/activeX2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GETCHEL\Documents\Workspaces\Libs\islTofRegDrv\excelVBA\"/>
    </mc:Choice>
  </mc:AlternateContent>
  <bookViews>
    <workbookView xWindow="0" yWindow="0" windowWidth="3765" windowHeight="1425" firstSheet="3" activeTab="3"/>
  </bookViews>
  <sheets>
    <sheet name="GUI" sheetId="13" r:id="rId1"/>
    <sheet name="regList" sheetId="1" r:id="rId2"/>
    <sheet name="Datasheet" sheetId="3" r:id="rId3"/>
    <sheet name="fields" sheetId="2" r:id="rId4"/>
    <sheet name="Test" sheetId="4" r:id="rId5"/>
    <sheet name="sweepAPT" sheetId="12" r:id="rId6"/>
    <sheet name="Calibration" sheetId="11" r:id="rId7"/>
    <sheet name="image" sheetId="5" r:id="rId8"/>
    <sheet name="init" sheetId="6" r:id="rId9"/>
    <sheet name="reset" sheetId="7" r:id="rId10"/>
    <sheet name="GUIdump" sheetId="9" r:id="rId11"/>
    <sheet name="Sequences" sheetId="10" r:id="rId12"/>
    <sheet name="diagnostic" sheetId="14" r:id="rId13"/>
  </sheets>
  <functionGroups builtInGroupCount="18"/>
  <definedNames>
    <definedName name="ambient">Test!$E$9</definedName>
    <definedName name="APIfields">fields!$X$9:$AE$299</definedName>
    <definedName name="aptStep">sweepAPT!$B$32</definedName>
    <definedName name="CalRegs">Calibration!$B$6:$J$13</definedName>
    <definedName name="chipInit">Sequences!$B$3:$C$10</definedName>
    <definedName name="dataTable">fields!$B$9:$U$299</definedName>
    <definedName name="degPerCm">sweepAPT!$U$30</definedName>
    <definedName name="distance">Test!$C$9</definedName>
    <definedName name="distanceSmp">Test!$C$13:$C$44</definedName>
    <definedName name="fieldSetup">Test!$L$4:$O$30</definedName>
    <definedName name="GUIdump">GUIdump!$A$20:$Q$36</definedName>
    <definedName name="i2cAddr">Test!$D$3</definedName>
    <definedName name="initImage">init!$A$20:$Q$36</definedName>
    <definedName name="IQmbCoeffs">sweepAPT!$Q$24:$R$28</definedName>
    <definedName name="magDistSweep">sweepAPT!$H$32:$S$632</definedName>
    <definedName name="magnitude">Test!$E$8</definedName>
    <definedName name="magOffsetCal">Test!$E$24:$I$27</definedName>
    <definedName name="magSweep">sweepAPT!$D$32:$D$632</definedName>
    <definedName name="maxMag">sweepAPT!$AM$30</definedName>
    <definedName name="mmDistIn">sweepAPT!$C$32:$C$632</definedName>
    <definedName name="mmPerDeg">sweepAPT!$V$30</definedName>
    <definedName name="mpaSize">Test!$D$7</definedName>
    <definedName name="mSwpAvg">sweepAPT!$B$34</definedName>
    <definedName name="nAptSteps">sweepAPT!$C$30</definedName>
    <definedName name="offsetMM">Test!$G$22</definedName>
    <definedName name="pollRegs">Test!$AZ$49:$AZ$64</definedName>
    <definedName name="radPerCm">sweepAPT!$CJ$30</definedName>
    <definedName name="regImage">image!$A$20:$Q$36</definedName>
    <definedName name="reMap">sweepAPT!$CK$29:$CQ$29</definedName>
    <definedName name="solver_adj" localSheetId="5" hidden="1">sweepAPT!$AF$19:$AG$19</definedName>
    <definedName name="solver_cvg" localSheetId="5" hidden="1">0.0001</definedName>
    <definedName name="solver_drv" localSheetId="5" hidden="1">1</definedName>
    <definedName name="solver_eng" localSheetId="3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sweepAPT!$CM$31:$CN$31</definedName>
    <definedName name="solver_lhs2" localSheetId="5" hidden="1">sweepAPT!$CN$31</definedName>
    <definedName name="solver_lhs3" localSheetId="5" hidden="1">sweepAPT!$CN$31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3" hidden="1">1</definedName>
    <definedName name="solver_neg" localSheetId="5" hidden="1">1</definedName>
    <definedName name="solver_nod" localSheetId="5" hidden="1">2147483647</definedName>
    <definedName name="solver_num" localSheetId="3" hidden="1">0</definedName>
    <definedName name="solver_num" localSheetId="5" hidden="1">0</definedName>
    <definedName name="solver_nwt" localSheetId="5" hidden="1">1</definedName>
    <definedName name="solver_opt" localSheetId="3" hidden="1">fields!$P$16</definedName>
    <definedName name="solver_opt" localSheetId="5" hidden="1">sweepAPT!$AF$30</definedName>
    <definedName name="solver_pre" localSheetId="5" hidden="1">0.00000001</definedName>
    <definedName name="solver_rbv" localSheetId="5" hidden="1">2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hs1" localSheetId="5" hidden="1">sweepAPT!$H$92</definedName>
    <definedName name="solver_rhs2" localSheetId="5" hidden="1">sweepAPT!$CH$92</definedName>
    <definedName name="solver_rhs3" localSheetId="5" hidden="1">sweepAPT!$CH$92</definedName>
    <definedName name="solver_rlx" localSheetId="5" hidden="1">2</definedName>
    <definedName name="solver_rsd" localSheetId="5" hidden="1">1</definedName>
    <definedName name="solver_scl" localSheetId="5" hidden="1">1</definedName>
    <definedName name="solver_sho" localSheetId="5" hidden="1">1</definedName>
    <definedName name="solver_ssz" localSheetId="5" hidden="1">10000</definedName>
    <definedName name="solver_tim" localSheetId="5" hidden="1">1000</definedName>
    <definedName name="solver_tol" localSheetId="5" hidden="1">0.01</definedName>
    <definedName name="solver_typ" localSheetId="3" hidden="1">1</definedName>
    <definedName name="solver_typ" localSheetId="5" hidden="1">3</definedName>
    <definedName name="solver_val" localSheetId="3" hidden="1">0</definedName>
    <definedName name="solver_val" localSheetId="5" hidden="1">92.6</definedName>
    <definedName name="solver_ver" localSheetId="3" hidden="1">3</definedName>
    <definedName name="solver_ver" localSheetId="5" hidden="1">3</definedName>
    <definedName name="sweepInfo">sweepAPT!$K$22:$L$23</definedName>
    <definedName name="testValue">diagnostic!$G$3:$G$28</definedName>
    <definedName name="thetaOut">sweepAPT!$DG$32:$DG$632</definedName>
    <definedName name="vga1poly32">sweepAPT!$DX$29:$DZ$29</definedName>
    <definedName name="vga1poly64">sweepAPT!$DX$30:$DZ$30</definedName>
    <definedName name="vgaCal">sweepAPT!$DR$32:$DV$271</definedName>
    <definedName name="vgaCoeffs">Test!$H$23:$I$27</definedName>
    <definedName name="X_4">sweepAPT!$DG$4:$DG$10</definedName>
    <definedName name="xTalkIQ">sweepAPT!$CM$31:$CN$31</definedName>
    <definedName name="xTalkOffsetMM">sweepAPT!$CO$32</definedName>
    <definedName name="xTalkTable">sweepAPT!$AF$18:$AG$21</definedName>
    <definedName name="Y_4">sweepAPT!$DH$4:$DH$10</definedName>
    <definedName name="zeroXtalk">Calibration!$K$3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77" i="2" l="1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R11" i="2" l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10" i="2"/>
  <c r="S12" i="2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10" i="2"/>
  <c r="Y8" i="2"/>
  <c r="Z8" i="2" s="1"/>
  <c r="AA8" i="2" s="1"/>
  <c r="AB8" i="2" s="1"/>
  <c r="AC8" i="2" s="1"/>
  <c r="AD8" i="2" s="1"/>
  <c r="AE8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C6" i="2"/>
  <c r="M12" i="2" l="1"/>
  <c r="M13" i="2" s="1"/>
  <c r="M14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3" i="2" s="1"/>
  <c r="M174" i="2" s="1"/>
  <c r="M175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7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6" i="2" s="1"/>
  <c r="M247" i="2" s="1"/>
  <c r="M248" i="2" s="1"/>
  <c r="M249" i="2" s="1"/>
  <c r="M250" i="2" s="1"/>
  <c r="M251" i="2" s="1"/>
  <c r="M252" i="2" s="1"/>
  <c r="M254" i="2" s="1"/>
  <c r="M255" i="2" s="1"/>
  <c r="M256" i="2" s="1"/>
  <c r="M257" i="2" s="1"/>
  <c r="M258" i="2" s="1"/>
  <c r="M259" i="2" s="1"/>
  <c r="M260" i="2" s="1"/>
  <c r="M261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W14" i="2" l="1"/>
  <c r="W13" i="2"/>
  <c r="W12" i="2"/>
  <c r="W11" i="2"/>
  <c r="W10" i="2"/>
  <c r="V9" i="2"/>
  <c r="W9" i="2"/>
  <c r="AJ19" i="12" l="1"/>
  <c r="AL632" i="12"/>
  <c r="AL631" i="12"/>
  <c r="AL630" i="12"/>
  <c r="AL629" i="12"/>
  <c r="AL628" i="12"/>
  <c r="AL627" i="12"/>
  <c r="AL626" i="12"/>
  <c r="AL625" i="12"/>
  <c r="AL624" i="12"/>
  <c r="AL623" i="12"/>
  <c r="AL622" i="12"/>
  <c r="AL621" i="12"/>
  <c r="AL620" i="12"/>
  <c r="AL619" i="12"/>
  <c r="AL618" i="12"/>
  <c r="AL617" i="12"/>
  <c r="AL616" i="12"/>
  <c r="AL615" i="12"/>
  <c r="AL614" i="12"/>
  <c r="AL613" i="12"/>
  <c r="AL612" i="12"/>
  <c r="AL611" i="12"/>
  <c r="AL610" i="12"/>
  <c r="AL609" i="12"/>
  <c r="AL608" i="12"/>
  <c r="AL607" i="12"/>
  <c r="AL606" i="12"/>
  <c r="AL605" i="12"/>
  <c r="AL604" i="12"/>
  <c r="AL603" i="12"/>
  <c r="AL602" i="12"/>
  <c r="AL601" i="12"/>
  <c r="AL600" i="12"/>
  <c r="AL599" i="12"/>
  <c r="AL598" i="12"/>
  <c r="AL597" i="12"/>
  <c r="AL596" i="12"/>
  <c r="AL595" i="12"/>
  <c r="AL594" i="12"/>
  <c r="AL593" i="12"/>
  <c r="AL592" i="12"/>
  <c r="AL591" i="12"/>
  <c r="AL590" i="12"/>
  <c r="AL589" i="12"/>
  <c r="AL588" i="12"/>
  <c r="AL587" i="12"/>
  <c r="AL586" i="12"/>
  <c r="AL585" i="12"/>
  <c r="AL584" i="12"/>
  <c r="AL583" i="12"/>
  <c r="AL582" i="12"/>
  <c r="AL581" i="12"/>
  <c r="AL580" i="12"/>
  <c r="AL579" i="12"/>
  <c r="AL578" i="12"/>
  <c r="AL577" i="12"/>
  <c r="AL576" i="12"/>
  <c r="AL575" i="12"/>
  <c r="AL574" i="12"/>
  <c r="AL573" i="12"/>
  <c r="AL572" i="12"/>
  <c r="AL571" i="12"/>
  <c r="AL570" i="12"/>
  <c r="AL569" i="12"/>
  <c r="AL568" i="12"/>
  <c r="AL567" i="12"/>
  <c r="AL566" i="12"/>
  <c r="AL565" i="12"/>
  <c r="AL564" i="12"/>
  <c r="AL563" i="12"/>
  <c r="AL562" i="12"/>
  <c r="AL561" i="12"/>
  <c r="AL560" i="12"/>
  <c r="AL559" i="12"/>
  <c r="AL558" i="12"/>
  <c r="AL557" i="12"/>
  <c r="AL556" i="12"/>
  <c r="AL555" i="12"/>
  <c r="AL554" i="12"/>
  <c r="AL553" i="12"/>
  <c r="AL552" i="12"/>
  <c r="AL551" i="12"/>
  <c r="AL550" i="12"/>
  <c r="AL549" i="12"/>
  <c r="AL548" i="12"/>
  <c r="AL547" i="12"/>
  <c r="AL546" i="12"/>
  <c r="AL545" i="12"/>
  <c r="AL544" i="12"/>
  <c r="AL543" i="12"/>
  <c r="AL542" i="12"/>
  <c r="AL541" i="12"/>
  <c r="AL540" i="12"/>
  <c r="AL539" i="12"/>
  <c r="AL538" i="12"/>
  <c r="AL537" i="12"/>
  <c r="AL536" i="12"/>
  <c r="AL535" i="12"/>
  <c r="AL534" i="12"/>
  <c r="AL533" i="12"/>
  <c r="AL532" i="12"/>
  <c r="AL531" i="12"/>
  <c r="AL530" i="12"/>
  <c r="AL529" i="12"/>
  <c r="AL528" i="12"/>
  <c r="AL527" i="12"/>
  <c r="AL526" i="12"/>
  <c r="AL525" i="12"/>
  <c r="AL524" i="12"/>
  <c r="AL523" i="12"/>
  <c r="AL522" i="12"/>
  <c r="AL521" i="12"/>
  <c r="AL520" i="12"/>
  <c r="AL519" i="12"/>
  <c r="AL518" i="12"/>
  <c r="AL517" i="12"/>
  <c r="AL516" i="12"/>
  <c r="AL515" i="12"/>
  <c r="AL514" i="12"/>
  <c r="AL513" i="12"/>
  <c r="AL512" i="12"/>
  <c r="AL511" i="12"/>
  <c r="AL510" i="12"/>
  <c r="AL509" i="12"/>
  <c r="AL508" i="12"/>
  <c r="AL507" i="12"/>
  <c r="AL506" i="12"/>
  <c r="AL505" i="12"/>
  <c r="AL504" i="12"/>
  <c r="AL503" i="12"/>
  <c r="AL502" i="12"/>
  <c r="AL501" i="12"/>
  <c r="AL500" i="12"/>
  <c r="AL499" i="12"/>
  <c r="AL498" i="12"/>
  <c r="AL497" i="12"/>
  <c r="AL496" i="12"/>
  <c r="AL495" i="12"/>
  <c r="AL494" i="12"/>
  <c r="AL493" i="12"/>
  <c r="AL492" i="12"/>
  <c r="AL491" i="12"/>
  <c r="AL490" i="12"/>
  <c r="AL489" i="12"/>
  <c r="AL488" i="12"/>
  <c r="AL487" i="12"/>
  <c r="AL486" i="12"/>
  <c r="AL485" i="12"/>
  <c r="AL484" i="12"/>
  <c r="AL483" i="12"/>
  <c r="AL482" i="12"/>
  <c r="AL481" i="12"/>
  <c r="AL480" i="12"/>
  <c r="AL479" i="12"/>
  <c r="AL478" i="12"/>
  <c r="AL477" i="12"/>
  <c r="AL476" i="12"/>
  <c r="AL475" i="12"/>
  <c r="AL474" i="12"/>
  <c r="AL473" i="12"/>
  <c r="AL472" i="12"/>
  <c r="AL471" i="12"/>
  <c r="AL470" i="12"/>
  <c r="AL469" i="12"/>
  <c r="AL468" i="12"/>
  <c r="AL467" i="12"/>
  <c r="AL466" i="12"/>
  <c r="AL465" i="12"/>
  <c r="AL464" i="12"/>
  <c r="AL463" i="12"/>
  <c r="AL462" i="12"/>
  <c r="AL461" i="12"/>
  <c r="AL460" i="12"/>
  <c r="AL459" i="12"/>
  <c r="AL458" i="12"/>
  <c r="AL457" i="12"/>
  <c r="AL456" i="12"/>
  <c r="AL455" i="12"/>
  <c r="AL454" i="12"/>
  <c r="AL453" i="12"/>
  <c r="AL452" i="12"/>
  <c r="AL451" i="12"/>
  <c r="AL450" i="12"/>
  <c r="AL449" i="12"/>
  <c r="AL448" i="12"/>
  <c r="AL447" i="12"/>
  <c r="AL446" i="12"/>
  <c r="AL445" i="12"/>
  <c r="AL444" i="12"/>
  <c r="AL443" i="12"/>
  <c r="AL442" i="12"/>
  <c r="AL441" i="12"/>
  <c r="AL440" i="12"/>
  <c r="AL439" i="12"/>
  <c r="AL438" i="12"/>
  <c r="AL437" i="12"/>
  <c r="AL436" i="12"/>
  <c r="AL435" i="12"/>
  <c r="AL434" i="12"/>
  <c r="AL433" i="12"/>
  <c r="AL432" i="12"/>
  <c r="AL431" i="12"/>
  <c r="AL430" i="12"/>
  <c r="AL429" i="12"/>
  <c r="AL428" i="12"/>
  <c r="AL427" i="12"/>
  <c r="AL426" i="12"/>
  <c r="AL425" i="12"/>
  <c r="AL424" i="12"/>
  <c r="AL423" i="12"/>
  <c r="AL422" i="12"/>
  <c r="AL421" i="12"/>
  <c r="AL420" i="12"/>
  <c r="AL419" i="12"/>
  <c r="AL418" i="12"/>
  <c r="AL417" i="12"/>
  <c r="AL416" i="12"/>
  <c r="AL415" i="12"/>
  <c r="AL414" i="12"/>
  <c r="AL413" i="12"/>
  <c r="AL412" i="12"/>
  <c r="AL411" i="12"/>
  <c r="AL410" i="12"/>
  <c r="AL409" i="12"/>
  <c r="AL408" i="12"/>
  <c r="AL407" i="12"/>
  <c r="AL406" i="12"/>
  <c r="AL405" i="12"/>
  <c r="AL404" i="12"/>
  <c r="AL403" i="12"/>
  <c r="AL402" i="12"/>
  <c r="AL401" i="12"/>
  <c r="AL400" i="12"/>
  <c r="AL399" i="12"/>
  <c r="AL398" i="12"/>
  <c r="AL397" i="12"/>
  <c r="AL396" i="12"/>
  <c r="AL395" i="12"/>
  <c r="AL394" i="12"/>
  <c r="AL393" i="12"/>
  <c r="AL392" i="12"/>
  <c r="AL391" i="12"/>
  <c r="AL390" i="12"/>
  <c r="AL389" i="12"/>
  <c r="AL388" i="12"/>
  <c r="AL387" i="12"/>
  <c r="AL386" i="12"/>
  <c r="AL385" i="12"/>
  <c r="AL384" i="12"/>
  <c r="AL383" i="12"/>
  <c r="AL382" i="12"/>
  <c r="AL381" i="12"/>
  <c r="AL380" i="12"/>
  <c r="AL379" i="12"/>
  <c r="AL378" i="12"/>
  <c r="AL377" i="12"/>
  <c r="AL376" i="12"/>
  <c r="AL375" i="12"/>
  <c r="AL374" i="12"/>
  <c r="AL373" i="12"/>
  <c r="AL372" i="12"/>
  <c r="AL371" i="12"/>
  <c r="AL370" i="12"/>
  <c r="AL369" i="12"/>
  <c r="AL368" i="12"/>
  <c r="AL367" i="12"/>
  <c r="AL366" i="12"/>
  <c r="AL365" i="12"/>
  <c r="AL364" i="12"/>
  <c r="AL363" i="12"/>
  <c r="AL362" i="12"/>
  <c r="AL361" i="12"/>
  <c r="AL360" i="12"/>
  <c r="AL359" i="12"/>
  <c r="AL358" i="12"/>
  <c r="AL357" i="12"/>
  <c r="AL356" i="12"/>
  <c r="AL355" i="12"/>
  <c r="AL354" i="12"/>
  <c r="AL353" i="12"/>
  <c r="AL352" i="12"/>
  <c r="AL351" i="12"/>
  <c r="AL350" i="12"/>
  <c r="AL349" i="12"/>
  <c r="AL348" i="12"/>
  <c r="AL347" i="12"/>
  <c r="AL346" i="12"/>
  <c r="AL345" i="12"/>
  <c r="AL344" i="12"/>
  <c r="AL343" i="12"/>
  <c r="AL342" i="12"/>
  <c r="AL341" i="12"/>
  <c r="AL340" i="12"/>
  <c r="AL339" i="12"/>
  <c r="AL338" i="12"/>
  <c r="AL337" i="12"/>
  <c r="AL336" i="12"/>
  <c r="AL335" i="12"/>
  <c r="AL334" i="12"/>
  <c r="AL333" i="12"/>
  <c r="AL332" i="12"/>
  <c r="AL331" i="12"/>
  <c r="AL330" i="12"/>
  <c r="AL329" i="12"/>
  <c r="AL328" i="12"/>
  <c r="AL327" i="12"/>
  <c r="AL326" i="12"/>
  <c r="AL325" i="12"/>
  <c r="AL324" i="12"/>
  <c r="AL323" i="12"/>
  <c r="AL322" i="12"/>
  <c r="AL321" i="12"/>
  <c r="AL320" i="12"/>
  <c r="AL319" i="12"/>
  <c r="AL318" i="12"/>
  <c r="AL317" i="12"/>
  <c r="AL316" i="12"/>
  <c r="AL315" i="12"/>
  <c r="AL314" i="12"/>
  <c r="AL313" i="12"/>
  <c r="AL312" i="12"/>
  <c r="AL311" i="12"/>
  <c r="AL310" i="12"/>
  <c r="AL309" i="12"/>
  <c r="AL308" i="12"/>
  <c r="AL307" i="12"/>
  <c r="AL306" i="12"/>
  <c r="AL305" i="12"/>
  <c r="AL304" i="12"/>
  <c r="AL303" i="12"/>
  <c r="AL302" i="12"/>
  <c r="AL301" i="12"/>
  <c r="AL300" i="12"/>
  <c r="AL299" i="12"/>
  <c r="AL298" i="12"/>
  <c r="AL297" i="12"/>
  <c r="AL296" i="12"/>
  <c r="AL295" i="12"/>
  <c r="AL294" i="12"/>
  <c r="AL293" i="12"/>
  <c r="AL292" i="12"/>
  <c r="AL291" i="12"/>
  <c r="AL290" i="12"/>
  <c r="AL289" i="12"/>
  <c r="AL288" i="12"/>
  <c r="AL287" i="12"/>
  <c r="AL286" i="12"/>
  <c r="AL285" i="12"/>
  <c r="AL284" i="12"/>
  <c r="AL283" i="12"/>
  <c r="AL282" i="12"/>
  <c r="AL281" i="12"/>
  <c r="AL280" i="12"/>
  <c r="AL279" i="12"/>
  <c r="AL278" i="12"/>
  <c r="AL277" i="12"/>
  <c r="AL276" i="12"/>
  <c r="AL275" i="12"/>
  <c r="AL274" i="12"/>
  <c r="AL273" i="12"/>
  <c r="AL272" i="12"/>
  <c r="AL271" i="12"/>
  <c r="AL270" i="12"/>
  <c r="AL269" i="12"/>
  <c r="AL268" i="12"/>
  <c r="AL267" i="12"/>
  <c r="AL266" i="12"/>
  <c r="AL265" i="12"/>
  <c r="AL264" i="12"/>
  <c r="AL263" i="12"/>
  <c r="AL262" i="12"/>
  <c r="AL261" i="12"/>
  <c r="AL260" i="12"/>
  <c r="AL259" i="12"/>
  <c r="AL258" i="12"/>
  <c r="AL257" i="12"/>
  <c r="AL256" i="12"/>
  <c r="AL255" i="12"/>
  <c r="AL254" i="12"/>
  <c r="AL253" i="12"/>
  <c r="AL252" i="12"/>
  <c r="AL251" i="12"/>
  <c r="AL250" i="12"/>
  <c r="AL249" i="12"/>
  <c r="AL248" i="12"/>
  <c r="AL247" i="12"/>
  <c r="AL246" i="12"/>
  <c r="AL245" i="12"/>
  <c r="AL244" i="12"/>
  <c r="AL243" i="12"/>
  <c r="AL242" i="12"/>
  <c r="AL241" i="12"/>
  <c r="AL240" i="12"/>
  <c r="AL239" i="12"/>
  <c r="AL238" i="12"/>
  <c r="AL237" i="12"/>
  <c r="AL236" i="12"/>
  <c r="AL235" i="12"/>
  <c r="AL234" i="12"/>
  <c r="AL233" i="12"/>
  <c r="AL232" i="12"/>
  <c r="AL231" i="12"/>
  <c r="AL230" i="12"/>
  <c r="AL229" i="12"/>
  <c r="AL228" i="12"/>
  <c r="AL227" i="12"/>
  <c r="AL226" i="12"/>
  <c r="AL225" i="12"/>
  <c r="AL224" i="12"/>
  <c r="AL223" i="12"/>
  <c r="AL222" i="12"/>
  <c r="AL221" i="12"/>
  <c r="AL220" i="12"/>
  <c r="AL219" i="12"/>
  <c r="AL218" i="12"/>
  <c r="AL217" i="12"/>
  <c r="AL216" i="12"/>
  <c r="AL215" i="12"/>
  <c r="AL214" i="12"/>
  <c r="AL213" i="12"/>
  <c r="AL212" i="12"/>
  <c r="AL211" i="12"/>
  <c r="AL210" i="12"/>
  <c r="AL209" i="12"/>
  <c r="AL208" i="12"/>
  <c r="AL207" i="12"/>
  <c r="AL206" i="12"/>
  <c r="AL205" i="12"/>
  <c r="AL204" i="12"/>
  <c r="AL203" i="12"/>
  <c r="AL202" i="12"/>
  <c r="AL201" i="12"/>
  <c r="AL200" i="12"/>
  <c r="AL199" i="12"/>
  <c r="AL198" i="12"/>
  <c r="AL197" i="12"/>
  <c r="AL196" i="12"/>
  <c r="AL195" i="12"/>
  <c r="AL194" i="12"/>
  <c r="AL193" i="12"/>
  <c r="AL192" i="12"/>
  <c r="AL191" i="12"/>
  <c r="AL190" i="12"/>
  <c r="AL189" i="12"/>
  <c r="AL188" i="12"/>
  <c r="AL187" i="12"/>
  <c r="AL186" i="12"/>
  <c r="AL185" i="12"/>
  <c r="AL184" i="12"/>
  <c r="AL183" i="12"/>
  <c r="AL182" i="12"/>
  <c r="AL181" i="12"/>
  <c r="AL180" i="12"/>
  <c r="AL179" i="12"/>
  <c r="AL178" i="12"/>
  <c r="AL177" i="12"/>
  <c r="AL176" i="12"/>
  <c r="AL175" i="12"/>
  <c r="AL174" i="12"/>
  <c r="AL173" i="12"/>
  <c r="AL172" i="12"/>
  <c r="AL171" i="12"/>
  <c r="AL170" i="12"/>
  <c r="AL169" i="12"/>
  <c r="AL168" i="12"/>
  <c r="AL167" i="12"/>
  <c r="AL166" i="12"/>
  <c r="AL165" i="12"/>
  <c r="AL164" i="12"/>
  <c r="AL163" i="12"/>
  <c r="AL162" i="12"/>
  <c r="AL161" i="12"/>
  <c r="AL160" i="12"/>
  <c r="AL159" i="12"/>
  <c r="AL158" i="12"/>
  <c r="AL157" i="12"/>
  <c r="AL156" i="12"/>
  <c r="AL155" i="12"/>
  <c r="AL154" i="12"/>
  <c r="AL153" i="12"/>
  <c r="AL152" i="12"/>
  <c r="AL151" i="12"/>
  <c r="AL150" i="12"/>
  <c r="AL149" i="12"/>
  <c r="AL148" i="12"/>
  <c r="AL147" i="12"/>
  <c r="AL146" i="12"/>
  <c r="AL145" i="12"/>
  <c r="AL144" i="12"/>
  <c r="AL143" i="12"/>
  <c r="AL142" i="12"/>
  <c r="AL141" i="12"/>
  <c r="AL140" i="12"/>
  <c r="AL139" i="12"/>
  <c r="AL138" i="12"/>
  <c r="AL137" i="12"/>
  <c r="AL136" i="12"/>
  <c r="AL135" i="12"/>
  <c r="AL134" i="12"/>
  <c r="AL133" i="12"/>
  <c r="AL132" i="12"/>
  <c r="AL131" i="12"/>
  <c r="AL130" i="12"/>
  <c r="AL129" i="12"/>
  <c r="AL128" i="12"/>
  <c r="AL127" i="12"/>
  <c r="AL126" i="12"/>
  <c r="AL125" i="12"/>
  <c r="AL124" i="12"/>
  <c r="AL123" i="12"/>
  <c r="AL122" i="12"/>
  <c r="AL121" i="12"/>
  <c r="AL120" i="12"/>
  <c r="AL119" i="12"/>
  <c r="AL118" i="12"/>
  <c r="AL117" i="12"/>
  <c r="AL116" i="12"/>
  <c r="AL115" i="12"/>
  <c r="AL114" i="12"/>
  <c r="AL113" i="12"/>
  <c r="AL112" i="12"/>
  <c r="AL111" i="12"/>
  <c r="AL110" i="12"/>
  <c r="AL109" i="12"/>
  <c r="AL108" i="12"/>
  <c r="AL107" i="12"/>
  <c r="AL106" i="12"/>
  <c r="AL105" i="12"/>
  <c r="AL104" i="12"/>
  <c r="AL103" i="12"/>
  <c r="AL102" i="12"/>
  <c r="AL101" i="12"/>
  <c r="AL100" i="12"/>
  <c r="AL99" i="12"/>
  <c r="AL98" i="12"/>
  <c r="AL97" i="12"/>
  <c r="AL96" i="12"/>
  <c r="AL95" i="12"/>
  <c r="AL94" i="12"/>
  <c r="AL93" i="12"/>
  <c r="AL92" i="12"/>
  <c r="AL91" i="12"/>
  <c r="AL90" i="12"/>
  <c r="AL89" i="12"/>
  <c r="AL88" i="12"/>
  <c r="AL87" i="12"/>
  <c r="AL86" i="12"/>
  <c r="AL85" i="12"/>
  <c r="AL84" i="12"/>
  <c r="AL83" i="12"/>
  <c r="AL82" i="12"/>
  <c r="AL81" i="12"/>
  <c r="AL80" i="12"/>
  <c r="AL79" i="12"/>
  <c r="AL78" i="12"/>
  <c r="AL77" i="12"/>
  <c r="AL76" i="12"/>
  <c r="AL75" i="12"/>
  <c r="AL74" i="12"/>
  <c r="AL73" i="12"/>
  <c r="AL72" i="12"/>
  <c r="AL71" i="12"/>
  <c r="AL70" i="12"/>
  <c r="AL69" i="12"/>
  <c r="AL68" i="12"/>
  <c r="AL67" i="12"/>
  <c r="AL66" i="12"/>
  <c r="AL65" i="12"/>
  <c r="AL64" i="12"/>
  <c r="AL63" i="12"/>
  <c r="AL62" i="12"/>
  <c r="AL61" i="12"/>
  <c r="AL60" i="12"/>
  <c r="AL59" i="12"/>
  <c r="AL58" i="12"/>
  <c r="AL57" i="12"/>
  <c r="AL56" i="12"/>
  <c r="AL55" i="12"/>
  <c r="AL54" i="12"/>
  <c r="AL53" i="12"/>
  <c r="AL52" i="12"/>
  <c r="AL51" i="12"/>
  <c r="AL50" i="12"/>
  <c r="AL49" i="12"/>
  <c r="AL48" i="12"/>
  <c r="AL47" i="12"/>
  <c r="AL46" i="12"/>
  <c r="AL45" i="12"/>
  <c r="AL44" i="12"/>
  <c r="AL43" i="12"/>
  <c r="AL42" i="12"/>
  <c r="AL41" i="12"/>
  <c r="AL40" i="12"/>
  <c r="AL39" i="12"/>
  <c r="AL38" i="12"/>
  <c r="AL37" i="12"/>
  <c r="AL36" i="12"/>
  <c r="AL35" i="12"/>
  <c r="AL34" i="12"/>
  <c r="AL33" i="12"/>
  <c r="AL32" i="12"/>
  <c r="AJ632" i="12"/>
  <c r="AJ631" i="12"/>
  <c r="AJ630" i="12"/>
  <c r="AJ629" i="12"/>
  <c r="AJ628" i="12"/>
  <c r="AJ627" i="12"/>
  <c r="AJ626" i="12"/>
  <c r="AJ625" i="12"/>
  <c r="AJ624" i="12"/>
  <c r="AJ623" i="12"/>
  <c r="AJ622" i="12"/>
  <c r="AJ621" i="12"/>
  <c r="AJ620" i="12"/>
  <c r="AJ619" i="12"/>
  <c r="AJ618" i="12"/>
  <c r="AJ617" i="12"/>
  <c r="AJ616" i="12"/>
  <c r="AJ615" i="12"/>
  <c r="AJ614" i="12"/>
  <c r="AJ613" i="12"/>
  <c r="AJ612" i="12"/>
  <c r="AJ611" i="12"/>
  <c r="AJ610" i="12"/>
  <c r="AJ609" i="12"/>
  <c r="AJ608" i="12"/>
  <c r="AJ607" i="12"/>
  <c r="AJ606" i="12"/>
  <c r="AJ605" i="12"/>
  <c r="AJ604" i="12"/>
  <c r="AJ603" i="12"/>
  <c r="AJ602" i="12"/>
  <c r="AJ601" i="12"/>
  <c r="AJ600" i="12"/>
  <c r="AJ599" i="12"/>
  <c r="AJ598" i="12"/>
  <c r="AJ597" i="12"/>
  <c r="AJ596" i="12"/>
  <c r="AJ595" i="12"/>
  <c r="AJ594" i="12"/>
  <c r="AJ593" i="12"/>
  <c r="AJ592" i="12"/>
  <c r="AJ591" i="12"/>
  <c r="AJ590" i="12"/>
  <c r="AJ589" i="12"/>
  <c r="AJ588" i="12"/>
  <c r="AJ587" i="12"/>
  <c r="AJ586" i="12"/>
  <c r="AJ585" i="12"/>
  <c r="AJ584" i="12"/>
  <c r="AJ583" i="12"/>
  <c r="AJ582" i="12"/>
  <c r="AJ581" i="12"/>
  <c r="AJ580" i="12"/>
  <c r="AJ579" i="12"/>
  <c r="AJ578" i="12"/>
  <c r="AJ577" i="12"/>
  <c r="AJ576" i="12"/>
  <c r="AJ575" i="12"/>
  <c r="AJ574" i="12"/>
  <c r="AJ573" i="12"/>
  <c r="AJ572" i="12"/>
  <c r="AJ571" i="12"/>
  <c r="AJ570" i="12"/>
  <c r="AJ569" i="12"/>
  <c r="AJ568" i="12"/>
  <c r="AJ567" i="12"/>
  <c r="AJ566" i="12"/>
  <c r="AJ565" i="12"/>
  <c r="AJ564" i="12"/>
  <c r="AJ563" i="12"/>
  <c r="AJ562" i="12"/>
  <c r="AJ561" i="12"/>
  <c r="AJ560" i="12"/>
  <c r="AJ559" i="12"/>
  <c r="AJ558" i="12"/>
  <c r="AJ557" i="12"/>
  <c r="AJ556" i="12"/>
  <c r="AJ555" i="12"/>
  <c r="AJ554" i="12"/>
  <c r="AJ553" i="12"/>
  <c r="AJ552" i="12"/>
  <c r="AJ551" i="12"/>
  <c r="AJ550" i="12"/>
  <c r="AJ549" i="12"/>
  <c r="AJ548" i="12"/>
  <c r="AJ547" i="12"/>
  <c r="AJ546" i="12"/>
  <c r="AJ545" i="12"/>
  <c r="AJ544" i="12"/>
  <c r="AJ543" i="12"/>
  <c r="AJ542" i="12"/>
  <c r="AJ541" i="12"/>
  <c r="AJ540" i="12"/>
  <c r="AJ539" i="12"/>
  <c r="AJ538" i="12"/>
  <c r="AJ537" i="12"/>
  <c r="AJ536" i="12"/>
  <c r="AJ535" i="12"/>
  <c r="AJ534" i="12"/>
  <c r="AJ533" i="12"/>
  <c r="AJ532" i="12"/>
  <c r="AJ531" i="12"/>
  <c r="AJ530" i="12"/>
  <c r="AJ529" i="12"/>
  <c r="AJ528" i="12"/>
  <c r="AJ527" i="12"/>
  <c r="AJ526" i="12"/>
  <c r="AJ525" i="12"/>
  <c r="AJ524" i="12"/>
  <c r="AJ523" i="12"/>
  <c r="AJ522" i="12"/>
  <c r="AJ521" i="12"/>
  <c r="AJ520" i="12"/>
  <c r="AJ519" i="12"/>
  <c r="AJ518" i="12"/>
  <c r="AJ517" i="12"/>
  <c r="AJ516" i="12"/>
  <c r="AJ515" i="12"/>
  <c r="AJ514" i="12"/>
  <c r="AJ513" i="12"/>
  <c r="AJ512" i="12"/>
  <c r="AJ511" i="12"/>
  <c r="AJ510" i="12"/>
  <c r="AJ509" i="12"/>
  <c r="AJ508" i="12"/>
  <c r="AJ507" i="12"/>
  <c r="AJ506" i="12"/>
  <c r="AJ505" i="12"/>
  <c r="AJ504" i="12"/>
  <c r="AJ503" i="12"/>
  <c r="AJ502" i="12"/>
  <c r="AJ501" i="12"/>
  <c r="AJ500" i="12"/>
  <c r="AJ499" i="12"/>
  <c r="AJ498" i="12"/>
  <c r="AJ497" i="12"/>
  <c r="AJ496" i="12"/>
  <c r="AJ495" i="12"/>
  <c r="AJ494" i="12"/>
  <c r="AJ493" i="12"/>
  <c r="AJ492" i="12"/>
  <c r="AJ491" i="12"/>
  <c r="AJ490" i="12"/>
  <c r="AJ489" i="12"/>
  <c r="AJ488" i="12"/>
  <c r="AJ487" i="12"/>
  <c r="AJ486" i="12"/>
  <c r="AJ485" i="12"/>
  <c r="AJ484" i="12"/>
  <c r="AJ483" i="12"/>
  <c r="AJ482" i="12"/>
  <c r="AJ481" i="12"/>
  <c r="AJ480" i="12"/>
  <c r="AJ479" i="12"/>
  <c r="AJ478" i="12"/>
  <c r="AJ477" i="12"/>
  <c r="AJ476" i="12"/>
  <c r="AJ475" i="12"/>
  <c r="AJ474" i="12"/>
  <c r="AJ473" i="12"/>
  <c r="AJ472" i="12"/>
  <c r="AJ471" i="12"/>
  <c r="AJ470" i="12"/>
  <c r="AJ469" i="12"/>
  <c r="AJ468" i="12"/>
  <c r="AJ467" i="12"/>
  <c r="AJ466" i="12"/>
  <c r="AJ465" i="12"/>
  <c r="AJ464" i="12"/>
  <c r="AJ463" i="12"/>
  <c r="AJ462" i="12"/>
  <c r="AJ461" i="12"/>
  <c r="AJ460" i="12"/>
  <c r="AJ459" i="12"/>
  <c r="AJ458" i="12"/>
  <c r="AJ457" i="12"/>
  <c r="AJ456" i="12"/>
  <c r="AJ455" i="12"/>
  <c r="AJ454" i="12"/>
  <c r="AJ453" i="12"/>
  <c r="AJ452" i="12"/>
  <c r="AJ451" i="12"/>
  <c r="AJ450" i="12"/>
  <c r="AJ449" i="12"/>
  <c r="AJ448" i="12"/>
  <c r="AJ447" i="12"/>
  <c r="AJ446" i="12"/>
  <c r="AJ445" i="12"/>
  <c r="AJ444" i="12"/>
  <c r="AJ443" i="12"/>
  <c r="AJ442" i="12"/>
  <c r="AJ441" i="12"/>
  <c r="AJ440" i="12"/>
  <c r="AJ439" i="12"/>
  <c r="AJ438" i="12"/>
  <c r="AJ437" i="12"/>
  <c r="AJ436" i="12"/>
  <c r="AJ435" i="12"/>
  <c r="AJ434" i="12"/>
  <c r="AJ433" i="12"/>
  <c r="AJ432" i="12"/>
  <c r="AJ431" i="12"/>
  <c r="AJ430" i="12"/>
  <c r="AJ429" i="12"/>
  <c r="AJ428" i="12"/>
  <c r="AJ427" i="12"/>
  <c r="AJ426" i="12"/>
  <c r="AJ425" i="12"/>
  <c r="AJ424" i="12"/>
  <c r="AJ423" i="12"/>
  <c r="AJ422" i="12"/>
  <c r="AJ421" i="12"/>
  <c r="AJ420" i="12"/>
  <c r="AJ419" i="12"/>
  <c r="AJ418" i="12"/>
  <c r="AJ417" i="12"/>
  <c r="AJ416" i="12"/>
  <c r="AJ415" i="12"/>
  <c r="AJ414" i="12"/>
  <c r="AJ413" i="12"/>
  <c r="AJ412" i="12"/>
  <c r="AJ411" i="12"/>
  <c r="AJ410" i="12"/>
  <c r="AJ409" i="12"/>
  <c r="AJ408" i="12"/>
  <c r="AJ407" i="12"/>
  <c r="AJ406" i="12"/>
  <c r="AJ405" i="12"/>
  <c r="AJ404" i="12"/>
  <c r="AJ403" i="12"/>
  <c r="AJ402" i="12"/>
  <c r="AJ401" i="12"/>
  <c r="AJ400" i="12"/>
  <c r="AJ399" i="12"/>
  <c r="AJ398" i="12"/>
  <c r="AJ397" i="12"/>
  <c r="AJ396" i="12"/>
  <c r="AJ395" i="12"/>
  <c r="AJ394" i="12"/>
  <c r="AJ393" i="12"/>
  <c r="AJ392" i="12"/>
  <c r="AJ391" i="12"/>
  <c r="AJ390" i="12"/>
  <c r="AJ389" i="12"/>
  <c r="AJ388" i="12"/>
  <c r="AJ387" i="12"/>
  <c r="AJ386" i="12"/>
  <c r="AJ385" i="12"/>
  <c r="AJ384" i="12"/>
  <c r="AJ383" i="12"/>
  <c r="AJ382" i="12"/>
  <c r="AJ381" i="12"/>
  <c r="AJ380" i="12"/>
  <c r="AJ379" i="12"/>
  <c r="AJ378" i="12"/>
  <c r="AJ377" i="12"/>
  <c r="AJ376" i="12"/>
  <c r="AJ375" i="12"/>
  <c r="AJ374" i="12"/>
  <c r="AJ373" i="12"/>
  <c r="AJ372" i="12"/>
  <c r="AJ371" i="12"/>
  <c r="AJ370" i="12"/>
  <c r="AJ369" i="12"/>
  <c r="AJ368" i="12"/>
  <c r="AJ367" i="12"/>
  <c r="AJ366" i="12"/>
  <c r="AJ365" i="12"/>
  <c r="AJ364" i="12"/>
  <c r="AJ363" i="12"/>
  <c r="AJ362" i="12"/>
  <c r="AJ361" i="12"/>
  <c r="AJ360" i="12"/>
  <c r="AJ359" i="12"/>
  <c r="AJ358" i="12"/>
  <c r="AJ357" i="12"/>
  <c r="AJ356" i="12"/>
  <c r="AJ355" i="12"/>
  <c r="AJ354" i="12"/>
  <c r="AJ353" i="12"/>
  <c r="AJ352" i="12"/>
  <c r="AJ351" i="12"/>
  <c r="AJ350" i="12"/>
  <c r="AJ349" i="12"/>
  <c r="AJ348" i="12"/>
  <c r="AJ347" i="12"/>
  <c r="AJ346" i="12"/>
  <c r="AJ345" i="12"/>
  <c r="AJ344" i="12"/>
  <c r="AJ343" i="12"/>
  <c r="AJ342" i="12"/>
  <c r="AJ341" i="12"/>
  <c r="AJ340" i="12"/>
  <c r="AJ339" i="12"/>
  <c r="AJ338" i="12"/>
  <c r="AJ337" i="12"/>
  <c r="AJ336" i="12"/>
  <c r="AJ335" i="12"/>
  <c r="AJ334" i="12"/>
  <c r="AJ333" i="12"/>
  <c r="AJ332" i="12"/>
  <c r="AJ331" i="12"/>
  <c r="AJ330" i="12"/>
  <c r="AJ329" i="12"/>
  <c r="AJ328" i="12"/>
  <c r="AJ327" i="12"/>
  <c r="AJ326" i="12"/>
  <c r="AJ325" i="12"/>
  <c r="AJ324" i="12"/>
  <c r="AJ323" i="12"/>
  <c r="AJ322" i="12"/>
  <c r="AJ321" i="12"/>
  <c r="AJ320" i="12"/>
  <c r="AJ319" i="12"/>
  <c r="AJ318" i="12"/>
  <c r="AJ317" i="12"/>
  <c r="AJ316" i="12"/>
  <c r="AJ315" i="12"/>
  <c r="AJ314" i="12"/>
  <c r="AJ313" i="12"/>
  <c r="AJ312" i="12"/>
  <c r="AJ311" i="12"/>
  <c r="AJ310" i="12"/>
  <c r="AJ309" i="12"/>
  <c r="AJ308" i="12"/>
  <c r="AJ307" i="12"/>
  <c r="AJ306" i="12"/>
  <c r="AJ305" i="12"/>
  <c r="AJ304" i="12"/>
  <c r="AJ303" i="12"/>
  <c r="AJ302" i="12"/>
  <c r="AJ301" i="12"/>
  <c r="AJ300" i="12"/>
  <c r="AJ299" i="12"/>
  <c r="AJ298" i="12"/>
  <c r="AJ297" i="12"/>
  <c r="AJ296" i="12"/>
  <c r="AJ295" i="12"/>
  <c r="AJ294" i="12"/>
  <c r="AJ293" i="12"/>
  <c r="AJ292" i="12"/>
  <c r="AJ291" i="12"/>
  <c r="AJ290" i="12"/>
  <c r="AJ289" i="12"/>
  <c r="AJ288" i="12"/>
  <c r="AJ287" i="12"/>
  <c r="AJ286" i="12"/>
  <c r="AJ285" i="12"/>
  <c r="AJ284" i="12"/>
  <c r="AJ283" i="12"/>
  <c r="AJ282" i="12"/>
  <c r="AJ281" i="12"/>
  <c r="AJ280" i="12"/>
  <c r="AJ279" i="12"/>
  <c r="AJ278" i="12"/>
  <c r="AJ277" i="12"/>
  <c r="AJ276" i="12"/>
  <c r="AJ275" i="12"/>
  <c r="AJ274" i="12"/>
  <c r="AJ273" i="12"/>
  <c r="AJ272" i="12"/>
  <c r="AJ271" i="12"/>
  <c r="AJ270" i="12"/>
  <c r="AJ269" i="12"/>
  <c r="AJ268" i="12"/>
  <c r="AJ267" i="12"/>
  <c r="AJ266" i="12"/>
  <c r="AJ265" i="12"/>
  <c r="AJ264" i="12"/>
  <c r="AJ263" i="12"/>
  <c r="AJ262" i="12"/>
  <c r="AJ261" i="12"/>
  <c r="AJ260" i="12"/>
  <c r="AJ259" i="12"/>
  <c r="AJ258" i="12"/>
  <c r="AJ257" i="12"/>
  <c r="AJ256" i="12"/>
  <c r="AJ255" i="12"/>
  <c r="AJ254" i="12"/>
  <c r="AJ253" i="12"/>
  <c r="AJ252" i="12"/>
  <c r="AJ251" i="12"/>
  <c r="AJ250" i="12"/>
  <c r="AJ249" i="12"/>
  <c r="AJ248" i="12"/>
  <c r="AJ247" i="12"/>
  <c r="AJ246" i="12"/>
  <c r="AJ245" i="12"/>
  <c r="AJ244" i="12"/>
  <c r="AJ243" i="12"/>
  <c r="AJ242" i="12"/>
  <c r="AJ241" i="12"/>
  <c r="AJ240" i="12"/>
  <c r="AJ239" i="12"/>
  <c r="AJ238" i="12"/>
  <c r="AJ237" i="12"/>
  <c r="AJ236" i="12"/>
  <c r="AJ235" i="12"/>
  <c r="AJ234" i="12"/>
  <c r="AJ233" i="12"/>
  <c r="AJ232" i="12"/>
  <c r="AJ231" i="12"/>
  <c r="AJ230" i="12"/>
  <c r="AJ229" i="12"/>
  <c r="AJ228" i="12"/>
  <c r="AJ227" i="12"/>
  <c r="AJ226" i="12"/>
  <c r="AJ225" i="12"/>
  <c r="AJ224" i="12"/>
  <c r="AJ223" i="12"/>
  <c r="AJ222" i="12"/>
  <c r="AJ221" i="12"/>
  <c r="AJ220" i="12"/>
  <c r="AJ219" i="12"/>
  <c r="AJ218" i="12"/>
  <c r="AJ217" i="12"/>
  <c r="AJ216" i="12"/>
  <c r="AJ215" i="12"/>
  <c r="AJ214" i="12"/>
  <c r="AJ213" i="12"/>
  <c r="AJ212" i="12"/>
  <c r="AJ211" i="12"/>
  <c r="AJ210" i="12"/>
  <c r="AJ209" i="12"/>
  <c r="AJ208" i="12"/>
  <c r="AJ207" i="12"/>
  <c r="AJ206" i="12"/>
  <c r="AJ205" i="12"/>
  <c r="AJ204" i="12"/>
  <c r="AJ203" i="12"/>
  <c r="AJ202" i="12"/>
  <c r="AJ201" i="12"/>
  <c r="AJ200" i="12"/>
  <c r="AJ199" i="12"/>
  <c r="AJ198" i="12"/>
  <c r="AJ197" i="12"/>
  <c r="AJ196" i="12"/>
  <c r="AJ195" i="12"/>
  <c r="AJ194" i="12"/>
  <c r="AJ193" i="12"/>
  <c r="AJ192" i="12"/>
  <c r="AJ191" i="12"/>
  <c r="AJ190" i="12"/>
  <c r="AJ189" i="12"/>
  <c r="AJ188" i="12"/>
  <c r="AJ187" i="12"/>
  <c r="AJ186" i="12"/>
  <c r="AJ185" i="12"/>
  <c r="AJ184" i="12"/>
  <c r="AJ183" i="12"/>
  <c r="AJ182" i="12"/>
  <c r="AJ181" i="12"/>
  <c r="AJ180" i="12"/>
  <c r="AJ179" i="12"/>
  <c r="AJ178" i="12"/>
  <c r="AJ177" i="12"/>
  <c r="AJ176" i="12"/>
  <c r="AJ175" i="12"/>
  <c r="AJ174" i="12"/>
  <c r="AJ173" i="12"/>
  <c r="AJ172" i="12"/>
  <c r="AJ171" i="12"/>
  <c r="AJ170" i="12"/>
  <c r="AJ169" i="12"/>
  <c r="AJ168" i="12"/>
  <c r="AJ167" i="12"/>
  <c r="AJ166" i="12"/>
  <c r="AJ165" i="12"/>
  <c r="AJ164" i="12"/>
  <c r="AJ163" i="12"/>
  <c r="AJ162" i="12"/>
  <c r="AJ161" i="12"/>
  <c r="AJ160" i="12"/>
  <c r="AJ159" i="12"/>
  <c r="AJ158" i="12"/>
  <c r="AJ157" i="12"/>
  <c r="AJ156" i="12"/>
  <c r="AJ155" i="12"/>
  <c r="AJ154" i="12"/>
  <c r="AJ153" i="12"/>
  <c r="AJ152" i="12"/>
  <c r="AJ151" i="12"/>
  <c r="AJ150" i="12"/>
  <c r="AJ149" i="12"/>
  <c r="AJ148" i="12"/>
  <c r="AJ147" i="12"/>
  <c r="AJ146" i="12"/>
  <c r="AJ145" i="12"/>
  <c r="AJ144" i="12"/>
  <c r="AJ143" i="12"/>
  <c r="AJ142" i="12"/>
  <c r="AJ141" i="12"/>
  <c r="AJ140" i="12"/>
  <c r="AJ139" i="12"/>
  <c r="AJ138" i="12"/>
  <c r="AJ137" i="12"/>
  <c r="AJ136" i="12"/>
  <c r="AJ135" i="12"/>
  <c r="AJ134" i="12"/>
  <c r="AJ133" i="12"/>
  <c r="AJ132" i="12"/>
  <c r="AJ131" i="12"/>
  <c r="AJ130" i="12"/>
  <c r="AJ129" i="12"/>
  <c r="AJ128" i="12"/>
  <c r="AJ127" i="12"/>
  <c r="AJ126" i="12"/>
  <c r="AJ125" i="12"/>
  <c r="AJ124" i="12"/>
  <c r="AJ123" i="12"/>
  <c r="AJ122" i="12"/>
  <c r="AJ121" i="12"/>
  <c r="AJ120" i="12"/>
  <c r="AJ119" i="12"/>
  <c r="AJ118" i="12"/>
  <c r="AJ117" i="12"/>
  <c r="AJ116" i="12"/>
  <c r="AJ115" i="12"/>
  <c r="AJ114" i="12"/>
  <c r="AJ113" i="12"/>
  <c r="AJ112" i="12"/>
  <c r="AJ111" i="12"/>
  <c r="AJ110" i="12"/>
  <c r="AJ109" i="12"/>
  <c r="AJ108" i="12"/>
  <c r="AJ107" i="12"/>
  <c r="AJ106" i="12"/>
  <c r="AJ105" i="12"/>
  <c r="AJ104" i="12"/>
  <c r="AJ103" i="12"/>
  <c r="AJ102" i="12"/>
  <c r="AJ101" i="12"/>
  <c r="AJ100" i="12"/>
  <c r="AJ99" i="12"/>
  <c r="AJ98" i="12"/>
  <c r="AJ97" i="12"/>
  <c r="AJ96" i="12"/>
  <c r="AJ95" i="12"/>
  <c r="AJ94" i="12"/>
  <c r="AJ93" i="12"/>
  <c r="AJ92" i="12"/>
  <c r="AJ91" i="12"/>
  <c r="AJ90" i="12"/>
  <c r="AJ89" i="12"/>
  <c r="AJ88" i="12"/>
  <c r="AJ87" i="12"/>
  <c r="AJ86" i="12"/>
  <c r="AJ85" i="12"/>
  <c r="AJ84" i="12"/>
  <c r="AJ83" i="12"/>
  <c r="AJ82" i="12"/>
  <c r="AJ81" i="12"/>
  <c r="AJ80" i="12"/>
  <c r="AJ79" i="12"/>
  <c r="AJ78" i="12"/>
  <c r="AJ77" i="12"/>
  <c r="AJ76" i="12"/>
  <c r="AJ75" i="12"/>
  <c r="AJ74" i="12"/>
  <c r="AJ73" i="12"/>
  <c r="AJ72" i="12"/>
  <c r="AJ71" i="12"/>
  <c r="AJ70" i="12"/>
  <c r="AJ69" i="12"/>
  <c r="AJ68" i="12"/>
  <c r="AJ67" i="12"/>
  <c r="AJ66" i="12"/>
  <c r="AJ65" i="12"/>
  <c r="AJ64" i="12"/>
  <c r="AJ63" i="12"/>
  <c r="AJ62" i="12"/>
  <c r="AJ61" i="12"/>
  <c r="AJ60" i="12"/>
  <c r="AJ59" i="12"/>
  <c r="AJ58" i="12"/>
  <c r="AJ57" i="12"/>
  <c r="AJ56" i="12"/>
  <c r="AJ55" i="12"/>
  <c r="AJ54" i="12"/>
  <c r="AJ53" i="12"/>
  <c r="AJ52" i="12"/>
  <c r="AJ51" i="12"/>
  <c r="AJ50" i="12"/>
  <c r="AJ49" i="12"/>
  <c r="AJ48" i="12"/>
  <c r="AJ47" i="12"/>
  <c r="AJ46" i="12"/>
  <c r="AJ45" i="12"/>
  <c r="AJ44" i="12"/>
  <c r="AJ43" i="12"/>
  <c r="AJ42" i="12"/>
  <c r="AJ41" i="12"/>
  <c r="AJ40" i="12"/>
  <c r="AJ39" i="12"/>
  <c r="AJ38" i="12"/>
  <c r="AJ37" i="12"/>
  <c r="AJ36" i="12"/>
  <c r="AJ35" i="12"/>
  <c r="AJ34" i="12"/>
  <c r="AJ33" i="12"/>
  <c r="AJ32" i="12"/>
  <c r="AH21" i="12" l="1"/>
  <c r="AH19" i="12"/>
  <c r="AH18" i="12"/>
  <c r="AH20" i="12"/>
  <c r="AC632" i="12"/>
  <c r="AB632" i="12"/>
  <c r="AC631" i="12"/>
  <c r="AB631" i="12"/>
  <c r="AC630" i="12"/>
  <c r="AB630" i="12"/>
  <c r="AC629" i="12"/>
  <c r="AB629" i="12"/>
  <c r="AC628" i="12"/>
  <c r="AB628" i="12"/>
  <c r="AC627" i="12"/>
  <c r="AB627" i="12"/>
  <c r="AC626" i="12"/>
  <c r="AB626" i="12"/>
  <c r="AC625" i="12"/>
  <c r="AB625" i="12"/>
  <c r="AC624" i="12"/>
  <c r="AB624" i="12"/>
  <c r="AC623" i="12"/>
  <c r="AB623" i="12"/>
  <c r="AC622" i="12"/>
  <c r="AB622" i="12"/>
  <c r="AC621" i="12"/>
  <c r="AB621" i="12"/>
  <c r="AC620" i="12"/>
  <c r="AB620" i="12"/>
  <c r="AC619" i="12"/>
  <c r="AB619" i="12"/>
  <c r="AC618" i="12"/>
  <c r="AB618" i="12"/>
  <c r="AC617" i="12"/>
  <c r="AB617" i="12"/>
  <c r="AC616" i="12"/>
  <c r="AB616" i="12"/>
  <c r="AC615" i="12"/>
  <c r="AB615" i="12"/>
  <c r="AC614" i="12"/>
  <c r="AB614" i="12"/>
  <c r="AC613" i="12"/>
  <c r="AB613" i="12"/>
  <c r="AC612" i="12"/>
  <c r="AB612" i="12"/>
  <c r="AC611" i="12"/>
  <c r="AB611" i="12"/>
  <c r="AC610" i="12"/>
  <c r="AB610" i="12"/>
  <c r="AC609" i="12"/>
  <c r="AB609" i="12"/>
  <c r="AC608" i="12"/>
  <c r="AB608" i="12"/>
  <c r="AC607" i="12"/>
  <c r="AB607" i="12"/>
  <c r="AC606" i="12"/>
  <c r="AB606" i="12"/>
  <c r="AC605" i="12"/>
  <c r="AB605" i="12"/>
  <c r="AC604" i="12"/>
  <c r="AB604" i="12"/>
  <c r="AC603" i="12"/>
  <c r="AB603" i="12"/>
  <c r="AC602" i="12"/>
  <c r="AB602" i="12"/>
  <c r="AC601" i="12"/>
  <c r="AB601" i="12"/>
  <c r="AC600" i="12"/>
  <c r="AB600" i="12"/>
  <c r="AC599" i="12"/>
  <c r="AB599" i="12"/>
  <c r="AC598" i="12"/>
  <c r="AB598" i="12"/>
  <c r="AC597" i="12"/>
  <c r="AB597" i="12"/>
  <c r="AC596" i="12"/>
  <c r="AB596" i="12"/>
  <c r="AC595" i="12"/>
  <c r="AB595" i="12"/>
  <c r="AC594" i="12"/>
  <c r="AB594" i="12"/>
  <c r="AC593" i="12"/>
  <c r="AB593" i="12"/>
  <c r="AC592" i="12"/>
  <c r="AB592" i="12"/>
  <c r="AC591" i="12"/>
  <c r="AB591" i="12"/>
  <c r="AC590" i="12"/>
  <c r="AB590" i="12"/>
  <c r="AC589" i="12"/>
  <c r="AB589" i="12"/>
  <c r="AC588" i="12"/>
  <c r="AB588" i="12"/>
  <c r="AC587" i="12"/>
  <c r="AB587" i="12"/>
  <c r="AC586" i="12"/>
  <c r="AB586" i="12"/>
  <c r="AC585" i="12"/>
  <c r="AB585" i="12"/>
  <c r="AC584" i="12"/>
  <c r="AB584" i="12"/>
  <c r="AC583" i="12"/>
  <c r="AB583" i="12"/>
  <c r="AC582" i="12"/>
  <c r="AB582" i="12"/>
  <c r="AC581" i="12"/>
  <c r="AB581" i="12"/>
  <c r="AC580" i="12"/>
  <c r="AB580" i="12"/>
  <c r="AC579" i="12"/>
  <c r="AB579" i="12"/>
  <c r="AC578" i="12"/>
  <c r="AB578" i="12"/>
  <c r="AC577" i="12"/>
  <c r="AB577" i="12"/>
  <c r="AC576" i="12"/>
  <c r="AB576" i="12"/>
  <c r="AC575" i="12"/>
  <c r="AB575" i="12"/>
  <c r="AC574" i="12"/>
  <c r="AB574" i="12"/>
  <c r="AC573" i="12"/>
  <c r="AB573" i="12"/>
  <c r="AC572" i="12"/>
  <c r="AB572" i="12"/>
  <c r="AC571" i="12"/>
  <c r="AB571" i="12"/>
  <c r="AC570" i="12"/>
  <c r="AB570" i="12"/>
  <c r="AC569" i="12"/>
  <c r="AB569" i="12"/>
  <c r="AC568" i="12"/>
  <c r="AB568" i="12"/>
  <c r="AC567" i="12"/>
  <c r="AB567" i="12"/>
  <c r="AC566" i="12"/>
  <c r="AB566" i="12"/>
  <c r="AC565" i="12"/>
  <c r="AB565" i="12"/>
  <c r="AC564" i="12"/>
  <c r="AB564" i="12"/>
  <c r="AC563" i="12"/>
  <c r="AB563" i="12"/>
  <c r="AC562" i="12"/>
  <c r="AB562" i="12"/>
  <c r="AC561" i="12"/>
  <c r="AB561" i="12"/>
  <c r="AC560" i="12"/>
  <c r="AB560" i="12"/>
  <c r="AC559" i="12"/>
  <c r="AB559" i="12"/>
  <c r="AC558" i="12"/>
  <c r="AB558" i="12"/>
  <c r="AC557" i="12"/>
  <c r="AB557" i="12"/>
  <c r="AC556" i="12"/>
  <c r="AB556" i="12"/>
  <c r="AC555" i="12"/>
  <c r="AB555" i="12"/>
  <c r="AC554" i="12"/>
  <c r="AB554" i="12"/>
  <c r="AC553" i="12"/>
  <c r="AB553" i="12"/>
  <c r="AC552" i="12"/>
  <c r="AB552" i="12"/>
  <c r="AC551" i="12"/>
  <c r="AB551" i="12"/>
  <c r="AC550" i="12"/>
  <c r="AB550" i="12"/>
  <c r="AC549" i="12"/>
  <c r="AB549" i="12"/>
  <c r="AC548" i="12"/>
  <c r="AB548" i="12"/>
  <c r="AC547" i="12"/>
  <c r="AB547" i="12"/>
  <c r="AC546" i="12"/>
  <c r="AB546" i="12"/>
  <c r="AC545" i="12"/>
  <c r="AB545" i="12"/>
  <c r="AC544" i="12"/>
  <c r="AB544" i="12"/>
  <c r="AC543" i="12"/>
  <c r="AB543" i="12"/>
  <c r="AC542" i="12"/>
  <c r="AB542" i="12"/>
  <c r="AC541" i="12"/>
  <c r="AB541" i="12"/>
  <c r="AC540" i="12"/>
  <c r="AB540" i="12"/>
  <c r="AC539" i="12"/>
  <c r="AB539" i="12"/>
  <c r="AC538" i="12"/>
  <c r="AB538" i="12"/>
  <c r="AC537" i="12"/>
  <c r="AB537" i="12"/>
  <c r="AC536" i="12"/>
  <c r="AB536" i="12"/>
  <c r="AC535" i="12"/>
  <c r="AB535" i="12"/>
  <c r="AC534" i="12"/>
  <c r="AB534" i="12"/>
  <c r="AC533" i="12"/>
  <c r="AB533" i="12"/>
  <c r="AC532" i="12"/>
  <c r="AB532" i="12"/>
  <c r="AC531" i="12"/>
  <c r="AB531" i="12"/>
  <c r="AC530" i="12"/>
  <c r="AB530" i="12"/>
  <c r="AC529" i="12"/>
  <c r="AB529" i="12"/>
  <c r="AC528" i="12"/>
  <c r="AB528" i="12"/>
  <c r="AC527" i="12"/>
  <c r="AB527" i="12"/>
  <c r="AC526" i="12"/>
  <c r="AB526" i="12"/>
  <c r="AC525" i="12"/>
  <c r="AB525" i="12"/>
  <c r="AC524" i="12"/>
  <c r="AB524" i="12"/>
  <c r="AC523" i="12"/>
  <c r="AB523" i="12"/>
  <c r="AC522" i="12"/>
  <c r="AB522" i="12"/>
  <c r="AC521" i="12"/>
  <c r="AB521" i="12"/>
  <c r="AC520" i="12"/>
  <c r="AB520" i="12"/>
  <c r="AC519" i="12"/>
  <c r="AB519" i="12"/>
  <c r="AC518" i="12"/>
  <c r="AB518" i="12"/>
  <c r="AC517" i="12"/>
  <c r="AB517" i="12"/>
  <c r="AC516" i="12"/>
  <c r="AB516" i="12"/>
  <c r="AC515" i="12"/>
  <c r="AB515" i="12"/>
  <c r="AC514" i="12"/>
  <c r="AB514" i="12"/>
  <c r="AC513" i="12"/>
  <c r="AB513" i="12"/>
  <c r="AC512" i="12"/>
  <c r="AB512" i="12"/>
  <c r="AC511" i="12"/>
  <c r="AB511" i="12"/>
  <c r="AC510" i="12"/>
  <c r="AB510" i="12"/>
  <c r="AC509" i="12"/>
  <c r="AB509" i="12"/>
  <c r="AC508" i="12"/>
  <c r="AB508" i="12"/>
  <c r="AC507" i="12"/>
  <c r="AB507" i="12"/>
  <c r="AC506" i="12"/>
  <c r="AB506" i="12"/>
  <c r="AC505" i="12"/>
  <c r="AB505" i="12"/>
  <c r="AC504" i="12"/>
  <c r="AB504" i="12"/>
  <c r="AC503" i="12"/>
  <c r="AB503" i="12"/>
  <c r="AC502" i="12"/>
  <c r="AB502" i="12"/>
  <c r="AC501" i="12"/>
  <c r="AB501" i="12"/>
  <c r="AC500" i="12"/>
  <c r="AB500" i="12"/>
  <c r="AC499" i="12"/>
  <c r="AB499" i="12"/>
  <c r="AC498" i="12"/>
  <c r="AB498" i="12"/>
  <c r="AC497" i="12"/>
  <c r="AB497" i="12"/>
  <c r="AC496" i="12"/>
  <c r="AB496" i="12"/>
  <c r="AC495" i="12"/>
  <c r="AB495" i="12"/>
  <c r="AC494" i="12"/>
  <c r="AB494" i="12"/>
  <c r="AC493" i="12"/>
  <c r="AB493" i="12"/>
  <c r="AC492" i="12"/>
  <c r="AB492" i="12"/>
  <c r="AC491" i="12"/>
  <c r="AB491" i="12"/>
  <c r="AC490" i="12"/>
  <c r="AB490" i="12"/>
  <c r="AC489" i="12"/>
  <c r="AB489" i="12"/>
  <c r="AC488" i="12"/>
  <c r="AB488" i="12"/>
  <c r="AC487" i="12"/>
  <c r="AB487" i="12"/>
  <c r="AC486" i="12"/>
  <c r="AB486" i="12"/>
  <c r="AC485" i="12"/>
  <c r="AB485" i="12"/>
  <c r="AC484" i="12"/>
  <c r="AB484" i="12"/>
  <c r="AC483" i="12"/>
  <c r="AB483" i="12"/>
  <c r="AC482" i="12"/>
  <c r="AB482" i="12"/>
  <c r="AC481" i="12"/>
  <c r="AB481" i="12"/>
  <c r="AC480" i="12"/>
  <c r="AB480" i="12"/>
  <c r="AC479" i="12"/>
  <c r="AB479" i="12"/>
  <c r="AC478" i="12"/>
  <c r="AB478" i="12"/>
  <c r="AC477" i="12"/>
  <c r="AB477" i="12"/>
  <c r="AC476" i="12"/>
  <c r="AB476" i="12"/>
  <c r="AC475" i="12"/>
  <c r="AB475" i="12"/>
  <c r="AC474" i="12"/>
  <c r="AB474" i="12"/>
  <c r="AC473" i="12"/>
  <c r="AB473" i="12"/>
  <c r="AC472" i="12"/>
  <c r="AB472" i="12"/>
  <c r="AC471" i="12"/>
  <c r="AB471" i="12"/>
  <c r="AC470" i="12"/>
  <c r="AB470" i="12"/>
  <c r="AC469" i="12"/>
  <c r="AB469" i="12"/>
  <c r="AC468" i="12"/>
  <c r="AB468" i="12"/>
  <c r="AC467" i="12"/>
  <c r="AB467" i="12"/>
  <c r="AC466" i="12"/>
  <c r="AB466" i="12"/>
  <c r="AC465" i="12"/>
  <c r="AB465" i="12"/>
  <c r="AC464" i="12"/>
  <c r="AB464" i="12"/>
  <c r="AC463" i="12"/>
  <c r="AB463" i="12"/>
  <c r="AC462" i="12"/>
  <c r="AB462" i="12"/>
  <c r="AC461" i="12"/>
  <c r="AB461" i="12"/>
  <c r="AC460" i="12"/>
  <c r="AB460" i="12"/>
  <c r="AC459" i="12"/>
  <c r="AB459" i="12"/>
  <c r="AC458" i="12"/>
  <c r="AB458" i="12"/>
  <c r="AC457" i="12"/>
  <c r="AB457" i="12"/>
  <c r="AC456" i="12"/>
  <c r="AB456" i="12"/>
  <c r="AC455" i="12"/>
  <c r="AB455" i="12"/>
  <c r="AC454" i="12"/>
  <c r="AB454" i="12"/>
  <c r="AC453" i="12"/>
  <c r="AB453" i="12"/>
  <c r="AC452" i="12"/>
  <c r="AB452" i="12"/>
  <c r="AC451" i="12"/>
  <c r="AB451" i="12"/>
  <c r="AC450" i="12"/>
  <c r="AB450" i="12"/>
  <c r="AC449" i="12"/>
  <c r="AB449" i="12"/>
  <c r="AC448" i="12"/>
  <c r="AB448" i="12"/>
  <c r="AC447" i="12"/>
  <c r="AB447" i="12"/>
  <c r="AC446" i="12"/>
  <c r="AB446" i="12"/>
  <c r="AC445" i="12"/>
  <c r="AB445" i="12"/>
  <c r="AC444" i="12"/>
  <c r="AB444" i="12"/>
  <c r="AC443" i="12"/>
  <c r="AB443" i="12"/>
  <c r="AC442" i="12"/>
  <c r="AB442" i="12"/>
  <c r="AC441" i="12"/>
  <c r="AB441" i="12"/>
  <c r="AC440" i="12"/>
  <c r="AB440" i="12"/>
  <c r="AC439" i="12"/>
  <c r="AB439" i="12"/>
  <c r="AC438" i="12"/>
  <c r="AB438" i="12"/>
  <c r="AC437" i="12"/>
  <c r="AB437" i="12"/>
  <c r="AC436" i="12"/>
  <c r="AB436" i="12"/>
  <c r="AC435" i="12"/>
  <c r="AB435" i="12"/>
  <c r="AC434" i="12"/>
  <c r="AB434" i="12"/>
  <c r="AC433" i="12"/>
  <c r="AB433" i="12"/>
  <c r="AC432" i="12"/>
  <c r="AB432" i="12"/>
  <c r="AC431" i="12"/>
  <c r="AB431" i="12"/>
  <c r="AC430" i="12"/>
  <c r="AB430" i="12"/>
  <c r="AC429" i="12"/>
  <c r="AB429" i="12"/>
  <c r="AC428" i="12"/>
  <c r="AB428" i="12"/>
  <c r="AC427" i="12"/>
  <c r="AB427" i="12"/>
  <c r="AC426" i="12"/>
  <c r="AB426" i="12"/>
  <c r="AC425" i="12"/>
  <c r="AB425" i="12"/>
  <c r="AC424" i="12"/>
  <c r="AB424" i="12"/>
  <c r="AC423" i="12"/>
  <c r="AB423" i="12"/>
  <c r="AC422" i="12"/>
  <c r="AB422" i="12"/>
  <c r="AC421" i="12"/>
  <c r="AB421" i="12"/>
  <c r="AC420" i="12"/>
  <c r="AB420" i="12"/>
  <c r="AC419" i="12"/>
  <c r="AB419" i="12"/>
  <c r="AC418" i="12"/>
  <c r="AB418" i="12"/>
  <c r="AC417" i="12"/>
  <c r="AB417" i="12"/>
  <c r="AC416" i="12"/>
  <c r="AB416" i="12"/>
  <c r="AC415" i="12"/>
  <c r="AB415" i="12"/>
  <c r="AC414" i="12"/>
  <c r="AB414" i="12"/>
  <c r="AC413" i="12"/>
  <c r="AB413" i="12"/>
  <c r="AC412" i="12"/>
  <c r="AB412" i="12"/>
  <c r="AC411" i="12"/>
  <c r="AB411" i="12"/>
  <c r="AC410" i="12"/>
  <c r="AB410" i="12"/>
  <c r="AC409" i="12"/>
  <c r="AB409" i="12"/>
  <c r="AC408" i="12"/>
  <c r="AB408" i="12"/>
  <c r="AC407" i="12"/>
  <c r="AB407" i="12"/>
  <c r="AC406" i="12"/>
  <c r="AB406" i="12"/>
  <c r="AC405" i="12"/>
  <c r="AB405" i="12"/>
  <c r="AC404" i="12"/>
  <c r="AB404" i="12"/>
  <c r="AC403" i="12"/>
  <c r="AB403" i="12"/>
  <c r="AC402" i="12"/>
  <c r="AB402" i="12"/>
  <c r="AC401" i="12"/>
  <c r="AB401" i="12"/>
  <c r="AC400" i="12"/>
  <c r="AB400" i="12"/>
  <c r="AC399" i="12"/>
  <c r="AB399" i="12"/>
  <c r="AC398" i="12"/>
  <c r="AB398" i="12"/>
  <c r="AC397" i="12"/>
  <c r="AB397" i="12"/>
  <c r="AC396" i="12"/>
  <c r="AB396" i="12"/>
  <c r="AC395" i="12"/>
  <c r="AB395" i="12"/>
  <c r="AC394" i="12"/>
  <c r="AB394" i="12"/>
  <c r="AC393" i="12"/>
  <c r="AB393" i="12"/>
  <c r="AC392" i="12"/>
  <c r="AB392" i="12"/>
  <c r="AC391" i="12"/>
  <c r="AB391" i="12"/>
  <c r="AC390" i="12"/>
  <c r="AB390" i="12"/>
  <c r="AC389" i="12"/>
  <c r="AB389" i="12"/>
  <c r="AC388" i="12"/>
  <c r="AB388" i="12"/>
  <c r="AC387" i="12"/>
  <c r="AB387" i="12"/>
  <c r="AC386" i="12"/>
  <c r="AB386" i="12"/>
  <c r="AC385" i="12"/>
  <c r="AB385" i="12"/>
  <c r="AC384" i="12"/>
  <c r="AB384" i="12"/>
  <c r="AC383" i="12"/>
  <c r="AB383" i="12"/>
  <c r="AC382" i="12"/>
  <c r="AB382" i="12"/>
  <c r="AC381" i="12"/>
  <c r="AB381" i="12"/>
  <c r="AC380" i="12"/>
  <c r="AB380" i="12"/>
  <c r="AC379" i="12"/>
  <c r="AB379" i="12"/>
  <c r="AC378" i="12"/>
  <c r="AB378" i="12"/>
  <c r="AC377" i="12"/>
  <c r="AB377" i="12"/>
  <c r="AC376" i="12"/>
  <c r="AB376" i="12"/>
  <c r="AC375" i="12"/>
  <c r="AB375" i="12"/>
  <c r="AC374" i="12"/>
  <c r="AB374" i="12"/>
  <c r="AC373" i="12"/>
  <c r="AB373" i="12"/>
  <c r="AC372" i="12"/>
  <c r="AB372" i="12"/>
  <c r="AC371" i="12"/>
  <c r="AB371" i="12"/>
  <c r="AC370" i="12"/>
  <c r="AB370" i="12"/>
  <c r="AC369" i="12"/>
  <c r="AB369" i="12"/>
  <c r="AC368" i="12"/>
  <c r="AB368" i="12"/>
  <c r="AC367" i="12"/>
  <c r="AB367" i="12"/>
  <c r="AC366" i="12"/>
  <c r="AB366" i="12"/>
  <c r="AC365" i="12"/>
  <c r="AB365" i="12"/>
  <c r="AC364" i="12"/>
  <c r="AB364" i="12"/>
  <c r="AC363" i="12"/>
  <c r="AB363" i="12"/>
  <c r="AC362" i="12"/>
  <c r="AB362" i="12"/>
  <c r="AC361" i="12"/>
  <c r="AB361" i="12"/>
  <c r="AC360" i="12"/>
  <c r="AB360" i="12"/>
  <c r="AC359" i="12"/>
  <c r="AB359" i="12"/>
  <c r="AC358" i="12"/>
  <c r="AB358" i="12"/>
  <c r="AC357" i="12"/>
  <c r="AB357" i="12"/>
  <c r="AC356" i="12"/>
  <c r="AB356" i="12"/>
  <c r="AC355" i="12"/>
  <c r="AB355" i="12"/>
  <c r="AC354" i="12"/>
  <c r="AB354" i="12"/>
  <c r="AC353" i="12"/>
  <c r="AB353" i="12"/>
  <c r="AC352" i="12"/>
  <c r="AB352" i="12"/>
  <c r="AC351" i="12"/>
  <c r="AB351" i="12"/>
  <c r="AC350" i="12"/>
  <c r="AB350" i="12"/>
  <c r="AC349" i="12"/>
  <c r="AB349" i="12"/>
  <c r="AC348" i="12"/>
  <c r="AB348" i="12"/>
  <c r="AC347" i="12"/>
  <c r="AB347" i="12"/>
  <c r="AC346" i="12"/>
  <c r="AB346" i="12"/>
  <c r="AC345" i="12"/>
  <c r="AB345" i="12"/>
  <c r="AC344" i="12"/>
  <c r="AB344" i="12"/>
  <c r="AC343" i="12"/>
  <c r="AB343" i="12"/>
  <c r="AC342" i="12"/>
  <c r="AB342" i="12"/>
  <c r="AC341" i="12"/>
  <c r="AB341" i="12"/>
  <c r="AC340" i="12"/>
  <c r="AB340" i="12"/>
  <c r="AC339" i="12"/>
  <c r="AB339" i="12"/>
  <c r="AC338" i="12"/>
  <c r="AB338" i="12"/>
  <c r="AC337" i="12"/>
  <c r="AB337" i="12"/>
  <c r="AC336" i="12"/>
  <c r="AB336" i="12"/>
  <c r="AC335" i="12"/>
  <c r="AB335" i="12"/>
  <c r="AC334" i="12"/>
  <c r="AB334" i="12"/>
  <c r="AC333" i="12"/>
  <c r="AB333" i="12"/>
  <c r="AC332" i="12"/>
  <c r="AB332" i="12"/>
  <c r="AC331" i="12"/>
  <c r="AB331" i="12"/>
  <c r="AC330" i="12"/>
  <c r="AB330" i="12"/>
  <c r="AC329" i="12"/>
  <c r="AB329" i="12"/>
  <c r="AC328" i="12"/>
  <c r="AB328" i="12"/>
  <c r="AC327" i="12"/>
  <c r="AB327" i="12"/>
  <c r="AC326" i="12"/>
  <c r="AB326" i="12"/>
  <c r="AC325" i="12"/>
  <c r="AB325" i="12"/>
  <c r="AC324" i="12"/>
  <c r="AB324" i="12"/>
  <c r="AC323" i="12"/>
  <c r="AB323" i="12"/>
  <c r="AC322" i="12"/>
  <c r="AB322" i="12"/>
  <c r="AC321" i="12"/>
  <c r="AB321" i="12"/>
  <c r="AC320" i="12"/>
  <c r="AB320" i="12"/>
  <c r="AC319" i="12"/>
  <c r="AB319" i="12"/>
  <c r="AC318" i="12"/>
  <c r="AB318" i="12"/>
  <c r="AC317" i="12"/>
  <c r="AB317" i="12"/>
  <c r="AC316" i="12"/>
  <c r="AB316" i="12"/>
  <c r="AC315" i="12"/>
  <c r="AB315" i="12"/>
  <c r="AC314" i="12"/>
  <c r="AB314" i="12"/>
  <c r="AC313" i="12"/>
  <c r="AB313" i="12"/>
  <c r="AC312" i="12"/>
  <c r="AB312" i="12"/>
  <c r="AC311" i="12"/>
  <c r="AB311" i="12"/>
  <c r="AC310" i="12"/>
  <c r="AB310" i="12"/>
  <c r="AC309" i="12"/>
  <c r="AB309" i="12"/>
  <c r="AC308" i="12"/>
  <c r="AB308" i="12"/>
  <c r="AC307" i="12"/>
  <c r="AB307" i="12"/>
  <c r="AC306" i="12"/>
  <c r="AB306" i="12"/>
  <c r="AC305" i="12"/>
  <c r="AB305" i="12"/>
  <c r="AC304" i="12"/>
  <c r="AB304" i="12"/>
  <c r="AC303" i="12"/>
  <c r="AB303" i="12"/>
  <c r="AC302" i="12"/>
  <c r="AB302" i="12"/>
  <c r="AC301" i="12"/>
  <c r="AB301" i="12"/>
  <c r="AC300" i="12"/>
  <c r="AB300" i="12"/>
  <c r="AC299" i="12"/>
  <c r="AB299" i="12"/>
  <c r="AC298" i="12"/>
  <c r="AB298" i="12"/>
  <c r="AC297" i="12"/>
  <c r="AB297" i="12"/>
  <c r="AC296" i="12"/>
  <c r="AB296" i="12"/>
  <c r="AC295" i="12"/>
  <c r="AB295" i="12"/>
  <c r="AC294" i="12"/>
  <c r="AB294" i="12"/>
  <c r="AC293" i="12"/>
  <c r="AB293" i="12"/>
  <c r="AC292" i="12"/>
  <c r="AB292" i="12"/>
  <c r="AC291" i="12"/>
  <c r="AB291" i="12"/>
  <c r="AC290" i="12"/>
  <c r="AB290" i="12"/>
  <c r="AC289" i="12"/>
  <c r="AB289" i="12"/>
  <c r="AC288" i="12"/>
  <c r="AB288" i="12"/>
  <c r="AC287" i="12"/>
  <c r="AB287" i="12"/>
  <c r="AC286" i="12"/>
  <c r="AB286" i="12"/>
  <c r="AC285" i="12"/>
  <c r="AB285" i="12"/>
  <c r="AC284" i="12"/>
  <c r="AB284" i="12"/>
  <c r="AC283" i="12"/>
  <c r="AB283" i="12"/>
  <c r="AC282" i="12"/>
  <c r="AB282" i="12"/>
  <c r="AC281" i="12"/>
  <c r="AB281" i="12"/>
  <c r="AC280" i="12"/>
  <c r="AB280" i="12"/>
  <c r="AC279" i="12"/>
  <c r="AB279" i="12"/>
  <c r="AC278" i="12"/>
  <c r="AB278" i="12"/>
  <c r="AC277" i="12"/>
  <c r="AB277" i="12"/>
  <c r="AC276" i="12"/>
  <c r="AB276" i="12"/>
  <c r="AC275" i="12"/>
  <c r="AB275" i="12"/>
  <c r="AC274" i="12"/>
  <c r="AB274" i="12"/>
  <c r="AC273" i="12"/>
  <c r="AB273" i="12"/>
  <c r="AC272" i="12"/>
  <c r="AB272" i="12"/>
  <c r="AC271" i="12"/>
  <c r="AB271" i="12"/>
  <c r="AC270" i="12"/>
  <c r="AB270" i="12"/>
  <c r="AC269" i="12"/>
  <c r="AB269" i="12"/>
  <c r="AC268" i="12"/>
  <c r="AB268" i="12"/>
  <c r="AC267" i="12"/>
  <c r="AB267" i="12"/>
  <c r="AC266" i="12"/>
  <c r="AB266" i="12"/>
  <c r="AC265" i="12"/>
  <c r="AB265" i="12"/>
  <c r="AC264" i="12"/>
  <c r="AB264" i="12"/>
  <c r="AC263" i="12"/>
  <c r="AB263" i="12"/>
  <c r="AC262" i="12"/>
  <c r="AB262" i="12"/>
  <c r="AC261" i="12"/>
  <c r="AB261" i="12"/>
  <c r="AC260" i="12"/>
  <c r="AB260" i="12"/>
  <c r="AC259" i="12"/>
  <c r="AB259" i="12"/>
  <c r="AC258" i="12"/>
  <c r="AB258" i="12"/>
  <c r="AC257" i="12"/>
  <c r="AB257" i="12"/>
  <c r="AC256" i="12"/>
  <c r="AB256" i="12"/>
  <c r="AC255" i="12"/>
  <c r="AB255" i="12"/>
  <c r="AC254" i="12"/>
  <c r="AB254" i="12"/>
  <c r="AC253" i="12"/>
  <c r="AB253" i="12"/>
  <c r="AC252" i="12"/>
  <c r="AB252" i="12"/>
  <c r="AC251" i="12"/>
  <c r="AB251" i="12"/>
  <c r="AC250" i="12"/>
  <c r="AB250" i="12"/>
  <c r="AC249" i="12"/>
  <c r="AB249" i="12"/>
  <c r="AC248" i="12"/>
  <c r="AB248" i="12"/>
  <c r="AC247" i="12"/>
  <c r="AB247" i="12"/>
  <c r="AC246" i="12"/>
  <c r="AB246" i="12"/>
  <c r="AC245" i="12"/>
  <c r="AB245" i="12"/>
  <c r="AC244" i="12"/>
  <c r="AB244" i="12"/>
  <c r="AC243" i="12"/>
  <c r="AB243" i="12"/>
  <c r="AC242" i="12"/>
  <c r="AB242" i="12"/>
  <c r="AC241" i="12"/>
  <c r="AB241" i="12"/>
  <c r="AC240" i="12"/>
  <c r="AB240" i="12"/>
  <c r="AC239" i="12"/>
  <c r="AB239" i="12"/>
  <c r="AC238" i="12"/>
  <c r="AB238" i="12"/>
  <c r="AC237" i="12"/>
  <c r="AB237" i="12"/>
  <c r="AC236" i="12"/>
  <c r="AB236" i="12"/>
  <c r="AC235" i="12"/>
  <c r="AB235" i="12"/>
  <c r="AC234" i="12"/>
  <c r="AB234" i="12"/>
  <c r="AC233" i="12"/>
  <c r="AB233" i="12"/>
  <c r="AC232" i="12"/>
  <c r="AB232" i="12"/>
  <c r="AC231" i="12"/>
  <c r="AB231" i="12"/>
  <c r="AC230" i="12"/>
  <c r="AB230" i="12"/>
  <c r="AC229" i="12"/>
  <c r="AB229" i="12"/>
  <c r="AC228" i="12"/>
  <c r="AB228" i="12"/>
  <c r="AC227" i="12"/>
  <c r="AB227" i="12"/>
  <c r="AC226" i="12"/>
  <c r="AB226" i="12"/>
  <c r="AC225" i="12"/>
  <c r="AB225" i="12"/>
  <c r="AC224" i="12"/>
  <c r="AB224" i="12"/>
  <c r="AC223" i="12"/>
  <c r="AB223" i="12"/>
  <c r="AC222" i="12"/>
  <c r="AB222" i="12"/>
  <c r="AC221" i="12"/>
  <c r="AB221" i="12"/>
  <c r="AC220" i="12"/>
  <c r="AB220" i="12"/>
  <c r="AC219" i="12"/>
  <c r="AB219" i="12"/>
  <c r="AC218" i="12"/>
  <c r="AB218" i="12"/>
  <c r="AC217" i="12"/>
  <c r="AB217" i="12"/>
  <c r="AC216" i="12"/>
  <c r="AB216" i="12"/>
  <c r="AC215" i="12"/>
  <c r="AB215" i="12"/>
  <c r="AC214" i="12"/>
  <c r="AB214" i="12"/>
  <c r="AC213" i="12"/>
  <c r="AB213" i="12"/>
  <c r="AC212" i="12"/>
  <c r="AB212" i="12"/>
  <c r="AC211" i="12"/>
  <c r="AB211" i="12"/>
  <c r="AC210" i="12"/>
  <c r="AB210" i="12"/>
  <c r="AC209" i="12"/>
  <c r="AB209" i="12"/>
  <c r="AC208" i="12"/>
  <c r="AB208" i="12"/>
  <c r="AC207" i="12"/>
  <c r="AB207" i="12"/>
  <c r="AC206" i="12"/>
  <c r="AB206" i="12"/>
  <c r="AC205" i="12"/>
  <c r="AB205" i="12"/>
  <c r="AC204" i="12"/>
  <c r="AB204" i="12"/>
  <c r="AC203" i="12"/>
  <c r="AB203" i="12"/>
  <c r="AC202" i="12"/>
  <c r="AB202" i="12"/>
  <c r="AC201" i="12"/>
  <c r="AB201" i="12"/>
  <c r="AC200" i="12"/>
  <c r="AB200" i="12"/>
  <c r="AC199" i="12"/>
  <c r="AB199" i="12"/>
  <c r="AC198" i="12"/>
  <c r="AB198" i="12"/>
  <c r="AC197" i="12"/>
  <c r="AB197" i="12"/>
  <c r="AC196" i="12"/>
  <c r="AB196" i="12"/>
  <c r="AC195" i="12"/>
  <c r="AB195" i="12"/>
  <c r="AC194" i="12"/>
  <c r="AB194" i="12"/>
  <c r="AC193" i="12"/>
  <c r="AB193" i="12"/>
  <c r="AC192" i="12"/>
  <c r="AB192" i="12"/>
  <c r="AC191" i="12"/>
  <c r="AB191" i="12"/>
  <c r="AC190" i="12"/>
  <c r="AB190" i="12"/>
  <c r="AC189" i="12"/>
  <c r="AB189" i="12"/>
  <c r="AC188" i="12"/>
  <c r="AB188" i="12"/>
  <c r="AC187" i="12"/>
  <c r="AB187" i="12"/>
  <c r="AC186" i="12"/>
  <c r="AB186" i="12"/>
  <c r="AC185" i="12"/>
  <c r="AB185" i="12"/>
  <c r="AC184" i="12"/>
  <c r="AB184" i="12"/>
  <c r="AC183" i="12"/>
  <c r="AB183" i="12"/>
  <c r="AC182" i="12"/>
  <c r="AB182" i="12"/>
  <c r="AC181" i="12"/>
  <c r="AB181" i="12"/>
  <c r="AC180" i="12"/>
  <c r="AB180" i="12"/>
  <c r="AC179" i="12"/>
  <c r="AB179" i="12"/>
  <c r="AC178" i="12"/>
  <c r="AB178" i="12"/>
  <c r="AC177" i="12"/>
  <c r="AB177" i="12"/>
  <c r="AC176" i="12"/>
  <c r="AB176" i="12"/>
  <c r="AC175" i="12"/>
  <c r="AB175" i="12"/>
  <c r="AC174" i="12"/>
  <c r="AB174" i="12"/>
  <c r="AC173" i="12"/>
  <c r="AB173" i="12"/>
  <c r="AC172" i="12"/>
  <c r="AB172" i="12"/>
  <c r="AC171" i="12"/>
  <c r="AB171" i="12"/>
  <c r="AC170" i="12"/>
  <c r="AB170" i="12"/>
  <c r="AC169" i="12"/>
  <c r="AB169" i="12"/>
  <c r="AC168" i="12"/>
  <c r="AB168" i="12"/>
  <c r="AC167" i="12"/>
  <c r="AB167" i="12"/>
  <c r="AC166" i="12"/>
  <c r="AB166" i="12"/>
  <c r="AC165" i="12"/>
  <c r="AB165" i="12"/>
  <c r="AC164" i="12"/>
  <c r="AB164" i="12"/>
  <c r="AC163" i="12"/>
  <c r="AB163" i="12"/>
  <c r="AC162" i="12"/>
  <c r="AB162" i="12"/>
  <c r="AC161" i="12"/>
  <c r="AB161" i="12"/>
  <c r="AC160" i="12"/>
  <c r="AB160" i="12"/>
  <c r="AC159" i="12"/>
  <c r="AB159" i="12"/>
  <c r="AC158" i="12"/>
  <c r="AB158" i="12"/>
  <c r="AC157" i="12"/>
  <c r="AB157" i="12"/>
  <c r="AC156" i="12"/>
  <c r="AB156" i="12"/>
  <c r="AC155" i="12"/>
  <c r="AB155" i="12"/>
  <c r="AC154" i="12"/>
  <c r="AB154" i="12"/>
  <c r="AC153" i="12"/>
  <c r="AB153" i="12"/>
  <c r="AC152" i="12"/>
  <c r="AB152" i="12"/>
  <c r="AC151" i="12"/>
  <c r="AB151" i="12"/>
  <c r="AC150" i="12"/>
  <c r="AB150" i="12"/>
  <c r="AC149" i="12"/>
  <c r="AB149" i="12"/>
  <c r="AC148" i="12"/>
  <c r="AB148" i="12"/>
  <c r="AC147" i="12"/>
  <c r="AB147" i="12"/>
  <c r="AC146" i="12"/>
  <c r="AB146" i="12"/>
  <c r="AC145" i="12"/>
  <c r="AB145" i="12"/>
  <c r="AC144" i="12"/>
  <c r="AB144" i="12"/>
  <c r="AC143" i="12"/>
  <c r="AB143" i="12"/>
  <c r="AC142" i="12"/>
  <c r="AB142" i="12"/>
  <c r="AC141" i="12"/>
  <c r="AB141" i="12"/>
  <c r="AC140" i="12"/>
  <c r="AB140" i="12"/>
  <c r="AC139" i="12"/>
  <c r="AB139" i="12"/>
  <c r="AC138" i="12"/>
  <c r="AB138" i="12"/>
  <c r="AC137" i="12"/>
  <c r="AB137" i="12"/>
  <c r="AC136" i="12"/>
  <c r="AB136" i="12"/>
  <c r="AC135" i="12"/>
  <c r="AB135" i="12"/>
  <c r="AC134" i="12"/>
  <c r="AB134" i="12"/>
  <c r="AC133" i="12"/>
  <c r="AB133" i="12"/>
  <c r="AC132" i="12"/>
  <c r="AB132" i="12"/>
  <c r="AC131" i="12"/>
  <c r="AB131" i="12"/>
  <c r="AC130" i="12"/>
  <c r="AB130" i="12"/>
  <c r="AC129" i="12"/>
  <c r="AB129" i="12"/>
  <c r="AC128" i="12"/>
  <c r="AB128" i="12"/>
  <c r="AC127" i="12"/>
  <c r="AB127" i="12"/>
  <c r="AC126" i="12"/>
  <c r="AB126" i="12"/>
  <c r="AC125" i="12"/>
  <c r="AB125" i="12"/>
  <c r="AC124" i="12"/>
  <c r="AB124" i="12"/>
  <c r="AC123" i="12"/>
  <c r="AB123" i="12"/>
  <c r="AC122" i="12"/>
  <c r="AB122" i="12"/>
  <c r="AC121" i="12"/>
  <c r="AB121" i="12"/>
  <c r="AC120" i="12"/>
  <c r="AB120" i="12"/>
  <c r="AC119" i="12"/>
  <c r="AB119" i="12"/>
  <c r="AC118" i="12"/>
  <c r="AB118" i="12"/>
  <c r="AC117" i="12"/>
  <c r="AB117" i="12"/>
  <c r="AC116" i="12"/>
  <c r="AB116" i="12"/>
  <c r="AC115" i="12"/>
  <c r="AB115" i="12"/>
  <c r="AC114" i="12"/>
  <c r="AB114" i="12"/>
  <c r="AC113" i="12"/>
  <c r="AB113" i="12"/>
  <c r="AC112" i="12"/>
  <c r="AB112" i="12"/>
  <c r="AC111" i="12"/>
  <c r="AB111" i="12"/>
  <c r="AC110" i="12"/>
  <c r="AB110" i="12"/>
  <c r="AC109" i="12"/>
  <c r="AB109" i="12"/>
  <c r="AC108" i="12"/>
  <c r="AB108" i="12"/>
  <c r="AC107" i="12"/>
  <c r="AB107" i="12"/>
  <c r="AC106" i="12"/>
  <c r="AB106" i="12"/>
  <c r="AC105" i="12"/>
  <c r="AB105" i="12"/>
  <c r="AC104" i="12"/>
  <c r="AB104" i="12"/>
  <c r="AC103" i="12"/>
  <c r="AB103" i="12"/>
  <c r="AC102" i="12"/>
  <c r="AB102" i="12"/>
  <c r="AC101" i="12"/>
  <c r="AB101" i="12"/>
  <c r="AC100" i="12"/>
  <c r="AB100" i="12"/>
  <c r="AC99" i="12"/>
  <c r="AB99" i="12"/>
  <c r="AC98" i="12"/>
  <c r="AB98" i="12"/>
  <c r="AC97" i="12"/>
  <c r="AB97" i="12"/>
  <c r="AC96" i="12"/>
  <c r="AB96" i="12"/>
  <c r="AC95" i="12"/>
  <c r="AB95" i="12"/>
  <c r="AC94" i="12"/>
  <c r="AB94" i="12"/>
  <c r="AC93" i="12"/>
  <c r="AB93" i="12"/>
  <c r="AC92" i="12"/>
  <c r="AB92" i="12"/>
  <c r="AC91" i="12"/>
  <c r="AB91" i="12"/>
  <c r="AC90" i="12"/>
  <c r="AB90" i="12"/>
  <c r="AC89" i="12"/>
  <c r="AB89" i="12"/>
  <c r="AC88" i="12"/>
  <c r="AB88" i="12"/>
  <c r="AC87" i="12"/>
  <c r="AB87" i="12"/>
  <c r="AC86" i="12"/>
  <c r="AB86" i="12"/>
  <c r="AC85" i="12"/>
  <c r="AB85" i="12"/>
  <c r="AC84" i="12"/>
  <c r="AB84" i="12"/>
  <c r="AC83" i="12"/>
  <c r="AB83" i="12"/>
  <c r="AC82" i="12"/>
  <c r="AB82" i="12"/>
  <c r="AC81" i="12"/>
  <c r="AB81" i="12"/>
  <c r="AC80" i="12"/>
  <c r="AB80" i="12"/>
  <c r="AC79" i="12"/>
  <c r="AB79" i="12"/>
  <c r="AC78" i="12"/>
  <c r="AB78" i="12"/>
  <c r="AC77" i="12"/>
  <c r="AB77" i="12"/>
  <c r="AC76" i="12"/>
  <c r="AB76" i="12"/>
  <c r="AC75" i="12"/>
  <c r="AB75" i="12"/>
  <c r="AC74" i="12"/>
  <c r="AB74" i="12"/>
  <c r="AC73" i="12"/>
  <c r="AB73" i="12"/>
  <c r="AC72" i="12"/>
  <c r="AB72" i="12"/>
  <c r="AC71" i="12"/>
  <c r="AB71" i="12"/>
  <c r="AC70" i="12"/>
  <c r="AB70" i="12"/>
  <c r="AC69" i="12"/>
  <c r="AB69" i="12"/>
  <c r="AC68" i="12"/>
  <c r="AB68" i="12"/>
  <c r="AC67" i="12"/>
  <c r="AB67" i="12"/>
  <c r="AC66" i="12"/>
  <c r="AB66" i="12"/>
  <c r="AC65" i="12"/>
  <c r="AB65" i="12"/>
  <c r="AC64" i="12"/>
  <c r="AB64" i="12"/>
  <c r="AC63" i="12"/>
  <c r="AB63" i="12"/>
  <c r="AC62" i="12"/>
  <c r="AB62" i="12"/>
  <c r="AC61" i="12"/>
  <c r="AB61" i="12"/>
  <c r="AC60" i="12"/>
  <c r="AB60" i="12"/>
  <c r="AC59" i="12"/>
  <c r="AB59" i="12"/>
  <c r="AC58" i="12"/>
  <c r="AB58" i="12"/>
  <c r="AC57" i="12"/>
  <c r="AB57" i="12"/>
  <c r="AC56" i="12"/>
  <c r="AB56" i="12"/>
  <c r="AC55" i="12"/>
  <c r="AB55" i="12"/>
  <c r="AC54" i="12"/>
  <c r="AB54" i="12"/>
  <c r="AC53" i="12"/>
  <c r="AB53" i="12"/>
  <c r="AC52" i="12"/>
  <c r="AB52" i="12"/>
  <c r="AC51" i="12"/>
  <c r="AB51" i="12"/>
  <c r="AC50" i="12"/>
  <c r="AB50" i="12"/>
  <c r="AC49" i="12"/>
  <c r="AB49" i="12"/>
  <c r="AC48" i="12"/>
  <c r="AB48" i="12"/>
  <c r="AC47" i="12"/>
  <c r="AB47" i="12"/>
  <c r="AC46" i="12"/>
  <c r="AB46" i="12"/>
  <c r="AC45" i="12"/>
  <c r="AB45" i="12"/>
  <c r="AC44" i="12"/>
  <c r="AB44" i="12"/>
  <c r="AC43" i="12"/>
  <c r="AB43" i="12"/>
  <c r="AC42" i="12"/>
  <c r="AB42" i="12"/>
  <c r="AC41" i="12"/>
  <c r="AB41" i="12"/>
  <c r="AC40" i="12"/>
  <c r="AB40" i="12"/>
  <c r="AC39" i="12"/>
  <c r="AB39" i="12"/>
  <c r="AC38" i="12"/>
  <c r="AB38" i="12"/>
  <c r="AC37" i="12"/>
  <c r="AB37" i="12"/>
  <c r="AC36" i="12"/>
  <c r="AB36" i="12"/>
  <c r="AC35" i="12"/>
  <c r="AB35" i="12"/>
  <c r="AC34" i="12"/>
  <c r="AB34" i="12"/>
  <c r="AC33" i="12"/>
  <c r="AB33" i="12"/>
  <c r="AC32" i="12"/>
  <c r="AB32" i="12"/>
  <c r="CJ30" i="12"/>
  <c r="AG632" i="12"/>
  <c r="AF632" i="12"/>
  <c r="AE632" i="12"/>
  <c r="AG631" i="12"/>
  <c r="AF631" i="12"/>
  <c r="AE631" i="12"/>
  <c r="AG630" i="12"/>
  <c r="AF630" i="12"/>
  <c r="AE630" i="12"/>
  <c r="AG629" i="12"/>
  <c r="AF629" i="12"/>
  <c r="AE629" i="12"/>
  <c r="AG628" i="12"/>
  <c r="AF628" i="12"/>
  <c r="AE628" i="12"/>
  <c r="AG627" i="12"/>
  <c r="AF627" i="12"/>
  <c r="AE627" i="12"/>
  <c r="AG626" i="12"/>
  <c r="AF626" i="12"/>
  <c r="AE626" i="12"/>
  <c r="AG625" i="12"/>
  <c r="AF625" i="12"/>
  <c r="AE625" i="12"/>
  <c r="AG624" i="12"/>
  <c r="AF624" i="12"/>
  <c r="AE624" i="12"/>
  <c r="AG623" i="12"/>
  <c r="AF623" i="12"/>
  <c r="AE623" i="12"/>
  <c r="AG622" i="12"/>
  <c r="AF622" i="12"/>
  <c r="AE622" i="12"/>
  <c r="AG621" i="12"/>
  <c r="AF621" i="12"/>
  <c r="AE621" i="12"/>
  <c r="AG620" i="12"/>
  <c r="AF620" i="12"/>
  <c r="AE620" i="12"/>
  <c r="AG619" i="12"/>
  <c r="AF619" i="12"/>
  <c r="AE619" i="12"/>
  <c r="AG618" i="12"/>
  <c r="AF618" i="12"/>
  <c r="AE618" i="12"/>
  <c r="AG617" i="12"/>
  <c r="AF617" i="12"/>
  <c r="AE617" i="12"/>
  <c r="AG616" i="12"/>
  <c r="AF616" i="12"/>
  <c r="AE616" i="12"/>
  <c r="AG615" i="12"/>
  <c r="AF615" i="12"/>
  <c r="AE615" i="12"/>
  <c r="AG614" i="12"/>
  <c r="AF614" i="12"/>
  <c r="AE614" i="12"/>
  <c r="AG613" i="12"/>
  <c r="AF613" i="12"/>
  <c r="AE613" i="12"/>
  <c r="AG612" i="12"/>
  <c r="AF612" i="12"/>
  <c r="AE612" i="12"/>
  <c r="AG611" i="12"/>
  <c r="AF611" i="12"/>
  <c r="AE611" i="12"/>
  <c r="AG610" i="12"/>
  <c r="AF610" i="12"/>
  <c r="AE610" i="12"/>
  <c r="AG609" i="12"/>
  <c r="AF609" i="12"/>
  <c r="AE609" i="12"/>
  <c r="AG608" i="12"/>
  <c r="AF608" i="12"/>
  <c r="AE608" i="12"/>
  <c r="AG607" i="12"/>
  <c r="AF607" i="12"/>
  <c r="AE607" i="12"/>
  <c r="AG606" i="12"/>
  <c r="AF606" i="12"/>
  <c r="AE606" i="12"/>
  <c r="AG605" i="12"/>
  <c r="AF605" i="12"/>
  <c r="AE605" i="12"/>
  <c r="AG604" i="12"/>
  <c r="AF604" i="12"/>
  <c r="AE604" i="12"/>
  <c r="AG603" i="12"/>
  <c r="AF603" i="12"/>
  <c r="AE603" i="12"/>
  <c r="AG602" i="12"/>
  <c r="AF602" i="12"/>
  <c r="AE602" i="12"/>
  <c r="AG601" i="12"/>
  <c r="AF601" i="12"/>
  <c r="AE601" i="12"/>
  <c r="AG600" i="12"/>
  <c r="AF600" i="12"/>
  <c r="AE600" i="12"/>
  <c r="AG599" i="12"/>
  <c r="AF599" i="12"/>
  <c r="AE599" i="12"/>
  <c r="AG598" i="12"/>
  <c r="AF598" i="12"/>
  <c r="AE598" i="12"/>
  <c r="AG597" i="12"/>
  <c r="AF597" i="12"/>
  <c r="AE597" i="12"/>
  <c r="AG596" i="12"/>
  <c r="AF596" i="12"/>
  <c r="AE596" i="12"/>
  <c r="AG595" i="12"/>
  <c r="AF595" i="12"/>
  <c r="AE595" i="12"/>
  <c r="AG594" i="12"/>
  <c r="AF594" i="12"/>
  <c r="AE594" i="12"/>
  <c r="AG593" i="12"/>
  <c r="AF593" i="12"/>
  <c r="AE593" i="12"/>
  <c r="AG592" i="12"/>
  <c r="AF592" i="12"/>
  <c r="AE592" i="12"/>
  <c r="AG591" i="12"/>
  <c r="AF591" i="12"/>
  <c r="AE591" i="12"/>
  <c r="AG590" i="12"/>
  <c r="AF590" i="12"/>
  <c r="AE590" i="12"/>
  <c r="AG589" i="12"/>
  <c r="AF589" i="12"/>
  <c r="AE589" i="12"/>
  <c r="AG588" i="12"/>
  <c r="AF588" i="12"/>
  <c r="AE588" i="12"/>
  <c r="AG587" i="12"/>
  <c r="AF587" i="12"/>
  <c r="AE587" i="12"/>
  <c r="AG586" i="12"/>
  <c r="AF586" i="12"/>
  <c r="AE586" i="12"/>
  <c r="AG585" i="12"/>
  <c r="AF585" i="12"/>
  <c r="AE585" i="12"/>
  <c r="AG584" i="12"/>
  <c r="AF584" i="12"/>
  <c r="AE584" i="12"/>
  <c r="AG583" i="12"/>
  <c r="AF583" i="12"/>
  <c r="AE583" i="12"/>
  <c r="AG582" i="12"/>
  <c r="AF582" i="12"/>
  <c r="AE582" i="12"/>
  <c r="AG581" i="12"/>
  <c r="AF581" i="12"/>
  <c r="AE581" i="12"/>
  <c r="AG580" i="12"/>
  <c r="AF580" i="12"/>
  <c r="AE580" i="12"/>
  <c r="AG579" i="12"/>
  <c r="AF579" i="12"/>
  <c r="AE579" i="12"/>
  <c r="AG578" i="12"/>
  <c r="AF578" i="12"/>
  <c r="AE578" i="12"/>
  <c r="AG577" i="12"/>
  <c r="AF577" i="12"/>
  <c r="AE577" i="12"/>
  <c r="AG576" i="12"/>
  <c r="AF576" i="12"/>
  <c r="AE576" i="12"/>
  <c r="AG575" i="12"/>
  <c r="AF575" i="12"/>
  <c r="AE575" i="12"/>
  <c r="AG574" i="12"/>
  <c r="AF574" i="12"/>
  <c r="AE574" i="12"/>
  <c r="AG573" i="12"/>
  <c r="AF573" i="12"/>
  <c r="AE573" i="12"/>
  <c r="AG572" i="12"/>
  <c r="AF572" i="12"/>
  <c r="AE572" i="12"/>
  <c r="AG571" i="12"/>
  <c r="AF571" i="12"/>
  <c r="AE571" i="12"/>
  <c r="AG570" i="12"/>
  <c r="AF570" i="12"/>
  <c r="AE570" i="12"/>
  <c r="AG569" i="12"/>
  <c r="AF569" i="12"/>
  <c r="AE569" i="12"/>
  <c r="AG568" i="12"/>
  <c r="AF568" i="12"/>
  <c r="AE568" i="12"/>
  <c r="AG567" i="12"/>
  <c r="AF567" i="12"/>
  <c r="AE567" i="12"/>
  <c r="AG566" i="12"/>
  <c r="AF566" i="12"/>
  <c r="AE566" i="12"/>
  <c r="AH565" i="12"/>
  <c r="AF565" i="12"/>
  <c r="AE565" i="12"/>
  <c r="AH564" i="12"/>
  <c r="AF564" i="12"/>
  <c r="AE564" i="12"/>
  <c r="AH563" i="12"/>
  <c r="AF563" i="12"/>
  <c r="AE563" i="12"/>
  <c r="AH562" i="12"/>
  <c r="AF562" i="12"/>
  <c r="AE562" i="12"/>
  <c r="AH561" i="12"/>
  <c r="AF561" i="12"/>
  <c r="AE561" i="12"/>
  <c r="AH560" i="12"/>
  <c r="AF560" i="12"/>
  <c r="AE560" i="12"/>
  <c r="AH559" i="12"/>
  <c r="AF559" i="12"/>
  <c r="AE559" i="12"/>
  <c r="AH558" i="12"/>
  <c r="AF558" i="12"/>
  <c r="AE558" i="12"/>
  <c r="AH557" i="12"/>
  <c r="AF557" i="12"/>
  <c r="AE557" i="12"/>
  <c r="AH556" i="12"/>
  <c r="AF556" i="12"/>
  <c r="AE556" i="12"/>
  <c r="AH555" i="12"/>
  <c r="AF555" i="12"/>
  <c r="AE555" i="12"/>
  <c r="AH554" i="12"/>
  <c r="AF554" i="12"/>
  <c r="AE554" i="12"/>
  <c r="AH553" i="12"/>
  <c r="AF553" i="12"/>
  <c r="AE553" i="12"/>
  <c r="AH552" i="12"/>
  <c r="AF552" i="12"/>
  <c r="AE552" i="12"/>
  <c r="AH551" i="12"/>
  <c r="AF551" i="12"/>
  <c r="AE551" i="12"/>
  <c r="AH550" i="12"/>
  <c r="AF550" i="12"/>
  <c r="AE550" i="12"/>
  <c r="AH549" i="12"/>
  <c r="AF549" i="12"/>
  <c r="AE549" i="12"/>
  <c r="AH548" i="12"/>
  <c r="AF548" i="12"/>
  <c r="AE548" i="12"/>
  <c r="AH547" i="12"/>
  <c r="AF547" i="12"/>
  <c r="AE547" i="12"/>
  <c r="AH546" i="12"/>
  <c r="AF546" i="12"/>
  <c r="AE546" i="12"/>
  <c r="AH545" i="12"/>
  <c r="AF545" i="12"/>
  <c r="AE545" i="12"/>
  <c r="AH544" i="12"/>
  <c r="AF544" i="12"/>
  <c r="AE544" i="12"/>
  <c r="AH543" i="12"/>
  <c r="AF543" i="12"/>
  <c r="AE543" i="12"/>
  <c r="AH542" i="12"/>
  <c r="AF542" i="12"/>
  <c r="AE542" i="12"/>
  <c r="AH541" i="12"/>
  <c r="AF541" i="12"/>
  <c r="AE541" i="12"/>
  <c r="AH540" i="12"/>
  <c r="AF540" i="12"/>
  <c r="AE540" i="12"/>
  <c r="AH539" i="12"/>
  <c r="AF539" i="12"/>
  <c r="AE539" i="12"/>
  <c r="AH538" i="12"/>
  <c r="AF538" i="12"/>
  <c r="AE538" i="12"/>
  <c r="AH537" i="12"/>
  <c r="AF537" i="12"/>
  <c r="AE537" i="12"/>
  <c r="AH536" i="12"/>
  <c r="AF536" i="12"/>
  <c r="AE536" i="12"/>
  <c r="AH535" i="12"/>
  <c r="AF535" i="12"/>
  <c r="AE535" i="12"/>
  <c r="AH534" i="12"/>
  <c r="AF534" i="12"/>
  <c r="AE534" i="12"/>
  <c r="AH533" i="12"/>
  <c r="AF533" i="12"/>
  <c r="AE533" i="12"/>
  <c r="AH532" i="12"/>
  <c r="AF532" i="12"/>
  <c r="AE532" i="12"/>
  <c r="AH531" i="12"/>
  <c r="AF531" i="12"/>
  <c r="AE531" i="12"/>
  <c r="AH530" i="12"/>
  <c r="AF530" i="12"/>
  <c r="AE530" i="12"/>
  <c r="AH529" i="12"/>
  <c r="AF529" i="12"/>
  <c r="AE529" i="12"/>
  <c r="AH528" i="12"/>
  <c r="AF528" i="12"/>
  <c r="AE528" i="12"/>
  <c r="AH527" i="12"/>
  <c r="AF527" i="12"/>
  <c r="AE527" i="12"/>
  <c r="AH526" i="12"/>
  <c r="AF526" i="12"/>
  <c r="AE526" i="12"/>
  <c r="AH525" i="12"/>
  <c r="AF525" i="12"/>
  <c r="AE525" i="12"/>
  <c r="AH524" i="12"/>
  <c r="AF524" i="12"/>
  <c r="AE524" i="12"/>
  <c r="AH523" i="12"/>
  <c r="AF523" i="12"/>
  <c r="AE523" i="12"/>
  <c r="AH522" i="12"/>
  <c r="AF522" i="12"/>
  <c r="AE522" i="12"/>
  <c r="AH521" i="12"/>
  <c r="AF521" i="12"/>
  <c r="AE521" i="12"/>
  <c r="AH520" i="12"/>
  <c r="AF520" i="12"/>
  <c r="AE520" i="12"/>
  <c r="AH519" i="12"/>
  <c r="AF519" i="12"/>
  <c r="AE519" i="12"/>
  <c r="AH518" i="12"/>
  <c r="AF518" i="12"/>
  <c r="AE518" i="12"/>
  <c r="AH517" i="12"/>
  <c r="AF517" i="12"/>
  <c r="AE517" i="12"/>
  <c r="AH516" i="12"/>
  <c r="AF516" i="12"/>
  <c r="AE516" i="12"/>
  <c r="AH515" i="12"/>
  <c r="AF515" i="12"/>
  <c r="AE515" i="12"/>
  <c r="AH514" i="12"/>
  <c r="AF514" i="12"/>
  <c r="AE514" i="12"/>
  <c r="AH513" i="12"/>
  <c r="AF513" i="12"/>
  <c r="AE513" i="12"/>
  <c r="AH512" i="12"/>
  <c r="AF512" i="12"/>
  <c r="AE512" i="12"/>
  <c r="AH511" i="12"/>
  <c r="AF511" i="12"/>
  <c r="AE511" i="12"/>
  <c r="AH510" i="12"/>
  <c r="AF510" i="12"/>
  <c r="AE510" i="12"/>
  <c r="AH509" i="12"/>
  <c r="AF509" i="12"/>
  <c r="AE509" i="12"/>
  <c r="AH508" i="12"/>
  <c r="AF508" i="12"/>
  <c r="AE508" i="12"/>
  <c r="AH507" i="12"/>
  <c r="AF507" i="12"/>
  <c r="AE507" i="12"/>
  <c r="AH506" i="12"/>
  <c r="AF506" i="12"/>
  <c r="AE506" i="12"/>
  <c r="AH505" i="12"/>
  <c r="AF505" i="12"/>
  <c r="AE505" i="12"/>
  <c r="AH504" i="12"/>
  <c r="AF504" i="12"/>
  <c r="AE504" i="12"/>
  <c r="AH503" i="12"/>
  <c r="AF503" i="12"/>
  <c r="AE503" i="12"/>
  <c r="AH502" i="12"/>
  <c r="AF502" i="12"/>
  <c r="AE502" i="12"/>
  <c r="AH501" i="12"/>
  <c r="AF501" i="12"/>
  <c r="AE501" i="12"/>
  <c r="AH500" i="12"/>
  <c r="AF500" i="12"/>
  <c r="AE500" i="12"/>
  <c r="AH499" i="12"/>
  <c r="AF499" i="12"/>
  <c r="AE499" i="12"/>
  <c r="AH498" i="12"/>
  <c r="AF498" i="12"/>
  <c r="AE498" i="12"/>
  <c r="AH497" i="12"/>
  <c r="AF497" i="12"/>
  <c r="AE497" i="12"/>
  <c r="AH496" i="12"/>
  <c r="AF496" i="12"/>
  <c r="AE496" i="12"/>
  <c r="AH495" i="12"/>
  <c r="AF495" i="12"/>
  <c r="AE495" i="12"/>
  <c r="AH494" i="12"/>
  <c r="AF494" i="12"/>
  <c r="AE494" i="12"/>
  <c r="AH493" i="12"/>
  <c r="AF493" i="12"/>
  <c r="AE493" i="12"/>
  <c r="AH492" i="12"/>
  <c r="AF492" i="12"/>
  <c r="AE492" i="12"/>
  <c r="AH491" i="12"/>
  <c r="AF491" i="12"/>
  <c r="AE491" i="12"/>
  <c r="AH490" i="12"/>
  <c r="AF490" i="12"/>
  <c r="AE490" i="12"/>
  <c r="AH489" i="12"/>
  <c r="AF489" i="12"/>
  <c r="AE489" i="12"/>
  <c r="AH488" i="12"/>
  <c r="AF488" i="12"/>
  <c r="AE488" i="12"/>
  <c r="AH487" i="12"/>
  <c r="AF487" i="12"/>
  <c r="AE487" i="12"/>
  <c r="AH486" i="12"/>
  <c r="AF486" i="12"/>
  <c r="AE486" i="12"/>
  <c r="AH485" i="12"/>
  <c r="AF485" i="12"/>
  <c r="AE485" i="12"/>
  <c r="AH484" i="12"/>
  <c r="AF484" i="12"/>
  <c r="AE484" i="12"/>
  <c r="AH483" i="12"/>
  <c r="AF483" i="12"/>
  <c r="AE483" i="12"/>
  <c r="AH482" i="12"/>
  <c r="AF482" i="12"/>
  <c r="AE482" i="12"/>
  <c r="AH481" i="12"/>
  <c r="AF481" i="12"/>
  <c r="AE481" i="12"/>
  <c r="AH480" i="12"/>
  <c r="AF480" i="12"/>
  <c r="AE480" i="12"/>
  <c r="AH479" i="12"/>
  <c r="AF479" i="12"/>
  <c r="AE479" i="12"/>
  <c r="AH478" i="12"/>
  <c r="AF478" i="12"/>
  <c r="AE478" i="12"/>
  <c r="AH477" i="12"/>
  <c r="AF477" i="12"/>
  <c r="AE477" i="12"/>
  <c r="AH476" i="12"/>
  <c r="AF476" i="12"/>
  <c r="AE476" i="12"/>
  <c r="AH475" i="12"/>
  <c r="AF475" i="12"/>
  <c r="AE475" i="12"/>
  <c r="AH474" i="12"/>
  <c r="AF474" i="12"/>
  <c r="AE474" i="12"/>
  <c r="AH473" i="12"/>
  <c r="AF473" i="12"/>
  <c r="AE473" i="12"/>
  <c r="AH472" i="12"/>
  <c r="AF472" i="12"/>
  <c r="AE472" i="12"/>
  <c r="AH471" i="12"/>
  <c r="AF471" i="12"/>
  <c r="AE471" i="12"/>
  <c r="AH470" i="12"/>
  <c r="AF470" i="12"/>
  <c r="AE470" i="12"/>
  <c r="AH469" i="12"/>
  <c r="AF469" i="12"/>
  <c r="AE469" i="12"/>
  <c r="AH468" i="12"/>
  <c r="AF468" i="12"/>
  <c r="AE468" i="12"/>
  <c r="AH467" i="12"/>
  <c r="AF467" i="12"/>
  <c r="AE467" i="12"/>
  <c r="AH466" i="12"/>
  <c r="AF466" i="12"/>
  <c r="AE466" i="12"/>
  <c r="AH465" i="12"/>
  <c r="AF465" i="12"/>
  <c r="AE465" i="12"/>
  <c r="AH464" i="12"/>
  <c r="AF464" i="12"/>
  <c r="AE464" i="12"/>
  <c r="AH463" i="12"/>
  <c r="AF463" i="12"/>
  <c r="AE463" i="12"/>
  <c r="AH462" i="12"/>
  <c r="AF462" i="12"/>
  <c r="AE462" i="12"/>
  <c r="AH461" i="12"/>
  <c r="AF461" i="12"/>
  <c r="AE461" i="12"/>
  <c r="AH460" i="12"/>
  <c r="AF460" i="12"/>
  <c r="AE460" i="12"/>
  <c r="AH459" i="12"/>
  <c r="AF459" i="12"/>
  <c r="AE459" i="12"/>
  <c r="AH458" i="12"/>
  <c r="AF458" i="12"/>
  <c r="AE458" i="12"/>
  <c r="AH457" i="12"/>
  <c r="AF457" i="12"/>
  <c r="AE457" i="12"/>
  <c r="AH456" i="12"/>
  <c r="AF456" i="12"/>
  <c r="AE456" i="12"/>
  <c r="AH455" i="12"/>
  <c r="AF455" i="12"/>
  <c r="AE455" i="12"/>
  <c r="AH454" i="12"/>
  <c r="AF454" i="12"/>
  <c r="AE454" i="12"/>
  <c r="AH453" i="12"/>
  <c r="AF453" i="12"/>
  <c r="AE453" i="12"/>
  <c r="AH452" i="12"/>
  <c r="AF452" i="12"/>
  <c r="AE452" i="12"/>
  <c r="AH451" i="12"/>
  <c r="AF451" i="12"/>
  <c r="AE451" i="12"/>
  <c r="AH450" i="12"/>
  <c r="AF450" i="12"/>
  <c r="AE450" i="12"/>
  <c r="AH449" i="12"/>
  <c r="AF449" i="12"/>
  <c r="AE449" i="12"/>
  <c r="AH448" i="12"/>
  <c r="AF448" i="12"/>
  <c r="AE448" i="12"/>
  <c r="AH447" i="12"/>
  <c r="AF447" i="12"/>
  <c r="AE447" i="12"/>
  <c r="AH446" i="12"/>
  <c r="AF446" i="12"/>
  <c r="AE446" i="12"/>
  <c r="AH445" i="12"/>
  <c r="AF445" i="12"/>
  <c r="AE445" i="12"/>
  <c r="AH444" i="12"/>
  <c r="AF444" i="12"/>
  <c r="AE444" i="12"/>
  <c r="AH443" i="12"/>
  <c r="AF443" i="12"/>
  <c r="AE443" i="12"/>
  <c r="AH442" i="12"/>
  <c r="AF442" i="12"/>
  <c r="AE442" i="12"/>
  <c r="AH441" i="12"/>
  <c r="AF441" i="12"/>
  <c r="AE441" i="12"/>
  <c r="AH440" i="12"/>
  <c r="AF440" i="12"/>
  <c r="AE440" i="12"/>
  <c r="AH439" i="12"/>
  <c r="AF439" i="12"/>
  <c r="AE439" i="12"/>
  <c r="AH438" i="12"/>
  <c r="AF438" i="12"/>
  <c r="AE438" i="12"/>
  <c r="AH437" i="12"/>
  <c r="AF437" i="12"/>
  <c r="AE437" i="12"/>
  <c r="AH436" i="12"/>
  <c r="AF436" i="12"/>
  <c r="AE436" i="12"/>
  <c r="AH435" i="12"/>
  <c r="AF435" i="12"/>
  <c r="AE435" i="12"/>
  <c r="AH434" i="12"/>
  <c r="AF434" i="12"/>
  <c r="AE434" i="12"/>
  <c r="AH433" i="12"/>
  <c r="AF433" i="12"/>
  <c r="AE433" i="12"/>
  <c r="AH432" i="12"/>
  <c r="AF432" i="12"/>
  <c r="AE432" i="12"/>
  <c r="AH431" i="12"/>
  <c r="AF431" i="12"/>
  <c r="AE431" i="12"/>
  <c r="AH430" i="12"/>
  <c r="AF430" i="12"/>
  <c r="AE430" i="12"/>
  <c r="AH429" i="12"/>
  <c r="AF429" i="12"/>
  <c r="AE429" i="12"/>
  <c r="AH428" i="12"/>
  <c r="AF428" i="12"/>
  <c r="AE428" i="12"/>
  <c r="AH427" i="12"/>
  <c r="AF427" i="12"/>
  <c r="AE427" i="12"/>
  <c r="AH426" i="12"/>
  <c r="AF426" i="12"/>
  <c r="AE426" i="12"/>
  <c r="AH425" i="12"/>
  <c r="AF425" i="12"/>
  <c r="AE425" i="12"/>
  <c r="AH424" i="12"/>
  <c r="AF424" i="12"/>
  <c r="AE424" i="12"/>
  <c r="AH423" i="12"/>
  <c r="AF423" i="12"/>
  <c r="AE423" i="12"/>
  <c r="AH422" i="12"/>
  <c r="AF422" i="12"/>
  <c r="AE422" i="12"/>
  <c r="AH421" i="12"/>
  <c r="AF421" i="12"/>
  <c r="AE421" i="12"/>
  <c r="AH420" i="12"/>
  <c r="AF420" i="12"/>
  <c r="AE420" i="12"/>
  <c r="AH419" i="12"/>
  <c r="AF419" i="12"/>
  <c r="AE419" i="12"/>
  <c r="AH418" i="12"/>
  <c r="AF418" i="12"/>
  <c r="AE418" i="12"/>
  <c r="AH417" i="12"/>
  <c r="AF417" i="12"/>
  <c r="AE417" i="12"/>
  <c r="AH416" i="12"/>
  <c r="AF416" i="12"/>
  <c r="AE416" i="12"/>
  <c r="AH415" i="12"/>
  <c r="AF415" i="12"/>
  <c r="AE415" i="12"/>
  <c r="AH414" i="12"/>
  <c r="AF414" i="12"/>
  <c r="AE414" i="12"/>
  <c r="AH413" i="12"/>
  <c r="AF413" i="12"/>
  <c r="AE413" i="12"/>
  <c r="AH412" i="12"/>
  <c r="AF412" i="12"/>
  <c r="AE412" i="12"/>
  <c r="AH411" i="12"/>
  <c r="AF411" i="12"/>
  <c r="AE411" i="12"/>
  <c r="AH410" i="12"/>
  <c r="AF410" i="12"/>
  <c r="AE410" i="12"/>
  <c r="AH409" i="12"/>
  <c r="AF409" i="12"/>
  <c r="AE409" i="12"/>
  <c r="AH408" i="12"/>
  <c r="AF408" i="12"/>
  <c r="AE408" i="12"/>
  <c r="AH407" i="12"/>
  <c r="AF407" i="12"/>
  <c r="AE407" i="12"/>
  <c r="AH406" i="12"/>
  <c r="AF406" i="12"/>
  <c r="AE406" i="12"/>
  <c r="AH405" i="12"/>
  <c r="AF405" i="12"/>
  <c r="AE405" i="12"/>
  <c r="AH404" i="12"/>
  <c r="AF404" i="12"/>
  <c r="AE404" i="12"/>
  <c r="AH403" i="12"/>
  <c r="AF403" i="12"/>
  <c r="AE403" i="12"/>
  <c r="AH402" i="12"/>
  <c r="AF402" i="12"/>
  <c r="AE402" i="12"/>
  <c r="AH401" i="12"/>
  <c r="AF401" i="12"/>
  <c r="AE401" i="12"/>
  <c r="AH400" i="12"/>
  <c r="AF400" i="12"/>
  <c r="AE400" i="12"/>
  <c r="AH399" i="12"/>
  <c r="AF399" i="12"/>
  <c r="AE399" i="12"/>
  <c r="AH398" i="12"/>
  <c r="AF398" i="12"/>
  <c r="AE398" i="12"/>
  <c r="AH397" i="12"/>
  <c r="AF397" i="12"/>
  <c r="AE397" i="12"/>
  <c r="AH396" i="12"/>
  <c r="AF396" i="12"/>
  <c r="AE396" i="12"/>
  <c r="AH395" i="12"/>
  <c r="AF395" i="12"/>
  <c r="AE395" i="12"/>
  <c r="AH394" i="12"/>
  <c r="AF394" i="12"/>
  <c r="AE394" i="12"/>
  <c r="AH393" i="12"/>
  <c r="AF393" i="12"/>
  <c r="AE393" i="12"/>
  <c r="AH392" i="12"/>
  <c r="AF392" i="12"/>
  <c r="AE392" i="12"/>
  <c r="AH391" i="12"/>
  <c r="AF391" i="12"/>
  <c r="AE391" i="12"/>
  <c r="AH390" i="12"/>
  <c r="AF390" i="12"/>
  <c r="AE390" i="12"/>
  <c r="AH389" i="12"/>
  <c r="AF389" i="12"/>
  <c r="AE389" i="12"/>
  <c r="AH388" i="12"/>
  <c r="AF388" i="12"/>
  <c r="AE388" i="12"/>
  <c r="AH387" i="12"/>
  <c r="AF387" i="12"/>
  <c r="AE387" i="12"/>
  <c r="AH386" i="12"/>
  <c r="AF386" i="12"/>
  <c r="AE386" i="12"/>
  <c r="AH385" i="12"/>
  <c r="AF385" i="12"/>
  <c r="AE385" i="12"/>
  <c r="AH384" i="12"/>
  <c r="AF384" i="12"/>
  <c r="AE384" i="12"/>
  <c r="AH383" i="12"/>
  <c r="AF383" i="12"/>
  <c r="AE383" i="12"/>
  <c r="AH382" i="12"/>
  <c r="AF382" i="12"/>
  <c r="AE382" i="12"/>
  <c r="AH381" i="12"/>
  <c r="AF381" i="12"/>
  <c r="AE381" i="12"/>
  <c r="AH380" i="12"/>
  <c r="AF380" i="12"/>
  <c r="AE380" i="12"/>
  <c r="AH379" i="12"/>
  <c r="AF379" i="12"/>
  <c r="AE379" i="12"/>
  <c r="AH378" i="12"/>
  <c r="AF378" i="12"/>
  <c r="AE378" i="12"/>
  <c r="AH377" i="12"/>
  <c r="AF377" i="12"/>
  <c r="AE377" i="12"/>
  <c r="AH376" i="12"/>
  <c r="AF376" i="12"/>
  <c r="AE376" i="12"/>
  <c r="AH375" i="12"/>
  <c r="AF375" i="12"/>
  <c r="AE375" i="12"/>
  <c r="AH374" i="12"/>
  <c r="AF374" i="12"/>
  <c r="AE374" i="12"/>
  <c r="AH373" i="12"/>
  <c r="AF373" i="12"/>
  <c r="AE373" i="12"/>
  <c r="AH372" i="12"/>
  <c r="AF372" i="12"/>
  <c r="AE372" i="12"/>
  <c r="AH371" i="12"/>
  <c r="AF371" i="12"/>
  <c r="AE371" i="12"/>
  <c r="AH370" i="12"/>
  <c r="AF370" i="12"/>
  <c r="AE370" i="12"/>
  <c r="AH369" i="12"/>
  <c r="AF369" i="12"/>
  <c r="AE369" i="12"/>
  <c r="AH368" i="12"/>
  <c r="AF368" i="12"/>
  <c r="AE368" i="12"/>
  <c r="AH367" i="12"/>
  <c r="AF367" i="12"/>
  <c r="AE367" i="12"/>
  <c r="AH366" i="12"/>
  <c r="AF366" i="12"/>
  <c r="AE366" i="12"/>
  <c r="AH365" i="12"/>
  <c r="AF365" i="12"/>
  <c r="AE365" i="12"/>
  <c r="AH364" i="12"/>
  <c r="AF364" i="12"/>
  <c r="AE364" i="12"/>
  <c r="AH363" i="12"/>
  <c r="AF363" i="12"/>
  <c r="AE363" i="12"/>
  <c r="AH362" i="12"/>
  <c r="AF362" i="12"/>
  <c r="AE362" i="12"/>
  <c r="AH361" i="12"/>
  <c r="AF361" i="12"/>
  <c r="AE361" i="12"/>
  <c r="AH360" i="12"/>
  <c r="AF360" i="12"/>
  <c r="AE360" i="12"/>
  <c r="AH359" i="12"/>
  <c r="AF359" i="12"/>
  <c r="AE359" i="12"/>
  <c r="AH358" i="12"/>
  <c r="AF358" i="12"/>
  <c r="AE358" i="12"/>
  <c r="AH357" i="12"/>
  <c r="AF357" i="12"/>
  <c r="AE357" i="12"/>
  <c r="AH356" i="12"/>
  <c r="AF356" i="12"/>
  <c r="AE356" i="12"/>
  <c r="AH355" i="12"/>
  <c r="AF355" i="12"/>
  <c r="AE355" i="12"/>
  <c r="AH354" i="12"/>
  <c r="AF354" i="12"/>
  <c r="AE354" i="12"/>
  <c r="AH353" i="12"/>
  <c r="AF353" i="12"/>
  <c r="AE353" i="12"/>
  <c r="AH352" i="12"/>
  <c r="AF352" i="12"/>
  <c r="AE352" i="12"/>
  <c r="AH351" i="12"/>
  <c r="AF351" i="12"/>
  <c r="AE351" i="12"/>
  <c r="AH350" i="12"/>
  <c r="AF350" i="12"/>
  <c r="AE350" i="12"/>
  <c r="AH349" i="12"/>
  <c r="AF349" i="12"/>
  <c r="AE349" i="12"/>
  <c r="AH348" i="12"/>
  <c r="AF348" i="12"/>
  <c r="AE348" i="12"/>
  <c r="AH347" i="12"/>
  <c r="AF347" i="12"/>
  <c r="AE347" i="12"/>
  <c r="AH346" i="12"/>
  <c r="AF346" i="12"/>
  <c r="AE346" i="12"/>
  <c r="AH345" i="12"/>
  <c r="AF345" i="12"/>
  <c r="AE345" i="12"/>
  <c r="AH344" i="12"/>
  <c r="AF344" i="12"/>
  <c r="AE344" i="12"/>
  <c r="AH343" i="12"/>
  <c r="AF343" i="12"/>
  <c r="AE343" i="12"/>
  <c r="AH342" i="12"/>
  <c r="AF342" i="12"/>
  <c r="AE342" i="12"/>
  <c r="AH341" i="12"/>
  <c r="AF341" i="12"/>
  <c r="AE341" i="12"/>
  <c r="AH340" i="12"/>
  <c r="AF340" i="12"/>
  <c r="AE340" i="12"/>
  <c r="AH339" i="12"/>
  <c r="AF339" i="12"/>
  <c r="AE339" i="12"/>
  <c r="AH338" i="12"/>
  <c r="AF338" i="12"/>
  <c r="AE338" i="12"/>
  <c r="AH337" i="12"/>
  <c r="AF337" i="12"/>
  <c r="AE337" i="12"/>
  <c r="AH336" i="12"/>
  <c r="AF336" i="12"/>
  <c r="AE336" i="12"/>
  <c r="AH335" i="12"/>
  <c r="AF335" i="12"/>
  <c r="AE335" i="12"/>
  <c r="AH334" i="12"/>
  <c r="AF334" i="12"/>
  <c r="AE334" i="12"/>
  <c r="AH333" i="12"/>
  <c r="AF333" i="12"/>
  <c r="AE333" i="12"/>
  <c r="AH332" i="12"/>
  <c r="AF332" i="12"/>
  <c r="AE332" i="12"/>
  <c r="AH331" i="12"/>
  <c r="AF331" i="12"/>
  <c r="AE331" i="12"/>
  <c r="AH330" i="12"/>
  <c r="AF330" i="12"/>
  <c r="AE330" i="12"/>
  <c r="AH329" i="12"/>
  <c r="AF329" i="12"/>
  <c r="AE329" i="12"/>
  <c r="AH328" i="12"/>
  <c r="AF328" i="12"/>
  <c r="AE328" i="12"/>
  <c r="AH327" i="12"/>
  <c r="AF327" i="12"/>
  <c r="AE327" i="12"/>
  <c r="AH326" i="12"/>
  <c r="AF326" i="12"/>
  <c r="AE326" i="12"/>
  <c r="AH325" i="12"/>
  <c r="AF325" i="12"/>
  <c r="AE325" i="12"/>
  <c r="AH324" i="12"/>
  <c r="AF324" i="12"/>
  <c r="AE324" i="12"/>
  <c r="AH323" i="12"/>
  <c r="AF323" i="12"/>
  <c r="AE323" i="12"/>
  <c r="AH322" i="12"/>
  <c r="AF322" i="12"/>
  <c r="AE322" i="12"/>
  <c r="AH321" i="12"/>
  <c r="AF321" i="12"/>
  <c r="AE321" i="12"/>
  <c r="AH320" i="12"/>
  <c r="AF320" i="12"/>
  <c r="AE320" i="12"/>
  <c r="AH319" i="12"/>
  <c r="AF319" i="12"/>
  <c r="AE319" i="12"/>
  <c r="AH318" i="12"/>
  <c r="AF318" i="12"/>
  <c r="AE318" i="12"/>
  <c r="AH317" i="12"/>
  <c r="AF317" i="12"/>
  <c r="AE317" i="12"/>
  <c r="AH316" i="12"/>
  <c r="AF316" i="12"/>
  <c r="AE316" i="12"/>
  <c r="AH315" i="12"/>
  <c r="AF315" i="12"/>
  <c r="AE315" i="12"/>
  <c r="AH314" i="12"/>
  <c r="AF314" i="12"/>
  <c r="AE314" i="12"/>
  <c r="AH313" i="12"/>
  <c r="AF313" i="12"/>
  <c r="AE313" i="12"/>
  <c r="AH312" i="12"/>
  <c r="AF312" i="12"/>
  <c r="AE312" i="12"/>
  <c r="AH311" i="12"/>
  <c r="AF311" i="12"/>
  <c r="AE311" i="12"/>
  <c r="AH310" i="12"/>
  <c r="AF310" i="12"/>
  <c r="AE310" i="12"/>
  <c r="AH309" i="12"/>
  <c r="AF309" i="12"/>
  <c r="AE309" i="12"/>
  <c r="AH308" i="12"/>
  <c r="AF308" i="12"/>
  <c r="AE308" i="12"/>
  <c r="AH307" i="12"/>
  <c r="AF307" i="12"/>
  <c r="AE307" i="12"/>
  <c r="AH306" i="12"/>
  <c r="AF306" i="12"/>
  <c r="AE306" i="12"/>
  <c r="AH305" i="12"/>
  <c r="AF305" i="12"/>
  <c r="AE305" i="12"/>
  <c r="AH304" i="12"/>
  <c r="AF304" i="12"/>
  <c r="AE304" i="12"/>
  <c r="AH303" i="12"/>
  <c r="AF303" i="12"/>
  <c r="AE303" i="12"/>
  <c r="AH302" i="12"/>
  <c r="AF302" i="12"/>
  <c r="AE302" i="12"/>
  <c r="AH301" i="12"/>
  <c r="AF301" i="12"/>
  <c r="AE301" i="12"/>
  <c r="AH300" i="12"/>
  <c r="AF300" i="12"/>
  <c r="AE300" i="12"/>
  <c r="AH299" i="12"/>
  <c r="AF299" i="12"/>
  <c r="AE299" i="12"/>
  <c r="AH298" i="12"/>
  <c r="AF298" i="12"/>
  <c r="AE298" i="12"/>
  <c r="AH297" i="12"/>
  <c r="AF297" i="12"/>
  <c r="AE297" i="12"/>
  <c r="AH296" i="12"/>
  <c r="AF296" i="12"/>
  <c r="AE296" i="12"/>
  <c r="AH295" i="12"/>
  <c r="AF295" i="12"/>
  <c r="AE295" i="12"/>
  <c r="AH294" i="12"/>
  <c r="AF294" i="12"/>
  <c r="AE294" i="12"/>
  <c r="AH293" i="12"/>
  <c r="AF293" i="12"/>
  <c r="AE293" i="12"/>
  <c r="AH292" i="12"/>
  <c r="AF292" i="12"/>
  <c r="AE292" i="12"/>
  <c r="AH291" i="12"/>
  <c r="AF291" i="12"/>
  <c r="AE291" i="12"/>
  <c r="AH290" i="12"/>
  <c r="AF290" i="12"/>
  <c r="AE290" i="12"/>
  <c r="AH289" i="12"/>
  <c r="AF289" i="12"/>
  <c r="AE289" i="12"/>
  <c r="AH288" i="12"/>
  <c r="AF288" i="12"/>
  <c r="AE288" i="12"/>
  <c r="AH287" i="12"/>
  <c r="AF287" i="12"/>
  <c r="AE287" i="12"/>
  <c r="AH286" i="12"/>
  <c r="AF286" i="12"/>
  <c r="AE286" i="12"/>
  <c r="AH285" i="12"/>
  <c r="AF285" i="12"/>
  <c r="AE285" i="12"/>
  <c r="AH284" i="12"/>
  <c r="AF284" i="12"/>
  <c r="AE284" i="12"/>
  <c r="AH283" i="12"/>
  <c r="AF283" i="12"/>
  <c r="AE283" i="12"/>
  <c r="AH282" i="12"/>
  <c r="AF282" i="12"/>
  <c r="AE282" i="12"/>
  <c r="AH281" i="12"/>
  <c r="AF281" i="12"/>
  <c r="AE281" i="12"/>
  <c r="AH280" i="12"/>
  <c r="AF280" i="12"/>
  <c r="AE280" i="12"/>
  <c r="AH279" i="12"/>
  <c r="AF279" i="12"/>
  <c r="AE279" i="12"/>
  <c r="AH278" i="12"/>
  <c r="AF278" i="12"/>
  <c r="AE278" i="12"/>
  <c r="AH277" i="12"/>
  <c r="AF277" i="12"/>
  <c r="AE277" i="12"/>
  <c r="AH276" i="12"/>
  <c r="AF276" i="12"/>
  <c r="AE276" i="12"/>
  <c r="AH275" i="12"/>
  <c r="AF275" i="12"/>
  <c r="AE275" i="12"/>
  <c r="AH274" i="12"/>
  <c r="AF274" i="12"/>
  <c r="AE274" i="12"/>
  <c r="AH273" i="12"/>
  <c r="AF273" i="12"/>
  <c r="AE273" i="12"/>
  <c r="AH272" i="12"/>
  <c r="AF272" i="12"/>
  <c r="AE272" i="12"/>
  <c r="AH271" i="12"/>
  <c r="AF271" i="12"/>
  <c r="AE271" i="12"/>
  <c r="AH270" i="12"/>
  <c r="AF270" i="12"/>
  <c r="AE270" i="12"/>
  <c r="AH269" i="12"/>
  <c r="AF269" i="12"/>
  <c r="AE269" i="12"/>
  <c r="AH268" i="12"/>
  <c r="AF268" i="12"/>
  <c r="AE268" i="12"/>
  <c r="AH267" i="12"/>
  <c r="AF267" i="12"/>
  <c r="AE267" i="12"/>
  <c r="AH266" i="12"/>
  <c r="AF266" i="12"/>
  <c r="AE266" i="12"/>
  <c r="AH265" i="12"/>
  <c r="AF265" i="12"/>
  <c r="AE265" i="12"/>
  <c r="AH264" i="12"/>
  <c r="AF264" i="12"/>
  <c r="AE264" i="12"/>
  <c r="AH263" i="12"/>
  <c r="AF263" i="12"/>
  <c r="AE263" i="12"/>
  <c r="AH262" i="12"/>
  <c r="AF262" i="12"/>
  <c r="AE262" i="12"/>
  <c r="AH261" i="12"/>
  <c r="AF261" i="12"/>
  <c r="AE261" i="12"/>
  <c r="AH260" i="12"/>
  <c r="AF260" i="12"/>
  <c r="AE260" i="12"/>
  <c r="AH259" i="12"/>
  <c r="AF259" i="12"/>
  <c r="AE259" i="12"/>
  <c r="AH258" i="12"/>
  <c r="AF258" i="12"/>
  <c r="AE258" i="12"/>
  <c r="AH257" i="12"/>
  <c r="AF257" i="12"/>
  <c r="AE257" i="12"/>
  <c r="AH256" i="12"/>
  <c r="AF256" i="12"/>
  <c r="AE256" i="12"/>
  <c r="AH255" i="12"/>
  <c r="AF255" i="12"/>
  <c r="AE255" i="12"/>
  <c r="AH254" i="12"/>
  <c r="AF254" i="12"/>
  <c r="AE254" i="12"/>
  <c r="AH253" i="12"/>
  <c r="AF253" i="12"/>
  <c r="AE253" i="12"/>
  <c r="AH252" i="12"/>
  <c r="AF252" i="12"/>
  <c r="AE252" i="12"/>
  <c r="AH251" i="12"/>
  <c r="AF251" i="12"/>
  <c r="AE251" i="12"/>
  <c r="AH250" i="12"/>
  <c r="AF250" i="12"/>
  <c r="AE250" i="12"/>
  <c r="AH249" i="12"/>
  <c r="AF249" i="12"/>
  <c r="AE249" i="12"/>
  <c r="AH248" i="12"/>
  <c r="AF248" i="12"/>
  <c r="AE248" i="12"/>
  <c r="AH247" i="12"/>
  <c r="AF247" i="12"/>
  <c r="AE247" i="12"/>
  <c r="AH246" i="12"/>
  <c r="AF246" i="12"/>
  <c r="AE246" i="12"/>
  <c r="AH245" i="12"/>
  <c r="AF245" i="12"/>
  <c r="AE245" i="12"/>
  <c r="AH244" i="12"/>
  <c r="AF244" i="12"/>
  <c r="AE244" i="12"/>
  <c r="AH243" i="12"/>
  <c r="AF243" i="12"/>
  <c r="AE243" i="12"/>
  <c r="AH242" i="12"/>
  <c r="AF242" i="12"/>
  <c r="AE242" i="12"/>
  <c r="AH241" i="12"/>
  <c r="AF241" i="12"/>
  <c r="AE241" i="12"/>
  <c r="AH240" i="12"/>
  <c r="AF240" i="12"/>
  <c r="AE240" i="12"/>
  <c r="AH239" i="12"/>
  <c r="AF239" i="12"/>
  <c r="AE239" i="12"/>
  <c r="AH238" i="12"/>
  <c r="AF238" i="12"/>
  <c r="AE238" i="12"/>
  <c r="AH237" i="12"/>
  <c r="AF237" i="12"/>
  <c r="AE237" i="12"/>
  <c r="AH236" i="12"/>
  <c r="AF236" i="12"/>
  <c r="AE236" i="12"/>
  <c r="AH235" i="12"/>
  <c r="AF235" i="12"/>
  <c r="AE235" i="12"/>
  <c r="AH234" i="12"/>
  <c r="AF234" i="12"/>
  <c r="AE234" i="12"/>
  <c r="AH233" i="12"/>
  <c r="AF233" i="12"/>
  <c r="AE233" i="12"/>
  <c r="AH232" i="12"/>
  <c r="AF232" i="12"/>
  <c r="AE232" i="12"/>
  <c r="AH231" i="12"/>
  <c r="AF231" i="12"/>
  <c r="AE231" i="12"/>
  <c r="AH230" i="12"/>
  <c r="AF230" i="12"/>
  <c r="AE230" i="12"/>
  <c r="AH229" i="12"/>
  <c r="AF229" i="12"/>
  <c r="AE229" i="12"/>
  <c r="AH228" i="12"/>
  <c r="AF228" i="12"/>
  <c r="AE228" i="12"/>
  <c r="AH227" i="12"/>
  <c r="AF227" i="12"/>
  <c r="AE227" i="12"/>
  <c r="AH226" i="12"/>
  <c r="AF226" i="12"/>
  <c r="AE226" i="12"/>
  <c r="AH225" i="12"/>
  <c r="AF225" i="12"/>
  <c r="AE225" i="12"/>
  <c r="AH224" i="12"/>
  <c r="AF224" i="12"/>
  <c r="AE224" i="12"/>
  <c r="AH223" i="12"/>
  <c r="AF223" i="12"/>
  <c r="AE223" i="12"/>
  <c r="AH222" i="12"/>
  <c r="AF222" i="12"/>
  <c r="AE222" i="12"/>
  <c r="AH221" i="12"/>
  <c r="AF221" i="12"/>
  <c r="AE221" i="12"/>
  <c r="AH220" i="12"/>
  <c r="AF220" i="12"/>
  <c r="AE220" i="12"/>
  <c r="AH219" i="12"/>
  <c r="AF219" i="12"/>
  <c r="AE219" i="12"/>
  <c r="AH218" i="12"/>
  <c r="AF218" i="12"/>
  <c r="AE218" i="12"/>
  <c r="AH217" i="12"/>
  <c r="AF217" i="12"/>
  <c r="AE217" i="12"/>
  <c r="AH216" i="12"/>
  <c r="AF216" i="12"/>
  <c r="AE216" i="12"/>
  <c r="AH215" i="12"/>
  <c r="AF215" i="12"/>
  <c r="AE215" i="12"/>
  <c r="AH214" i="12"/>
  <c r="AF214" i="12"/>
  <c r="AE214" i="12"/>
  <c r="AH213" i="12"/>
  <c r="AF213" i="12"/>
  <c r="AE213" i="12"/>
  <c r="AH212" i="12"/>
  <c r="AF212" i="12"/>
  <c r="AE212" i="12"/>
  <c r="AH211" i="12"/>
  <c r="AF211" i="12"/>
  <c r="AE211" i="12"/>
  <c r="AH210" i="12"/>
  <c r="AF210" i="12"/>
  <c r="AE210" i="12"/>
  <c r="AH209" i="12"/>
  <c r="AF209" i="12"/>
  <c r="AE209" i="12"/>
  <c r="AH208" i="12"/>
  <c r="AG208" i="12"/>
  <c r="AE208" i="12"/>
  <c r="AH207" i="12"/>
  <c r="AG207" i="12"/>
  <c r="AE207" i="12"/>
  <c r="AH206" i="12"/>
  <c r="AG206" i="12"/>
  <c r="AE206" i="12"/>
  <c r="AH205" i="12"/>
  <c r="AG205" i="12"/>
  <c r="AE205" i="12"/>
  <c r="AH204" i="12"/>
  <c r="AG204" i="12"/>
  <c r="AE204" i="12"/>
  <c r="AH203" i="12"/>
  <c r="AG203" i="12"/>
  <c r="AE203" i="12"/>
  <c r="AH202" i="12"/>
  <c r="AG202" i="12"/>
  <c r="AE202" i="12"/>
  <c r="AH201" i="12"/>
  <c r="AG201" i="12"/>
  <c r="AE201" i="12"/>
  <c r="AH200" i="12"/>
  <c r="AG200" i="12"/>
  <c r="AE200" i="12"/>
  <c r="AH199" i="12"/>
  <c r="AG199" i="12"/>
  <c r="AE199" i="12"/>
  <c r="AH198" i="12"/>
  <c r="AG198" i="12"/>
  <c r="AE198" i="12"/>
  <c r="AH197" i="12"/>
  <c r="AG197" i="12"/>
  <c r="AE197" i="12"/>
  <c r="AH196" i="12"/>
  <c r="AG196" i="12"/>
  <c r="AE196" i="12"/>
  <c r="AH195" i="12"/>
  <c r="AG195" i="12"/>
  <c r="AE195" i="12"/>
  <c r="AH194" i="12"/>
  <c r="AG194" i="12"/>
  <c r="AE194" i="12"/>
  <c r="AH193" i="12"/>
  <c r="AG193" i="12"/>
  <c r="AE193" i="12"/>
  <c r="AH192" i="12"/>
  <c r="AG192" i="12"/>
  <c r="AE192" i="12"/>
  <c r="AH191" i="12"/>
  <c r="AG191" i="12"/>
  <c r="AE191" i="12"/>
  <c r="AH190" i="12"/>
  <c r="AG190" i="12"/>
  <c r="AE190" i="12"/>
  <c r="AH189" i="12"/>
  <c r="AG189" i="12"/>
  <c r="AE189" i="12"/>
  <c r="AH188" i="12"/>
  <c r="AG188" i="12"/>
  <c r="AE188" i="12"/>
  <c r="AH187" i="12"/>
  <c r="AG187" i="12"/>
  <c r="AE187" i="12"/>
  <c r="AH186" i="12"/>
  <c r="AG186" i="12"/>
  <c r="AE186" i="12"/>
  <c r="AH185" i="12"/>
  <c r="AG185" i="12"/>
  <c r="AE185" i="12"/>
  <c r="AH184" i="12"/>
  <c r="AG184" i="12"/>
  <c r="AE184" i="12"/>
  <c r="AH183" i="12"/>
  <c r="AG183" i="12"/>
  <c r="AE183" i="12"/>
  <c r="AH182" i="12"/>
  <c r="AG182" i="12"/>
  <c r="AE182" i="12"/>
  <c r="AH181" i="12"/>
  <c r="AG181" i="12"/>
  <c r="AE181" i="12"/>
  <c r="AH180" i="12"/>
  <c r="AG180" i="12"/>
  <c r="AE180" i="12"/>
  <c r="AH179" i="12"/>
  <c r="AG179" i="12"/>
  <c r="AE179" i="12"/>
  <c r="AH178" i="12"/>
  <c r="AG178" i="12"/>
  <c r="AE178" i="12"/>
  <c r="AH177" i="12"/>
  <c r="AG177" i="12"/>
  <c r="AE177" i="12"/>
  <c r="AH176" i="12"/>
  <c r="AG176" i="12"/>
  <c r="AE176" i="12"/>
  <c r="AH175" i="12"/>
  <c r="AG175" i="12"/>
  <c r="AE175" i="12"/>
  <c r="AH174" i="12"/>
  <c r="AG174" i="12"/>
  <c r="AE174" i="12"/>
  <c r="AH173" i="12"/>
  <c r="AG173" i="12"/>
  <c r="AE173" i="12"/>
  <c r="AH172" i="12"/>
  <c r="AG172" i="12"/>
  <c r="AE172" i="12"/>
  <c r="AH171" i="12"/>
  <c r="AG171" i="12"/>
  <c r="AE171" i="12"/>
  <c r="AH170" i="12"/>
  <c r="AG170" i="12"/>
  <c r="AE170" i="12"/>
  <c r="AH169" i="12"/>
  <c r="AG169" i="12"/>
  <c r="AE169" i="12"/>
  <c r="AH168" i="12"/>
  <c r="AG168" i="12"/>
  <c r="AE168" i="12"/>
  <c r="AH167" i="12"/>
  <c r="AG167" i="12"/>
  <c r="AE167" i="12"/>
  <c r="AH166" i="12"/>
  <c r="AG166" i="12"/>
  <c r="AE166" i="12"/>
  <c r="AH165" i="12"/>
  <c r="AG165" i="12"/>
  <c r="AE165" i="12"/>
  <c r="AH164" i="12"/>
  <c r="AG164" i="12"/>
  <c r="AE164" i="12"/>
  <c r="AH163" i="12"/>
  <c r="AG163" i="12"/>
  <c r="AE163" i="12"/>
  <c r="AH162" i="12"/>
  <c r="AG162" i="12"/>
  <c r="AE162" i="12"/>
  <c r="AH161" i="12"/>
  <c r="AG161" i="12"/>
  <c r="AE161" i="12"/>
  <c r="AH160" i="12"/>
  <c r="AG160" i="12"/>
  <c r="AE160" i="12"/>
  <c r="AH159" i="12"/>
  <c r="AG159" i="12"/>
  <c r="AE159" i="12"/>
  <c r="AH158" i="12"/>
  <c r="AG158" i="12"/>
  <c r="AE158" i="12"/>
  <c r="AH157" i="12"/>
  <c r="AG157" i="12"/>
  <c r="AE157" i="12"/>
  <c r="AH156" i="12"/>
  <c r="AG156" i="12"/>
  <c r="AE156" i="12"/>
  <c r="AH155" i="12"/>
  <c r="AG155" i="12"/>
  <c r="AE155" i="12"/>
  <c r="AH154" i="12"/>
  <c r="AG154" i="12"/>
  <c r="AE154" i="12"/>
  <c r="AH153" i="12"/>
  <c r="AG153" i="12"/>
  <c r="AE153" i="12"/>
  <c r="AH152" i="12"/>
  <c r="AG152" i="12"/>
  <c r="AE152" i="12"/>
  <c r="AH151" i="12"/>
  <c r="AG151" i="12"/>
  <c r="AE151" i="12"/>
  <c r="AH150" i="12"/>
  <c r="AG150" i="12"/>
  <c r="AE150" i="12"/>
  <c r="AH149" i="12"/>
  <c r="AG149" i="12"/>
  <c r="AE149" i="12"/>
  <c r="AH148" i="12"/>
  <c r="AG148" i="12"/>
  <c r="AE148" i="12"/>
  <c r="AH147" i="12"/>
  <c r="AG147" i="12"/>
  <c r="AE147" i="12"/>
  <c r="AH146" i="12"/>
  <c r="AG146" i="12"/>
  <c r="AE146" i="12"/>
  <c r="AH145" i="12"/>
  <c r="AG145" i="12"/>
  <c r="AE145" i="12"/>
  <c r="AH144" i="12"/>
  <c r="AG144" i="12"/>
  <c r="AE144" i="12"/>
  <c r="AH143" i="12"/>
  <c r="AG143" i="12"/>
  <c r="AE143" i="12"/>
  <c r="AH142" i="12"/>
  <c r="AG142" i="12"/>
  <c r="AE142" i="12"/>
  <c r="AH141" i="12"/>
  <c r="AG141" i="12"/>
  <c r="AE141" i="12"/>
  <c r="AH140" i="12"/>
  <c r="AG140" i="12"/>
  <c r="AE140" i="12"/>
  <c r="AH139" i="12"/>
  <c r="AG139" i="12"/>
  <c r="AE139" i="12"/>
  <c r="AH138" i="12"/>
  <c r="AG138" i="12"/>
  <c r="AE138" i="12"/>
  <c r="AH137" i="12"/>
  <c r="AG137" i="12"/>
  <c r="AE137" i="12"/>
  <c r="AH136" i="12"/>
  <c r="AG136" i="12"/>
  <c r="AE136" i="12"/>
  <c r="AH135" i="12"/>
  <c r="AG135" i="12"/>
  <c r="AE135" i="12"/>
  <c r="AH134" i="12"/>
  <c r="AG134" i="12"/>
  <c r="AE134" i="12"/>
  <c r="AH133" i="12"/>
  <c r="AG133" i="12"/>
  <c r="AE133" i="12"/>
  <c r="AH132" i="12"/>
  <c r="AG132" i="12"/>
  <c r="AE132" i="12"/>
  <c r="AH131" i="12"/>
  <c r="AG131" i="12"/>
  <c r="AE131" i="12"/>
  <c r="AH130" i="12"/>
  <c r="AG130" i="12"/>
  <c r="AE130" i="12"/>
  <c r="AH129" i="12"/>
  <c r="AG129" i="12"/>
  <c r="AE129" i="12"/>
  <c r="AH128" i="12"/>
  <c r="AG128" i="12"/>
  <c r="AE128" i="12"/>
  <c r="AH127" i="12"/>
  <c r="AG127" i="12"/>
  <c r="AE127" i="12"/>
  <c r="AH126" i="12"/>
  <c r="AG126" i="12"/>
  <c r="AE126" i="12"/>
  <c r="AH125" i="12"/>
  <c r="AG125" i="12"/>
  <c r="AE125" i="12"/>
  <c r="AH124" i="12"/>
  <c r="AG124" i="12"/>
  <c r="AE124" i="12"/>
  <c r="AH123" i="12"/>
  <c r="AG123" i="12"/>
  <c r="AE123" i="12"/>
  <c r="AH122" i="12"/>
  <c r="AG122" i="12"/>
  <c r="AE122" i="12"/>
  <c r="AH121" i="12"/>
  <c r="AG121" i="12"/>
  <c r="AE121" i="12"/>
  <c r="AH120" i="12"/>
  <c r="AG120" i="12"/>
  <c r="AE120" i="12"/>
  <c r="AH119" i="12"/>
  <c r="AG119" i="12"/>
  <c r="AE119" i="12"/>
  <c r="AH118" i="12"/>
  <c r="AG118" i="12"/>
  <c r="AE118" i="12"/>
  <c r="AH117" i="12"/>
  <c r="AG117" i="12"/>
  <c r="AE117" i="12"/>
  <c r="AH116" i="12"/>
  <c r="AG116" i="12"/>
  <c r="AE116" i="12"/>
  <c r="AH115" i="12"/>
  <c r="AG115" i="12"/>
  <c r="AE115" i="12"/>
  <c r="AH114" i="12"/>
  <c r="AG114" i="12"/>
  <c r="AE114" i="12"/>
  <c r="AH113" i="12"/>
  <c r="AG113" i="12"/>
  <c r="AE113" i="12"/>
  <c r="AH112" i="12"/>
  <c r="AG112" i="12"/>
  <c r="AE112" i="12"/>
  <c r="AH111" i="12"/>
  <c r="AG111" i="12"/>
  <c r="AE111" i="12"/>
  <c r="AH110" i="12"/>
  <c r="AG110" i="12"/>
  <c r="AE110" i="12"/>
  <c r="AH109" i="12"/>
  <c r="AG109" i="12"/>
  <c r="AE109" i="12"/>
  <c r="AH108" i="12"/>
  <c r="AG108" i="12"/>
  <c r="AE108" i="12"/>
  <c r="AH107" i="12"/>
  <c r="AG107" i="12"/>
  <c r="AE107" i="12"/>
  <c r="AH106" i="12"/>
  <c r="AG106" i="12"/>
  <c r="AE106" i="12"/>
  <c r="AH105" i="12"/>
  <c r="AG105" i="12"/>
  <c r="AE105" i="12"/>
  <c r="AH104" i="12"/>
  <c r="AG104" i="12"/>
  <c r="AE104" i="12"/>
  <c r="AH103" i="12"/>
  <c r="AG103" i="12"/>
  <c r="AE103" i="12"/>
  <c r="AH102" i="12"/>
  <c r="AG102" i="12"/>
  <c r="AE102" i="12"/>
  <c r="AH101" i="12"/>
  <c r="AG101" i="12"/>
  <c r="AE101" i="12"/>
  <c r="AH100" i="12"/>
  <c r="AG100" i="12"/>
  <c r="AE100" i="12"/>
  <c r="AH99" i="12"/>
  <c r="AG99" i="12"/>
  <c r="AE99" i="12"/>
  <c r="AH98" i="12"/>
  <c r="AG98" i="12"/>
  <c r="AE98" i="12"/>
  <c r="AH97" i="12"/>
  <c r="AG97" i="12"/>
  <c r="AE97" i="12"/>
  <c r="AH96" i="12"/>
  <c r="AG96" i="12"/>
  <c r="AE96" i="12"/>
  <c r="AH95" i="12"/>
  <c r="AG95" i="12"/>
  <c r="AE95" i="12"/>
  <c r="AH94" i="12"/>
  <c r="AG94" i="12"/>
  <c r="AE94" i="12"/>
  <c r="AH93" i="12"/>
  <c r="AG93" i="12"/>
  <c r="AE93" i="12"/>
  <c r="AH92" i="12"/>
  <c r="AG92" i="12"/>
  <c r="AE92" i="12"/>
  <c r="AH91" i="12"/>
  <c r="AG91" i="12"/>
  <c r="AE91" i="12"/>
  <c r="AH90" i="12"/>
  <c r="AG90" i="12"/>
  <c r="AE90" i="12"/>
  <c r="AH89" i="12"/>
  <c r="AG89" i="12"/>
  <c r="AE89" i="12"/>
  <c r="AH88" i="12"/>
  <c r="AG88" i="12"/>
  <c r="AE88" i="12"/>
  <c r="AH87" i="12"/>
  <c r="AG87" i="12"/>
  <c r="AE87" i="12"/>
  <c r="AH86" i="12"/>
  <c r="AG86" i="12"/>
  <c r="AE86" i="12"/>
  <c r="AH85" i="12"/>
  <c r="AG85" i="12"/>
  <c r="AE85" i="12"/>
  <c r="AH84" i="12"/>
  <c r="AG84" i="12"/>
  <c r="AE84" i="12"/>
  <c r="AH83" i="12"/>
  <c r="AG83" i="12"/>
  <c r="AE83" i="12"/>
  <c r="AH82" i="12"/>
  <c r="AG82" i="12"/>
  <c r="AE82" i="12"/>
  <c r="AH81" i="12"/>
  <c r="AG81" i="12"/>
  <c r="AE81" i="12"/>
  <c r="AH80" i="12"/>
  <c r="AG80" i="12"/>
  <c r="AF80" i="12"/>
  <c r="AH79" i="12"/>
  <c r="AG79" i="12"/>
  <c r="AF79" i="12"/>
  <c r="AH78" i="12"/>
  <c r="AG78" i="12"/>
  <c r="AF78" i="12"/>
  <c r="AH77" i="12"/>
  <c r="AG77" i="12"/>
  <c r="AF77" i="12"/>
  <c r="AH76" i="12"/>
  <c r="AG76" i="12"/>
  <c r="AF76" i="12"/>
  <c r="AH75" i="12"/>
  <c r="AG75" i="12"/>
  <c r="AF75" i="12"/>
  <c r="AH74" i="12"/>
  <c r="AG74" i="12"/>
  <c r="AF74" i="12"/>
  <c r="AH73" i="12"/>
  <c r="AG73" i="12"/>
  <c r="AF73" i="12"/>
  <c r="AH72" i="12"/>
  <c r="AG72" i="12"/>
  <c r="AF72" i="12"/>
  <c r="AH71" i="12"/>
  <c r="AG71" i="12"/>
  <c r="AF71" i="12"/>
  <c r="AH70" i="12"/>
  <c r="AG70" i="12"/>
  <c r="AF70" i="12"/>
  <c r="AH69" i="12"/>
  <c r="AG69" i="12"/>
  <c r="AF69" i="12"/>
  <c r="AH68" i="12"/>
  <c r="AG68" i="12"/>
  <c r="AF68" i="12"/>
  <c r="AH67" i="12"/>
  <c r="AG67" i="12"/>
  <c r="AF67" i="12"/>
  <c r="AH66" i="12"/>
  <c r="AG66" i="12"/>
  <c r="AF66" i="12"/>
  <c r="AH65" i="12"/>
  <c r="AG65" i="12"/>
  <c r="AF65" i="12"/>
  <c r="AH64" i="12"/>
  <c r="AG64" i="12"/>
  <c r="AF64" i="12"/>
  <c r="AH63" i="12"/>
  <c r="AG63" i="12"/>
  <c r="AF63" i="12"/>
  <c r="AH62" i="12"/>
  <c r="AG62" i="12"/>
  <c r="AF62" i="12"/>
  <c r="AH61" i="12"/>
  <c r="AG61" i="12"/>
  <c r="AF61" i="12"/>
  <c r="AH60" i="12"/>
  <c r="AG60" i="12"/>
  <c r="AF60" i="12"/>
  <c r="AH59" i="12"/>
  <c r="AG59" i="12"/>
  <c r="AF59" i="12"/>
  <c r="AH58" i="12"/>
  <c r="AG58" i="12"/>
  <c r="AF58" i="12"/>
  <c r="AH57" i="12"/>
  <c r="AG57" i="12"/>
  <c r="AF57" i="12"/>
  <c r="AH56" i="12"/>
  <c r="AG56" i="12"/>
  <c r="AF56" i="12"/>
  <c r="AH55" i="12"/>
  <c r="AG55" i="12"/>
  <c r="AF55" i="12"/>
  <c r="AH54" i="12"/>
  <c r="AG54" i="12"/>
  <c r="AF54" i="12"/>
  <c r="AH53" i="12"/>
  <c r="AG53" i="12"/>
  <c r="AF53" i="12"/>
  <c r="AH52" i="12"/>
  <c r="AG52" i="12"/>
  <c r="AF52" i="12"/>
  <c r="AH51" i="12"/>
  <c r="AG51" i="12"/>
  <c r="AF51" i="12"/>
  <c r="AH50" i="12"/>
  <c r="AG50" i="12"/>
  <c r="AF50" i="12"/>
  <c r="AH49" i="12"/>
  <c r="AG49" i="12"/>
  <c r="AF49" i="12"/>
  <c r="AH48" i="12"/>
  <c r="AG48" i="12"/>
  <c r="AF48" i="12"/>
  <c r="AH47" i="12"/>
  <c r="AG47" i="12"/>
  <c r="AF47" i="12"/>
  <c r="AH46" i="12"/>
  <c r="AG46" i="12"/>
  <c r="AF46" i="12"/>
  <c r="AH45" i="12"/>
  <c r="AG45" i="12"/>
  <c r="AF45" i="12"/>
  <c r="AH44" i="12"/>
  <c r="AG44" i="12"/>
  <c r="AF44" i="12"/>
  <c r="AH43" i="12"/>
  <c r="AG43" i="12"/>
  <c r="AF43" i="12"/>
  <c r="AH42" i="12"/>
  <c r="AG42" i="12"/>
  <c r="AF42" i="12"/>
  <c r="AH41" i="12"/>
  <c r="AG41" i="12"/>
  <c r="AF41" i="12"/>
  <c r="AH40" i="12"/>
  <c r="AG40" i="12"/>
  <c r="AF40" i="12"/>
  <c r="AH39" i="12"/>
  <c r="AG39" i="12"/>
  <c r="AF39" i="12"/>
  <c r="AH38" i="12"/>
  <c r="AG38" i="12"/>
  <c r="AF38" i="12"/>
  <c r="AH37" i="12"/>
  <c r="AG37" i="12"/>
  <c r="AF37" i="12"/>
  <c r="AH36" i="12"/>
  <c r="AG36" i="12"/>
  <c r="AF36" i="12"/>
  <c r="AH35" i="12"/>
  <c r="AG35" i="12"/>
  <c r="AF35" i="12"/>
  <c r="AH34" i="12"/>
  <c r="AG34" i="12"/>
  <c r="AF34" i="12"/>
  <c r="AH33" i="12"/>
  <c r="AG33" i="12"/>
  <c r="AF33" i="12"/>
  <c r="AH32" i="12"/>
  <c r="AG32" i="12"/>
  <c r="AF32" i="12"/>
  <c r="W632" i="12" l="1"/>
  <c r="V632" i="12"/>
  <c r="W631" i="12"/>
  <c r="V631" i="12"/>
  <c r="W630" i="12"/>
  <c r="V630" i="12"/>
  <c r="W629" i="12"/>
  <c r="V629" i="12"/>
  <c r="W628" i="12"/>
  <c r="V628" i="12"/>
  <c r="W627" i="12"/>
  <c r="V627" i="12"/>
  <c r="W626" i="12"/>
  <c r="V626" i="12"/>
  <c r="W625" i="12"/>
  <c r="V625" i="12"/>
  <c r="W624" i="12"/>
  <c r="V624" i="12"/>
  <c r="W623" i="12"/>
  <c r="V623" i="12"/>
  <c r="W622" i="12"/>
  <c r="V622" i="12"/>
  <c r="W621" i="12"/>
  <c r="V621" i="12"/>
  <c r="W620" i="12"/>
  <c r="V620" i="12"/>
  <c r="W619" i="12"/>
  <c r="V619" i="12"/>
  <c r="W618" i="12"/>
  <c r="V618" i="12"/>
  <c r="W617" i="12"/>
  <c r="V617" i="12"/>
  <c r="W616" i="12"/>
  <c r="V616" i="12"/>
  <c r="W615" i="12"/>
  <c r="V615" i="12"/>
  <c r="W614" i="12"/>
  <c r="V614" i="12"/>
  <c r="W613" i="12"/>
  <c r="V613" i="12"/>
  <c r="W612" i="12"/>
  <c r="V612" i="12"/>
  <c r="W611" i="12"/>
  <c r="V611" i="12"/>
  <c r="W610" i="12"/>
  <c r="V610" i="12"/>
  <c r="W609" i="12"/>
  <c r="V609" i="12"/>
  <c r="W608" i="12"/>
  <c r="V608" i="12"/>
  <c r="W607" i="12"/>
  <c r="V607" i="12"/>
  <c r="W606" i="12"/>
  <c r="V606" i="12"/>
  <c r="W605" i="12"/>
  <c r="V605" i="12"/>
  <c r="W604" i="12"/>
  <c r="V604" i="12"/>
  <c r="W603" i="12"/>
  <c r="V603" i="12"/>
  <c r="W602" i="12"/>
  <c r="V602" i="12"/>
  <c r="W601" i="12"/>
  <c r="V601" i="12"/>
  <c r="W600" i="12"/>
  <c r="V600" i="12"/>
  <c r="W599" i="12"/>
  <c r="V599" i="12"/>
  <c r="W598" i="12"/>
  <c r="V598" i="12"/>
  <c r="W597" i="12"/>
  <c r="V597" i="12"/>
  <c r="W596" i="12"/>
  <c r="V596" i="12"/>
  <c r="W595" i="12"/>
  <c r="V595" i="12"/>
  <c r="W594" i="12"/>
  <c r="V594" i="12"/>
  <c r="W593" i="12"/>
  <c r="V593" i="12"/>
  <c r="W592" i="12"/>
  <c r="V592" i="12"/>
  <c r="W591" i="12"/>
  <c r="V591" i="12"/>
  <c r="W590" i="12"/>
  <c r="V590" i="12"/>
  <c r="W589" i="12"/>
  <c r="V589" i="12"/>
  <c r="W588" i="12"/>
  <c r="V588" i="12"/>
  <c r="W587" i="12"/>
  <c r="V587" i="12"/>
  <c r="W586" i="12"/>
  <c r="V586" i="12"/>
  <c r="W585" i="12"/>
  <c r="V585" i="12"/>
  <c r="W584" i="12"/>
  <c r="V584" i="12"/>
  <c r="W583" i="12"/>
  <c r="V583" i="12"/>
  <c r="W582" i="12"/>
  <c r="V582" i="12"/>
  <c r="W581" i="12"/>
  <c r="V581" i="12"/>
  <c r="W580" i="12"/>
  <c r="V580" i="12"/>
  <c r="W579" i="12"/>
  <c r="V579" i="12"/>
  <c r="W578" i="12"/>
  <c r="V578" i="12"/>
  <c r="W577" i="12"/>
  <c r="V577" i="12"/>
  <c r="W576" i="12"/>
  <c r="V576" i="12"/>
  <c r="W575" i="12"/>
  <c r="V575" i="12"/>
  <c r="W574" i="12"/>
  <c r="V574" i="12"/>
  <c r="W573" i="12"/>
  <c r="V573" i="12"/>
  <c r="W572" i="12"/>
  <c r="V572" i="12"/>
  <c r="W571" i="12"/>
  <c r="V571" i="12"/>
  <c r="W570" i="12"/>
  <c r="V570" i="12"/>
  <c r="W569" i="12"/>
  <c r="V569" i="12"/>
  <c r="W568" i="12"/>
  <c r="V568" i="12"/>
  <c r="W567" i="12"/>
  <c r="V567" i="12"/>
  <c r="W566" i="12"/>
  <c r="V566" i="12"/>
  <c r="W565" i="12"/>
  <c r="V565" i="12"/>
  <c r="W564" i="12"/>
  <c r="V564" i="12"/>
  <c r="W563" i="12"/>
  <c r="V563" i="12"/>
  <c r="W562" i="12"/>
  <c r="V562" i="12"/>
  <c r="W561" i="12"/>
  <c r="V561" i="12"/>
  <c r="W560" i="12"/>
  <c r="V560" i="12"/>
  <c r="W559" i="12"/>
  <c r="V559" i="12"/>
  <c r="W558" i="12"/>
  <c r="V558" i="12"/>
  <c r="W557" i="12"/>
  <c r="V557" i="12"/>
  <c r="W556" i="12"/>
  <c r="V556" i="12"/>
  <c r="W555" i="12"/>
  <c r="V555" i="12"/>
  <c r="W554" i="12"/>
  <c r="V554" i="12"/>
  <c r="W553" i="12"/>
  <c r="V553" i="12"/>
  <c r="W552" i="12"/>
  <c r="V552" i="12"/>
  <c r="W551" i="12"/>
  <c r="V551" i="12"/>
  <c r="W550" i="12"/>
  <c r="V550" i="12"/>
  <c r="W549" i="12"/>
  <c r="V549" i="12"/>
  <c r="W548" i="12"/>
  <c r="V548" i="12"/>
  <c r="W547" i="12"/>
  <c r="V547" i="12"/>
  <c r="W546" i="12"/>
  <c r="V546" i="12"/>
  <c r="W545" i="12"/>
  <c r="V545" i="12"/>
  <c r="W544" i="12"/>
  <c r="V544" i="12"/>
  <c r="W543" i="12"/>
  <c r="V543" i="12"/>
  <c r="W542" i="12"/>
  <c r="V542" i="12"/>
  <c r="W541" i="12"/>
  <c r="V541" i="12"/>
  <c r="W540" i="12"/>
  <c r="V540" i="12"/>
  <c r="W539" i="12"/>
  <c r="V539" i="12"/>
  <c r="W538" i="12"/>
  <c r="V538" i="12"/>
  <c r="W537" i="12"/>
  <c r="V537" i="12"/>
  <c r="W536" i="12"/>
  <c r="V536" i="12"/>
  <c r="W535" i="12"/>
  <c r="V535" i="12"/>
  <c r="W534" i="12"/>
  <c r="V534" i="12"/>
  <c r="W533" i="12"/>
  <c r="V533" i="12"/>
  <c r="W532" i="12"/>
  <c r="V532" i="12"/>
  <c r="W531" i="12"/>
  <c r="V531" i="12"/>
  <c r="W530" i="12"/>
  <c r="V530" i="12"/>
  <c r="W529" i="12"/>
  <c r="V529" i="12"/>
  <c r="W528" i="12"/>
  <c r="V528" i="12"/>
  <c r="W527" i="12"/>
  <c r="V527" i="12"/>
  <c r="W526" i="12"/>
  <c r="V526" i="12"/>
  <c r="W525" i="12"/>
  <c r="V525" i="12"/>
  <c r="W524" i="12"/>
  <c r="V524" i="12"/>
  <c r="W523" i="12"/>
  <c r="V523" i="12"/>
  <c r="W522" i="12"/>
  <c r="V522" i="12"/>
  <c r="W521" i="12"/>
  <c r="V521" i="12"/>
  <c r="W520" i="12"/>
  <c r="V520" i="12"/>
  <c r="W519" i="12"/>
  <c r="V519" i="12"/>
  <c r="W518" i="12"/>
  <c r="V518" i="12"/>
  <c r="W517" i="12"/>
  <c r="V517" i="12"/>
  <c r="W516" i="12"/>
  <c r="V516" i="12"/>
  <c r="W515" i="12"/>
  <c r="V515" i="12"/>
  <c r="W514" i="12"/>
  <c r="V514" i="12"/>
  <c r="W513" i="12"/>
  <c r="V513" i="12"/>
  <c r="W512" i="12"/>
  <c r="V512" i="12"/>
  <c r="W511" i="12"/>
  <c r="V511" i="12"/>
  <c r="W510" i="12"/>
  <c r="V510" i="12"/>
  <c r="W509" i="12"/>
  <c r="V509" i="12"/>
  <c r="W508" i="12"/>
  <c r="V508" i="12"/>
  <c r="W507" i="12"/>
  <c r="V507" i="12"/>
  <c r="W506" i="12"/>
  <c r="V506" i="12"/>
  <c r="W505" i="12"/>
  <c r="V505" i="12"/>
  <c r="W504" i="12"/>
  <c r="V504" i="12"/>
  <c r="W503" i="12"/>
  <c r="V503" i="12"/>
  <c r="W502" i="12"/>
  <c r="V502" i="12"/>
  <c r="W501" i="12"/>
  <c r="V501" i="12"/>
  <c r="W500" i="12"/>
  <c r="V500" i="12"/>
  <c r="W499" i="12"/>
  <c r="V499" i="12"/>
  <c r="W498" i="12"/>
  <c r="V498" i="12"/>
  <c r="W497" i="12"/>
  <c r="V497" i="12"/>
  <c r="W496" i="12"/>
  <c r="V496" i="12"/>
  <c r="W495" i="12"/>
  <c r="V495" i="12"/>
  <c r="W494" i="12"/>
  <c r="V494" i="12"/>
  <c r="W493" i="12"/>
  <c r="V493" i="12"/>
  <c r="W492" i="12"/>
  <c r="V492" i="12"/>
  <c r="W491" i="12"/>
  <c r="V491" i="12"/>
  <c r="W490" i="12"/>
  <c r="V490" i="12"/>
  <c r="W489" i="12"/>
  <c r="V489" i="12"/>
  <c r="W488" i="12"/>
  <c r="V488" i="12"/>
  <c r="W487" i="12"/>
  <c r="V487" i="12"/>
  <c r="W486" i="12"/>
  <c r="V486" i="12"/>
  <c r="W485" i="12"/>
  <c r="V485" i="12"/>
  <c r="W484" i="12"/>
  <c r="V484" i="12"/>
  <c r="W483" i="12"/>
  <c r="V483" i="12"/>
  <c r="W482" i="12"/>
  <c r="V482" i="12"/>
  <c r="W481" i="12"/>
  <c r="V481" i="12"/>
  <c r="W480" i="12"/>
  <c r="V480" i="12"/>
  <c r="W479" i="12"/>
  <c r="V479" i="12"/>
  <c r="W478" i="12"/>
  <c r="V478" i="12"/>
  <c r="W477" i="12"/>
  <c r="V477" i="12"/>
  <c r="W476" i="12"/>
  <c r="V476" i="12"/>
  <c r="W475" i="12"/>
  <c r="V475" i="12"/>
  <c r="W474" i="12"/>
  <c r="V474" i="12"/>
  <c r="W473" i="12"/>
  <c r="V473" i="12"/>
  <c r="W472" i="12"/>
  <c r="V472" i="12"/>
  <c r="W471" i="12"/>
  <c r="V471" i="12"/>
  <c r="W470" i="12"/>
  <c r="V470" i="12"/>
  <c r="W469" i="12"/>
  <c r="V469" i="12"/>
  <c r="W468" i="12"/>
  <c r="V468" i="12"/>
  <c r="W467" i="12"/>
  <c r="V467" i="12"/>
  <c r="W466" i="12"/>
  <c r="V466" i="12"/>
  <c r="W465" i="12"/>
  <c r="V465" i="12"/>
  <c r="W464" i="12"/>
  <c r="V464" i="12"/>
  <c r="W463" i="12"/>
  <c r="V463" i="12"/>
  <c r="W462" i="12"/>
  <c r="V462" i="12"/>
  <c r="W461" i="12"/>
  <c r="V461" i="12"/>
  <c r="W460" i="12"/>
  <c r="V460" i="12"/>
  <c r="W459" i="12"/>
  <c r="V459" i="12"/>
  <c r="W458" i="12"/>
  <c r="V458" i="12"/>
  <c r="W457" i="12"/>
  <c r="V457" i="12"/>
  <c r="W456" i="12"/>
  <c r="V456" i="12"/>
  <c r="W455" i="12"/>
  <c r="V455" i="12"/>
  <c r="W454" i="12"/>
  <c r="V454" i="12"/>
  <c r="W453" i="12"/>
  <c r="V453" i="12"/>
  <c r="W452" i="12"/>
  <c r="V452" i="12"/>
  <c r="W451" i="12"/>
  <c r="V451" i="12"/>
  <c r="W450" i="12"/>
  <c r="V450" i="12"/>
  <c r="W449" i="12"/>
  <c r="V449" i="12"/>
  <c r="W448" i="12"/>
  <c r="V448" i="12"/>
  <c r="W447" i="12"/>
  <c r="V447" i="12"/>
  <c r="W446" i="12"/>
  <c r="V446" i="12"/>
  <c r="W445" i="12"/>
  <c r="V445" i="12"/>
  <c r="W444" i="12"/>
  <c r="V444" i="12"/>
  <c r="W443" i="12"/>
  <c r="V443" i="12"/>
  <c r="W442" i="12"/>
  <c r="V442" i="12"/>
  <c r="W441" i="12"/>
  <c r="V441" i="12"/>
  <c r="W440" i="12"/>
  <c r="V440" i="12"/>
  <c r="W439" i="12"/>
  <c r="V439" i="12"/>
  <c r="W438" i="12"/>
  <c r="V438" i="12"/>
  <c r="W437" i="12"/>
  <c r="V437" i="12"/>
  <c r="W436" i="12"/>
  <c r="V436" i="12"/>
  <c r="W435" i="12"/>
  <c r="V435" i="12"/>
  <c r="W434" i="12"/>
  <c r="V434" i="12"/>
  <c r="W433" i="12"/>
  <c r="V433" i="12"/>
  <c r="W432" i="12"/>
  <c r="V432" i="12"/>
  <c r="W431" i="12"/>
  <c r="V431" i="12"/>
  <c r="W430" i="12"/>
  <c r="V430" i="12"/>
  <c r="W429" i="12"/>
  <c r="V429" i="12"/>
  <c r="W428" i="12"/>
  <c r="V428" i="12"/>
  <c r="W427" i="12"/>
  <c r="V427" i="12"/>
  <c r="W426" i="12"/>
  <c r="V426" i="12"/>
  <c r="W425" i="12"/>
  <c r="V425" i="12"/>
  <c r="W424" i="12"/>
  <c r="V424" i="12"/>
  <c r="W423" i="12"/>
  <c r="V423" i="12"/>
  <c r="W422" i="12"/>
  <c r="V422" i="12"/>
  <c r="W421" i="12"/>
  <c r="V421" i="12"/>
  <c r="W420" i="12"/>
  <c r="V420" i="12"/>
  <c r="W419" i="12"/>
  <c r="V419" i="12"/>
  <c r="W418" i="12"/>
  <c r="V418" i="12"/>
  <c r="W417" i="12"/>
  <c r="V417" i="12"/>
  <c r="W416" i="12"/>
  <c r="V416" i="12"/>
  <c r="W415" i="12"/>
  <c r="V415" i="12"/>
  <c r="W414" i="12"/>
  <c r="V414" i="12"/>
  <c r="W413" i="12"/>
  <c r="V413" i="12"/>
  <c r="W412" i="12"/>
  <c r="V412" i="12"/>
  <c r="W411" i="12"/>
  <c r="V411" i="12"/>
  <c r="W410" i="12"/>
  <c r="V410" i="12"/>
  <c r="W409" i="12"/>
  <c r="V409" i="12"/>
  <c r="W408" i="12"/>
  <c r="V408" i="12"/>
  <c r="W407" i="12"/>
  <c r="V407" i="12"/>
  <c r="W406" i="12"/>
  <c r="V406" i="12"/>
  <c r="W405" i="12"/>
  <c r="V405" i="12"/>
  <c r="W404" i="12"/>
  <c r="V404" i="12"/>
  <c r="W403" i="12"/>
  <c r="V403" i="12"/>
  <c r="W402" i="12"/>
  <c r="V402" i="12"/>
  <c r="W401" i="12"/>
  <c r="V401" i="12"/>
  <c r="W400" i="12"/>
  <c r="V400" i="12"/>
  <c r="W399" i="12"/>
  <c r="V399" i="12"/>
  <c r="W398" i="12"/>
  <c r="V398" i="12"/>
  <c r="W397" i="12"/>
  <c r="V397" i="12"/>
  <c r="W396" i="12"/>
  <c r="V396" i="12"/>
  <c r="W395" i="12"/>
  <c r="V395" i="12"/>
  <c r="W394" i="12"/>
  <c r="V394" i="12"/>
  <c r="W393" i="12"/>
  <c r="V393" i="12"/>
  <c r="W392" i="12"/>
  <c r="V392" i="12"/>
  <c r="W391" i="12"/>
  <c r="V391" i="12"/>
  <c r="W390" i="12"/>
  <c r="V390" i="12"/>
  <c r="W389" i="12"/>
  <c r="V389" i="12"/>
  <c r="W388" i="12"/>
  <c r="V388" i="12"/>
  <c r="W387" i="12"/>
  <c r="V387" i="12"/>
  <c r="W386" i="12"/>
  <c r="V386" i="12"/>
  <c r="W385" i="12"/>
  <c r="V385" i="12"/>
  <c r="W384" i="12"/>
  <c r="V384" i="12"/>
  <c r="W383" i="12"/>
  <c r="V383" i="12"/>
  <c r="W382" i="12"/>
  <c r="V382" i="12"/>
  <c r="W381" i="12"/>
  <c r="V381" i="12"/>
  <c r="W380" i="12"/>
  <c r="V380" i="12"/>
  <c r="W379" i="12"/>
  <c r="V379" i="12"/>
  <c r="W378" i="12"/>
  <c r="V378" i="12"/>
  <c r="W377" i="12"/>
  <c r="V377" i="12"/>
  <c r="W376" i="12"/>
  <c r="V376" i="12"/>
  <c r="W375" i="12"/>
  <c r="V375" i="12"/>
  <c r="W374" i="12"/>
  <c r="V374" i="12"/>
  <c r="W373" i="12"/>
  <c r="V373" i="12"/>
  <c r="W372" i="12"/>
  <c r="V372" i="12"/>
  <c r="W371" i="12"/>
  <c r="V371" i="12"/>
  <c r="W370" i="12"/>
  <c r="V370" i="12"/>
  <c r="W369" i="12"/>
  <c r="V369" i="12"/>
  <c r="W368" i="12"/>
  <c r="V368" i="12"/>
  <c r="W367" i="12"/>
  <c r="V367" i="12"/>
  <c r="W366" i="12"/>
  <c r="V366" i="12"/>
  <c r="W365" i="12"/>
  <c r="V365" i="12"/>
  <c r="W364" i="12"/>
  <c r="V364" i="12"/>
  <c r="W363" i="12"/>
  <c r="V363" i="12"/>
  <c r="W362" i="12"/>
  <c r="V362" i="12"/>
  <c r="W361" i="12"/>
  <c r="V361" i="12"/>
  <c r="W360" i="12"/>
  <c r="V360" i="12"/>
  <c r="W359" i="12"/>
  <c r="V359" i="12"/>
  <c r="W358" i="12"/>
  <c r="V358" i="12"/>
  <c r="W357" i="12"/>
  <c r="V357" i="12"/>
  <c r="W356" i="12"/>
  <c r="V356" i="12"/>
  <c r="W355" i="12"/>
  <c r="V355" i="12"/>
  <c r="W354" i="12"/>
  <c r="V354" i="12"/>
  <c r="W353" i="12"/>
  <c r="V353" i="12"/>
  <c r="W352" i="12"/>
  <c r="V352" i="12"/>
  <c r="W351" i="12"/>
  <c r="V351" i="12"/>
  <c r="W350" i="12"/>
  <c r="V350" i="12"/>
  <c r="W349" i="12"/>
  <c r="V349" i="12"/>
  <c r="W348" i="12"/>
  <c r="V348" i="12"/>
  <c r="W347" i="12"/>
  <c r="V347" i="12"/>
  <c r="W346" i="12"/>
  <c r="V346" i="12"/>
  <c r="W345" i="12"/>
  <c r="V345" i="12"/>
  <c r="W344" i="12"/>
  <c r="V344" i="12"/>
  <c r="W343" i="12"/>
  <c r="V343" i="12"/>
  <c r="W342" i="12"/>
  <c r="V342" i="12"/>
  <c r="W341" i="12"/>
  <c r="V341" i="12"/>
  <c r="W340" i="12"/>
  <c r="V340" i="12"/>
  <c r="W339" i="12"/>
  <c r="V339" i="12"/>
  <c r="W338" i="12"/>
  <c r="V338" i="12"/>
  <c r="W337" i="12"/>
  <c r="V337" i="12"/>
  <c r="W336" i="12"/>
  <c r="V336" i="12"/>
  <c r="W335" i="12"/>
  <c r="V335" i="12"/>
  <c r="W334" i="12"/>
  <c r="V334" i="12"/>
  <c r="W333" i="12"/>
  <c r="V333" i="12"/>
  <c r="W332" i="12"/>
  <c r="V332" i="12"/>
  <c r="W331" i="12"/>
  <c r="V331" i="12"/>
  <c r="W330" i="12"/>
  <c r="V330" i="12"/>
  <c r="W329" i="12"/>
  <c r="V329" i="12"/>
  <c r="W328" i="12"/>
  <c r="V328" i="12"/>
  <c r="W327" i="12"/>
  <c r="V327" i="12"/>
  <c r="W326" i="12"/>
  <c r="V326" i="12"/>
  <c r="W325" i="12"/>
  <c r="V325" i="12"/>
  <c r="W324" i="12"/>
  <c r="V324" i="12"/>
  <c r="W323" i="12"/>
  <c r="V323" i="12"/>
  <c r="W322" i="12"/>
  <c r="V322" i="12"/>
  <c r="W321" i="12"/>
  <c r="V321" i="12"/>
  <c r="W320" i="12"/>
  <c r="V320" i="12"/>
  <c r="W319" i="12"/>
  <c r="V319" i="12"/>
  <c r="W318" i="12"/>
  <c r="V318" i="12"/>
  <c r="W317" i="12"/>
  <c r="V317" i="12"/>
  <c r="W316" i="12"/>
  <c r="V316" i="12"/>
  <c r="W315" i="12"/>
  <c r="V315" i="12"/>
  <c r="W314" i="12"/>
  <c r="V314" i="12"/>
  <c r="W313" i="12"/>
  <c r="V313" i="12"/>
  <c r="W312" i="12"/>
  <c r="V312" i="12"/>
  <c r="W311" i="12"/>
  <c r="V311" i="12"/>
  <c r="W310" i="12"/>
  <c r="V310" i="12"/>
  <c r="W309" i="12"/>
  <c r="V309" i="12"/>
  <c r="W308" i="12"/>
  <c r="V308" i="12"/>
  <c r="W307" i="12"/>
  <c r="V307" i="12"/>
  <c r="W306" i="12"/>
  <c r="V306" i="12"/>
  <c r="W305" i="12"/>
  <c r="V305" i="12"/>
  <c r="W304" i="12"/>
  <c r="V304" i="12"/>
  <c r="W303" i="12"/>
  <c r="V303" i="12"/>
  <c r="W302" i="12"/>
  <c r="V302" i="12"/>
  <c r="W301" i="12"/>
  <c r="V301" i="12"/>
  <c r="W300" i="12"/>
  <c r="V300" i="12"/>
  <c r="W299" i="12"/>
  <c r="V299" i="12"/>
  <c r="W298" i="12"/>
  <c r="V298" i="12"/>
  <c r="W297" i="12"/>
  <c r="V297" i="12"/>
  <c r="W296" i="12"/>
  <c r="V296" i="12"/>
  <c r="W295" i="12"/>
  <c r="V295" i="12"/>
  <c r="W294" i="12"/>
  <c r="V294" i="12"/>
  <c r="W293" i="12"/>
  <c r="V293" i="12"/>
  <c r="W292" i="12"/>
  <c r="V292" i="12"/>
  <c r="W291" i="12"/>
  <c r="V291" i="12"/>
  <c r="W290" i="12"/>
  <c r="V290" i="12"/>
  <c r="W289" i="12"/>
  <c r="V289" i="12"/>
  <c r="W288" i="12"/>
  <c r="V288" i="12"/>
  <c r="W287" i="12"/>
  <c r="V287" i="12"/>
  <c r="W286" i="12"/>
  <c r="V286" i="12"/>
  <c r="W285" i="12"/>
  <c r="V285" i="12"/>
  <c r="W284" i="12"/>
  <c r="V284" i="12"/>
  <c r="W283" i="12"/>
  <c r="V283" i="12"/>
  <c r="W282" i="12"/>
  <c r="V282" i="12"/>
  <c r="W281" i="12"/>
  <c r="V281" i="12"/>
  <c r="W280" i="12"/>
  <c r="V280" i="12"/>
  <c r="W279" i="12"/>
  <c r="V279" i="12"/>
  <c r="W278" i="12"/>
  <c r="V278" i="12"/>
  <c r="W277" i="12"/>
  <c r="V277" i="12"/>
  <c r="W276" i="12"/>
  <c r="V276" i="12"/>
  <c r="W275" i="12"/>
  <c r="V275" i="12"/>
  <c r="W274" i="12"/>
  <c r="V274" i="12"/>
  <c r="W273" i="12"/>
  <c r="V273" i="12"/>
  <c r="W272" i="12"/>
  <c r="V272" i="12"/>
  <c r="W271" i="12"/>
  <c r="V271" i="12"/>
  <c r="W270" i="12"/>
  <c r="V270" i="12"/>
  <c r="W269" i="12"/>
  <c r="V269" i="12"/>
  <c r="W268" i="12"/>
  <c r="V268" i="12"/>
  <c r="W267" i="12"/>
  <c r="V267" i="12"/>
  <c r="W266" i="12"/>
  <c r="V266" i="12"/>
  <c r="W265" i="12"/>
  <c r="V265" i="12"/>
  <c r="W264" i="12"/>
  <c r="V264" i="12"/>
  <c r="W263" i="12"/>
  <c r="V263" i="12"/>
  <c r="W262" i="12"/>
  <c r="V262" i="12"/>
  <c r="W261" i="12"/>
  <c r="V261" i="12"/>
  <c r="W260" i="12"/>
  <c r="V260" i="12"/>
  <c r="W259" i="12"/>
  <c r="V259" i="12"/>
  <c r="W258" i="12"/>
  <c r="V258" i="12"/>
  <c r="W257" i="12"/>
  <c r="V257" i="12"/>
  <c r="W256" i="12"/>
  <c r="V256" i="12"/>
  <c r="W255" i="12"/>
  <c r="V255" i="12"/>
  <c r="W254" i="12"/>
  <c r="V254" i="12"/>
  <c r="W253" i="12"/>
  <c r="V253" i="12"/>
  <c r="W252" i="12"/>
  <c r="V252" i="12"/>
  <c r="W251" i="12"/>
  <c r="V251" i="12"/>
  <c r="W250" i="12"/>
  <c r="V250" i="12"/>
  <c r="W249" i="12"/>
  <c r="V249" i="12"/>
  <c r="W248" i="12"/>
  <c r="V248" i="12"/>
  <c r="W247" i="12"/>
  <c r="V247" i="12"/>
  <c r="W246" i="12"/>
  <c r="V246" i="12"/>
  <c r="W245" i="12"/>
  <c r="V245" i="12"/>
  <c r="W244" i="12"/>
  <c r="V244" i="12"/>
  <c r="W243" i="12"/>
  <c r="V243" i="12"/>
  <c r="W242" i="12"/>
  <c r="V242" i="12"/>
  <c r="W241" i="12"/>
  <c r="V241" i="12"/>
  <c r="W240" i="12"/>
  <c r="V240" i="12"/>
  <c r="W239" i="12"/>
  <c r="V239" i="12"/>
  <c r="W238" i="12"/>
  <c r="V238" i="12"/>
  <c r="W237" i="12"/>
  <c r="V237" i="12"/>
  <c r="W236" i="12"/>
  <c r="V236" i="12"/>
  <c r="W235" i="12"/>
  <c r="V235" i="12"/>
  <c r="W234" i="12"/>
  <c r="V234" i="12"/>
  <c r="W233" i="12"/>
  <c r="V233" i="12"/>
  <c r="W232" i="12"/>
  <c r="V232" i="12"/>
  <c r="W231" i="12"/>
  <c r="V231" i="12"/>
  <c r="W230" i="12"/>
  <c r="V230" i="12"/>
  <c r="W229" i="12"/>
  <c r="V229" i="12"/>
  <c r="W228" i="12"/>
  <c r="V228" i="12"/>
  <c r="W227" i="12"/>
  <c r="V227" i="12"/>
  <c r="W226" i="12"/>
  <c r="V226" i="12"/>
  <c r="W225" i="12"/>
  <c r="V225" i="12"/>
  <c r="W224" i="12"/>
  <c r="V224" i="12"/>
  <c r="W223" i="12"/>
  <c r="V223" i="12"/>
  <c r="W222" i="12"/>
  <c r="V222" i="12"/>
  <c r="W221" i="12"/>
  <c r="V221" i="12"/>
  <c r="W220" i="12"/>
  <c r="V220" i="12"/>
  <c r="W219" i="12"/>
  <c r="V219" i="12"/>
  <c r="W218" i="12"/>
  <c r="V218" i="12"/>
  <c r="W217" i="12"/>
  <c r="V217" i="12"/>
  <c r="W216" i="12"/>
  <c r="V216" i="12"/>
  <c r="W215" i="12"/>
  <c r="V215" i="12"/>
  <c r="W214" i="12"/>
  <c r="V214" i="12"/>
  <c r="W213" i="12"/>
  <c r="V213" i="12"/>
  <c r="W212" i="12"/>
  <c r="V212" i="12"/>
  <c r="W211" i="12"/>
  <c r="V211" i="12"/>
  <c r="W210" i="12"/>
  <c r="V210" i="12"/>
  <c r="W209" i="12"/>
  <c r="V209" i="12"/>
  <c r="W208" i="12"/>
  <c r="V208" i="12"/>
  <c r="W207" i="12"/>
  <c r="V207" i="12"/>
  <c r="W206" i="12"/>
  <c r="V206" i="12"/>
  <c r="W205" i="12"/>
  <c r="V205" i="12"/>
  <c r="W204" i="12"/>
  <c r="V204" i="12"/>
  <c r="W203" i="12"/>
  <c r="V203" i="12"/>
  <c r="W202" i="12"/>
  <c r="V202" i="12"/>
  <c r="W201" i="12"/>
  <c r="V201" i="12"/>
  <c r="W200" i="12"/>
  <c r="V200" i="12"/>
  <c r="W199" i="12"/>
  <c r="V199" i="12"/>
  <c r="W198" i="12"/>
  <c r="V198" i="12"/>
  <c r="W197" i="12"/>
  <c r="V197" i="12"/>
  <c r="W196" i="12"/>
  <c r="V196" i="12"/>
  <c r="W195" i="12"/>
  <c r="V195" i="12"/>
  <c r="W194" i="12"/>
  <c r="V194" i="12"/>
  <c r="W193" i="12"/>
  <c r="V193" i="12"/>
  <c r="W192" i="12"/>
  <c r="V192" i="12"/>
  <c r="W191" i="12"/>
  <c r="V191" i="12"/>
  <c r="W190" i="12"/>
  <c r="V190" i="12"/>
  <c r="W189" i="12"/>
  <c r="V189" i="12"/>
  <c r="W188" i="12"/>
  <c r="V188" i="12"/>
  <c r="W187" i="12"/>
  <c r="V187" i="12"/>
  <c r="W186" i="12"/>
  <c r="V186" i="12"/>
  <c r="W185" i="12"/>
  <c r="V185" i="12"/>
  <c r="W184" i="12"/>
  <c r="V184" i="12"/>
  <c r="W183" i="12"/>
  <c r="V183" i="12"/>
  <c r="W182" i="12"/>
  <c r="V182" i="12"/>
  <c r="W181" i="12"/>
  <c r="V181" i="12"/>
  <c r="W180" i="12"/>
  <c r="V180" i="12"/>
  <c r="W179" i="12"/>
  <c r="V179" i="12"/>
  <c r="W178" i="12"/>
  <c r="V178" i="12"/>
  <c r="W177" i="12"/>
  <c r="V177" i="12"/>
  <c r="W176" i="12"/>
  <c r="V176" i="12"/>
  <c r="W175" i="12"/>
  <c r="V175" i="12"/>
  <c r="W174" i="12"/>
  <c r="V174" i="12"/>
  <c r="W173" i="12"/>
  <c r="V173" i="12"/>
  <c r="W172" i="12"/>
  <c r="V172" i="12"/>
  <c r="W171" i="12"/>
  <c r="V171" i="12"/>
  <c r="W170" i="12"/>
  <c r="V170" i="12"/>
  <c r="W169" i="12"/>
  <c r="V169" i="12"/>
  <c r="W168" i="12"/>
  <c r="V168" i="12"/>
  <c r="W167" i="12"/>
  <c r="V167" i="12"/>
  <c r="W166" i="12"/>
  <c r="V166" i="12"/>
  <c r="W165" i="12"/>
  <c r="V165" i="12"/>
  <c r="W164" i="12"/>
  <c r="V164" i="12"/>
  <c r="W163" i="12"/>
  <c r="V163" i="12"/>
  <c r="W162" i="12"/>
  <c r="V162" i="12"/>
  <c r="W161" i="12"/>
  <c r="V161" i="12"/>
  <c r="W160" i="12"/>
  <c r="V160" i="12"/>
  <c r="W159" i="12"/>
  <c r="V159" i="12"/>
  <c r="W158" i="12"/>
  <c r="V158" i="12"/>
  <c r="W157" i="12"/>
  <c r="V157" i="12"/>
  <c r="W156" i="12"/>
  <c r="V156" i="12"/>
  <c r="W155" i="12"/>
  <c r="V155" i="12"/>
  <c r="W154" i="12"/>
  <c r="V154" i="12"/>
  <c r="W153" i="12"/>
  <c r="V153" i="12"/>
  <c r="W152" i="12"/>
  <c r="V152" i="12"/>
  <c r="W151" i="12"/>
  <c r="V151" i="12"/>
  <c r="W150" i="12"/>
  <c r="V150" i="12"/>
  <c r="W149" i="12"/>
  <c r="V149" i="12"/>
  <c r="W148" i="12"/>
  <c r="V148" i="12"/>
  <c r="W147" i="12"/>
  <c r="V147" i="12"/>
  <c r="W146" i="12"/>
  <c r="V146" i="12"/>
  <c r="W145" i="12"/>
  <c r="V145" i="12"/>
  <c r="W144" i="12"/>
  <c r="V144" i="12"/>
  <c r="W143" i="12"/>
  <c r="V143" i="12"/>
  <c r="W142" i="12"/>
  <c r="V142" i="12"/>
  <c r="W141" i="12"/>
  <c r="V141" i="12"/>
  <c r="W140" i="12"/>
  <c r="V140" i="12"/>
  <c r="W139" i="12"/>
  <c r="V139" i="12"/>
  <c r="W138" i="12"/>
  <c r="V138" i="12"/>
  <c r="W137" i="12"/>
  <c r="V137" i="12"/>
  <c r="W136" i="12"/>
  <c r="V136" i="12"/>
  <c r="W135" i="12"/>
  <c r="V135" i="12"/>
  <c r="W134" i="12"/>
  <c r="V134" i="12"/>
  <c r="W133" i="12"/>
  <c r="V133" i="12"/>
  <c r="W132" i="12"/>
  <c r="V132" i="12"/>
  <c r="W131" i="12"/>
  <c r="V131" i="12"/>
  <c r="W130" i="12"/>
  <c r="V130" i="12"/>
  <c r="W129" i="12"/>
  <c r="V129" i="12"/>
  <c r="W128" i="12"/>
  <c r="V128" i="12"/>
  <c r="W127" i="12"/>
  <c r="V127" i="12"/>
  <c r="W126" i="12"/>
  <c r="V126" i="12"/>
  <c r="W125" i="12"/>
  <c r="V125" i="12"/>
  <c r="W124" i="12"/>
  <c r="V124" i="12"/>
  <c r="W123" i="12"/>
  <c r="V123" i="12"/>
  <c r="W122" i="12"/>
  <c r="V122" i="12"/>
  <c r="W121" i="12"/>
  <c r="V121" i="12"/>
  <c r="W120" i="12"/>
  <c r="V120" i="12"/>
  <c r="W119" i="12"/>
  <c r="V119" i="12"/>
  <c r="W118" i="12"/>
  <c r="V118" i="12"/>
  <c r="W117" i="12"/>
  <c r="V117" i="12"/>
  <c r="W116" i="12"/>
  <c r="V116" i="12"/>
  <c r="W115" i="12"/>
  <c r="V115" i="12"/>
  <c r="W114" i="12"/>
  <c r="V114" i="12"/>
  <c r="W113" i="12"/>
  <c r="V113" i="12"/>
  <c r="W112" i="12"/>
  <c r="V112" i="12"/>
  <c r="W111" i="12"/>
  <c r="V111" i="12"/>
  <c r="W110" i="12"/>
  <c r="V110" i="12"/>
  <c r="W109" i="12"/>
  <c r="V109" i="12"/>
  <c r="W108" i="12"/>
  <c r="V108" i="12"/>
  <c r="W107" i="12"/>
  <c r="V107" i="12"/>
  <c r="W106" i="12"/>
  <c r="V106" i="12"/>
  <c r="W105" i="12"/>
  <c r="V105" i="12"/>
  <c r="W104" i="12"/>
  <c r="V104" i="12"/>
  <c r="W103" i="12"/>
  <c r="V103" i="12"/>
  <c r="W102" i="12"/>
  <c r="V102" i="12"/>
  <c r="W101" i="12"/>
  <c r="V101" i="12"/>
  <c r="W100" i="12"/>
  <c r="V100" i="12"/>
  <c r="W99" i="12"/>
  <c r="V99" i="12"/>
  <c r="W98" i="12"/>
  <c r="V98" i="12"/>
  <c r="W97" i="12"/>
  <c r="V97" i="12"/>
  <c r="W96" i="12"/>
  <c r="V96" i="12"/>
  <c r="W95" i="12"/>
  <c r="V95" i="12"/>
  <c r="W94" i="12"/>
  <c r="V94" i="12"/>
  <c r="W93" i="12"/>
  <c r="V93" i="12"/>
  <c r="W92" i="12"/>
  <c r="V92" i="12"/>
  <c r="W91" i="12"/>
  <c r="V91" i="12"/>
  <c r="W90" i="12"/>
  <c r="V90" i="12"/>
  <c r="W89" i="12"/>
  <c r="V89" i="12"/>
  <c r="W88" i="12"/>
  <c r="V88" i="12"/>
  <c r="W87" i="12"/>
  <c r="V87" i="12"/>
  <c r="W86" i="12"/>
  <c r="V86" i="12"/>
  <c r="W85" i="12"/>
  <c r="V85" i="12"/>
  <c r="W84" i="12"/>
  <c r="V84" i="12"/>
  <c r="W83" i="12"/>
  <c r="V83" i="12"/>
  <c r="W82" i="12"/>
  <c r="V82" i="12"/>
  <c r="W81" i="12"/>
  <c r="V81" i="12"/>
  <c r="W80" i="12"/>
  <c r="V80" i="12"/>
  <c r="W79" i="12"/>
  <c r="V79" i="12"/>
  <c r="W78" i="12"/>
  <c r="V78" i="12"/>
  <c r="W77" i="12"/>
  <c r="V77" i="12"/>
  <c r="W76" i="12"/>
  <c r="V76" i="12"/>
  <c r="W75" i="12"/>
  <c r="V75" i="12"/>
  <c r="W74" i="12"/>
  <c r="V74" i="12"/>
  <c r="W73" i="12"/>
  <c r="V73" i="12"/>
  <c r="W72" i="12"/>
  <c r="V72" i="12"/>
  <c r="W71" i="12"/>
  <c r="V71" i="12"/>
  <c r="W70" i="12"/>
  <c r="V70" i="12"/>
  <c r="W69" i="12"/>
  <c r="V69" i="12"/>
  <c r="W68" i="12"/>
  <c r="V68" i="12"/>
  <c r="W67" i="12"/>
  <c r="V67" i="12"/>
  <c r="W66" i="12"/>
  <c r="V66" i="12"/>
  <c r="W65" i="12"/>
  <c r="V65" i="12"/>
  <c r="W64" i="12"/>
  <c r="V64" i="12"/>
  <c r="W63" i="12"/>
  <c r="V63" i="12"/>
  <c r="W62" i="12"/>
  <c r="V62" i="12"/>
  <c r="W61" i="12"/>
  <c r="V61" i="12"/>
  <c r="W60" i="12"/>
  <c r="V60" i="12"/>
  <c r="W59" i="12"/>
  <c r="V59" i="12"/>
  <c r="W58" i="12"/>
  <c r="V58" i="12"/>
  <c r="W57" i="12"/>
  <c r="V57" i="12"/>
  <c r="W56" i="12"/>
  <c r="V56" i="12"/>
  <c r="W55" i="12"/>
  <c r="V55" i="12"/>
  <c r="W54" i="12"/>
  <c r="V54" i="12"/>
  <c r="W53" i="12"/>
  <c r="V53" i="12"/>
  <c r="W52" i="12"/>
  <c r="V52" i="12"/>
  <c r="W51" i="12"/>
  <c r="V51" i="12"/>
  <c r="W50" i="12"/>
  <c r="V50" i="12"/>
  <c r="W49" i="12"/>
  <c r="V49" i="12"/>
  <c r="W48" i="12"/>
  <c r="V48" i="12"/>
  <c r="W47" i="12"/>
  <c r="V47" i="12"/>
  <c r="W46" i="12"/>
  <c r="V46" i="12"/>
  <c r="W45" i="12"/>
  <c r="V45" i="12"/>
  <c r="W44" i="12"/>
  <c r="V44" i="12"/>
  <c r="W43" i="12"/>
  <c r="V43" i="12"/>
  <c r="W42" i="12"/>
  <c r="V42" i="12"/>
  <c r="W41" i="12"/>
  <c r="V41" i="12"/>
  <c r="W40" i="12"/>
  <c r="V40" i="12"/>
  <c r="W39" i="12"/>
  <c r="V39" i="12"/>
  <c r="W38" i="12"/>
  <c r="V38" i="12"/>
  <c r="W37" i="12"/>
  <c r="V37" i="12"/>
  <c r="W36" i="12"/>
  <c r="V36" i="12"/>
  <c r="W35" i="12"/>
  <c r="V35" i="12"/>
  <c r="W34" i="12"/>
  <c r="V34" i="12"/>
  <c r="W33" i="12"/>
  <c r="V33" i="12"/>
  <c r="W32" i="12"/>
  <c r="V32" i="12"/>
  <c r="X32" i="12" l="1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X388" i="12"/>
  <c r="X389" i="12"/>
  <c r="X390" i="12"/>
  <c r="X391" i="12"/>
  <c r="X392" i="12"/>
  <c r="X393" i="12"/>
  <c r="X394" i="12"/>
  <c r="X395" i="12"/>
  <c r="X396" i="12"/>
  <c r="X397" i="12"/>
  <c r="X398" i="12"/>
  <c r="X399" i="12"/>
  <c r="X400" i="12"/>
  <c r="X401" i="12"/>
  <c r="X402" i="12"/>
  <c r="X403" i="12"/>
  <c r="X404" i="12"/>
  <c r="X405" i="12"/>
  <c r="X406" i="12"/>
  <c r="X407" i="12"/>
  <c r="X408" i="12"/>
  <c r="X409" i="12"/>
  <c r="X410" i="12"/>
  <c r="X411" i="12"/>
  <c r="X412" i="12"/>
  <c r="X413" i="12"/>
  <c r="X414" i="12"/>
  <c r="X415" i="12"/>
  <c r="X416" i="12"/>
  <c r="X417" i="12"/>
  <c r="X418" i="12"/>
  <c r="X419" i="12"/>
  <c r="X420" i="12"/>
  <c r="X421" i="12"/>
  <c r="X422" i="12"/>
  <c r="X423" i="12"/>
  <c r="X424" i="12"/>
  <c r="X425" i="12"/>
  <c r="X426" i="12"/>
  <c r="X427" i="12"/>
  <c r="X428" i="12"/>
  <c r="X429" i="12"/>
  <c r="X430" i="12"/>
  <c r="X431" i="12"/>
  <c r="X432" i="12"/>
  <c r="X433" i="12"/>
  <c r="X434" i="12"/>
  <c r="X435" i="12"/>
  <c r="X436" i="12"/>
  <c r="X437" i="12"/>
  <c r="X438" i="12"/>
  <c r="X439" i="12"/>
  <c r="X440" i="12"/>
  <c r="X441" i="12"/>
  <c r="X442" i="12"/>
  <c r="X443" i="12"/>
  <c r="X444" i="12"/>
  <c r="X445" i="12"/>
  <c r="X446" i="12"/>
  <c r="X447" i="12"/>
  <c r="X448" i="12"/>
  <c r="X449" i="12"/>
  <c r="X450" i="12"/>
  <c r="X451" i="12"/>
  <c r="X452" i="12"/>
  <c r="X453" i="12"/>
  <c r="X454" i="12"/>
  <c r="X455" i="12"/>
  <c r="X456" i="12"/>
  <c r="X457" i="12"/>
  <c r="X458" i="12"/>
  <c r="X459" i="12"/>
  <c r="X460" i="12"/>
  <c r="X461" i="12"/>
  <c r="X462" i="12"/>
  <c r="X463" i="12"/>
  <c r="X464" i="12"/>
  <c r="X465" i="12"/>
  <c r="X466" i="12"/>
  <c r="X467" i="12"/>
  <c r="X468" i="12"/>
  <c r="X469" i="12"/>
  <c r="X470" i="12"/>
  <c r="X471" i="12"/>
  <c r="X472" i="12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X508" i="12"/>
  <c r="X509" i="12"/>
  <c r="X510" i="12"/>
  <c r="X511" i="12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/>
  <c r="X578" i="12"/>
  <c r="X579" i="12"/>
  <c r="X580" i="12"/>
  <c r="X581" i="12"/>
  <c r="X582" i="12"/>
  <c r="X583" i="12"/>
  <c r="X584" i="12"/>
  <c r="X585" i="12"/>
  <c r="X586" i="12"/>
  <c r="X587" i="12"/>
  <c r="X588" i="12"/>
  <c r="X589" i="12"/>
  <c r="X590" i="12"/>
  <c r="X591" i="12"/>
  <c r="X592" i="12"/>
  <c r="X593" i="12"/>
  <c r="X594" i="12"/>
  <c r="X595" i="12"/>
  <c r="X596" i="12"/>
  <c r="X597" i="12"/>
  <c r="X598" i="12"/>
  <c r="X599" i="12"/>
  <c r="X600" i="12"/>
  <c r="X601" i="12"/>
  <c r="X602" i="12"/>
  <c r="X603" i="12"/>
  <c r="X604" i="12"/>
  <c r="X605" i="12"/>
  <c r="X606" i="12"/>
  <c r="X607" i="12"/>
  <c r="X608" i="12"/>
  <c r="X609" i="12"/>
  <c r="X610" i="12"/>
  <c r="X611" i="12"/>
  <c r="X612" i="12"/>
  <c r="X613" i="12"/>
  <c r="X614" i="12"/>
  <c r="X615" i="12"/>
  <c r="X616" i="12"/>
  <c r="X617" i="12"/>
  <c r="X618" i="12"/>
  <c r="X619" i="12"/>
  <c r="X620" i="12"/>
  <c r="X621" i="12"/>
  <c r="X622" i="12"/>
  <c r="X623" i="12"/>
  <c r="X624" i="12"/>
  <c r="X625" i="12"/>
  <c r="X626" i="12"/>
  <c r="X627" i="12"/>
  <c r="X628" i="12"/>
  <c r="X629" i="12"/>
  <c r="X630" i="12"/>
  <c r="X631" i="12"/>
  <c r="X632" i="12"/>
  <c r="U30" i="12" l="1"/>
  <c r="V30" i="12" s="1"/>
  <c r="AN476" i="12" l="1"/>
  <c r="AN79" i="12"/>
  <c r="AN311" i="12"/>
  <c r="AN589" i="12"/>
  <c r="AN37" i="12"/>
  <c r="AN44" i="12"/>
  <c r="AN65" i="12"/>
  <c r="AN87" i="12"/>
  <c r="AN95" i="12"/>
  <c r="AN103" i="12"/>
  <c r="AN111" i="12"/>
  <c r="AN119" i="12"/>
  <c r="AN127" i="12"/>
  <c r="AN135" i="12"/>
  <c r="AN141" i="12"/>
  <c r="AN149" i="12"/>
  <c r="AN157" i="12"/>
  <c r="AN165" i="12"/>
  <c r="AN173" i="12"/>
  <c r="AN189" i="12"/>
  <c r="AN197" i="12"/>
  <c r="AN204" i="12"/>
  <c r="AN333" i="12"/>
  <c r="AN337" i="12"/>
  <c r="AN341" i="12"/>
  <c r="AN345" i="12"/>
  <c r="AN348" i="12"/>
  <c r="AN351" i="12"/>
  <c r="AN355" i="12"/>
  <c r="AN363" i="12"/>
  <c r="AN365" i="12"/>
  <c r="AN369" i="12"/>
  <c r="AN373" i="12"/>
  <c r="AN377" i="12"/>
  <c r="AN380" i="12"/>
  <c r="AN383" i="12"/>
  <c r="AN387" i="12"/>
  <c r="AN391" i="12"/>
  <c r="AN397" i="12"/>
  <c r="AN401" i="12"/>
  <c r="AN405" i="12"/>
  <c r="AN412" i="12"/>
  <c r="AN415" i="12"/>
  <c r="AN419" i="12"/>
  <c r="AN427" i="12"/>
  <c r="AN429" i="12"/>
  <c r="AN433" i="12"/>
  <c r="AN437" i="12"/>
  <c r="AN441" i="12"/>
  <c r="AN444" i="12"/>
  <c r="AN447" i="12"/>
  <c r="AN451" i="12"/>
  <c r="AN455" i="12"/>
  <c r="AN461" i="12"/>
  <c r="AN465" i="12"/>
  <c r="AN469" i="12"/>
  <c r="AN473" i="12"/>
  <c r="AN479" i="12"/>
  <c r="AN487" i="12"/>
  <c r="AN493" i="12"/>
  <c r="AN497" i="12"/>
  <c r="AN501" i="12"/>
  <c r="AN505" i="12"/>
  <c r="AN508" i="12"/>
  <c r="AN511" i="12"/>
  <c r="AN515" i="12"/>
  <c r="AN519" i="12"/>
  <c r="AN523" i="12"/>
  <c r="AN525" i="12"/>
  <c r="AN540" i="12"/>
  <c r="AN543" i="12"/>
  <c r="AN547" i="12"/>
  <c r="AN551" i="12"/>
  <c r="AN555" i="12"/>
  <c r="AN557" i="12"/>
  <c r="AN565" i="12"/>
  <c r="AN572" i="12"/>
  <c r="AN575" i="12"/>
  <c r="AN579" i="12"/>
  <c r="AN587" i="12"/>
  <c r="AN593" i="12"/>
  <c r="AN597" i="12"/>
  <c r="AN601" i="12"/>
  <c r="AN604" i="12"/>
  <c r="AN621" i="12"/>
  <c r="AN625" i="12"/>
  <c r="AN629" i="12"/>
  <c r="AN211" i="12"/>
  <c r="AN219" i="12"/>
  <c r="AN227" i="12"/>
  <c r="AN235" i="12"/>
  <c r="AN243" i="12"/>
  <c r="AN251" i="12"/>
  <c r="AN259" i="12"/>
  <c r="AN267" i="12"/>
  <c r="AN273" i="12"/>
  <c r="AN289" i="12"/>
  <c r="AN295" i="12"/>
  <c r="AN299" i="12"/>
  <c r="AN303" i="12"/>
  <c r="AN307" i="12"/>
  <c r="AN315" i="12"/>
  <c r="AN319" i="12"/>
  <c r="AN323" i="12"/>
  <c r="AN327" i="12"/>
  <c r="AN533" i="12"/>
  <c r="AN181" i="12"/>
  <c r="AN51" i="12"/>
  <c r="AN561" i="12"/>
  <c r="AN619" i="12"/>
  <c r="AN281" i="12"/>
  <c r="AN491" i="12"/>
  <c r="AN395" i="12"/>
  <c r="AN409" i="12"/>
  <c r="AN423" i="12"/>
  <c r="AN459" i="12"/>
  <c r="AN529" i="12"/>
  <c r="AN537" i="12"/>
  <c r="AN607" i="12"/>
  <c r="AN615" i="12"/>
  <c r="AN59" i="12"/>
  <c r="AN73" i="12"/>
  <c r="AN359" i="12"/>
  <c r="AN483" i="12"/>
  <c r="AN569" i="12"/>
  <c r="AN583" i="12"/>
  <c r="AN611" i="12"/>
  <c r="AN33" i="12"/>
  <c r="AN41" i="12"/>
  <c r="AN61" i="12"/>
  <c r="AN76" i="12"/>
  <c r="AN83" i="12"/>
  <c r="AN91" i="12"/>
  <c r="AN99" i="12"/>
  <c r="AN107" i="12"/>
  <c r="AN115" i="12"/>
  <c r="AN139" i="12"/>
  <c r="AN145" i="12"/>
  <c r="AN153" i="12"/>
  <c r="AN161" i="12"/>
  <c r="AN169" i="12"/>
  <c r="AN177" i="12"/>
  <c r="AN185" i="12"/>
  <c r="AN193" i="12"/>
  <c r="AN201" i="12"/>
  <c r="AN207" i="12"/>
  <c r="AN215" i="12"/>
  <c r="AN223" i="12"/>
  <c r="AN231" i="12"/>
  <c r="AN239" i="12"/>
  <c r="AN247" i="12"/>
  <c r="AN255" i="12"/>
  <c r="AN263" i="12"/>
  <c r="AN269" i="12"/>
  <c r="AN277" i="12"/>
  <c r="AN285" i="12"/>
  <c r="AN293" i="12"/>
  <c r="AN297" i="12"/>
  <c r="AN301" i="12"/>
  <c r="AN309" i="12"/>
  <c r="AN313" i="12"/>
  <c r="AN317" i="12"/>
  <c r="AN325" i="12"/>
  <c r="AN329" i="12"/>
  <c r="AN332" i="12"/>
  <c r="AN339" i="12"/>
  <c r="AN343" i="12"/>
  <c r="AN347" i="12"/>
  <c r="AN349" i="12"/>
  <c r="AN353" i="12"/>
  <c r="AN357" i="12"/>
  <c r="AN361" i="12"/>
  <c r="AN364" i="12"/>
  <c r="AN371" i="12"/>
  <c r="AN375" i="12"/>
  <c r="AN379" i="12"/>
  <c r="AN381" i="12"/>
  <c r="AN385" i="12"/>
  <c r="AN389" i="12"/>
  <c r="AN393" i="12"/>
  <c r="AN396" i="12"/>
  <c r="AN403" i="12"/>
  <c r="AN411" i="12"/>
  <c r="AN417" i="12"/>
  <c r="AN421" i="12"/>
  <c r="AN425" i="12"/>
  <c r="AN428" i="12"/>
  <c r="AN431" i="12"/>
  <c r="AN439" i="12"/>
  <c r="AN445" i="12"/>
  <c r="AN449" i="12"/>
  <c r="AN453" i="12"/>
  <c r="AN460" i="12"/>
  <c r="AN463" i="12"/>
  <c r="AN467" i="12"/>
  <c r="AN471" i="12"/>
  <c r="AN475" i="12"/>
  <c r="AN492" i="12"/>
  <c r="AN495" i="12"/>
  <c r="AN499" i="12"/>
  <c r="AN503" i="12"/>
  <c r="AN507" i="12"/>
  <c r="AN513" i="12"/>
  <c r="AN517" i="12"/>
  <c r="AN521" i="12"/>
  <c r="AN524" i="12"/>
  <c r="AN541" i="12"/>
  <c r="AN545" i="12"/>
  <c r="AN549" i="12"/>
  <c r="AN553" i="12"/>
  <c r="AN556" i="12"/>
  <c r="AN573" i="12"/>
  <c r="AN588" i="12"/>
  <c r="AN591" i="12"/>
  <c r="AN595" i="12"/>
  <c r="AN599" i="12"/>
  <c r="AN603" i="12"/>
  <c r="AN620" i="12"/>
  <c r="AN623" i="12"/>
  <c r="AN627" i="12"/>
  <c r="AN631" i="12"/>
  <c r="AN123" i="12"/>
  <c r="AN47" i="12"/>
  <c r="AN55" i="12"/>
  <c r="AN69" i="12"/>
  <c r="AN131" i="12"/>
  <c r="AN305" i="12"/>
  <c r="AN321" i="12"/>
  <c r="AN335" i="12"/>
  <c r="AN367" i="12"/>
  <c r="AN399" i="12"/>
  <c r="AN407" i="12"/>
  <c r="AN413" i="12"/>
  <c r="AN435" i="12"/>
  <c r="AN443" i="12"/>
  <c r="AN457" i="12"/>
  <c r="AN477" i="12"/>
  <c r="AN481" i="12"/>
  <c r="AN485" i="12"/>
  <c r="AN489" i="12"/>
  <c r="AN509" i="12"/>
  <c r="AN527" i="12"/>
  <c r="AN531" i="12"/>
  <c r="AN535" i="12"/>
  <c r="AN539" i="12"/>
  <c r="AN559" i="12"/>
  <c r="AN563" i="12"/>
  <c r="AN567" i="12"/>
  <c r="AN571" i="12"/>
  <c r="AN577" i="12"/>
  <c r="AN581" i="12"/>
  <c r="AN585" i="12"/>
  <c r="AN605" i="12"/>
  <c r="AN609" i="12"/>
  <c r="AN613" i="12"/>
  <c r="AN617" i="12"/>
  <c r="AN35" i="12"/>
  <c r="AN39" i="12"/>
  <c r="AN43" i="12"/>
  <c r="AN63" i="12"/>
  <c r="AN67" i="12"/>
  <c r="AN68" i="12"/>
  <c r="AN77" i="12"/>
  <c r="AN81" i="12"/>
  <c r="AN85" i="12"/>
  <c r="AN89" i="12"/>
  <c r="AN93" i="12"/>
  <c r="AN97" i="12"/>
  <c r="AN100" i="12"/>
  <c r="AN101" i="12"/>
  <c r="AN105" i="12"/>
  <c r="AN109" i="12"/>
  <c r="AN113" i="12"/>
  <c r="AN117" i="12"/>
  <c r="AN132" i="12"/>
  <c r="AN147" i="12"/>
  <c r="AN155" i="12"/>
  <c r="AN163" i="12"/>
  <c r="AN171" i="12"/>
  <c r="AN179" i="12"/>
  <c r="AN187" i="12"/>
  <c r="AN195" i="12"/>
  <c r="AN209" i="12"/>
  <c r="AN217" i="12"/>
  <c r="AN225" i="12"/>
  <c r="AN228" i="12"/>
  <c r="AN233" i="12"/>
  <c r="AN241" i="12"/>
  <c r="AN249" i="12"/>
  <c r="AN257" i="12"/>
  <c r="AN260" i="12"/>
  <c r="AN265" i="12"/>
  <c r="AN292" i="12"/>
  <c r="AN328" i="12"/>
  <c r="AN344" i="12"/>
  <c r="AN368" i="12"/>
  <c r="AN392" i="12"/>
  <c r="AN404" i="12"/>
  <c r="AN416" i="12"/>
  <c r="AN420" i="12"/>
  <c r="AN456" i="12"/>
  <c r="AN480" i="12"/>
  <c r="AN512" i="12"/>
  <c r="AN544" i="12"/>
  <c r="AN576" i="12"/>
  <c r="AN608" i="12"/>
  <c r="AN196" i="12"/>
  <c r="AN408" i="12"/>
  <c r="AN45" i="12"/>
  <c r="AN49" i="12"/>
  <c r="AN53" i="12"/>
  <c r="AN57" i="12"/>
  <c r="AN60" i="12"/>
  <c r="AN71" i="12"/>
  <c r="AN75" i="12"/>
  <c r="AN121" i="12"/>
  <c r="AN125" i="12"/>
  <c r="AN129" i="12"/>
  <c r="AN133" i="12"/>
  <c r="AN137" i="12"/>
  <c r="AN140" i="12"/>
  <c r="AN143" i="12"/>
  <c r="AN151" i="12"/>
  <c r="AN159" i="12"/>
  <c r="AN167" i="12"/>
  <c r="AN175" i="12"/>
  <c r="AN183" i="12"/>
  <c r="AN191" i="12"/>
  <c r="AN199" i="12"/>
  <c r="AN203" i="12"/>
  <c r="AN205" i="12"/>
  <c r="AN213" i="12"/>
  <c r="AN221" i="12"/>
  <c r="AN229" i="12"/>
  <c r="AN237" i="12"/>
  <c r="AN245" i="12"/>
  <c r="AN253" i="12"/>
  <c r="AN261" i="12"/>
  <c r="AN268" i="12"/>
  <c r="AN271" i="12"/>
  <c r="AN275" i="12"/>
  <c r="AN279" i="12"/>
  <c r="AN283" i="12"/>
  <c r="AN287" i="12"/>
  <c r="AN291" i="12"/>
  <c r="AN164" i="12"/>
  <c r="AN331" i="12"/>
  <c r="T632" i="12"/>
  <c r="Y632" i="12" s="1"/>
  <c r="T631" i="12"/>
  <c r="Y631" i="12" s="1"/>
  <c r="T630" i="12"/>
  <c r="Y630" i="12" s="1"/>
  <c r="T629" i="12"/>
  <c r="Y629" i="12" s="1"/>
  <c r="T628" i="12"/>
  <c r="Y628" i="12" s="1"/>
  <c r="T627" i="12"/>
  <c r="Y627" i="12" s="1"/>
  <c r="T626" i="12"/>
  <c r="Y626" i="12" s="1"/>
  <c r="T625" i="12"/>
  <c r="Y625" i="12" s="1"/>
  <c r="T624" i="12"/>
  <c r="Y624" i="12" s="1"/>
  <c r="T623" i="12"/>
  <c r="Y623" i="12" s="1"/>
  <c r="T622" i="12"/>
  <c r="Y622" i="12" s="1"/>
  <c r="T621" i="12"/>
  <c r="Y621" i="12" s="1"/>
  <c r="T620" i="12"/>
  <c r="Y620" i="12" s="1"/>
  <c r="T619" i="12"/>
  <c r="Y619" i="12" s="1"/>
  <c r="T618" i="12"/>
  <c r="Y618" i="12" s="1"/>
  <c r="T617" i="12"/>
  <c r="Y617" i="12" s="1"/>
  <c r="T616" i="12"/>
  <c r="Y616" i="12" s="1"/>
  <c r="T615" i="12"/>
  <c r="Y615" i="12" s="1"/>
  <c r="T614" i="12"/>
  <c r="Y614" i="12" s="1"/>
  <c r="T613" i="12"/>
  <c r="Y613" i="12" s="1"/>
  <c r="T612" i="12"/>
  <c r="Y612" i="12" s="1"/>
  <c r="T611" i="12"/>
  <c r="Y611" i="12" s="1"/>
  <c r="T610" i="12"/>
  <c r="Y610" i="12" s="1"/>
  <c r="T609" i="12"/>
  <c r="Y609" i="12" s="1"/>
  <c r="T608" i="12"/>
  <c r="Y608" i="12" s="1"/>
  <c r="T607" i="12"/>
  <c r="Y607" i="12" s="1"/>
  <c r="T606" i="12"/>
  <c r="Y606" i="12" s="1"/>
  <c r="T605" i="12"/>
  <c r="Y605" i="12" s="1"/>
  <c r="T604" i="12"/>
  <c r="Y604" i="12" s="1"/>
  <c r="T603" i="12"/>
  <c r="Y603" i="12" s="1"/>
  <c r="T602" i="12"/>
  <c r="Y602" i="12" s="1"/>
  <c r="T601" i="12"/>
  <c r="Y601" i="12" s="1"/>
  <c r="T600" i="12"/>
  <c r="Y600" i="12" s="1"/>
  <c r="T599" i="12"/>
  <c r="Y599" i="12" s="1"/>
  <c r="T598" i="12"/>
  <c r="Y598" i="12" s="1"/>
  <c r="T597" i="12"/>
  <c r="Y597" i="12" s="1"/>
  <c r="T596" i="12"/>
  <c r="Y596" i="12" s="1"/>
  <c r="T595" i="12"/>
  <c r="Y595" i="12" s="1"/>
  <c r="T594" i="12"/>
  <c r="Y594" i="12" s="1"/>
  <c r="T593" i="12"/>
  <c r="Y593" i="12" s="1"/>
  <c r="T592" i="12"/>
  <c r="Y592" i="12" s="1"/>
  <c r="T591" i="12"/>
  <c r="Y591" i="12" s="1"/>
  <c r="T590" i="12"/>
  <c r="Y590" i="12" s="1"/>
  <c r="T589" i="12"/>
  <c r="Y589" i="12" s="1"/>
  <c r="T588" i="12"/>
  <c r="Y588" i="12" s="1"/>
  <c r="T587" i="12"/>
  <c r="Y587" i="12" s="1"/>
  <c r="T586" i="12"/>
  <c r="Y586" i="12" s="1"/>
  <c r="T585" i="12"/>
  <c r="Y585" i="12" s="1"/>
  <c r="T584" i="12"/>
  <c r="Y584" i="12" s="1"/>
  <c r="T583" i="12"/>
  <c r="Y583" i="12" s="1"/>
  <c r="T582" i="12"/>
  <c r="Y582" i="12" s="1"/>
  <c r="T581" i="12"/>
  <c r="Y581" i="12" s="1"/>
  <c r="T580" i="12"/>
  <c r="Y580" i="12" s="1"/>
  <c r="T579" i="12"/>
  <c r="Y579" i="12" s="1"/>
  <c r="T578" i="12"/>
  <c r="Y578" i="12" s="1"/>
  <c r="T577" i="12"/>
  <c r="Y577" i="12" s="1"/>
  <c r="T576" i="12"/>
  <c r="Y576" i="12" s="1"/>
  <c r="T575" i="12"/>
  <c r="Y575" i="12" s="1"/>
  <c r="T574" i="12"/>
  <c r="Y574" i="12" s="1"/>
  <c r="T573" i="12"/>
  <c r="Y573" i="12" s="1"/>
  <c r="T572" i="12"/>
  <c r="Y572" i="12" s="1"/>
  <c r="T571" i="12"/>
  <c r="Y571" i="12" s="1"/>
  <c r="T570" i="12"/>
  <c r="Y570" i="12" s="1"/>
  <c r="T569" i="12"/>
  <c r="Y569" i="12" s="1"/>
  <c r="T568" i="12"/>
  <c r="Y568" i="12" s="1"/>
  <c r="T567" i="12"/>
  <c r="Y567" i="12" s="1"/>
  <c r="T566" i="12"/>
  <c r="Y566" i="12" s="1"/>
  <c r="T565" i="12"/>
  <c r="Y565" i="12" s="1"/>
  <c r="T564" i="12"/>
  <c r="Y564" i="12" s="1"/>
  <c r="T563" i="12"/>
  <c r="Y563" i="12" s="1"/>
  <c r="T562" i="12"/>
  <c r="Y562" i="12" s="1"/>
  <c r="T561" i="12"/>
  <c r="Y561" i="12" s="1"/>
  <c r="T560" i="12"/>
  <c r="Y560" i="12" s="1"/>
  <c r="T559" i="12"/>
  <c r="Y559" i="12" s="1"/>
  <c r="T558" i="12"/>
  <c r="Y558" i="12" s="1"/>
  <c r="T557" i="12"/>
  <c r="Y557" i="12" s="1"/>
  <c r="T556" i="12"/>
  <c r="Y556" i="12" s="1"/>
  <c r="T555" i="12"/>
  <c r="Y555" i="12" s="1"/>
  <c r="T554" i="12"/>
  <c r="Y554" i="12" s="1"/>
  <c r="T553" i="12"/>
  <c r="Y553" i="12" s="1"/>
  <c r="T552" i="12"/>
  <c r="Y552" i="12" s="1"/>
  <c r="T551" i="12"/>
  <c r="Y551" i="12" s="1"/>
  <c r="T550" i="12"/>
  <c r="Y550" i="12" s="1"/>
  <c r="T549" i="12"/>
  <c r="Y549" i="12" s="1"/>
  <c r="T548" i="12"/>
  <c r="Y548" i="12" s="1"/>
  <c r="T547" i="12"/>
  <c r="Y547" i="12" s="1"/>
  <c r="T546" i="12"/>
  <c r="Y546" i="12" s="1"/>
  <c r="T545" i="12"/>
  <c r="Y545" i="12" s="1"/>
  <c r="T544" i="12"/>
  <c r="Y544" i="12" s="1"/>
  <c r="T543" i="12"/>
  <c r="Y543" i="12" s="1"/>
  <c r="T542" i="12"/>
  <c r="Y542" i="12" s="1"/>
  <c r="T541" i="12"/>
  <c r="Y541" i="12" s="1"/>
  <c r="T540" i="12"/>
  <c r="Y540" i="12" s="1"/>
  <c r="T539" i="12"/>
  <c r="Y539" i="12" s="1"/>
  <c r="T538" i="12"/>
  <c r="Y538" i="12" s="1"/>
  <c r="T537" i="12"/>
  <c r="Y537" i="12" s="1"/>
  <c r="T536" i="12"/>
  <c r="Y536" i="12" s="1"/>
  <c r="T535" i="12"/>
  <c r="Y535" i="12" s="1"/>
  <c r="T534" i="12"/>
  <c r="Y534" i="12" s="1"/>
  <c r="T533" i="12"/>
  <c r="Y533" i="12" s="1"/>
  <c r="T532" i="12"/>
  <c r="Y532" i="12" s="1"/>
  <c r="T531" i="12"/>
  <c r="Y531" i="12" s="1"/>
  <c r="T530" i="12"/>
  <c r="Y530" i="12" s="1"/>
  <c r="T529" i="12"/>
  <c r="Y529" i="12" s="1"/>
  <c r="T528" i="12"/>
  <c r="Y528" i="12" s="1"/>
  <c r="T527" i="12"/>
  <c r="Y527" i="12" s="1"/>
  <c r="T526" i="12"/>
  <c r="Y526" i="12" s="1"/>
  <c r="T525" i="12"/>
  <c r="Y525" i="12" s="1"/>
  <c r="T524" i="12"/>
  <c r="Y524" i="12" s="1"/>
  <c r="T523" i="12"/>
  <c r="Y523" i="12" s="1"/>
  <c r="T522" i="12"/>
  <c r="Y522" i="12" s="1"/>
  <c r="T521" i="12"/>
  <c r="Y521" i="12" s="1"/>
  <c r="T520" i="12"/>
  <c r="Y520" i="12" s="1"/>
  <c r="T519" i="12"/>
  <c r="Y519" i="12" s="1"/>
  <c r="T518" i="12"/>
  <c r="Y518" i="12" s="1"/>
  <c r="T517" i="12"/>
  <c r="Y517" i="12" s="1"/>
  <c r="T516" i="12"/>
  <c r="Y516" i="12" s="1"/>
  <c r="T515" i="12"/>
  <c r="Y515" i="12" s="1"/>
  <c r="T514" i="12"/>
  <c r="Y514" i="12" s="1"/>
  <c r="T513" i="12"/>
  <c r="Y513" i="12" s="1"/>
  <c r="T512" i="12"/>
  <c r="Y512" i="12" s="1"/>
  <c r="T511" i="12"/>
  <c r="Y511" i="12" s="1"/>
  <c r="T510" i="12"/>
  <c r="Y510" i="12" s="1"/>
  <c r="T509" i="12"/>
  <c r="Y509" i="12" s="1"/>
  <c r="T508" i="12"/>
  <c r="Y508" i="12" s="1"/>
  <c r="T507" i="12"/>
  <c r="Y507" i="12" s="1"/>
  <c r="T506" i="12"/>
  <c r="Y506" i="12" s="1"/>
  <c r="T505" i="12"/>
  <c r="Y505" i="12" s="1"/>
  <c r="T504" i="12"/>
  <c r="Y504" i="12" s="1"/>
  <c r="T503" i="12"/>
  <c r="Y503" i="12" s="1"/>
  <c r="T502" i="12"/>
  <c r="Y502" i="12" s="1"/>
  <c r="T501" i="12"/>
  <c r="Y501" i="12" s="1"/>
  <c r="T500" i="12"/>
  <c r="Y500" i="12" s="1"/>
  <c r="T499" i="12"/>
  <c r="Y499" i="12" s="1"/>
  <c r="T498" i="12"/>
  <c r="Y498" i="12" s="1"/>
  <c r="T497" i="12"/>
  <c r="Y497" i="12" s="1"/>
  <c r="T496" i="12"/>
  <c r="Y496" i="12" s="1"/>
  <c r="T495" i="12"/>
  <c r="Y495" i="12" s="1"/>
  <c r="T494" i="12"/>
  <c r="Y494" i="12" s="1"/>
  <c r="T493" i="12"/>
  <c r="Y493" i="12" s="1"/>
  <c r="T492" i="12"/>
  <c r="Y492" i="12" s="1"/>
  <c r="T491" i="12"/>
  <c r="Y491" i="12" s="1"/>
  <c r="T490" i="12"/>
  <c r="Y490" i="12" s="1"/>
  <c r="T489" i="12"/>
  <c r="Y489" i="12" s="1"/>
  <c r="T488" i="12"/>
  <c r="Y488" i="12" s="1"/>
  <c r="T487" i="12"/>
  <c r="Y487" i="12" s="1"/>
  <c r="T486" i="12"/>
  <c r="Y486" i="12" s="1"/>
  <c r="T485" i="12"/>
  <c r="Y485" i="12" s="1"/>
  <c r="T484" i="12"/>
  <c r="Y484" i="12" s="1"/>
  <c r="T483" i="12"/>
  <c r="Y483" i="12" s="1"/>
  <c r="T482" i="12"/>
  <c r="Y482" i="12" s="1"/>
  <c r="T481" i="12"/>
  <c r="Y481" i="12" s="1"/>
  <c r="T480" i="12"/>
  <c r="Y480" i="12" s="1"/>
  <c r="T479" i="12"/>
  <c r="Y479" i="12" s="1"/>
  <c r="T478" i="12"/>
  <c r="Y478" i="12" s="1"/>
  <c r="T477" i="12"/>
  <c r="Y477" i="12" s="1"/>
  <c r="T476" i="12"/>
  <c r="Y476" i="12" s="1"/>
  <c r="T475" i="12"/>
  <c r="Y475" i="12" s="1"/>
  <c r="T474" i="12"/>
  <c r="Y474" i="12" s="1"/>
  <c r="T473" i="12"/>
  <c r="Y473" i="12" s="1"/>
  <c r="T472" i="12"/>
  <c r="Y472" i="12" s="1"/>
  <c r="T471" i="12"/>
  <c r="Y471" i="12" s="1"/>
  <c r="T470" i="12"/>
  <c r="Y470" i="12" s="1"/>
  <c r="T469" i="12"/>
  <c r="Y469" i="12" s="1"/>
  <c r="T468" i="12"/>
  <c r="Y468" i="12" s="1"/>
  <c r="T467" i="12"/>
  <c r="Y467" i="12" s="1"/>
  <c r="T466" i="12"/>
  <c r="Y466" i="12" s="1"/>
  <c r="T465" i="12"/>
  <c r="Y465" i="12" s="1"/>
  <c r="T464" i="12"/>
  <c r="Y464" i="12" s="1"/>
  <c r="T463" i="12"/>
  <c r="Y463" i="12" s="1"/>
  <c r="T462" i="12"/>
  <c r="Y462" i="12" s="1"/>
  <c r="T461" i="12"/>
  <c r="Y461" i="12" s="1"/>
  <c r="T460" i="12"/>
  <c r="Y460" i="12" s="1"/>
  <c r="T459" i="12"/>
  <c r="Y459" i="12" s="1"/>
  <c r="T458" i="12"/>
  <c r="Y458" i="12" s="1"/>
  <c r="T457" i="12"/>
  <c r="Y457" i="12" s="1"/>
  <c r="T456" i="12"/>
  <c r="Y456" i="12" s="1"/>
  <c r="T455" i="12"/>
  <c r="Y455" i="12" s="1"/>
  <c r="T454" i="12"/>
  <c r="Y454" i="12" s="1"/>
  <c r="T453" i="12"/>
  <c r="Y453" i="12" s="1"/>
  <c r="T452" i="12"/>
  <c r="Y452" i="12" s="1"/>
  <c r="T451" i="12"/>
  <c r="Y451" i="12" s="1"/>
  <c r="T450" i="12"/>
  <c r="Y450" i="12" s="1"/>
  <c r="T449" i="12"/>
  <c r="Y449" i="12" s="1"/>
  <c r="T448" i="12"/>
  <c r="Y448" i="12" s="1"/>
  <c r="T447" i="12"/>
  <c r="Y447" i="12" s="1"/>
  <c r="T446" i="12"/>
  <c r="Y446" i="12" s="1"/>
  <c r="T445" i="12"/>
  <c r="Y445" i="12" s="1"/>
  <c r="T444" i="12"/>
  <c r="Y444" i="12" s="1"/>
  <c r="T443" i="12"/>
  <c r="Y443" i="12" s="1"/>
  <c r="T442" i="12"/>
  <c r="Y442" i="12" s="1"/>
  <c r="T441" i="12"/>
  <c r="Y441" i="12" s="1"/>
  <c r="T440" i="12"/>
  <c r="Y440" i="12" s="1"/>
  <c r="T439" i="12"/>
  <c r="Y439" i="12" s="1"/>
  <c r="T438" i="12"/>
  <c r="Y438" i="12" s="1"/>
  <c r="T437" i="12"/>
  <c r="Y437" i="12" s="1"/>
  <c r="T436" i="12"/>
  <c r="Y436" i="12" s="1"/>
  <c r="T435" i="12"/>
  <c r="Y435" i="12" s="1"/>
  <c r="T434" i="12"/>
  <c r="Y434" i="12" s="1"/>
  <c r="T433" i="12"/>
  <c r="Y433" i="12" s="1"/>
  <c r="T432" i="12"/>
  <c r="Y432" i="12" s="1"/>
  <c r="T431" i="12"/>
  <c r="Y431" i="12" s="1"/>
  <c r="T430" i="12"/>
  <c r="Y430" i="12" s="1"/>
  <c r="T429" i="12"/>
  <c r="Y429" i="12" s="1"/>
  <c r="T428" i="12"/>
  <c r="Y428" i="12" s="1"/>
  <c r="T427" i="12"/>
  <c r="Y427" i="12" s="1"/>
  <c r="T426" i="12"/>
  <c r="Y426" i="12" s="1"/>
  <c r="T425" i="12"/>
  <c r="Y425" i="12" s="1"/>
  <c r="T424" i="12"/>
  <c r="Y424" i="12" s="1"/>
  <c r="T423" i="12"/>
  <c r="Y423" i="12" s="1"/>
  <c r="T422" i="12"/>
  <c r="Y422" i="12" s="1"/>
  <c r="T421" i="12"/>
  <c r="Y421" i="12" s="1"/>
  <c r="T420" i="12"/>
  <c r="Y420" i="12" s="1"/>
  <c r="T419" i="12"/>
  <c r="Y419" i="12" s="1"/>
  <c r="T418" i="12"/>
  <c r="Y418" i="12" s="1"/>
  <c r="T417" i="12"/>
  <c r="Y417" i="12" s="1"/>
  <c r="T416" i="12"/>
  <c r="Y416" i="12" s="1"/>
  <c r="T415" i="12"/>
  <c r="Y415" i="12" s="1"/>
  <c r="T414" i="12"/>
  <c r="Y414" i="12" s="1"/>
  <c r="T413" i="12"/>
  <c r="Y413" i="12" s="1"/>
  <c r="T412" i="12"/>
  <c r="Y412" i="12" s="1"/>
  <c r="T411" i="12"/>
  <c r="Y411" i="12" s="1"/>
  <c r="T410" i="12"/>
  <c r="Y410" i="12" s="1"/>
  <c r="T409" i="12"/>
  <c r="Y409" i="12" s="1"/>
  <c r="T408" i="12"/>
  <c r="Y408" i="12" s="1"/>
  <c r="T407" i="12"/>
  <c r="Y407" i="12" s="1"/>
  <c r="T406" i="12"/>
  <c r="Y406" i="12" s="1"/>
  <c r="T405" i="12"/>
  <c r="Y405" i="12" s="1"/>
  <c r="T404" i="12"/>
  <c r="Y404" i="12" s="1"/>
  <c r="T403" i="12"/>
  <c r="Y403" i="12" s="1"/>
  <c r="T402" i="12"/>
  <c r="Y402" i="12" s="1"/>
  <c r="T401" i="12"/>
  <c r="Y401" i="12" s="1"/>
  <c r="T400" i="12"/>
  <c r="Y400" i="12" s="1"/>
  <c r="T399" i="12"/>
  <c r="Y399" i="12" s="1"/>
  <c r="T398" i="12"/>
  <c r="Y398" i="12" s="1"/>
  <c r="T397" i="12"/>
  <c r="Y397" i="12" s="1"/>
  <c r="T396" i="12"/>
  <c r="Y396" i="12" s="1"/>
  <c r="T395" i="12"/>
  <c r="Y395" i="12" s="1"/>
  <c r="T394" i="12"/>
  <c r="Y394" i="12" s="1"/>
  <c r="T393" i="12"/>
  <c r="Y393" i="12" s="1"/>
  <c r="T392" i="12"/>
  <c r="Y392" i="12" s="1"/>
  <c r="T391" i="12"/>
  <c r="Y391" i="12" s="1"/>
  <c r="T390" i="12"/>
  <c r="Y390" i="12" s="1"/>
  <c r="T389" i="12"/>
  <c r="Y389" i="12" s="1"/>
  <c r="T388" i="12"/>
  <c r="Y388" i="12" s="1"/>
  <c r="T387" i="12"/>
  <c r="Y387" i="12" s="1"/>
  <c r="T386" i="12"/>
  <c r="Y386" i="12" s="1"/>
  <c r="T385" i="12"/>
  <c r="Y385" i="12" s="1"/>
  <c r="T384" i="12"/>
  <c r="Y384" i="12" s="1"/>
  <c r="T383" i="12"/>
  <c r="Y383" i="12" s="1"/>
  <c r="T382" i="12"/>
  <c r="Y382" i="12" s="1"/>
  <c r="T381" i="12"/>
  <c r="Y381" i="12" s="1"/>
  <c r="T380" i="12"/>
  <c r="Y380" i="12" s="1"/>
  <c r="T379" i="12"/>
  <c r="Y379" i="12" s="1"/>
  <c r="T378" i="12"/>
  <c r="Y378" i="12" s="1"/>
  <c r="T377" i="12"/>
  <c r="Y377" i="12" s="1"/>
  <c r="T376" i="12"/>
  <c r="Y376" i="12" s="1"/>
  <c r="T375" i="12"/>
  <c r="Y375" i="12" s="1"/>
  <c r="T374" i="12"/>
  <c r="Y374" i="12" s="1"/>
  <c r="T373" i="12"/>
  <c r="Y373" i="12" s="1"/>
  <c r="T372" i="12"/>
  <c r="Y372" i="12" s="1"/>
  <c r="T371" i="12"/>
  <c r="Y371" i="12" s="1"/>
  <c r="T370" i="12"/>
  <c r="Y370" i="12" s="1"/>
  <c r="T369" i="12"/>
  <c r="Y369" i="12" s="1"/>
  <c r="T368" i="12"/>
  <c r="Y368" i="12" s="1"/>
  <c r="T367" i="12"/>
  <c r="Y367" i="12" s="1"/>
  <c r="T366" i="12"/>
  <c r="Y366" i="12" s="1"/>
  <c r="T365" i="12"/>
  <c r="Y365" i="12" s="1"/>
  <c r="T364" i="12"/>
  <c r="Y364" i="12" s="1"/>
  <c r="T363" i="12"/>
  <c r="Y363" i="12" s="1"/>
  <c r="T362" i="12"/>
  <c r="Y362" i="12" s="1"/>
  <c r="T361" i="12"/>
  <c r="Y361" i="12" s="1"/>
  <c r="T360" i="12"/>
  <c r="Y360" i="12" s="1"/>
  <c r="T359" i="12"/>
  <c r="Y359" i="12" s="1"/>
  <c r="T358" i="12"/>
  <c r="Y358" i="12" s="1"/>
  <c r="T357" i="12"/>
  <c r="Y357" i="12" s="1"/>
  <c r="T356" i="12"/>
  <c r="Y356" i="12" s="1"/>
  <c r="T355" i="12"/>
  <c r="Y355" i="12" s="1"/>
  <c r="T354" i="12"/>
  <c r="Y354" i="12" s="1"/>
  <c r="T353" i="12"/>
  <c r="Y353" i="12" s="1"/>
  <c r="T352" i="12"/>
  <c r="Y352" i="12" s="1"/>
  <c r="T351" i="12"/>
  <c r="Y351" i="12" s="1"/>
  <c r="T350" i="12"/>
  <c r="Y350" i="12" s="1"/>
  <c r="T349" i="12"/>
  <c r="Y349" i="12" s="1"/>
  <c r="T348" i="12"/>
  <c r="Y348" i="12" s="1"/>
  <c r="T347" i="12"/>
  <c r="Y347" i="12" s="1"/>
  <c r="T346" i="12"/>
  <c r="Y346" i="12" s="1"/>
  <c r="T345" i="12"/>
  <c r="Y345" i="12" s="1"/>
  <c r="T344" i="12"/>
  <c r="Y344" i="12" s="1"/>
  <c r="T343" i="12"/>
  <c r="Y343" i="12" s="1"/>
  <c r="T342" i="12"/>
  <c r="Y342" i="12" s="1"/>
  <c r="T341" i="12"/>
  <c r="Y341" i="12" s="1"/>
  <c r="T340" i="12"/>
  <c r="Y340" i="12" s="1"/>
  <c r="T339" i="12"/>
  <c r="Y339" i="12" s="1"/>
  <c r="T338" i="12"/>
  <c r="Y338" i="12" s="1"/>
  <c r="T337" i="12"/>
  <c r="Y337" i="12" s="1"/>
  <c r="T336" i="12"/>
  <c r="Y336" i="12" s="1"/>
  <c r="T335" i="12"/>
  <c r="Y335" i="12" s="1"/>
  <c r="T334" i="12"/>
  <c r="Y334" i="12" s="1"/>
  <c r="T333" i="12"/>
  <c r="Y333" i="12" s="1"/>
  <c r="T332" i="12"/>
  <c r="Y332" i="12" s="1"/>
  <c r="T331" i="12"/>
  <c r="Y331" i="12" s="1"/>
  <c r="T330" i="12"/>
  <c r="Y330" i="12" s="1"/>
  <c r="T329" i="12"/>
  <c r="Y329" i="12" s="1"/>
  <c r="T328" i="12"/>
  <c r="Y328" i="12" s="1"/>
  <c r="T327" i="12"/>
  <c r="Y327" i="12" s="1"/>
  <c r="T326" i="12"/>
  <c r="Y326" i="12" s="1"/>
  <c r="T325" i="12"/>
  <c r="Y325" i="12" s="1"/>
  <c r="T324" i="12"/>
  <c r="Y324" i="12" s="1"/>
  <c r="T323" i="12"/>
  <c r="Y323" i="12" s="1"/>
  <c r="T322" i="12"/>
  <c r="Y322" i="12" s="1"/>
  <c r="T321" i="12"/>
  <c r="Y321" i="12" s="1"/>
  <c r="T320" i="12"/>
  <c r="Y320" i="12" s="1"/>
  <c r="T319" i="12"/>
  <c r="Y319" i="12" s="1"/>
  <c r="T318" i="12"/>
  <c r="Y318" i="12" s="1"/>
  <c r="T317" i="12"/>
  <c r="Y317" i="12" s="1"/>
  <c r="T316" i="12"/>
  <c r="Y316" i="12" s="1"/>
  <c r="T315" i="12"/>
  <c r="Y315" i="12" s="1"/>
  <c r="T314" i="12"/>
  <c r="Y314" i="12" s="1"/>
  <c r="T313" i="12"/>
  <c r="Y313" i="12" s="1"/>
  <c r="T312" i="12"/>
  <c r="Y312" i="12" s="1"/>
  <c r="T311" i="12"/>
  <c r="Y311" i="12" s="1"/>
  <c r="T310" i="12"/>
  <c r="Y310" i="12" s="1"/>
  <c r="T309" i="12"/>
  <c r="Y309" i="12" s="1"/>
  <c r="T308" i="12"/>
  <c r="Y308" i="12" s="1"/>
  <c r="T307" i="12"/>
  <c r="Y307" i="12" s="1"/>
  <c r="T306" i="12"/>
  <c r="Y306" i="12" s="1"/>
  <c r="T305" i="12"/>
  <c r="Y305" i="12" s="1"/>
  <c r="T304" i="12"/>
  <c r="Y304" i="12" s="1"/>
  <c r="T303" i="12"/>
  <c r="Y303" i="12" s="1"/>
  <c r="T302" i="12"/>
  <c r="Y302" i="12" s="1"/>
  <c r="T301" i="12"/>
  <c r="Y301" i="12" s="1"/>
  <c r="T300" i="12"/>
  <c r="Y300" i="12" s="1"/>
  <c r="T299" i="12"/>
  <c r="Y299" i="12" s="1"/>
  <c r="T298" i="12"/>
  <c r="Y298" i="12" s="1"/>
  <c r="T297" i="12"/>
  <c r="Y297" i="12" s="1"/>
  <c r="T296" i="12"/>
  <c r="Y296" i="12" s="1"/>
  <c r="T295" i="12"/>
  <c r="Y295" i="12" s="1"/>
  <c r="T294" i="12"/>
  <c r="Y294" i="12" s="1"/>
  <c r="T293" i="12"/>
  <c r="Y293" i="12" s="1"/>
  <c r="T292" i="12"/>
  <c r="Y292" i="12" s="1"/>
  <c r="T291" i="12"/>
  <c r="Y291" i="12" s="1"/>
  <c r="T290" i="12"/>
  <c r="Y290" i="12" s="1"/>
  <c r="T289" i="12"/>
  <c r="Y289" i="12" s="1"/>
  <c r="T288" i="12"/>
  <c r="Y288" i="12" s="1"/>
  <c r="T287" i="12"/>
  <c r="Y287" i="12" s="1"/>
  <c r="T286" i="12"/>
  <c r="Y286" i="12" s="1"/>
  <c r="T285" i="12"/>
  <c r="Y285" i="12" s="1"/>
  <c r="T284" i="12"/>
  <c r="Y284" i="12" s="1"/>
  <c r="T283" i="12"/>
  <c r="Y283" i="12" s="1"/>
  <c r="T282" i="12"/>
  <c r="Y282" i="12" s="1"/>
  <c r="T281" i="12"/>
  <c r="Y281" i="12" s="1"/>
  <c r="T280" i="12"/>
  <c r="Y280" i="12" s="1"/>
  <c r="T279" i="12"/>
  <c r="Y279" i="12" s="1"/>
  <c r="T278" i="12"/>
  <c r="Y278" i="12" s="1"/>
  <c r="T277" i="12"/>
  <c r="Y277" i="12" s="1"/>
  <c r="T276" i="12"/>
  <c r="Y276" i="12" s="1"/>
  <c r="T275" i="12"/>
  <c r="Y275" i="12" s="1"/>
  <c r="T274" i="12"/>
  <c r="Y274" i="12" s="1"/>
  <c r="T273" i="12"/>
  <c r="Y273" i="12" s="1"/>
  <c r="T272" i="12"/>
  <c r="Y272" i="12" s="1"/>
  <c r="T271" i="12"/>
  <c r="Y271" i="12" s="1"/>
  <c r="T270" i="12"/>
  <c r="Y270" i="12" s="1"/>
  <c r="T269" i="12"/>
  <c r="Y269" i="12" s="1"/>
  <c r="T268" i="12"/>
  <c r="Y268" i="12" s="1"/>
  <c r="T267" i="12"/>
  <c r="Y267" i="12" s="1"/>
  <c r="T266" i="12"/>
  <c r="Y266" i="12" s="1"/>
  <c r="T265" i="12"/>
  <c r="Y265" i="12" s="1"/>
  <c r="T264" i="12"/>
  <c r="Y264" i="12" s="1"/>
  <c r="T263" i="12"/>
  <c r="Y263" i="12" s="1"/>
  <c r="T262" i="12"/>
  <c r="Y262" i="12" s="1"/>
  <c r="T261" i="12"/>
  <c r="Y261" i="12" s="1"/>
  <c r="T260" i="12"/>
  <c r="Y260" i="12" s="1"/>
  <c r="T259" i="12"/>
  <c r="Y259" i="12" s="1"/>
  <c r="T258" i="12"/>
  <c r="Y258" i="12" s="1"/>
  <c r="T257" i="12"/>
  <c r="Y257" i="12" s="1"/>
  <c r="T256" i="12"/>
  <c r="Y256" i="12" s="1"/>
  <c r="T255" i="12"/>
  <c r="Y255" i="12" s="1"/>
  <c r="T254" i="12"/>
  <c r="Y254" i="12" s="1"/>
  <c r="T253" i="12"/>
  <c r="Y253" i="12" s="1"/>
  <c r="T252" i="12"/>
  <c r="Y252" i="12" s="1"/>
  <c r="T251" i="12"/>
  <c r="Y251" i="12" s="1"/>
  <c r="T250" i="12"/>
  <c r="Y250" i="12" s="1"/>
  <c r="T249" i="12"/>
  <c r="Y249" i="12" s="1"/>
  <c r="T248" i="12"/>
  <c r="Y248" i="12" s="1"/>
  <c r="T247" i="12"/>
  <c r="Y247" i="12" s="1"/>
  <c r="T246" i="12"/>
  <c r="Y246" i="12" s="1"/>
  <c r="T245" i="12"/>
  <c r="Y245" i="12" s="1"/>
  <c r="T244" i="12"/>
  <c r="Y244" i="12" s="1"/>
  <c r="T243" i="12"/>
  <c r="Y243" i="12" s="1"/>
  <c r="T242" i="12"/>
  <c r="Y242" i="12" s="1"/>
  <c r="T241" i="12"/>
  <c r="Y241" i="12" s="1"/>
  <c r="T240" i="12"/>
  <c r="Y240" i="12" s="1"/>
  <c r="T239" i="12"/>
  <c r="Y239" i="12" s="1"/>
  <c r="T238" i="12"/>
  <c r="Y238" i="12" s="1"/>
  <c r="T237" i="12"/>
  <c r="Y237" i="12" s="1"/>
  <c r="T236" i="12"/>
  <c r="Y236" i="12" s="1"/>
  <c r="T235" i="12"/>
  <c r="Y235" i="12" s="1"/>
  <c r="T234" i="12"/>
  <c r="Y234" i="12" s="1"/>
  <c r="T233" i="12"/>
  <c r="Y233" i="12" s="1"/>
  <c r="T232" i="12"/>
  <c r="Y232" i="12" s="1"/>
  <c r="T231" i="12"/>
  <c r="Y231" i="12" s="1"/>
  <c r="T230" i="12"/>
  <c r="Y230" i="12" s="1"/>
  <c r="T229" i="12"/>
  <c r="Y229" i="12" s="1"/>
  <c r="T228" i="12"/>
  <c r="Y228" i="12" s="1"/>
  <c r="T227" i="12"/>
  <c r="Y227" i="12" s="1"/>
  <c r="T226" i="12"/>
  <c r="Y226" i="12" s="1"/>
  <c r="T225" i="12"/>
  <c r="Y225" i="12" s="1"/>
  <c r="T224" i="12"/>
  <c r="Y224" i="12" s="1"/>
  <c r="T223" i="12"/>
  <c r="Y223" i="12" s="1"/>
  <c r="T222" i="12"/>
  <c r="Y222" i="12" s="1"/>
  <c r="T221" i="12"/>
  <c r="Y221" i="12" s="1"/>
  <c r="T220" i="12"/>
  <c r="Y220" i="12" s="1"/>
  <c r="T219" i="12"/>
  <c r="Y219" i="12" s="1"/>
  <c r="T218" i="12"/>
  <c r="Y218" i="12" s="1"/>
  <c r="T217" i="12"/>
  <c r="Y217" i="12" s="1"/>
  <c r="T216" i="12"/>
  <c r="Y216" i="12" s="1"/>
  <c r="T215" i="12"/>
  <c r="Y215" i="12" s="1"/>
  <c r="T214" i="12"/>
  <c r="Y214" i="12" s="1"/>
  <c r="T213" i="12"/>
  <c r="Y213" i="12" s="1"/>
  <c r="T212" i="12"/>
  <c r="Y212" i="12" s="1"/>
  <c r="T211" i="12"/>
  <c r="Y211" i="12" s="1"/>
  <c r="T210" i="12"/>
  <c r="Y210" i="12" s="1"/>
  <c r="T209" i="12"/>
  <c r="Y209" i="12" s="1"/>
  <c r="T208" i="12"/>
  <c r="Y208" i="12" s="1"/>
  <c r="T207" i="12"/>
  <c r="Y207" i="12" s="1"/>
  <c r="T206" i="12"/>
  <c r="Y206" i="12" s="1"/>
  <c r="T205" i="12"/>
  <c r="Y205" i="12" s="1"/>
  <c r="T204" i="12"/>
  <c r="Y204" i="12" s="1"/>
  <c r="T203" i="12"/>
  <c r="Y203" i="12" s="1"/>
  <c r="T202" i="12"/>
  <c r="Y202" i="12" s="1"/>
  <c r="T201" i="12"/>
  <c r="Y201" i="12" s="1"/>
  <c r="T200" i="12"/>
  <c r="Y200" i="12" s="1"/>
  <c r="T199" i="12"/>
  <c r="Y199" i="12" s="1"/>
  <c r="T198" i="12"/>
  <c r="Y198" i="12" s="1"/>
  <c r="T197" i="12"/>
  <c r="Y197" i="12" s="1"/>
  <c r="T196" i="12"/>
  <c r="Y196" i="12" s="1"/>
  <c r="T195" i="12"/>
  <c r="Y195" i="12" s="1"/>
  <c r="T194" i="12"/>
  <c r="Y194" i="12" s="1"/>
  <c r="T193" i="12"/>
  <c r="Y193" i="12" s="1"/>
  <c r="T192" i="12"/>
  <c r="Y192" i="12" s="1"/>
  <c r="T191" i="12"/>
  <c r="Y191" i="12" s="1"/>
  <c r="T190" i="12"/>
  <c r="Y190" i="12" s="1"/>
  <c r="T189" i="12"/>
  <c r="Y189" i="12" s="1"/>
  <c r="T188" i="12"/>
  <c r="Y188" i="12" s="1"/>
  <c r="T187" i="12"/>
  <c r="Y187" i="12" s="1"/>
  <c r="T186" i="12"/>
  <c r="Y186" i="12" s="1"/>
  <c r="T185" i="12"/>
  <c r="Y185" i="12" s="1"/>
  <c r="T184" i="12"/>
  <c r="Y184" i="12" s="1"/>
  <c r="T183" i="12"/>
  <c r="Y183" i="12" s="1"/>
  <c r="T182" i="12"/>
  <c r="Y182" i="12" s="1"/>
  <c r="T181" i="12"/>
  <c r="Y181" i="12" s="1"/>
  <c r="T180" i="12"/>
  <c r="Y180" i="12" s="1"/>
  <c r="T179" i="12"/>
  <c r="Y179" i="12" s="1"/>
  <c r="T178" i="12"/>
  <c r="Y178" i="12" s="1"/>
  <c r="T177" i="12"/>
  <c r="Y177" i="12" s="1"/>
  <c r="T176" i="12"/>
  <c r="Y176" i="12" s="1"/>
  <c r="T175" i="12"/>
  <c r="Y175" i="12" s="1"/>
  <c r="T174" i="12"/>
  <c r="Y174" i="12" s="1"/>
  <c r="T173" i="12"/>
  <c r="Y173" i="12" s="1"/>
  <c r="T172" i="12"/>
  <c r="Y172" i="12" s="1"/>
  <c r="T171" i="12"/>
  <c r="Y171" i="12" s="1"/>
  <c r="T170" i="12"/>
  <c r="Y170" i="12" s="1"/>
  <c r="T169" i="12"/>
  <c r="Y169" i="12" s="1"/>
  <c r="T168" i="12"/>
  <c r="Y168" i="12" s="1"/>
  <c r="T167" i="12"/>
  <c r="Y167" i="12" s="1"/>
  <c r="T166" i="12"/>
  <c r="Y166" i="12" s="1"/>
  <c r="T165" i="12"/>
  <c r="Y165" i="12" s="1"/>
  <c r="T164" i="12"/>
  <c r="Y164" i="12" s="1"/>
  <c r="T163" i="12"/>
  <c r="Y163" i="12" s="1"/>
  <c r="T162" i="12"/>
  <c r="Y162" i="12" s="1"/>
  <c r="T161" i="12"/>
  <c r="Y161" i="12" s="1"/>
  <c r="T160" i="12"/>
  <c r="Y160" i="12" s="1"/>
  <c r="T159" i="12"/>
  <c r="Y159" i="12" s="1"/>
  <c r="T158" i="12"/>
  <c r="Y158" i="12" s="1"/>
  <c r="T157" i="12"/>
  <c r="Y157" i="12" s="1"/>
  <c r="T156" i="12"/>
  <c r="Y156" i="12" s="1"/>
  <c r="T155" i="12"/>
  <c r="Y155" i="12" s="1"/>
  <c r="T154" i="12"/>
  <c r="Y154" i="12" s="1"/>
  <c r="T153" i="12"/>
  <c r="Y153" i="12" s="1"/>
  <c r="T152" i="12"/>
  <c r="Y152" i="12" s="1"/>
  <c r="T151" i="12"/>
  <c r="Y151" i="12" s="1"/>
  <c r="T150" i="12"/>
  <c r="Y150" i="12" s="1"/>
  <c r="T149" i="12"/>
  <c r="Y149" i="12" s="1"/>
  <c r="T148" i="12"/>
  <c r="Y148" i="12" s="1"/>
  <c r="T147" i="12"/>
  <c r="Y147" i="12" s="1"/>
  <c r="T146" i="12"/>
  <c r="Y146" i="12" s="1"/>
  <c r="T145" i="12"/>
  <c r="Y145" i="12" s="1"/>
  <c r="T144" i="12"/>
  <c r="Y144" i="12" s="1"/>
  <c r="T143" i="12"/>
  <c r="Y143" i="12" s="1"/>
  <c r="T142" i="12"/>
  <c r="Y142" i="12" s="1"/>
  <c r="T141" i="12"/>
  <c r="Y141" i="12" s="1"/>
  <c r="T140" i="12"/>
  <c r="Y140" i="12" s="1"/>
  <c r="T139" i="12"/>
  <c r="Y139" i="12" s="1"/>
  <c r="T138" i="12"/>
  <c r="Y138" i="12" s="1"/>
  <c r="T137" i="12"/>
  <c r="Y137" i="12" s="1"/>
  <c r="T136" i="12"/>
  <c r="Y136" i="12" s="1"/>
  <c r="T135" i="12"/>
  <c r="Y135" i="12" s="1"/>
  <c r="T134" i="12"/>
  <c r="Y134" i="12" s="1"/>
  <c r="T133" i="12"/>
  <c r="Y133" i="12" s="1"/>
  <c r="T132" i="12"/>
  <c r="Y132" i="12" s="1"/>
  <c r="T131" i="12"/>
  <c r="Y131" i="12" s="1"/>
  <c r="T130" i="12"/>
  <c r="Y130" i="12" s="1"/>
  <c r="T129" i="12"/>
  <c r="Y129" i="12" s="1"/>
  <c r="T128" i="12"/>
  <c r="Y128" i="12" s="1"/>
  <c r="T127" i="12"/>
  <c r="Y127" i="12" s="1"/>
  <c r="T126" i="12"/>
  <c r="Y126" i="12" s="1"/>
  <c r="T125" i="12"/>
  <c r="Y125" i="12" s="1"/>
  <c r="T124" i="12"/>
  <c r="Y124" i="12" s="1"/>
  <c r="T123" i="12"/>
  <c r="Y123" i="12" s="1"/>
  <c r="T122" i="12"/>
  <c r="Y122" i="12" s="1"/>
  <c r="T121" i="12"/>
  <c r="Y121" i="12" s="1"/>
  <c r="T120" i="12"/>
  <c r="Y120" i="12" s="1"/>
  <c r="T119" i="12"/>
  <c r="Y119" i="12" s="1"/>
  <c r="T118" i="12"/>
  <c r="Y118" i="12" s="1"/>
  <c r="T117" i="12"/>
  <c r="Y117" i="12" s="1"/>
  <c r="T116" i="12"/>
  <c r="Y116" i="12" s="1"/>
  <c r="T115" i="12"/>
  <c r="Y115" i="12" s="1"/>
  <c r="T114" i="12"/>
  <c r="Y114" i="12" s="1"/>
  <c r="T113" i="12"/>
  <c r="Y113" i="12" s="1"/>
  <c r="T112" i="12"/>
  <c r="Y112" i="12" s="1"/>
  <c r="T111" i="12"/>
  <c r="Y111" i="12" s="1"/>
  <c r="T110" i="12"/>
  <c r="Y110" i="12" s="1"/>
  <c r="T109" i="12"/>
  <c r="Y109" i="12" s="1"/>
  <c r="T108" i="12"/>
  <c r="Y108" i="12" s="1"/>
  <c r="T107" i="12"/>
  <c r="Y107" i="12" s="1"/>
  <c r="T106" i="12"/>
  <c r="Y106" i="12" s="1"/>
  <c r="T105" i="12"/>
  <c r="Y105" i="12" s="1"/>
  <c r="T104" i="12"/>
  <c r="Y104" i="12" s="1"/>
  <c r="T103" i="12"/>
  <c r="Y103" i="12" s="1"/>
  <c r="T102" i="12"/>
  <c r="Y102" i="12" s="1"/>
  <c r="T101" i="12"/>
  <c r="Y101" i="12" s="1"/>
  <c r="T100" i="12"/>
  <c r="Y100" i="12" s="1"/>
  <c r="T99" i="12"/>
  <c r="Y99" i="12" s="1"/>
  <c r="T98" i="12"/>
  <c r="Y98" i="12" s="1"/>
  <c r="T97" i="12"/>
  <c r="Y97" i="12" s="1"/>
  <c r="T96" i="12"/>
  <c r="Y96" i="12" s="1"/>
  <c r="T95" i="12"/>
  <c r="Y95" i="12" s="1"/>
  <c r="T94" i="12"/>
  <c r="Y94" i="12" s="1"/>
  <c r="T93" i="12"/>
  <c r="Y93" i="12" s="1"/>
  <c r="T92" i="12"/>
  <c r="Y92" i="12" s="1"/>
  <c r="T91" i="12"/>
  <c r="Y91" i="12" s="1"/>
  <c r="T90" i="12"/>
  <c r="Y90" i="12" s="1"/>
  <c r="T89" i="12"/>
  <c r="Y89" i="12" s="1"/>
  <c r="T88" i="12"/>
  <c r="Y88" i="12" s="1"/>
  <c r="T87" i="12"/>
  <c r="Y87" i="12" s="1"/>
  <c r="T86" i="12"/>
  <c r="Y86" i="12" s="1"/>
  <c r="T85" i="12"/>
  <c r="Y85" i="12" s="1"/>
  <c r="T84" i="12"/>
  <c r="Y84" i="12" s="1"/>
  <c r="T83" i="12"/>
  <c r="Y83" i="12" s="1"/>
  <c r="T82" i="12"/>
  <c r="Y82" i="12" s="1"/>
  <c r="T81" i="12"/>
  <c r="Y81" i="12" s="1"/>
  <c r="T80" i="12"/>
  <c r="Y80" i="12" s="1"/>
  <c r="T79" i="12"/>
  <c r="Y79" i="12" s="1"/>
  <c r="T78" i="12"/>
  <c r="Y78" i="12" s="1"/>
  <c r="T77" i="12"/>
  <c r="Y77" i="12" s="1"/>
  <c r="T76" i="12"/>
  <c r="Y76" i="12" s="1"/>
  <c r="T75" i="12"/>
  <c r="Y75" i="12" s="1"/>
  <c r="T74" i="12"/>
  <c r="Y74" i="12" s="1"/>
  <c r="T73" i="12"/>
  <c r="Y73" i="12" s="1"/>
  <c r="T72" i="12"/>
  <c r="Y72" i="12" s="1"/>
  <c r="T71" i="12"/>
  <c r="Y71" i="12" s="1"/>
  <c r="T70" i="12"/>
  <c r="Y70" i="12" s="1"/>
  <c r="T69" i="12"/>
  <c r="Y69" i="12" s="1"/>
  <c r="T68" i="12"/>
  <c r="Y68" i="12" s="1"/>
  <c r="T67" i="12"/>
  <c r="Y67" i="12" s="1"/>
  <c r="T66" i="12"/>
  <c r="Y66" i="12" s="1"/>
  <c r="T65" i="12"/>
  <c r="Y65" i="12" s="1"/>
  <c r="T64" i="12"/>
  <c r="Y64" i="12" s="1"/>
  <c r="T63" i="12"/>
  <c r="Y63" i="12" s="1"/>
  <c r="T62" i="12"/>
  <c r="Y62" i="12" s="1"/>
  <c r="T61" i="12"/>
  <c r="Y61" i="12" s="1"/>
  <c r="T60" i="12"/>
  <c r="Y60" i="12" s="1"/>
  <c r="T59" i="12"/>
  <c r="Y59" i="12" s="1"/>
  <c r="T58" i="12"/>
  <c r="Y58" i="12" s="1"/>
  <c r="T57" i="12"/>
  <c r="Y57" i="12" s="1"/>
  <c r="T56" i="12"/>
  <c r="Y56" i="12" s="1"/>
  <c r="T55" i="12"/>
  <c r="Y55" i="12" s="1"/>
  <c r="T54" i="12"/>
  <c r="Y54" i="12" s="1"/>
  <c r="T53" i="12"/>
  <c r="Y53" i="12" s="1"/>
  <c r="T52" i="12"/>
  <c r="Y52" i="12" s="1"/>
  <c r="T51" i="12"/>
  <c r="Y51" i="12" s="1"/>
  <c r="T50" i="12"/>
  <c r="Y50" i="12" s="1"/>
  <c r="T49" i="12"/>
  <c r="Y49" i="12" s="1"/>
  <c r="T48" i="12"/>
  <c r="Y48" i="12" s="1"/>
  <c r="T47" i="12"/>
  <c r="Y47" i="12" s="1"/>
  <c r="T46" i="12"/>
  <c r="Y46" i="12" s="1"/>
  <c r="T45" i="12"/>
  <c r="Y45" i="12" s="1"/>
  <c r="T44" i="12"/>
  <c r="Y44" i="12" s="1"/>
  <c r="T43" i="12"/>
  <c r="Y43" i="12" s="1"/>
  <c r="T42" i="12"/>
  <c r="Y42" i="12" s="1"/>
  <c r="T41" i="12"/>
  <c r="Y41" i="12" s="1"/>
  <c r="T40" i="12"/>
  <c r="Y40" i="12" s="1"/>
  <c r="T39" i="12"/>
  <c r="Y39" i="12" s="1"/>
  <c r="T38" i="12"/>
  <c r="Y38" i="12" s="1"/>
  <c r="T37" i="12"/>
  <c r="Y37" i="12" s="1"/>
  <c r="T36" i="12"/>
  <c r="Y36" i="12" s="1"/>
  <c r="T35" i="12"/>
  <c r="Y35" i="12" s="1"/>
  <c r="T34" i="12"/>
  <c r="Y34" i="12" s="1"/>
  <c r="T33" i="12"/>
  <c r="Y33" i="12" s="1"/>
  <c r="T32" i="12"/>
  <c r="Y32" i="12" s="1"/>
  <c r="M28" i="12"/>
  <c r="M27" i="12"/>
  <c r="Z32" i="12" l="1"/>
  <c r="AA32" i="12"/>
  <c r="Z34" i="12"/>
  <c r="AA34" i="12"/>
  <c r="Z36" i="12"/>
  <c r="AA36" i="12"/>
  <c r="Z38" i="12"/>
  <c r="AA38" i="12"/>
  <c r="Z40" i="12"/>
  <c r="AA40" i="12"/>
  <c r="Z42" i="12"/>
  <c r="AA42" i="12"/>
  <c r="Z44" i="12"/>
  <c r="AA44" i="12"/>
  <c r="Z46" i="12"/>
  <c r="AA46" i="12"/>
  <c r="Z48" i="12"/>
  <c r="AA48" i="12"/>
  <c r="Z50" i="12"/>
  <c r="AA50" i="12"/>
  <c r="Z52" i="12"/>
  <c r="AA52" i="12"/>
  <c r="Z54" i="12"/>
  <c r="AA54" i="12"/>
  <c r="Z56" i="12"/>
  <c r="AA56" i="12"/>
  <c r="Z58" i="12"/>
  <c r="AA58" i="12"/>
  <c r="Z60" i="12"/>
  <c r="AA60" i="12"/>
  <c r="Z62" i="12"/>
  <c r="AA62" i="12"/>
  <c r="Z64" i="12"/>
  <c r="AA64" i="12"/>
  <c r="Z66" i="12"/>
  <c r="AA66" i="12"/>
  <c r="Z68" i="12"/>
  <c r="AA68" i="12"/>
  <c r="Z70" i="12"/>
  <c r="AA70" i="12"/>
  <c r="Z72" i="12"/>
  <c r="AA72" i="12"/>
  <c r="Z74" i="12"/>
  <c r="AA74" i="12"/>
  <c r="Z76" i="12"/>
  <c r="AA76" i="12"/>
  <c r="Z78" i="12"/>
  <c r="AA78" i="12"/>
  <c r="Z80" i="12"/>
  <c r="AA80" i="12"/>
  <c r="Z82" i="12"/>
  <c r="AA82" i="12"/>
  <c r="Z84" i="12"/>
  <c r="AA84" i="12"/>
  <c r="Z86" i="12"/>
  <c r="AA86" i="12"/>
  <c r="Z88" i="12"/>
  <c r="AA88" i="12"/>
  <c r="Z90" i="12"/>
  <c r="AA90" i="12"/>
  <c r="Z92" i="12"/>
  <c r="AA92" i="12"/>
  <c r="Z94" i="12"/>
  <c r="AA94" i="12"/>
  <c r="Z96" i="12"/>
  <c r="AA96" i="12"/>
  <c r="Z98" i="12"/>
  <c r="AA98" i="12"/>
  <c r="Z100" i="12"/>
  <c r="AA100" i="12"/>
  <c r="Z102" i="12"/>
  <c r="AA102" i="12"/>
  <c r="Z104" i="12"/>
  <c r="AA104" i="12"/>
  <c r="Z106" i="12"/>
  <c r="AA106" i="12"/>
  <c r="Z108" i="12"/>
  <c r="AA108" i="12"/>
  <c r="Z110" i="12"/>
  <c r="AA110" i="12"/>
  <c r="Z112" i="12"/>
  <c r="AA112" i="12"/>
  <c r="Z114" i="12"/>
  <c r="AA114" i="12"/>
  <c r="Z116" i="12"/>
  <c r="AA116" i="12"/>
  <c r="Z118" i="12"/>
  <c r="AA118" i="12"/>
  <c r="Z120" i="12"/>
  <c r="AA120" i="12"/>
  <c r="Z122" i="12"/>
  <c r="AA122" i="12"/>
  <c r="Z124" i="12"/>
  <c r="AA124" i="12"/>
  <c r="Z126" i="12"/>
  <c r="AA126" i="12"/>
  <c r="Z128" i="12"/>
  <c r="AA128" i="12"/>
  <c r="Z130" i="12"/>
  <c r="AA130" i="12"/>
  <c r="Z132" i="12"/>
  <c r="AA132" i="12"/>
  <c r="Z134" i="12"/>
  <c r="AA134" i="12"/>
  <c r="Z136" i="12"/>
  <c r="AA136" i="12"/>
  <c r="Z138" i="12"/>
  <c r="AA138" i="12"/>
  <c r="Z140" i="12"/>
  <c r="AA140" i="12"/>
  <c r="Z142" i="12"/>
  <c r="AA142" i="12"/>
  <c r="Z144" i="12"/>
  <c r="AA144" i="12"/>
  <c r="Z146" i="12"/>
  <c r="AA146" i="12"/>
  <c r="Z148" i="12"/>
  <c r="AA148" i="12"/>
  <c r="Z150" i="12"/>
  <c r="AA150" i="12"/>
  <c r="Z152" i="12"/>
  <c r="AA152" i="12"/>
  <c r="Z154" i="12"/>
  <c r="AA154" i="12"/>
  <c r="Z156" i="12"/>
  <c r="AA156" i="12"/>
  <c r="Z158" i="12"/>
  <c r="AA158" i="12"/>
  <c r="Z160" i="12"/>
  <c r="AA160" i="12"/>
  <c r="Z162" i="12"/>
  <c r="AA162" i="12"/>
  <c r="Z164" i="12"/>
  <c r="AA164" i="12"/>
  <c r="Z166" i="12"/>
  <c r="AA166" i="12"/>
  <c r="Z168" i="12"/>
  <c r="AA168" i="12"/>
  <c r="Z170" i="12"/>
  <c r="AA170" i="12"/>
  <c r="Z172" i="12"/>
  <c r="AA172" i="12"/>
  <c r="Z174" i="12"/>
  <c r="AA174" i="12"/>
  <c r="Z176" i="12"/>
  <c r="AA176" i="12"/>
  <c r="Z178" i="12"/>
  <c r="AA178" i="12"/>
  <c r="Z180" i="12"/>
  <c r="AA180" i="12"/>
  <c r="Z182" i="12"/>
  <c r="AA182" i="12"/>
  <c r="Z184" i="12"/>
  <c r="AA184" i="12"/>
  <c r="Z186" i="12"/>
  <c r="AA186" i="12"/>
  <c r="Z188" i="12"/>
  <c r="AA188" i="12"/>
  <c r="Z190" i="12"/>
  <c r="AA190" i="12"/>
  <c r="Z192" i="12"/>
  <c r="AA192" i="12"/>
  <c r="Z194" i="12"/>
  <c r="AA194" i="12"/>
  <c r="Z196" i="12"/>
  <c r="AA196" i="12"/>
  <c r="Z198" i="12"/>
  <c r="AA198" i="12"/>
  <c r="Z200" i="12"/>
  <c r="AA200" i="12"/>
  <c r="Z202" i="12"/>
  <c r="AD202" i="12" s="1"/>
  <c r="AF202" i="12" s="1"/>
  <c r="AA202" i="12"/>
  <c r="Z204" i="12"/>
  <c r="AD204" i="12" s="1"/>
  <c r="AF204" i="12" s="1"/>
  <c r="AA204" i="12"/>
  <c r="Z206" i="12"/>
  <c r="AD206" i="12" s="1"/>
  <c r="AF206" i="12" s="1"/>
  <c r="AA206" i="12"/>
  <c r="Z208" i="12"/>
  <c r="AD208" i="12" s="1"/>
  <c r="AF208" i="12" s="1"/>
  <c r="AA208" i="12"/>
  <c r="Z210" i="12"/>
  <c r="AD210" i="12" s="1"/>
  <c r="AG210" i="12" s="1"/>
  <c r="AA210" i="12"/>
  <c r="Z212" i="12"/>
  <c r="AD212" i="12" s="1"/>
  <c r="AG212" i="12" s="1"/>
  <c r="AA212" i="12"/>
  <c r="Z214" i="12"/>
  <c r="AD214" i="12" s="1"/>
  <c r="AG214" i="12" s="1"/>
  <c r="AA214" i="12"/>
  <c r="Z216" i="12"/>
  <c r="AD216" i="12" s="1"/>
  <c r="AG216" i="12" s="1"/>
  <c r="AA216" i="12"/>
  <c r="Z218" i="12"/>
  <c r="AD218" i="12" s="1"/>
  <c r="AG218" i="12" s="1"/>
  <c r="AA218" i="12"/>
  <c r="Z220" i="12"/>
  <c r="AD220" i="12" s="1"/>
  <c r="AG220" i="12" s="1"/>
  <c r="AA220" i="12"/>
  <c r="Z222" i="12"/>
  <c r="AD222" i="12" s="1"/>
  <c r="AG222" i="12" s="1"/>
  <c r="AA222" i="12"/>
  <c r="Z224" i="12"/>
  <c r="AD224" i="12" s="1"/>
  <c r="AG224" i="12" s="1"/>
  <c r="AA224" i="12"/>
  <c r="Z226" i="12"/>
  <c r="AD226" i="12" s="1"/>
  <c r="AG226" i="12" s="1"/>
  <c r="AA226" i="12"/>
  <c r="Z228" i="12"/>
  <c r="AD228" i="12" s="1"/>
  <c r="AG228" i="12" s="1"/>
  <c r="AA228" i="12"/>
  <c r="Z230" i="12"/>
  <c r="AD230" i="12" s="1"/>
  <c r="AG230" i="12" s="1"/>
  <c r="AA230" i="12"/>
  <c r="Z232" i="12"/>
  <c r="AD232" i="12" s="1"/>
  <c r="AG232" i="12" s="1"/>
  <c r="AA232" i="12"/>
  <c r="Z234" i="12"/>
  <c r="AD234" i="12" s="1"/>
  <c r="AG234" i="12" s="1"/>
  <c r="AA234" i="12"/>
  <c r="Z236" i="12"/>
  <c r="AD236" i="12" s="1"/>
  <c r="AG236" i="12" s="1"/>
  <c r="AA236" i="12"/>
  <c r="Z238" i="12"/>
  <c r="AD238" i="12" s="1"/>
  <c r="AG238" i="12" s="1"/>
  <c r="AA238" i="12"/>
  <c r="Z240" i="12"/>
  <c r="AD240" i="12" s="1"/>
  <c r="AG240" i="12" s="1"/>
  <c r="AA240" i="12"/>
  <c r="Z242" i="12"/>
  <c r="AD242" i="12" s="1"/>
  <c r="AG242" i="12" s="1"/>
  <c r="AA242" i="12"/>
  <c r="Z244" i="12"/>
  <c r="AD244" i="12" s="1"/>
  <c r="AG244" i="12" s="1"/>
  <c r="AA244" i="12"/>
  <c r="Z246" i="12"/>
  <c r="AD246" i="12" s="1"/>
  <c r="AG246" i="12" s="1"/>
  <c r="AA246" i="12"/>
  <c r="Z248" i="12"/>
  <c r="AD248" i="12" s="1"/>
  <c r="AG248" i="12" s="1"/>
  <c r="AA248" i="12"/>
  <c r="Z250" i="12"/>
  <c r="AD250" i="12" s="1"/>
  <c r="AG250" i="12" s="1"/>
  <c r="AA250" i="12"/>
  <c r="Z252" i="12"/>
  <c r="AD252" i="12" s="1"/>
  <c r="AG252" i="12" s="1"/>
  <c r="AA252" i="12"/>
  <c r="Z254" i="12"/>
  <c r="AD254" i="12" s="1"/>
  <c r="AG254" i="12" s="1"/>
  <c r="AA254" i="12"/>
  <c r="Z256" i="12"/>
  <c r="AD256" i="12" s="1"/>
  <c r="AG256" i="12" s="1"/>
  <c r="AA256" i="12"/>
  <c r="Z258" i="12"/>
  <c r="AD258" i="12" s="1"/>
  <c r="AG258" i="12" s="1"/>
  <c r="AA258" i="12"/>
  <c r="Z260" i="12"/>
  <c r="AD260" i="12" s="1"/>
  <c r="AG260" i="12" s="1"/>
  <c r="AA260" i="12"/>
  <c r="Z262" i="12"/>
  <c r="AD262" i="12" s="1"/>
  <c r="AG262" i="12" s="1"/>
  <c r="AA262" i="12"/>
  <c r="Z264" i="12"/>
  <c r="AD264" i="12" s="1"/>
  <c r="AG264" i="12" s="1"/>
  <c r="AA264" i="12"/>
  <c r="Z266" i="12"/>
  <c r="AD266" i="12" s="1"/>
  <c r="AG266" i="12" s="1"/>
  <c r="AA266" i="12"/>
  <c r="Z268" i="12"/>
  <c r="AD268" i="12" s="1"/>
  <c r="AG268" i="12" s="1"/>
  <c r="AA268" i="12"/>
  <c r="Z270" i="12"/>
  <c r="AD270" i="12" s="1"/>
  <c r="AG270" i="12" s="1"/>
  <c r="AA270" i="12"/>
  <c r="Z272" i="12"/>
  <c r="AD272" i="12" s="1"/>
  <c r="AG272" i="12" s="1"/>
  <c r="AA272" i="12"/>
  <c r="Z274" i="12"/>
  <c r="AD274" i="12" s="1"/>
  <c r="AG274" i="12" s="1"/>
  <c r="AA274" i="12"/>
  <c r="Z276" i="12"/>
  <c r="AD276" i="12" s="1"/>
  <c r="AG276" i="12" s="1"/>
  <c r="AA276" i="12"/>
  <c r="Z278" i="12"/>
  <c r="AD278" i="12" s="1"/>
  <c r="AG278" i="12" s="1"/>
  <c r="AA278" i="12"/>
  <c r="Z280" i="12"/>
  <c r="AD280" i="12" s="1"/>
  <c r="AG280" i="12" s="1"/>
  <c r="AA280" i="12"/>
  <c r="Z282" i="12"/>
  <c r="AD282" i="12" s="1"/>
  <c r="AG282" i="12" s="1"/>
  <c r="AA282" i="12"/>
  <c r="Z284" i="12"/>
  <c r="AD284" i="12" s="1"/>
  <c r="AG284" i="12" s="1"/>
  <c r="AA284" i="12"/>
  <c r="Z286" i="12"/>
  <c r="AD286" i="12" s="1"/>
  <c r="AG286" i="12" s="1"/>
  <c r="AA286" i="12"/>
  <c r="Z288" i="12"/>
  <c r="AD288" i="12" s="1"/>
  <c r="AG288" i="12" s="1"/>
  <c r="AA288" i="12"/>
  <c r="Z290" i="12"/>
  <c r="AD290" i="12" s="1"/>
  <c r="AG290" i="12" s="1"/>
  <c r="AA290" i="12"/>
  <c r="Z292" i="12"/>
  <c r="AD292" i="12" s="1"/>
  <c r="AG292" i="12" s="1"/>
  <c r="AA292" i="12"/>
  <c r="Z294" i="12"/>
  <c r="AD294" i="12" s="1"/>
  <c r="AG294" i="12" s="1"/>
  <c r="AA294" i="12"/>
  <c r="Z296" i="12"/>
  <c r="AD296" i="12" s="1"/>
  <c r="AG296" i="12" s="1"/>
  <c r="AA296" i="12"/>
  <c r="Z298" i="12"/>
  <c r="AD298" i="12" s="1"/>
  <c r="AG298" i="12" s="1"/>
  <c r="AA298" i="12"/>
  <c r="Z300" i="12"/>
  <c r="AD300" i="12" s="1"/>
  <c r="AG300" i="12" s="1"/>
  <c r="AA300" i="12"/>
  <c r="Z302" i="12"/>
  <c r="AD302" i="12" s="1"/>
  <c r="AG302" i="12" s="1"/>
  <c r="AA302" i="12"/>
  <c r="Z304" i="12"/>
  <c r="AD304" i="12" s="1"/>
  <c r="AG304" i="12" s="1"/>
  <c r="AA304" i="12"/>
  <c r="Z306" i="12"/>
  <c r="AD306" i="12" s="1"/>
  <c r="AG306" i="12" s="1"/>
  <c r="AA306" i="12"/>
  <c r="Z308" i="12"/>
  <c r="AD308" i="12" s="1"/>
  <c r="AG308" i="12" s="1"/>
  <c r="AA308" i="12"/>
  <c r="Z310" i="12"/>
  <c r="AD310" i="12" s="1"/>
  <c r="AG310" i="12" s="1"/>
  <c r="AA310" i="12"/>
  <c r="Z312" i="12"/>
  <c r="AD312" i="12" s="1"/>
  <c r="AG312" i="12" s="1"/>
  <c r="AA312" i="12"/>
  <c r="Z314" i="12"/>
  <c r="AD314" i="12" s="1"/>
  <c r="AG314" i="12" s="1"/>
  <c r="AA314" i="12"/>
  <c r="Z316" i="12"/>
  <c r="AD316" i="12" s="1"/>
  <c r="AG316" i="12" s="1"/>
  <c r="AA316" i="12"/>
  <c r="Z318" i="12"/>
  <c r="AD318" i="12" s="1"/>
  <c r="AG318" i="12" s="1"/>
  <c r="AA318" i="12"/>
  <c r="Z320" i="12"/>
  <c r="AD320" i="12" s="1"/>
  <c r="AG320" i="12" s="1"/>
  <c r="AA320" i="12"/>
  <c r="Z322" i="12"/>
  <c r="AD322" i="12" s="1"/>
  <c r="AG322" i="12" s="1"/>
  <c r="AA322" i="12"/>
  <c r="Z324" i="12"/>
  <c r="AD324" i="12" s="1"/>
  <c r="AG324" i="12" s="1"/>
  <c r="AA324" i="12"/>
  <c r="Z326" i="12"/>
  <c r="AD326" i="12" s="1"/>
  <c r="AG326" i="12" s="1"/>
  <c r="AA326" i="12"/>
  <c r="Z328" i="12"/>
  <c r="AD328" i="12" s="1"/>
  <c r="AG328" i="12" s="1"/>
  <c r="AA328" i="12"/>
  <c r="Z330" i="12"/>
  <c r="AD330" i="12" s="1"/>
  <c r="AG330" i="12" s="1"/>
  <c r="AA330" i="12"/>
  <c r="Z332" i="12"/>
  <c r="AD332" i="12" s="1"/>
  <c r="AG332" i="12" s="1"/>
  <c r="AA332" i="12"/>
  <c r="Z334" i="12"/>
  <c r="AD334" i="12" s="1"/>
  <c r="AG334" i="12" s="1"/>
  <c r="AA334" i="12"/>
  <c r="Z336" i="12"/>
  <c r="AD336" i="12" s="1"/>
  <c r="AG336" i="12" s="1"/>
  <c r="AA336" i="12"/>
  <c r="Z338" i="12"/>
  <c r="AD338" i="12" s="1"/>
  <c r="AG338" i="12" s="1"/>
  <c r="AA338" i="12"/>
  <c r="Z340" i="12"/>
  <c r="AD340" i="12" s="1"/>
  <c r="AG340" i="12" s="1"/>
  <c r="AA340" i="12"/>
  <c r="Z342" i="12"/>
  <c r="AD342" i="12" s="1"/>
  <c r="AG342" i="12" s="1"/>
  <c r="AA342" i="12"/>
  <c r="Z344" i="12"/>
  <c r="AD344" i="12" s="1"/>
  <c r="AG344" i="12" s="1"/>
  <c r="AA344" i="12"/>
  <c r="Z346" i="12"/>
  <c r="AD346" i="12" s="1"/>
  <c r="AG346" i="12" s="1"/>
  <c r="AA346" i="12"/>
  <c r="Z348" i="12"/>
  <c r="AD348" i="12" s="1"/>
  <c r="AG348" i="12" s="1"/>
  <c r="AA348" i="12"/>
  <c r="Z350" i="12"/>
  <c r="AD350" i="12" s="1"/>
  <c r="AG350" i="12" s="1"/>
  <c r="AA350" i="12"/>
  <c r="Z352" i="12"/>
  <c r="AD352" i="12" s="1"/>
  <c r="AG352" i="12" s="1"/>
  <c r="AA352" i="12"/>
  <c r="Z354" i="12"/>
  <c r="AD354" i="12" s="1"/>
  <c r="AG354" i="12" s="1"/>
  <c r="AA354" i="12"/>
  <c r="Z356" i="12"/>
  <c r="AD356" i="12" s="1"/>
  <c r="AG356" i="12" s="1"/>
  <c r="AA356" i="12"/>
  <c r="Z358" i="12"/>
  <c r="AD358" i="12" s="1"/>
  <c r="AG358" i="12" s="1"/>
  <c r="AA358" i="12"/>
  <c r="Z360" i="12"/>
  <c r="AD360" i="12" s="1"/>
  <c r="AG360" i="12" s="1"/>
  <c r="AA360" i="12"/>
  <c r="Z362" i="12"/>
  <c r="AD362" i="12" s="1"/>
  <c r="AG362" i="12" s="1"/>
  <c r="AA362" i="12"/>
  <c r="Z364" i="12"/>
  <c r="AD364" i="12" s="1"/>
  <c r="AG364" i="12" s="1"/>
  <c r="AA364" i="12"/>
  <c r="Z366" i="12"/>
  <c r="AD366" i="12" s="1"/>
  <c r="AG366" i="12" s="1"/>
  <c r="AA366" i="12"/>
  <c r="Z368" i="12"/>
  <c r="AD368" i="12" s="1"/>
  <c r="AG368" i="12" s="1"/>
  <c r="AA368" i="12"/>
  <c r="Z370" i="12"/>
  <c r="AD370" i="12" s="1"/>
  <c r="AG370" i="12" s="1"/>
  <c r="AA370" i="12"/>
  <c r="Z372" i="12"/>
  <c r="AD372" i="12" s="1"/>
  <c r="AG372" i="12" s="1"/>
  <c r="AA372" i="12"/>
  <c r="Z374" i="12"/>
  <c r="AD374" i="12" s="1"/>
  <c r="AG374" i="12" s="1"/>
  <c r="AA374" i="12"/>
  <c r="Z376" i="12"/>
  <c r="AD376" i="12" s="1"/>
  <c r="AG376" i="12" s="1"/>
  <c r="AA376" i="12"/>
  <c r="Z378" i="12"/>
  <c r="AD378" i="12" s="1"/>
  <c r="AG378" i="12" s="1"/>
  <c r="AA378" i="12"/>
  <c r="Z380" i="12"/>
  <c r="AD380" i="12" s="1"/>
  <c r="AG380" i="12" s="1"/>
  <c r="AA380" i="12"/>
  <c r="Z382" i="12"/>
  <c r="AD382" i="12" s="1"/>
  <c r="AG382" i="12" s="1"/>
  <c r="AA382" i="12"/>
  <c r="Z384" i="12"/>
  <c r="AD384" i="12" s="1"/>
  <c r="AG384" i="12" s="1"/>
  <c r="AA384" i="12"/>
  <c r="Z386" i="12"/>
  <c r="AD386" i="12" s="1"/>
  <c r="AG386" i="12" s="1"/>
  <c r="AA386" i="12"/>
  <c r="Z388" i="12"/>
  <c r="AD388" i="12" s="1"/>
  <c r="AG388" i="12" s="1"/>
  <c r="AA388" i="12"/>
  <c r="Z390" i="12"/>
  <c r="AD390" i="12" s="1"/>
  <c r="AG390" i="12" s="1"/>
  <c r="AA390" i="12"/>
  <c r="Z392" i="12"/>
  <c r="AD392" i="12" s="1"/>
  <c r="AG392" i="12" s="1"/>
  <c r="AA392" i="12"/>
  <c r="Z394" i="12"/>
  <c r="AD394" i="12" s="1"/>
  <c r="AG394" i="12" s="1"/>
  <c r="AA394" i="12"/>
  <c r="Z396" i="12"/>
  <c r="AD396" i="12" s="1"/>
  <c r="AG396" i="12" s="1"/>
  <c r="AA396" i="12"/>
  <c r="Z398" i="12"/>
  <c r="AD398" i="12" s="1"/>
  <c r="AG398" i="12" s="1"/>
  <c r="AA398" i="12"/>
  <c r="Z400" i="12"/>
  <c r="AD400" i="12" s="1"/>
  <c r="AG400" i="12" s="1"/>
  <c r="AA400" i="12"/>
  <c r="Z402" i="12"/>
  <c r="AD402" i="12" s="1"/>
  <c r="AG402" i="12" s="1"/>
  <c r="AA402" i="12"/>
  <c r="Z404" i="12"/>
  <c r="AD404" i="12" s="1"/>
  <c r="AG404" i="12" s="1"/>
  <c r="AA404" i="12"/>
  <c r="Z406" i="12"/>
  <c r="AD406" i="12" s="1"/>
  <c r="AG406" i="12" s="1"/>
  <c r="AA406" i="12"/>
  <c r="Z408" i="12"/>
  <c r="AD408" i="12" s="1"/>
  <c r="AG408" i="12" s="1"/>
  <c r="AA408" i="12"/>
  <c r="Z410" i="12"/>
  <c r="AD410" i="12" s="1"/>
  <c r="AG410" i="12" s="1"/>
  <c r="AA410" i="12"/>
  <c r="Z412" i="12"/>
  <c r="AD412" i="12" s="1"/>
  <c r="AG412" i="12" s="1"/>
  <c r="AA412" i="12"/>
  <c r="Z414" i="12"/>
  <c r="AD414" i="12" s="1"/>
  <c r="AG414" i="12" s="1"/>
  <c r="AA414" i="12"/>
  <c r="Z416" i="12"/>
  <c r="AD416" i="12" s="1"/>
  <c r="AG416" i="12" s="1"/>
  <c r="AA416" i="12"/>
  <c r="Z418" i="12"/>
  <c r="AD418" i="12" s="1"/>
  <c r="AG418" i="12" s="1"/>
  <c r="AA418" i="12"/>
  <c r="Z420" i="12"/>
  <c r="AD420" i="12" s="1"/>
  <c r="AG420" i="12" s="1"/>
  <c r="AA420" i="12"/>
  <c r="Z422" i="12"/>
  <c r="AD422" i="12" s="1"/>
  <c r="AG422" i="12" s="1"/>
  <c r="AA422" i="12"/>
  <c r="Z424" i="12"/>
  <c r="AD424" i="12" s="1"/>
  <c r="AG424" i="12" s="1"/>
  <c r="AA424" i="12"/>
  <c r="Z426" i="12"/>
  <c r="AD426" i="12" s="1"/>
  <c r="AG426" i="12" s="1"/>
  <c r="AA426" i="12"/>
  <c r="Z428" i="12"/>
  <c r="AD428" i="12" s="1"/>
  <c r="AG428" i="12" s="1"/>
  <c r="AA428" i="12"/>
  <c r="Z430" i="12"/>
  <c r="AD430" i="12" s="1"/>
  <c r="AG430" i="12" s="1"/>
  <c r="AA430" i="12"/>
  <c r="Z432" i="12"/>
  <c r="AD432" i="12" s="1"/>
  <c r="AG432" i="12" s="1"/>
  <c r="AA432" i="12"/>
  <c r="Z434" i="12"/>
  <c r="AD434" i="12" s="1"/>
  <c r="AG434" i="12" s="1"/>
  <c r="AA434" i="12"/>
  <c r="Z436" i="12"/>
  <c r="AD436" i="12" s="1"/>
  <c r="AG436" i="12" s="1"/>
  <c r="AA436" i="12"/>
  <c r="Z438" i="12"/>
  <c r="AD438" i="12" s="1"/>
  <c r="AG438" i="12" s="1"/>
  <c r="AA438" i="12"/>
  <c r="Z440" i="12"/>
  <c r="AD440" i="12" s="1"/>
  <c r="AG440" i="12" s="1"/>
  <c r="AA440" i="12"/>
  <c r="Z442" i="12"/>
  <c r="AD442" i="12" s="1"/>
  <c r="AG442" i="12" s="1"/>
  <c r="AA442" i="12"/>
  <c r="Z444" i="12"/>
  <c r="AD444" i="12" s="1"/>
  <c r="AG444" i="12" s="1"/>
  <c r="AA444" i="12"/>
  <c r="Z446" i="12"/>
  <c r="AD446" i="12" s="1"/>
  <c r="AG446" i="12" s="1"/>
  <c r="AA446" i="12"/>
  <c r="Z448" i="12"/>
  <c r="AD448" i="12" s="1"/>
  <c r="AG448" i="12" s="1"/>
  <c r="AA448" i="12"/>
  <c r="Z450" i="12"/>
  <c r="AD450" i="12" s="1"/>
  <c r="AG450" i="12" s="1"/>
  <c r="AA450" i="12"/>
  <c r="Z452" i="12"/>
  <c r="AD452" i="12" s="1"/>
  <c r="AG452" i="12" s="1"/>
  <c r="AA452" i="12"/>
  <c r="Z454" i="12"/>
  <c r="AD454" i="12" s="1"/>
  <c r="AG454" i="12" s="1"/>
  <c r="AA454" i="12"/>
  <c r="Z456" i="12"/>
  <c r="AD456" i="12" s="1"/>
  <c r="AG456" i="12" s="1"/>
  <c r="AA456" i="12"/>
  <c r="Z458" i="12"/>
  <c r="AD458" i="12" s="1"/>
  <c r="AG458" i="12" s="1"/>
  <c r="AA458" i="12"/>
  <c r="Z460" i="12"/>
  <c r="AD460" i="12" s="1"/>
  <c r="AG460" i="12" s="1"/>
  <c r="AA460" i="12"/>
  <c r="Z462" i="12"/>
  <c r="AD462" i="12" s="1"/>
  <c r="AG462" i="12" s="1"/>
  <c r="AA462" i="12"/>
  <c r="AA464" i="12"/>
  <c r="Z464" i="12"/>
  <c r="Z466" i="12"/>
  <c r="AD466" i="12" s="1"/>
  <c r="AG466" i="12" s="1"/>
  <c r="AA466" i="12"/>
  <c r="AA468" i="12"/>
  <c r="Z468" i="12"/>
  <c r="Z470" i="12"/>
  <c r="AD470" i="12" s="1"/>
  <c r="AG470" i="12" s="1"/>
  <c r="AA470" i="12"/>
  <c r="AA472" i="12"/>
  <c r="Z472" i="12"/>
  <c r="Z474" i="12"/>
  <c r="AD474" i="12" s="1"/>
  <c r="AG474" i="12" s="1"/>
  <c r="AA474" i="12"/>
  <c r="AA476" i="12"/>
  <c r="Z476" i="12"/>
  <c r="AA478" i="12"/>
  <c r="Z478" i="12"/>
  <c r="AA480" i="12"/>
  <c r="Z480" i="12"/>
  <c r="AA482" i="12"/>
  <c r="Z482" i="12"/>
  <c r="AA484" i="12"/>
  <c r="Z484" i="12"/>
  <c r="AA486" i="12"/>
  <c r="Z486" i="12"/>
  <c r="AA488" i="12"/>
  <c r="Z488" i="12"/>
  <c r="AA490" i="12"/>
  <c r="Z490" i="12"/>
  <c r="AA492" i="12"/>
  <c r="Z492" i="12"/>
  <c r="AA494" i="12"/>
  <c r="Z494" i="12"/>
  <c r="AA496" i="12"/>
  <c r="Z496" i="12"/>
  <c r="AA498" i="12"/>
  <c r="Z498" i="12"/>
  <c r="AA500" i="12"/>
  <c r="Z500" i="12"/>
  <c r="AA502" i="12"/>
  <c r="Z502" i="12"/>
  <c r="AA504" i="12"/>
  <c r="Z504" i="12"/>
  <c r="AA506" i="12"/>
  <c r="Z506" i="12"/>
  <c r="AA508" i="12"/>
  <c r="Z508" i="12"/>
  <c r="AA510" i="12"/>
  <c r="Z510" i="12"/>
  <c r="AA512" i="12"/>
  <c r="Z512" i="12"/>
  <c r="AA514" i="12"/>
  <c r="Z514" i="12"/>
  <c r="AA516" i="12"/>
  <c r="Z516" i="12"/>
  <c r="AA518" i="12"/>
  <c r="Z518" i="12"/>
  <c r="AA520" i="12"/>
  <c r="Z520" i="12"/>
  <c r="AA522" i="12"/>
  <c r="Z522" i="12"/>
  <c r="AA524" i="12"/>
  <c r="Z524" i="12"/>
  <c r="AA526" i="12"/>
  <c r="Z526" i="12"/>
  <c r="AA528" i="12"/>
  <c r="Z528" i="12"/>
  <c r="AA530" i="12"/>
  <c r="Z530" i="12"/>
  <c r="AA532" i="12"/>
  <c r="Z532" i="12"/>
  <c r="AA534" i="12"/>
  <c r="Z534" i="12"/>
  <c r="AA536" i="12"/>
  <c r="Z536" i="12"/>
  <c r="AA538" i="12"/>
  <c r="Z538" i="12"/>
  <c r="AA540" i="12"/>
  <c r="Z540" i="12"/>
  <c r="AA542" i="12"/>
  <c r="Z542" i="12"/>
  <c r="AA544" i="12"/>
  <c r="Z544" i="12"/>
  <c r="AA546" i="12"/>
  <c r="Z546" i="12"/>
  <c r="AA548" i="12"/>
  <c r="Z548" i="12"/>
  <c r="AA550" i="12"/>
  <c r="Z550" i="12"/>
  <c r="AA552" i="12"/>
  <c r="Z552" i="12"/>
  <c r="AA554" i="12"/>
  <c r="Z554" i="12"/>
  <c r="AA556" i="12"/>
  <c r="Z556" i="12"/>
  <c r="AA558" i="12"/>
  <c r="Z558" i="12"/>
  <c r="AA560" i="12"/>
  <c r="Z560" i="12"/>
  <c r="AA562" i="12"/>
  <c r="Z562" i="12"/>
  <c r="AA564" i="12"/>
  <c r="Z564" i="12"/>
  <c r="AA566" i="12"/>
  <c r="Z566" i="12"/>
  <c r="AA568" i="12"/>
  <c r="Z568" i="12"/>
  <c r="AA570" i="12"/>
  <c r="Z570" i="12"/>
  <c r="AA572" i="12"/>
  <c r="Z572" i="12"/>
  <c r="AA574" i="12"/>
  <c r="Z574" i="12"/>
  <c r="AA576" i="12"/>
  <c r="Z576" i="12"/>
  <c r="AA578" i="12"/>
  <c r="Z578" i="12"/>
  <c r="AA580" i="12"/>
  <c r="Z580" i="12"/>
  <c r="AA582" i="12"/>
  <c r="Z582" i="12"/>
  <c r="AA584" i="12"/>
  <c r="Z584" i="12"/>
  <c r="AA586" i="12"/>
  <c r="Z586" i="12"/>
  <c r="AA588" i="12"/>
  <c r="Z588" i="12"/>
  <c r="AA590" i="12"/>
  <c r="Z590" i="12"/>
  <c r="AA592" i="12"/>
  <c r="Z592" i="12"/>
  <c r="AA594" i="12"/>
  <c r="Z594" i="12"/>
  <c r="AA596" i="12"/>
  <c r="Z596" i="12"/>
  <c r="AA598" i="12"/>
  <c r="Z598" i="12"/>
  <c r="AA600" i="12"/>
  <c r="Z600" i="12"/>
  <c r="AA602" i="12"/>
  <c r="Z602" i="12"/>
  <c r="AA604" i="12"/>
  <c r="Z604" i="12"/>
  <c r="AA606" i="12"/>
  <c r="Z606" i="12"/>
  <c r="AA608" i="12"/>
  <c r="Z608" i="12"/>
  <c r="AA610" i="12"/>
  <c r="Z610" i="12"/>
  <c r="AA612" i="12"/>
  <c r="Z612" i="12"/>
  <c r="AA614" i="12"/>
  <c r="Z614" i="12"/>
  <c r="AA616" i="12"/>
  <c r="Z616" i="12"/>
  <c r="AA618" i="12"/>
  <c r="Z618" i="12"/>
  <c r="AA620" i="12"/>
  <c r="Z620" i="12"/>
  <c r="AA622" i="12"/>
  <c r="Z622" i="12"/>
  <c r="AA624" i="12"/>
  <c r="Z624" i="12"/>
  <c r="AA626" i="12"/>
  <c r="Z626" i="12"/>
  <c r="AA628" i="12"/>
  <c r="Z628" i="12"/>
  <c r="AA630" i="12"/>
  <c r="Z630" i="12"/>
  <c r="AA632" i="12"/>
  <c r="Z632" i="12"/>
  <c r="AA33" i="12"/>
  <c r="Z33" i="12"/>
  <c r="AA35" i="12"/>
  <c r="Z35" i="12"/>
  <c r="AA37" i="12"/>
  <c r="Z37" i="12"/>
  <c r="AA39" i="12"/>
  <c r="Z39" i="12"/>
  <c r="AA41" i="12"/>
  <c r="Z41" i="12"/>
  <c r="AA43" i="12"/>
  <c r="Z43" i="12"/>
  <c r="AA45" i="12"/>
  <c r="Z45" i="12"/>
  <c r="AA47" i="12"/>
  <c r="Z47" i="12"/>
  <c r="AA49" i="12"/>
  <c r="Z49" i="12"/>
  <c r="AA51" i="12"/>
  <c r="Z51" i="12"/>
  <c r="AA53" i="12"/>
  <c r="Z53" i="12"/>
  <c r="AA55" i="12"/>
  <c r="Z55" i="12"/>
  <c r="AA57" i="12"/>
  <c r="Z57" i="12"/>
  <c r="AA59" i="12"/>
  <c r="Z59" i="12"/>
  <c r="AA61" i="12"/>
  <c r="Z61" i="12"/>
  <c r="AA63" i="12"/>
  <c r="Z63" i="12"/>
  <c r="AA65" i="12"/>
  <c r="Z65" i="12"/>
  <c r="AA67" i="12"/>
  <c r="Z67" i="12"/>
  <c r="AA69" i="12"/>
  <c r="Z69" i="12"/>
  <c r="AA71" i="12"/>
  <c r="Z71" i="12"/>
  <c r="AA73" i="12"/>
  <c r="Z73" i="12"/>
  <c r="AA75" i="12"/>
  <c r="Z75" i="12"/>
  <c r="AA77" i="12"/>
  <c r="Z77" i="12"/>
  <c r="AA79" i="12"/>
  <c r="Z79" i="12"/>
  <c r="AA81" i="12"/>
  <c r="Z81" i="12"/>
  <c r="AA83" i="12"/>
  <c r="Z83" i="12"/>
  <c r="AA85" i="12"/>
  <c r="Z85" i="12"/>
  <c r="AA87" i="12"/>
  <c r="Z87" i="12"/>
  <c r="AA89" i="12"/>
  <c r="Z89" i="12"/>
  <c r="AA91" i="12"/>
  <c r="Z91" i="12"/>
  <c r="AA93" i="12"/>
  <c r="Z93" i="12"/>
  <c r="AA95" i="12"/>
  <c r="Z95" i="12"/>
  <c r="AA97" i="12"/>
  <c r="Z97" i="12"/>
  <c r="AA99" i="12"/>
  <c r="Z99" i="12"/>
  <c r="AA101" i="12"/>
  <c r="Z101" i="12"/>
  <c r="AA103" i="12"/>
  <c r="Z103" i="12"/>
  <c r="AA105" i="12"/>
  <c r="Z105" i="12"/>
  <c r="AA107" i="12"/>
  <c r="Z107" i="12"/>
  <c r="AA109" i="12"/>
  <c r="Z109" i="12"/>
  <c r="AA111" i="12"/>
  <c r="Z111" i="12"/>
  <c r="AA113" i="12"/>
  <c r="Z113" i="12"/>
  <c r="AA115" i="12"/>
  <c r="Z115" i="12"/>
  <c r="AA117" i="12"/>
  <c r="Z117" i="12"/>
  <c r="AA119" i="12"/>
  <c r="Z119" i="12"/>
  <c r="AA121" i="12"/>
  <c r="Z121" i="12"/>
  <c r="AA123" i="12"/>
  <c r="Z123" i="12"/>
  <c r="AA125" i="12"/>
  <c r="Z125" i="12"/>
  <c r="AA127" i="12"/>
  <c r="Z127" i="12"/>
  <c r="AA129" i="12"/>
  <c r="Z129" i="12"/>
  <c r="AA131" i="12"/>
  <c r="Z131" i="12"/>
  <c r="AA133" i="12"/>
  <c r="Z133" i="12"/>
  <c r="AA135" i="12"/>
  <c r="Z135" i="12"/>
  <c r="AA137" i="12"/>
  <c r="Z137" i="12"/>
  <c r="AA139" i="12"/>
  <c r="Z139" i="12"/>
  <c r="AA141" i="12"/>
  <c r="Z141" i="12"/>
  <c r="AA143" i="12"/>
  <c r="Z143" i="12"/>
  <c r="AA145" i="12"/>
  <c r="Z145" i="12"/>
  <c r="Z147" i="12"/>
  <c r="AD147" i="12" s="1"/>
  <c r="AA147" i="12"/>
  <c r="Z149" i="12"/>
  <c r="AD149" i="12" s="1"/>
  <c r="AF149" i="12" s="1"/>
  <c r="AA149" i="12"/>
  <c r="Z151" i="12"/>
  <c r="AD151" i="12" s="1"/>
  <c r="AF151" i="12" s="1"/>
  <c r="AA151" i="12"/>
  <c r="Z153" i="12"/>
  <c r="AD153" i="12" s="1"/>
  <c r="AA153" i="12"/>
  <c r="Z155" i="12"/>
  <c r="AD155" i="12" s="1"/>
  <c r="AA155" i="12"/>
  <c r="Z157" i="12"/>
  <c r="AD157" i="12" s="1"/>
  <c r="AA157" i="12"/>
  <c r="Z159" i="12"/>
  <c r="AD159" i="12" s="1"/>
  <c r="AA159" i="12"/>
  <c r="Z161" i="12"/>
  <c r="AD161" i="12" s="1"/>
  <c r="AA161" i="12"/>
  <c r="Z163" i="12"/>
  <c r="AD163" i="12" s="1"/>
  <c r="AA163" i="12"/>
  <c r="Z165" i="12"/>
  <c r="AD165" i="12" s="1"/>
  <c r="AF165" i="12" s="1"/>
  <c r="AA165" i="12"/>
  <c r="Z167" i="12"/>
  <c r="AD167" i="12" s="1"/>
  <c r="AA167" i="12"/>
  <c r="Z169" i="12"/>
  <c r="AD169" i="12" s="1"/>
  <c r="AF169" i="12" s="1"/>
  <c r="AA169" i="12"/>
  <c r="Z171" i="12"/>
  <c r="AD171" i="12" s="1"/>
  <c r="AF171" i="12" s="1"/>
  <c r="AA171" i="12"/>
  <c r="Z173" i="12"/>
  <c r="AD173" i="12" s="1"/>
  <c r="AF173" i="12" s="1"/>
  <c r="AA173" i="12"/>
  <c r="Z175" i="12"/>
  <c r="AD175" i="12" s="1"/>
  <c r="AA175" i="12"/>
  <c r="Z177" i="12"/>
  <c r="AD177" i="12" s="1"/>
  <c r="AA177" i="12"/>
  <c r="Z179" i="12"/>
  <c r="AD179" i="12" s="1"/>
  <c r="AA179" i="12"/>
  <c r="Z181" i="12"/>
  <c r="AD181" i="12" s="1"/>
  <c r="AF181" i="12" s="1"/>
  <c r="AA181" i="12"/>
  <c r="Z183" i="12"/>
  <c r="AD183" i="12" s="1"/>
  <c r="AA183" i="12"/>
  <c r="Z185" i="12"/>
  <c r="AD185" i="12" s="1"/>
  <c r="AA185" i="12"/>
  <c r="Z187" i="12"/>
  <c r="AD187" i="12" s="1"/>
  <c r="AA187" i="12"/>
  <c r="Z189" i="12"/>
  <c r="AD189" i="12" s="1"/>
  <c r="AF189" i="12" s="1"/>
  <c r="AA189" i="12"/>
  <c r="Z191" i="12"/>
  <c r="AD191" i="12" s="1"/>
  <c r="AA191" i="12"/>
  <c r="Z193" i="12"/>
  <c r="AD193" i="12" s="1"/>
  <c r="AA193" i="12"/>
  <c r="Z195" i="12"/>
  <c r="AD195" i="12" s="1"/>
  <c r="AF195" i="12" s="1"/>
  <c r="AA195" i="12"/>
  <c r="Z197" i="12"/>
  <c r="AD197" i="12" s="1"/>
  <c r="AF197" i="12" s="1"/>
  <c r="AA197" i="12"/>
  <c r="Z199" i="12"/>
  <c r="AD199" i="12" s="1"/>
  <c r="AA199" i="12"/>
  <c r="Z201" i="12"/>
  <c r="AD201" i="12" s="1"/>
  <c r="AF201" i="12" s="1"/>
  <c r="AA201" i="12"/>
  <c r="Z203" i="12"/>
  <c r="AD203" i="12" s="1"/>
  <c r="AA203" i="12"/>
  <c r="Z205" i="12"/>
  <c r="AD205" i="12" s="1"/>
  <c r="AI206" i="12" s="1"/>
  <c r="AA205" i="12"/>
  <c r="Z207" i="12"/>
  <c r="AD207" i="12" s="1"/>
  <c r="AI207" i="12" s="1"/>
  <c r="AA207" i="12"/>
  <c r="Z209" i="12"/>
  <c r="AD209" i="12" s="1"/>
  <c r="AI209" i="12" s="1"/>
  <c r="AA209" i="12"/>
  <c r="Z211" i="12"/>
  <c r="AD211" i="12" s="1"/>
  <c r="AA211" i="12"/>
  <c r="Z213" i="12"/>
  <c r="AD213" i="12" s="1"/>
  <c r="AI214" i="12" s="1"/>
  <c r="AA213" i="12"/>
  <c r="Z215" i="12"/>
  <c r="AD215" i="12" s="1"/>
  <c r="AI215" i="12" s="1"/>
  <c r="AA215" i="12"/>
  <c r="Z217" i="12"/>
  <c r="AD217" i="12" s="1"/>
  <c r="AG217" i="12" s="1"/>
  <c r="AA217" i="12"/>
  <c r="Z219" i="12"/>
  <c r="AD219" i="12" s="1"/>
  <c r="AA219" i="12"/>
  <c r="Z221" i="12"/>
  <c r="AD221" i="12" s="1"/>
  <c r="AI222" i="12" s="1"/>
  <c r="AA221" i="12"/>
  <c r="Z223" i="12"/>
  <c r="AD223" i="12" s="1"/>
  <c r="AA223" i="12"/>
  <c r="Z225" i="12"/>
  <c r="AD225" i="12" s="1"/>
  <c r="AA225" i="12"/>
  <c r="Z227" i="12"/>
  <c r="AD227" i="12" s="1"/>
  <c r="AA227" i="12"/>
  <c r="Z229" i="12"/>
  <c r="AD229" i="12" s="1"/>
  <c r="AI230" i="12" s="1"/>
  <c r="AA229" i="12"/>
  <c r="Z231" i="12"/>
  <c r="AD231" i="12" s="1"/>
  <c r="AA231" i="12"/>
  <c r="Z233" i="12"/>
  <c r="AD233" i="12" s="1"/>
  <c r="AG233" i="12" s="1"/>
  <c r="AA233" i="12"/>
  <c r="Z235" i="12"/>
  <c r="AD235" i="12" s="1"/>
  <c r="AI235" i="12" s="1"/>
  <c r="AA235" i="12"/>
  <c r="Z237" i="12"/>
  <c r="AD237" i="12" s="1"/>
  <c r="AI237" i="12" s="1"/>
  <c r="AA237" i="12"/>
  <c r="Z239" i="12"/>
  <c r="AD239" i="12" s="1"/>
  <c r="AI240" i="12" s="1"/>
  <c r="AA239" i="12"/>
  <c r="Z241" i="12"/>
  <c r="AD241" i="12" s="1"/>
  <c r="AI242" i="12" s="1"/>
  <c r="AA241" i="12"/>
  <c r="Z243" i="12"/>
  <c r="AD243" i="12" s="1"/>
  <c r="AI243" i="12" s="1"/>
  <c r="AA243" i="12"/>
  <c r="Z245" i="12"/>
  <c r="AD245" i="12" s="1"/>
  <c r="AI246" i="12" s="1"/>
  <c r="AA245" i="12"/>
  <c r="Z247" i="12"/>
  <c r="AD247" i="12" s="1"/>
  <c r="AI247" i="12" s="1"/>
  <c r="AA247" i="12"/>
  <c r="Z249" i="12"/>
  <c r="AD249" i="12" s="1"/>
  <c r="AI249" i="12" s="1"/>
  <c r="AA249" i="12"/>
  <c r="Z251" i="12"/>
  <c r="AD251" i="12" s="1"/>
  <c r="AG251" i="12" s="1"/>
  <c r="AA251" i="12"/>
  <c r="Z253" i="12"/>
  <c r="AD253" i="12" s="1"/>
  <c r="AI254" i="12" s="1"/>
  <c r="AA253" i="12"/>
  <c r="Z255" i="12"/>
  <c r="AD255" i="12" s="1"/>
  <c r="AI255" i="12" s="1"/>
  <c r="AA255" i="12"/>
  <c r="Z257" i="12"/>
  <c r="AD257" i="12" s="1"/>
  <c r="AI258" i="12" s="1"/>
  <c r="AA257" i="12"/>
  <c r="Z259" i="12"/>
  <c r="AD259" i="12" s="1"/>
  <c r="AI260" i="12" s="1"/>
  <c r="AA259" i="12"/>
  <c r="Z261" i="12"/>
  <c r="AD261" i="12" s="1"/>
  <c r="AG261" i="12" s="1"/>
  <c r="AA261" i="12"/>
  <c r="Z263" i="12"/>
  <c r="AD263" i="12" s="1"/>
  <c r="AI264" i="12" s="1"/>
  <c r="AA263" i="12"/>
  <c r="Z265" i="12"/>
  <c r="AD265" i="12" s="1"/>
  <c r="AG265" i="12" s="1"/>
  <c r="AA265" i="12"/>
  <c r="Z267" i="12"/>
  <c r="AD267" i="12" s="1"/>
  <c r="AI268" i="12" s="1"/>
  <c r="AA267" i="12"/>
  <c r="Z269" i="12"/>
  <c r="AD269" i="12" s="1"/>
  <c r="AI270" i="12" s="1"/>
  <c r="AA269" i="12"/>
  <c r="Z271" i="12"/>
  <c r="AD271" i="12" s="1"/>
  <c r="AI271" i="12" s="1"/>
  <c r="AA271" i="12"/>
  <c r="Z273" i="12"/>
  <c r="AD273" i="12" s="1"/>
  <c r="AI273" i="12" s="1"/>
  <c r="AA273" i="12"/>
  <c r="Z275" i="12"/>
  <c r="AD275" i="12" s="1"/>
  <c r="AI276" i="12" s="1"/>
  <c r="AA275" i="12"/>
  <c r="Z277" i="12"/>
  <c r="AD277" i="12" s="1"/>
  <c r="AG277" i="12" s="1"/>
  <c r="AA277" i="12"/>
  <c r="Z279" i="12"/>
  <c r="AD279" i="12" s="1"/>
  <c r="AG279" i="12" s="1"/>
  <c r="AA279" i="12"/>
  <c r="Z281" i="12"/>
  <c r="AD281" i="12" s="1"/>
  <c r="AI282" i="12" s="1"/>
  <c r="AA281" i="12"/>
  <c r="Z283" i="12"/>
  <c r="AD283" i="12" s="1"/>
  <c r="AA283" i="12"/>
  <c r="Z285" i="12"/>
  <c r="AD285" i="12" s="1"/>
  <c r="AA285" i="12"/>
  <c r="Z287" i="12"/>
  <c r="AD287" i="12" s="1"/>
  <c r="AA287" i="12"/>
  <c r="Z289" i="12"/>
  <c r="AD289" i="12" s="1"/>
  <c r="AA289" i="12"/>
  <c r="Z291" i="12"/>
  <c r="AD291" i="12" s="1"/>
  <c r="AI292" i="12" s="1"/>
  <c r="AA291" i="12"/>
  <c r="Z293" i="12"/>
  <c r="AD293" i="12" s="1"/>
  <c r="AI294" i="12" s="1"/>
  <c r="AA293" i="12"/>
  <c r="Z295" i="12"/>
  <c r="AD295" i="12" s="1"/>
  <c r="AI295" i="12" s="1"/>
  <c r="AA295" i="12"/>
  <c r="Z297" i="12"/>
  <c r="AD297" i="12" s="1"/>
  <c r="AG297" i="12" s="1"/>
  <c r="AA297" i="12"/>
  <c r="Z299" i="12"/>
  <c r="AD299" i="12" s="1"/>
  <c r="AA299" i="12"/>
  <c r="Z301" i="12"/>
  <c r="AD301" i="12" s="1"/>
  <c r="AA301" i="12"/>
  <c r="Z303" i="12"/>
  <c r="AD303" i="12" s="1"/>
  <c r="AG303" i="12" s="1"/>
  <c r="AA303" i="12"/>
  <c r="Z305" i="12"/>
  <c r="AD305" i="12" s="1"/>
  <c r="AI306" i="12" s="1"/>
  <c r="AA305" i="12"/>
  <c r="Z307" i="12"/>
  <c r="AD307" i="12" s="1"/>
  <c r="AA307" i="12"/>
  <c r="Z309" i="12"/>
  <c r="AD309" i="12" s="1"/>
  <c r="AA309" i="12"/>
  <c r="Z311" i="12"/>
  <c r="AD311" i="12" s="1"/>
  <c r="AG311" i="12" s="1"/>
  <c r="AA311" i="12"/>
  <c r="Z313" i="12"/>
  <c r="AD313" i="12" s="1"/>
  <c r="AI313" i="12" s="1"/>
  <c r="AA313" i="12"/>
  <c r="Z315" i="12"/>
  <c r="AD315" i="12" s="1"/>
  <c r="AG315" i="12" s="1"/>
  <c r="AA315" i="12"/>
  <c r="Z317" i="12"/>
  <c r="AD317" i="12" s="1"/>
  <c r="AG317" i="12" s="1"/>
  <c r="AA317" i="12"/>
  <c r="Z319" i="12"/>
  <c r="AD319" i="12" s="1"/>
  <c r="AI320" i="12" s="1"/>
  <c r="AA319" i="12"/>
  <c r="Z321" i="12"/>
  <c r="AD321" i="12" s="1"/>
  <c r="AI321" i="12" s="1"/>
  <c r="AA321" i="12"/>
  <c r="Z323" i="12"/>
  <c r="AD323" i="12" s="1"/>
  <c r="AA323" i="12"/>
  <c r="Z325" i="12"/>
  <c r="AD325" i="12" s="1"/>
  <c r="AI326" i="12" s="1"/>
  <c r="AA325" i="12"/>
  <c r="Z327" i="12"/>
  <c r="AD327" i="12" s="1"/>
  <c r="AG327" i="12" s="1"/>
  <c r="AA327" i="12"/>
  <c r="Z329" i="12"/>
  <c r="AD329" i="12" s="1"/>
  <c r="AA329" i="12"/>
  <c r="Z331" i="12"/>
  <c r="AD331" i="12" s="1"/>
  <c r="AA331" i="12"/>
  <c r="Z333" i="12"/>
  <c r="AD333" i="12" s="1"/>
  <c r="AG333" i="12" s="1"/>
  <c r="AA333" i="12"/>
  <c r="Z335" i="12"/>
  <c r="AD335" i="12" s="1"/>
  <c r="AA335" i="12"/>
  <c r="Z337" i="12"/>
  <c r="AD337" i="12" s="1"/>
  <c r="AI338" i="12" s="1"/>
  <c r="AA337" i="12"/>
  <c r="Z339" i="12"/>
  <c r="AD339" i="12" s="1"/>
  <c r="AA339" i="12"/>
  <c r="Z341" i="12"/>
  <c r="AD341" i="12" s="1"/>
  <c r="AI342" i="12" s="1"/>
  <c r="AA341" i="12"/>
  <c r="Z343" i="12"/>
  <c r="AD343" i="12" s="1"/>
  <c r="AG343" i="12" s="1"/>
  <c r="AA343" i="12"/>
  <c r="Z345" i="12"/>
  <c r="AD345" i="12" s="1"/>
  <c r="AG345" i="12" s="1"/>
  <c r="AA345" i="12"/>
  <c r="Z347" i="12"/>
  <c r="AD347" i="12" s="1"/>
  <c r="AI348" i="12" s="1"/>
  <c r="AA347" i="12"/>
  <c r="Z349" i="12"/>
  <c r="AD349" i="12" s="1"/>
  <c r="AA349" i="12"/>
  <c r="Z351" i="12"/>
  <c r="AD351" i="12" s="1"/>
  <c r="AI351" i="12" s="1"/>
  <c r="AA351" i="12"/>
  <c r="Z353" i="12"/>
  <c r="AD353" i="12" s="1"/>
  <c r="AG353" i="12" s="1"/>
  <c r="AA353" i="12"/>
  <c r="Z355" i="12"/>
  <c r="AD355" i="12" s="1"/>
  <c r="AG355" i="12" s="1"/>
  <c r="AA355" i="12"/>
  <c r="Z357" i="12"/>
  <c r="AD357" i="12" s="1"/>
  <c r="AA357" i="12"/>
  <c r="Z359" i="12"/>
  <c r="AD359" i="12" s="1"/>
  <c r="AI359" i="12" s="1"/>
  <c r="AA359" i="12"/>
  <c r="Z361" i="12"/>
  <c r="AD361" i="12" s="1"/>
  <c r="AI362" i="12" s="1"/>
  <c r="AA361" i="12"/>
  <c r="Z363" i="12"/>
  <c r="AD363" i="12" s="1"/>
  <c r="AA363" i="12"/>
  <c r="Z365" i="12"/>
  <c r="AD365" i="12" s="1"/>
  <c r="AI365" i="12" s="1"/>
  <c r="AA365" i="12"/>
  <c r="Z367" i="12"/>
  <c r="AD367" i="12" s="1"/>
  <c r="AA367" i="12"/>
  <c r="Z369" i="12"/>
  <c r="AD369" i="12" s="1"/>
  <c r="AG369" i="12" s="1"/>
  <c r="AA369" i="12"/>
  <c r="Z371" i="12"/>
  <c r="AD371" i="12" s="1"/>
  <c r="AA371" i="12"/>
  <c r="Z373" i="12"/>
  <c r="AD373" i="12" s="1"/>
  <c r="AI373" i="12" s="1"/>
  <c r="AA373" i="12"/>
  <c r="Z375" i="12"/>
  <c r="AD375" i="12" s="1"/>
  <c r="AG375" i="12" s="1"/>
  <c r="AA375" i="12"/>
  <c r="Z377" i="12"/>
  <c r="AD377" i="12" s="1"/>
  <c r="AI378" i="12" s="1"/>
  <c r="AA377" i="12"/>
  <c r="Z379" i="12"/>
  <c r="AD379" i="12" s="1"/>
  <c r="AG379" i="12" s="1"/>
  <c r="AA379" i="12"/>
  <c r="Z381" i="12"/>
  <c r="AD381" i="12" s="1"/>
  <c r="AI382" i="12" s="1"/>
  <c r="AA381" i="12"/>
  <c r="Z383" i="12"/>
  <c r="AD383" i="12" s="1"/>
  <c r="AI383" i="12" s="1"/>
  <c r="AA383" i="12"/>
  <c r="Z385" i="12"/>
  <c r="AD385" i="12" s="1"/>
  <c r="AI386" i="12" s="1"/>
  <c r="AA385" i="12"/>
  <c r="Z387" i="12"/>
  <c r="AD387" i="12" s="1"/>
  <c r="AA387" i="12"/>
  <c r="Z389" i="12"/>
  <c r="AD389" i="12" s="1"/>
  <c r="AI389" i="12" s="1"/>
  <c r="AA389" i="12"/>
  <c r="Z391" i="12"/>
  <c r="AD391" i="12" s="1"/>
  <c r="AA391" i="12"/>
  <c r="Z393" i="12"/>
  <c r="AD393" i="12" s="1"/>
  <c r="AI394" i="12" s="1"/>
  <c r="AA393" i="12"/>
  <c r="Z395" i="12"/>
  <c r="AD395" i="12" s="1"/>
  <c r="AA395" i="12"/>
  <c r="Z397" i="12"/>
  <c r="AD397" i="12" s="1"/>
  <c r="AI398" i="12" s="1"/>
  <c r="AA397" i="12"/>
  <c r="Z399" i="12"/>
  <c r="AD399" i="12" s="1"/>
  <c r="AA399" i="12"/>
  <c r="Z401" i="12"/>
  <c r="AD401" i="12" s="1"/>
  <c r="AI402" i="12" s="1"/>
  <c r="AA401" i="12"/>
  <c r="Z403" i="12"/>
  <c r="AD403" i="12" s="1"/>
  <c r="AG403" i="12" s="1"/>
  <c r="AA403" i="12"/>
  <c r="Z405" i="12"/>
  <c r="AD405" i="12" s="1"/>
  <c r="AG405" i="12" s="1"/>
  <c r="AA405" i="12"/>
  <c r="Z407" i="12"/>
  <c r="AD407" i="12" s="1"/>
  <c r="AI407" i="12" s="1"/>
  <c r="AA407" i="12"/>
  <c r="Z409" i="12"/>
  <c r="AD409" i="12" s="1"/>
  <c r="AG409" i="12" s="1"/>
  <c r="AA409" i="12"/>
  <c r="Z411" i="12"/>
  <c r="AD411" i="12" s="1"/>
  <c r="AI412" i="12" s="1"/>
  <c r="AA411" i="12"/>
  <c r="Z413" i="12"/>
  <c r="AD413" i="12" s="1"/>
  <c r="AI414" i="12" s="1"/>
  <c r="AA413" i="12"/>
  <c r="Z415" i="12"/>
  <c r="AD415" i="12" s="1"/>
  <c r="AI415" i="12" s="1"/>
  <c r="AA415" i="12"/>
  <c r="Z417" i="12"/>
  <c r="AD417" i="12" s="1"/>
  <c r="AI417" i="12" s="1"/>
  <c r="AA417" i="12"/>
  <c r="Z419" i="12"/>
  <c r="AD419" i="12" s="1"/>
  <c r="AI419" i="12" s="1"/>
  <c r="AA419" i="12"/>
  <c r="Z421" i="12"/>
  <c r="AD421" i="12" s="1"/>
  <c r="AG421" i="12" s="1"/>
  <c r="AA421" i="12"/>
  <c r="Z423" i="12"/>
  <c r="AD423" i="12" s="1"/>
  <c r="AI423" i="12" s="1"/>
  <c r="AA423" i="12"/>
  <c r="Z425" i="12"/>
  <c r="AD425" i="12" s="1"/>
  <c r="AI426" i="12" s="1"/>
  <c r="AA425" i="12"/>
  <c r="Z427" i="12"/>
  <c r="AD427" i="12" s="1"/>
  <c r="AI427" i="12" s="1"/>
  <c r="AA427" i="12"/>
  <c r="Z429" i="12"/>
  <c r="AD429" i="12" s="1"/>
  <c r="AA429" i="12"/>
  <c r="Z431" i="12"/>
  <c r="AD431" i="12" s="1"/>
  <c r="AG431" i="12" s="1"/>
  <c r="AA431" i="12"/>
  <c r="Z433" i="12"/>
  <c r="AD433" i="12" s="1"/>
  <c r="AA433" i="12"/>
  <c r="Z435" i="12"/>
  <c r="AD435" i="12" s="1"/>
  <c r="AI436" i="12" s="1"/>
  <c r="AA435" i="12"/>
  <c r="Z437" i="12"/>
  <c r="AD437" i="12" s="1"/>
  <c r="AI438" i="12" s="1"/>
  <c r="AA437" i="12"/>
  <c r="Z439" i="12"/>
  <c r="AD439" i="12" s="1"/>
  <c r="AI439" i="12" s="1"/>
  <c r="AA439" i="12"/>
  <c r="Z441" i="12"/>
  <c r="AD441" i="12" s="1"/>
  <c r="AI442" i="12" s="1"/>
  <c r="AA441" i="12"/>
  <c r="Z443" i="12"/>
  <c r="AD443" i="12" s="1"/>
  <c r="AI443" i="12" s="1"/>
  <c r="AA443" i="12"/>
  <c r="Z445" i="12"/>
  <c r="AD445" i="12" s="1"/>
  <c r="AI445" i="12" s="1"/>
  <c r="AA445" i="12"/>
  <c r="Z447" i="12"/>
  <c r="AD447" i="12" s="1"/>
  <c r="AI447" i="12" s="1"/>
  <c r="AA447" i="12"/>
  <c r="Z449" i="12"/>
  <c r="AD449" i="12" s="1"/>
  <c r="AA449" i="12"/>
  <c r="Z451" i="12"/>
  <c r="AD451" i="12" s="1"/>
  <c r="AA451" i="12"/>
  <c r="Z453" i="12"/>
  <c r="AD453" i="12" s="1"/>
  <c r="AI454" i="12" s="1"/>
  <c r="AA453" i="12"/>
  <c r="Z455" i="12"/>
  <c r="AD455" i="12" s="1"/>
  <c r="AG455" i="12" s="1"/>
  <c r="AA455" i="12"/>
  <c r="Z457" i="12"/>
  <c r="AD457" i="12" s="1"/>
  <c r="AA457" i="12"/>
  <c r="Z459" i="12"/>
  <c r="AD459" i="12" s="1"/>
  <c r="AI459" i="12" s="1"/>
  <c r="AA459" i="12"/>
  <c r="Z461" i="12"/>
  <c r="AD461" i="12" s="1"/>
  <c r="AI461" i="12" s="1"/>
  <c r="AA461" i="12"/>
  <c r="Z463" i="12"/>
  <c r="AD463" i="12" s="1"/>
  <c r="AG463" i="12" s="1"/>
  <c r="AA463" i="12"/>
  <c r="Z465" i="12"/>
  <c r="AD465" i="12" s="1"/>
  <c r="AA465" i="12"/>
  <c r="Z467" i="12"/>
  <c r="AD467" i="12" s="1"/>
  <c r="AA467" i="12"/>
  <c r="Z469" i="12"/>
  <c r="AD469" i="12" s="1"/>
  <c r="AG469" i="12" s="1"/>
  <c r="AA469" i="12"/>
  <c r="Z471" i="12"/>
  <c r="AD471" i="12" s="1"/>
  <c r="AA471" i="12"/>
  <c r="Z473" i="12"/>
  <c r="AD473" i="12" s="1"/>
  <c r="AG473" i="12" s="1"/>
  <c r="AA473" i="12"/>
  <c r="Z475" i="12"/>
  <c r="AD475" i="12" s="1"/>
  <c r="AG475" i="12" s="1"/>
  <c r="AA475" i="12"/>
  <c r="Z477" i="12"/>
  <c r="AD477" i="12" s="1"/>
  <c r="AA477" i="12"/>
  <c r="Z479" i="12"/>
  <c r="AD479" i="12" s="1"/>
  <c r="AA479" i="12"/>
  <c r="Z481" i="12"/>
  <c r="AD481" i="12" s="1"/>
  <c r="AA481" i="12"/>
  <c r="Z483" i="12"/>
  <c r="AD483" i="12" s="1"/>
  <c r="AA483" i="12"/>
  <c r="Z485" i="12"/>
  <c r="AD485" i="12" s="1"/>
  <c r="AA485" i="12"/>
  <c r="Z487" i="12"/>
  <c r="AD487" i="12" s="1"/>
  <c r="AA487" i="12"/>
  <c r="Z489" i="12"/>
  <c r="AD489" i="12" s="1"/>
  <c r="AG489" i="12" s="1"/>
  <c r="AA489" i="12"/>
  <c r="Z491" i="12"/>
  <c r="AD491" i="12" s="1"/>
  <c r="AG491" i="12" s="1"/>
  <c r="AA491" i="12"/>
  <c r="Z493" i="12"/>
  <c r="AD493" i="12" s="1"/>
  <c r="AG493" i="12" s="1"/>
  <c r="AA493" i="12"/>
  <c r="Z495" i="12"/>
  <c r="AD495" i="12" s="1"/>
  <c r="AG495" i="12" s="1"/>
  <c r="AA495" i="12"/>
  <c r="Z497" i="12"/>
  <c r="AD497" i="12" s="1"/>
  <c r="AA497" i="12"/>
  <c r="Z499" i="12"/>
  <c r="AD499" i="12" s="1"/>
  <c r="AG499" i="12" s="1"/>
  <c r="AA499" i="12"/>
  <c r="Z501" i="12"/>
  <c r="AD501" i="12" s="1"/>
  <c r="AA501" i="12"/>
  <c r="Z503" i="12"/>
  <c r="AD503" i="12" s="1"/>
  <c r="AG503" i="12" s="1"/>
  <c r="AA503" i="12"/>
  <c r="Z505" i="12"/>
  <c r="AD505" i="12" s="1"/>
  <c r="AA505" i="12"/>
  <c r="Z507" i="12"/>
  <c r="AD507" i="12" s="1"/>
  <c r="AG507" i="12" s="1"/>
  <c r="AA507" i="12"/>
  <c r="Z509" i="12"/>
  <c r="AD509" i="12" s="1"/>
  <c r="AG509" i="12" s="1"/>
  <c r="AA509" i="12"/>
  <c r="Z511" i="12"/>
  <c r="AD511" i="12" s="1"/>
  <c r="AG511" i="12" s="1"/>
  <c r="AA511" i="12"/>
  <c r="Z513" i="12"/>
  <c r="AD513" i="12" s="1"/>
  <c r="AG513" i="12" s="1"/>
  <c r="AA513" i="12"/>
  <c r="Z515" i="12"/>
  <c r="AD515" i="12" s="1"/>
  <c r="AG515" i="12" s="1"/>
  <c r="AA515" i="12"/>
  <c r="Z517" i="12"/>
  <c r="AD517" i="12" s="1"/>
  <c r="AA517" i="12"/>
  <c r="Z519" i="12"/>
  <c r="AD519" i="12" s="1"/>
  <c r="AG519" i="12" s="1"/>
  <c r="AA519" i="12"/>
  <c r="Z521" i="12"/>
  <c r="AD521" i="12" s="1"/>
  <c r="AG521" i="12" s="1"/>
  <c r="AA521" i="12"/>
  <c r="Z523" i="12"/>
  <c r="AD523" i="12" s="1"/>
  <c r="AG523" i="12" s="1"/>
  <c r="AA523" i="12"/>
  <c r="Z525" i="12"/>
  <c r="AD525" i="12" s="1"/>
  <c r="AG525" i="12" s="1"/>
  <c r="AA525" i="12"/>
  <c r="Z527" i="12"/>
  <c r="AD527" i="12" s="1"/>
  <c r="AG527" i="12" s="1"/>
  <c r="AA527" i="12"/>
  <c r="Z529" i="12"/>
  <c r="AD529" i="12" s="1"/>
  <c r="AG529" i="12" s="1"/>
  <c r="AA529" i="12"/>
  <c r="Z531" i="12"/>
  <c r="AD531" i="12" s="1"/>
  <c r="AG531" i="12" s="1"/>
  <c r="AA531" i="12"/>
  <c r="Z533" i="12"/>
  <c r="AD533" i="12" s="1"/>
  <c r="AA533" i="12"/>
  <c r="Z535" i="12"/>
  <c r="AD535" i="12" s="1"/>
  <c r="AG535" i="12" s="1"/>
  <c r="AA535" i="12"/>
  <c r="Z537" i="12"/>
  <c r="AD537" i="12" s="1"/>
  <c r="AA537" i="12"/>
  <c r="Z539" i="12"/>
  <c r="AD539" i="12" s="1"/>
  <c r="AG539" i="12" s="1"/>
  <c r="AA539" i="12"/>
  <c r="Z541" i="12"/>
  <c r="AD541" i="12" s="1"/>
  <c r="AA541" i="12"/>
  <c r="Z543" i="12"/>
  <c r="AD543" i="12" s="1"/>
  <c r="AG543" i="12" s="1"/>
  <c r="AA543" i="12"/>
  <c r="Z545" i="12"/>
  <c r="AD545" i="12" s="1"/>
  <c r="AA545" i="12"/>
  <c r="Z547" i="12"/>
  <c r="AD547" i="12" s="1"/>
  <c r="AA547" i="12"/>
  <c r="Z549" i="12"/>
  <c r="AD549" i="12" s="1"/>
  <c r="AA549" i="12"/>
  <c r="Z551" i="12"/>
  <c r="AD551" i="12" s="1"/>
  <c r="AA551" i="12"/>
  <c r="Z553" i="12"/>
  <c r="AD553" i="12" s="1"/>
  <c r="AG553" i="12" s="1"/>
  <c r="AA553" i="12"/>
  <c r="Z555" i="12"/>
  <c r="AD555" i="12" s="1"/>
  <c r="AG555" i="12" s="1"/>
  <c r="AA555" i="12"/>
  <c r="Z557" i="12"/>
  <c r="AD557" i="12" s="1"/>
  <c r="AA557" i="12"/>
  <c r="Z559" i="12"/>
  <c r="AD559" i="12" s="1"/>
  <c r="AG559" i="12" s="1"/>
  <c r="AA559" i="12"/>
  <c r="Z561" i="12"/>
  <c r="AD561" i="12" s="1"/>
  <c r="AG561" i="12" s="1"/>
  <c r="AA561" i="12"/>
  <c r="Z563" i="12"/>
  <c r="AD563" i="12" s="1"/>
  <c r="AA563" i="12"/>
  <c r="Z565" i="12"/>
  <c r="AD565" i="12" s="1"/>
  <c r="AG565" i="12" s="1"/>
  <c r="AA565" i="12"/>
  <c r="Z567" i="12"/>
  <c r="AD567" i="12" s="1"/>
  <c r="AH567" i="12" s="1"/>
  <c r="AA567" i="12"/>
  <c r="Z569" i="12"/>
  <c r="AD569" i="12" s="1"/>
  <c r="AA569" i="12"/>
  <c r="Z571" i="12"/>
  <c r="AD571" i="12" s="1"/>
  <c r="AH571" i="12" s="1"/>
  <c r="AA571" i="12"/>
  <c r="Z573" i="12"/>
  <c r="AD573" i="12" s="1"/>
  <c r="AH573" i="12" s="1"/>
  <c r="AA573" i="12"/>
  <c r="Z575" i="12"/>
  <c r="AD575" i="12" s="1"/>
  <c r="AA575" i="12"/>
  <c r="Z577" i="12"/>
  <c r="AD577" i="12" s="1"/>
  <c r="AH577" i="12" s="1"/>
  <c r="AA577" i="12"/>
  <c r="Z579" i="12"/>
  <c r="AD579" i="12" s="1"/>
  <c r="AH579" i="12" s="1"/>
  <c r="AA579" i="12"/>
  <c r="Z581" i="12"/>
  <c r="AD581" i="12" s="1"/>
  <c r="AH581" i="12" s="1"/>
  <c r="AA581" i="12"/>
  <c r="Z583" i="12"/>
  <c r="AD583" i="12" s="1"/>
  <c r="AH583" i="12" s="1"/>
  <c r="AA583" i="12"/>
  <c r="Z585" i="12"/>
  <c r="AD585" i="12" s="1"/>
  <c r="AH585" i="12" s="1"/>
  <c r="AA585" i="12"/>
  <c r="Z587" i="12"/>
  <c r="AD587" i="12" s="1"/>
  <c r="AH587" i="12" s="1"/>
  <c r="AA587" i="12"/>
  <c r="Z589" i="12"/>
  <c r="AD589" i="12" s="1"/>
  <c r="AA589" i="12"/>
  <c r="Z591" i="12"/>
  <c r="AD591" i="12" s="1"/>
  <c r="AH591" i="12" s="1"/>
  <c r="AA591" i="12"/>
  <c r="Z593" i="12"/>
  <c r="AD593" i="12" s="1"/>
  <c r="AA593" i="12"/>
  <c r="Z595" i="12"/>
  <c r="AD595" i="12" s="1"/>
  <c r="AH595" i="12" s="1"/>
  <c r="AA595" i="12"/>
  <c r="Z597" i="12"/>
  <c r="AD597" i="12" s="1"/>
  <c r="AH597" i="12" s="1"/>
  <c r="AA597" i="12"/>
  <c r="Z599" i="12"/>
  <c r="AD599" i="12" s="1"/>
  <c r="AA599" i="12"/>
  <c r="Z601" i="12"/>
  <c r="AD601" i="12" s="1"/>
  <c r="AA601" i="12"/>
  <c r="Z603" i="12"/>
  <c r="AD603" i="12" s="1"/>
  <c r="AA603" i="12"/>
  <c r="Z605" i="12"/>
  <c r="AD605" i="12" s="1"/>
  <c r="AA605" i="12"/>
  <c r="Z607" i="12"/>
  <c r="AD607" i="12" s="1"/>
  <c r="AH607" i="12" s="1"/>
  <c r="AA607" i="12"/>
  <c r="Z609" i="12"/>
  <c r="AD609" i="12" s="1"/>
  <c r="AH609" i="12" s="1"/>
  <c r="AA609" i="12"/>
  <c r="Z611" i="12"/>
  <c r="AD611" i="12" s="1"/>
  <c r="AH611" i="12" s="1"/>
  <c r="AA611" i="12"/>
  <c r="Z613" i="12"/>
  <c r="AD613" i="12" s="1"/>
  <c r="AH613" i="12" s="1"/>
  <c r="AA613" i="12"/>
  <c r="Z615" i="12"/>
  <c r="AD615" i="12" s="1"/>
  <c r="AH615" i="12" s="1"/>
  <c r="AA615" i="12"/>
  <c r="Z617" i="12"/>
  <c r="AD617" i="12" s="1"/>
  <c r="AA617" i="12"/>
  <c r="Z619" i="12"/>
  <c r="AD619" i="12" s="1"/>
  <c r="AH619" i="12" s="1"/>
  <c r="AA619" i="12"/>
  <c r="Z621" i="12"/>
  <c r="AD621" i="12" s="1"/>
  <c r="AH621" i="12" s="1"/>
  <c r="AA621" i="12"/>
  <c r="Z623" i="12"/>
  <c r="AD623" i="12" s="1"/>
  <c r="AH623" i="12" s="1"/>
  <c r="AA623" i="12"/>
  <c r="Z625" i="12"/>
  <c r="AD625" i="12" s="1"/>
  <c r="AA625" i="12"/>
  <c r="Z627" i="12"/>
  <c r="AD627" i="12" s="1"/>
  <c r="AH627" i="12" s="1"/>
  <c r="AA627" i="12"/>
  <c r="Z629" i="12"/>
  <c r="AD629" i="12" s="1"/>
  <c r="AH629" i="12" s="1"/>
  <c r="AA629" i="12"/>
  <c r="Z631" i="12"/>
  <c r="AD631" i="12" s="1"/>
  <c r="AH631" i="12" s="1"/>
  <c r="AA631" i="12"/>
  <c r="AM30" i="12"/>
  <c r="AM488" i="12" s="1"/>
  <c r="AN32" i="12"/>
  <c r="AN592" i="12"/>
  <c r="AN528" i="12"/>
  <c r="AN464" i="12"/>
  <c r="AN432" i="12"/>
  <c r="AN384" i="12"/>
  <c r="AN336" i="12"/>
  <c r="AN600" i="12"/>
  <c r="AN536" i="12"/>
  <c r="AN472" i="12"/>
  <c r="AN424" i="12"/>
  <c r="AN630" i="12"/>
  <c r="AN626" i="12"/>
  <c r="AN618" i="12"/>
  <c r="AN598" i="12"/>
  <c r="AN586" i="12"/>
  <c r="AN578" i="12"/>
  <c r="AN566" i="12"/>
  <c r="AN562" i="12"/>
  <c r="AN558" i="12"/>
  <c r="AN550" i="12"/>
  <c r="AN542" i="12"/>
  <c r="AN538" i="12"/>
  <c r="AN530" i="12"/>
  <c r="AN526" i="12"/>
  <c r="AN518" i="12"/>
  <c r="AN510" i="12"/>
  <c r="AN506" i="12"/>
  <c r="AN490" i="12"/>
  <c r="AN482" i="12"/>
  <c r="AN478" i="12"/>
  <c r="AN474" i="12"/>
  <c r="AN466" i="12"/>
  <c r="AN462" i="12"/>
  <c r="AN454" i="12"/>
  <c r="AN450" i="12"/>
  <c r="AN442" i="12"/>
  <c r="AN434" i="12"/>
  <c r="AN430" i="12"/>
  <c r="AN426" i="12"/>
  <c r="AN418" i="12"/>
  <c r="AN414" i="12"/>
  <c r="AN410" i="12"/>
  <c r="AN394" i="12"/>
  <c r="AN382" i="12"/>
  <c r="AN374" i="12"/>
  <c r="AN366" i="12"/>
  <c r="AN358" i="12"/>
  <c r="AN342" i="12"/>
  <c r="AN338" i="12"/>
  <c r="AN334" i="12"/>
  <c r="AN326" i="12"/>
  <c r="AN612" i="12"/>
  <c r="AN624" i="12"/>
  <c r="AN560" i="12"/>
  <c r="AN496" i="12"/>
  <c r="AN448" i="12"/>
  <c r="AN400" i="12"/>
  <c r="AN352" i="12"/>
  <c r="AN568" i="12"/>
  <c r="AN504" i="12"/>
  <c r="AN440" i="12"/>
  <c r="AN376" i="12"/>
  <c r="AN628" i="12"/>
  <c r="AN596" i="12"/>
  <c r="AN564" i="12"/>
  <c r="AN532" i="12"/>
  <c r="AN500" i="12"/>
  <c r="AN468" i="12"/>
  <c r="AN436" i="12"/>
  <c r="AN372" i="12"/>
  <c r="AN340" i="12"/>
  <c r="AN632" i="12"/>
  <c r="AN584" i="12"/>
  <c r="AN520" i="12"/>
  <c r="AN360" i="12"/>
  <c r="AN252" i="12"/>
  <c r="AN124" i="12"/>
  <c r="AN48" i="12"/>
  <c r="AN220" i="12"/>
  <c r="AN40" i="12"/>
  <c r="AN288" i="12"/>
  <c r="AN256" i="12"/>
  <c r="AN192" i="12"/>
  <c r="AN160" i="12"/>
  <c r="AN128" i="12"/>
  <c r="AN236" i="12"/>
  <c r="AN108" i="12"/>
  <c r="AN284" i="12"/>
  <c r="AN92" i="12"/>
  <c r="AN322" i="12"/>
  <c r="AN318" i="12"/>
  <c r="AN314" i="12"/>
  <c r="AN312" i="12"/>
  <c r="AN310" i="12"/>
  <c r="AN306" i="12"/>
  <c r="AN302" i="12"/>
  <c r="AN298" i="12"/>
  <c r="AN296" i="12"/>
  <c r="AN294" i="12"/>
  <c r="AN290" i="12"/>
  <c r="AN286" i="12"/>
  <c r="AN276" i="12"/>
  <c r="AN272" i="12"/>
  <c r="AN254" i="12"/>
  <c r="AN250" i="12"/>
  <c r="AN248" i="12"/>
  <c r="AN244" i="12"/>
  <c r="AN240" i="12"/>
  <c r="AN230" i="12"/>
  <c r="AN226" i="12"/>
  <c r="AN214" i="12"/>
  <c r="AN210" i="12"/>
  <c r="AN206" i="12"/>
  <c r="AN202" i="12"/>
  <c r="AN200" i="12"/>
  <c r="AN190" i="12"/>
  <c r="AN186" i="12"/>
  <c r="AN184" i="12"/>
  <c r="AN182" i="12"/>
  <c r="AN178" i="12"/>
  <c r="AN174" i="12"/>
  <c r="AN170" i="12"/>
  <c r="AN168" i="12"/>
  <c r="AN158" i="12"/>
  <c r="AN154" i="12"/>
  <c r="AN152" i="12"/>
  <c r="AN148" i="12"/>
  <c r="AN146" i="12"/>
  <c r="AN142" i="12"/>
  <c r="AN138" i="12"/>
  <c r="AN136" i="12"/>
  <c r="AN126" i="12"/>
  <c r="AN122" i="12"/>
  <c r="AN120" i="12"/>
  <c r="AN118" i="12"/>
  <c r="AN114" i="12"/>
  <c r="AN110" i="12"/>
  <c r="AN106" i="12"/>
  <c r="AN104" i="12"/>
  <c r="AN102" i="12"/>
  <c r="AN98" i="12"/>
  <c r="AN86" i="12"/>
  <c r="AN82" i="12"/>
  <c r="AN78" i="12"/>
  <c r="AN74" i="12"/>
  <c r="AN58" i="12"/>
  <c r="AN54" i="12"/>
  <c r="AN46" i="12"/>
  <c r="AN38" i="12"/>
  <c r="AN34" i="12"/>
  <c r="AN580" i="12"/>
  <c r="AN548" i="12"/>
  <c r="AN516" i="12"/>
  <c r="AN484" i="12"/>
  <c r="AN452" i="12"/>
  <c r="AN388" i="12"/>
  <c r="AN356" i="12"/>
  <c r="AN324" i="12"/>
  <c r="AN616" i="12"/>
  <c r="AN552" i="12"/>
  <c r="AN488" i="12"/>
  <c r="AN622" i="12"/>
  <c r="AN614" i="12"/>
  <c r="AN610" i="12"/>
  <c r="AN606" i="12"/>
  <c r="AN602" i="12"/>
  <c r="AN594" i="12"/>
  <c r="AN590" i="12"/>
  <c r="AN582" i="12"/>
  <c r="AN574" i="12"/>
  <c r="AN570" i="12"/>
  <c r="AN554" i="12"/>
  <c r="AN546" i="12"/>
  <c r="AN534" i="12"/>
  <c r="AN522" i="12"/>
  <c r="AN514" i="12"/>
  <c r="AN502" i="12"/>
  <c r="AN498" i="12"/>
  <c r="AN494" i="12"/>
  <c r="AN486" i="12"/>
  <c r="AN470" i="12"/>
  <c r="AN458" i="12"/>
  <c r="AN446" i="12"/>
  <c r="AN438" i="12"/>
  <c r="AN422" i="12"/>
  <c r="AN406" i="12"/>
  <c r="AN402" i="12"/>
  <c r="AN398" i="12"/>
  <c r="AN390" i="12"/>
  <c r="AN386" i="12"/>
  <c r="AN378" i="12"/>
  <c r="AN370" i="12"/>
  <c r="AN362" i="12"/>
  <c r="AN354" i="12"/>
  <c r="AN350" i="12"/>
  <c r="AN346" i="12"/>
  <c r="AN330" i="12"/>
  <c r="AN316" i="12"/>
  <c r="AN188" i="12"/>
  <c r="AN64" i="12"/>
  <c r="AN36" i="12"/>
  <c r="AN72" i="12"/>
  <c r="AN320" i="12"/>
  <c r="AN308" i="12"/>
  <c r="AN304" i="12"/>
  <c r="AN282" i="12"/>
  <c r="AN280" i="12"/>
  <c r="AN278" i="12"/>
  <c r="AN274" i="12"/>
  <c r="AN270" i="12"/>
  <c r="AN266" i="12"/>
  <c r="AN264" i="12"/>
  <c r="AN262" i="12"/>
  <c r="AN258" i="12"/>
  <c r="AN246" i="12"/>
  <c r="AN242" i="12"/>
  <c r="AN238" i="12"/>
  <c r="AN234" i="12"/>
  <c r="AN232" i="12"/>
  <c r="AN222" i="12"/>
  <c r="AN218" i="12"/>
  <c r="AN216" i="12"/>
  <c r="AN212" i="12"/>
  <c r="AN208" i="12"/>
  <c r="AN198" i="12"/>
  <c r="AN194" i="12"/>
  <c r="AN180" i="12"/>
  <c r="AN176" i="12"/>
  <c r="AN166" i="12"/>
  <c r="AN162" i="12"/>
  <c r="AN150" i="12"/>
  <c r="AN144" i="12"/>
  <c r="AN134" i="12"/>
  <c r="AN130" i="12"/>
  <c r="AN116" i="12"/>
  <c r="AN112" i="12"/>
  <c r="AN94" i="12"/>
  <c r="AN90" i="12"/>
  <c r="AN88" i="12"/>
  <c r="AN84" i="12"/>
  <c r="AN80" i="12"/>
  <c r="AN70" i="12"/>
  <c r="AN66" i="12"/>
  <c r="AN62" i="12"/>
  <c r="AN50" i="12"/>
  <c r="AN42" i="12"/>
  <c r="AN300" i="12"/>
  <c r="AN172" i="12"/>
  <c r="AN52" i="12"/>
  <c r="AN156" i="12"/>
  <c r="AN56" i="12"/>
  <c r="AN224" i="12"/>
  <c r="AN96" i="12"/>
  <c r="U628" i="12"/>
  <c r="U630" i="12"/>
  <c r="U632" i="12"/>
  <c r="U631" i="12"/>
  <c r="U629" i="12"/>
  <c r="U627" i="12"/>
  <c r="U626" i="12"/>
  <c r="U625" i="12"/>
  <c r="U624" i="12"/>
  <c r="U621" i="12"/>
  <c r="U623" i="12"/>
  <c r="U612" i="12"/>
  <c r="U622" i="12"/>
  <c r="U620" i="12"/>
  <c r="U619" i="12"/>
  <c r="U618" i="12"/>
  <c r="U617" i="12"/>
  <c r="U616" i="12"/>
  <c r="U615" i="12"/>
  <c r="U614" i="12"/>
  <c r="U613" i="12"/>
  <c r="U611" i="12"/>
  <c r="U610" i="12"/>
  <c r="U609" i="12"/>
  <c r="U608" i="12"/>
  <c r="U607" i="12"/>
  <c r="U606" i="12"/>
  <c r="U605" i="12"/>
  <c r="U602" i="12"/>
  <c r="U604" i="12"/>
  <c r="U603" i="12"/>
  <c r="U601" i="12"/>
  <c r="U600" i="12"/>
  <c r="U599" i="12"/>
  <c r="U598" i="12"/>
  <c r="U597" i="12"/>
  <c r="U593" i="12"/>
  <c r="U596" i="12"/>
  <c r="U595" i="12"/>
  <c r="U594" i="12"/>
  <c r="U592" i="12"/>
  <c r="U591" i="12"/>
  <c r="U590" i="12"/>
  <c r="U589" i="12"/>
  <c r="U588" i="12"/>
  <c r="U587" i="12"/>
  <c r="U586" i="12"/>
  <c r="U585" i="12"/>
  <c r="U584" i="12"/>
  <c r="U583" i="12"/>
  <c r="U581" i="12"/>
  <c r="U582" i="12"/>
  <c r="U580" i="12"/>
  <c r="U579" i="12"/>
  <c r="U578" i="12"/>
  <c r="U575" i="12"/>
  <c r="U577" i="12"/>
  <c r="U576" i="12"/>
  <c r="U574" i="12"/>
  <c r="U573" i="12"/>
  <c r="U572" i="12"/>
  <c r="U571" i="12"/>
  <c r="U570" i="12"/>
  <c r="U569" i="12"/>
  <c r="U568" i="12"/>
  <c r="U567" i="12"/>
  <c r="U566" i="12"/>
  <c r="U565" i="12"/>
  <c r="U564" i="12"/>
  <c r="U563" i="12"/>
  <c r="U562" i="12"/>
  <c r="U561" i="12"/>
  <c r="U560" i="12"/>
  <c r="U559" i="12"/>
  <c r="U558" i="12"/>
  <c r="U557" i="12"/>
  <c r="U556" i="12"/>
  <c r="U555" i="12"/>
  <c r="U554" i="12"/>
  <c r="U553" i="12"/>
  <c r="U552" i="12"/>
  <c r="U551" i="12"/>
  <c r="U550" i="12"/>
  <c r="U549" i="12"/>
  <c r="U548" i="12"/>
  <c r="U547" i="12"/>
  <c r="U546" i="12"/>
  <c r="U545" i="12"/>
  <c r="U544" i="12"/>
  <c r="U543" i="12"/>
  <c r="U541" i="12"/>
  <c r="U542" i="12"/>
  <c r="U540" i="12"/>
  <c r="U539" i="12"/>
  <c r="U538" i="12"/>
  <c r="U537" i="12"/>
  <c r="U536" i="12"/>
  <c r="U535" i="12"/>
  <c r="U534" i="12"/>
  <c r="U533" i="12"/>
  <c r="U532" i="12"/>
  <c r="U531" i="12"/>
  <c r="U530" i="12"/>
  <c r="U529" i="12"/>
  <c r="U528" i="12"/>
  <c r="U523" i="12"/>
  <c r="U527" i="12"/>
  <c r="U526" i="12"/>
  <c r="U525" i="12"/>
  <c r="U524" i="12"/>
  <c r="U522" i="12"/>
  <c r="U521" i="12"/>
  <c r="U520" i="12"/>
  <c r="U519" i="12"/>
  <c r="U518" i="12"/>
  <c r="U517" i="12"/>
  <c r="U516" i="12"/>
  <c r="U511" i="12"/>
  <c r="U515" i="12"/>
  <c r="U514" i="12"/>
  <c r="U513" i="12"/>
  <c r="U512" i="12"/>
  <c r="U510" i="12"/>
  <c r="U509" i="12"/>
  <c r="U508" i="12"/>
  <c r="U507" i="12"/>
  <c r="U506" i="12"/>
  <c r="U505" i="12"/>
  <c r="U504" i="12"/>
  <c r="U503" i="12"/>
  <c r="U502" i="12"/>
  <c r="U501" i="12"/>
  <c r="U500" i="12"/>
  <c r="U499" i="12"/>
  <c r="U498" i="12"/>
  <c r="U497" i="12"/>
  <c r="U496" i="12"/>
  <c r="U495" i="12"/>
  <c r="U494" i="12"/>
  <c r="U493" i="12"/>
  <c r="U492" i="12"/>
  <c r="U491" i="12"/>
  <c r="U490" i="12"/>
  <c r="U489" i="12"/>
  <c r="U488" i="12"/>
  <c r="U487" i="12"/>
  <c r="U484" i="12"/>
  <c r="U486" i="12"/>
  <c r="U485" i="12"/>
  <c r="U483" i="12"/>
  <c r="U482" i="12"/>
  <c r="U479" i="12"/>
  <c r="U481" i="12"/>
  <c r="U480" i="12"/>
  <c r="U478" i="12"/>
  <c r="U477" i="12"/>
  <c r="U476" i="12"/>
  <c r="U475" i="12"/>
  <c r="U474" i="12"/>
  <c r="U473" i="12"/>
  <c r="U472" i="12"/>
  <c r="U471" i="12"/>
  <c r="U468" i="12"/>
  <c r="U470" i="12"/>
  <c r="U469" i="12"/>
  <c r="U467" i="12"/>
  <c r="U466" i="12"/>
  <c r="U465" i="12"/>
  <c r="U462" i="12"/>
  <c r="U464" i="12"/>
  <c r="U463" i="12"/>
  <c r="U461" i="12"/>
  <c r="U460" i="12"/>
  <c r="U459" i="12"/>
  <c r="U458" i="12"/>
  <c r="U457" i="12"/>
  <c r="U456" i="12"/>
  <c r="U455" i="12"/>
  <c r="U453" i="12"/>
  <c r="U454" i="12"/>
  <c r="U452" i="12"/>
  <c r="U451" i="12"/>
  <c r="U450" i="12"/>
  <c r="U449" i="12"/>
  <c r="U448" i="12"/>
  <c r="U447" i="12"/>
  <c r="U446" i="12"/>
  <c r="U445" i="12"/>
  <c r="U444" i="12"/>
  <c r="U443" i="12"/>
  <c r="U434" i="12"/>
  <c r="U442" i="12"/>
  <c r="U441" i="12"/>
  <c r="U440" i="12"/>
  <c r="U439" i="12"/>
  <c r="U436" i="12"/>
  <c r="U438" i="12"/>
  <c r="U437" i="12"/>
  <c r="U435" i="12"/>
  <c r="U433" i="12"/>
  <c r="U432" i="12"/>
  <c r="U431" i="12"/>
  <c r="U430" i="12"/>
  <c r="U429" i="12"/>
  <c r="U428" i="12"/>
  <c r="U427" i="12"/>
  <c r="U426" i="12"/>
  <c r="U425" i="12"/>
  <c r="U424" i="12"/>
  <c r="U423" i="12"/>
  <c r="U422" i="12"/>
  <c r="U421" i="12"/>
  <c r="U420" i="12"/>
  <c r="U419" i="12"/>
  <c r="U418" i="12"/>
  <c r="U417" i="12"/>
  <c r="U416" i="12"/>
  <c r="U415" i="12"/>
  <c r="U414" i="12"/>
  <c r="U413" i="12"/>
  <c r="U412" i="12"/>
  <c r="U411" i="12"/>
  <c r="U410" i="12"/>
  <c r="U409" i="12"/>
  <c r="U408" i="12"/>
  <c r="U407" i="12"/>
  <c r="U406" i="12"/>
  <c r="U405" i="12"/>
  <c r="U404" i="12"/>
  <c r="U403" i="12"/>
  <c r="U402" i="12"/>
  <c r="U401" i="12"/>
  <c r="U400" i="12"/>
  <c r="U399" i="12"/>
  <c r="U398" i="12"/>
  <c r="U397" i="12"/>
  <c r="U396" i="12"/>
  <c r="U395" i="12"/>
  <c r="U394" i="12"/>
  <c r="U393" i="12"/>
  <c r="U391" i="12"/>
  <c r="U392" i="12"/>
  <c r="U390" i="12"/>
  <c r="U389" i="12"/>
  <c r="U388" i="12"/>
  <c r="U387" i="12"/>
  <c r="U386" i="12"/>
  <c r="U385" i="12"/>
  <c r="U384" i="12"/>
  <c r="U383" i="12"/>
  <c r="U382" i="12"/>
  <c r="U381" i="12"/>
  <c r="U380" i="12"/>
  <c r="U379" i="12"/>
  <c r="U378" i="12"/>
  <c r="U377" i="12"/>
  <c r="U374" i="12"/>
  <c r="U376" i="12"/>
  <c r="U375" i="12"/>
  <c r="U373" i="12"/>
  <c r="U369" i="12"/>
  <c r="U372" i="12"/>
  <c r="U371" i="12"/>
  <c r="U370" i="12"/>
  <c r="U366" i="12"/>
  <c r="U368" i="12"/>
  <c r="U361" i="12"/>
  <c r="U367" i="12"/>
  <c r="U365" i="12"/>
  <c r="U364" i="12"/>
  <c r="U363" i="12"/>
  <c r="U362" i="12"/>
  <c r="U360" i="12"/>
  <c r="U359" i="12"/>
  <c r="U358" i="12"/>
  <c r="U357" i="12"/>
  <c r="U356" i="12"/>
  <c r="U351" i="12"/>
  <c r="U355" i="12"/>
  <c r="U354" i="12"/>
  <c r="U353" i="12"/>
  <c r="U352" i="12"/>
  <c r="U350" i="12"/>
  <c r="U349" i="12"/>
  <c r="U348" i="12"/>
  <c r="U341" i="12"/>
  <c r="U343" i="12"/>
  <c r="U345" i="12"/>
  <c r="U347" i="12"/>
  <c r="U346" i="12"/>
  <c r="U344" i="12"/>
  <c r="U342" i="12"/>
  <c r="U340" i="12"/>
  <c r="U337" i="12"/>
  <c r="U339" i="12"/>
  <c r="U338" i="12"/>
  <c r="U333" i="12"/>
  <c r="U336" i="12"/>
  <c r="U335" i="12"/>
  <c r="U334" i="12"/>
  <c r="U332" i="12"/>
  <c r="U331" i="12"/>
  <c r="U330" i="12"/>
  <c r="U329" i="12"/>
  <c r="U328" i="12"/>
  <c r="U327" i="12"/>
  <c r="U326" i="12"/>
  <c r="U325" i="12"/>
  <c r="U324" i="12"/>
  <c r="U323" i="12"/>
  <c r="U322" i="12"/>
  <c r="U321" i="12"/>
  <c r="U320" i="12"/>
  <c r="U319" i="12"/>
  <c r="U318" i="12"/>
  <c r="U317" i="12"/>
  <c r="U316" i="12"/>
  <c r="U313" i="12"/>
  <c r="U315" i="12"/>
  <c r="U314" i="12"/>
  <c r="U312" i="12"/>
  <c r="U311" i="12"/>
  <c r="U310" i="12"/>
  <c r="U309" i="12"/>
  <c r="U308" i="12"/>
  <c r="U307" i="12"/>
  <c r="U306" i="12"/>
  <c r="U305" i="12"/>
  <c r="U304" i="12"/>
  <c r="U303" i="12"/>
  <c r="U302" i="12"/>
  <c r="U301" i="12"/>
  <c r="U300" i="12"/>
  <c r="U299" i="12"/>
  <c r="U298" i="12"/>
  <c r="U293" i="12"/>
  <c r="U297" i="12"/>
  <c r="U296" i="12"/>
  <c r="U295" i="12"/>
  <c r="U294" i="12"/>
  <c r="U292" i="12"/>
  <c r="U289" i="12"/>
  <c r="U291" i="12"/>
  <c r="U290" i="12"/>
  <c r="U288" i="12"/>
  <c r="U287" i="12"/>
  <c r="U286" i="12"/>
  <c r="U285" i="12"/>
  <c r="U284" i="12"/>
  <c r="U283" i="12"/>
  <c r="U282" i="12"/>
  <c r="U281" i="12"/>
  <c r="U280" i="12"/>
  <c r="U279" i="12"/>
  <c r="U33" i="12"/>
  <c r="U35" i="12"/>
  <c r="U37" i="12"/>
  <c r="U39" i="12"/>
  <c r="U41" i="12"/>
  <c r="U43" i="12"/>
  <c r="U45" i="12"/>
  <c r="U47" i="12"/>
  <c r="U49" i="12"/>
  <c r="U51" i="12"/>
  <c r="U53" i="12"/>
  <c r="U55" i="12"/>
  <c r="U57" i="12"/>
  <c r="U59" i="12"/>
  <c r="U61" i="12"/>
  <c r="U63" i="12"/>
  <c r="U65" i="12"/>
  <c r="U67" i="12"/>
  <c r="U69" i="12"/>
  <c r="U71" i="12"/>
  <c r="U73" i="12"/>
  <c r="U75" i="12"/>
  <c r="U77" i="12"/>
  <c r="U79" i="12"/>
  <c r="U81" i="12"/>
  <c r="U83" i="12"/>
  <c r="U85" i="12"/>
  <c r="U87" i="12"/>
  <c r="U89" i="12"/>
  <c r="U91" i="12"/>
  <c r="U93" i="12"/>
  <c r="U95" i="12"/>
  <c r="U97" i="12"/>
  <c r="U99" i="12"/>
  <c r="U101" i="12"/>
  <c r="U103" i="12"/>
  <c r="U105" i="12"/>
  <c r="U107" i="12"/>
  <c r="U109" i="12"/>
  <c r="U111" i="12"/>
  <c r="U113" i="12"/>
  <c r="U115" i="12"/>
  <c r="U117" i="12"/>
  <c r="U119" i="12"/>
  <c r="U121" i="12"/>
  <c r="U123" i="12"/>
  <c r="U125" i="12"/>
  <c r="U127" i="12"/>
  <c r="U129" i="12"/>
  <c r="U131" i="12"/>
  <c r="U133" i="12"/>
  <c r="U135" i="12"/>
  <c r="U137" i="12"/>
  <c r="U139" i="12"/>
  <c r="U141" i="12"/>
  <c r="U143" i="12"/>
  <c r="U145" i="12"/>
  <c r="U147" i="12"/>
  <c r="U149" i="12"/>
  <c r="U151" i="12"/>
  <c r="U153" i="12"/>
  <c r="U155" i="12"/>
  <c r="U157" i="12"/>
  <c r="U159" i="12"/>
  <c r="U161" i="12"/>
  <c r="U163" i="12"/>
  <c r="U165" i="12"/>
  <c r="U167" i="12"/>
  <c r="U169" i="12"/>
  <c r="U171" i="12"/>
  <c r="U173" i="12"/>
  <c r="U175" i="12"/>
  <c r="U177" i="12"/>
  <c r="U179" i="12"/>
  <c r="U181" i="12"/>
  <c r="U183" i="12"/>
  <c r="U185" i="12"/>
  <c r="U187" i="12"/>
  <c r="U189" i="12"/>
  <c r="U191" i="12"/>
  <c r="U193" i="12"/>
  <c r="U195" i="12"/>
  <c r="U197" i="12"/>
  <c r="U199" i="12"/>
  <c r="U201" i="12"/>
  <c r="U203" i="12"/>
  <c r="U205" i="12"/>
  <c r="U207" i="12"/>
  <c r="U209" i="12"/>
  <c r="U211" i="12"/>
  <c r="U213" i="12"/>
  <c r="U215" i="12"/>
  <c r="U217" i="12"/>
  <c r="U219" i="12"/>
  <c r="U221" i="12"/>
  <c r="U223" i="12"/>
  <c r="U225" i="12"/>
  <c r="U227" i="12"/>
  <c r="U229" i="12"/>
  <c r="U231" i="12"/>
  <c r="U233" i="12"/>
  <c r="U235" i="12"/>
  <c r="U237" i="12"/>
  <c r="U239" i="12"/>
  <c r="U241" i="12"/>
  <c r="U243" i="12"/>
  <c r="U245" i="12"/>
  <c r="U247" i="12"/>
  <c r="U249" i="12"/>
  <c r="U251" i="12"/>
  <c r="U253" i="12"/>
  <c r="U255" i="12"/>
  <c r="U257" i="12"/>
  <c r="U259" i="12"/>
  <c r="U261" i="12"/>
  <c r="U263" i="12"/>
  <c r="U265" i="12"/>
  <c r="U267" i="12"/>
  <c r="U269" i="12"/>
  <c r="U271" i="12"/>
  <c r="U273" i="12"/>
  <c r="U275" i="12"/>
  <c r="U277" i="12"/>
  <c r="U34" i="12"/>
  <c r="U36" i="12"/>
  <c r="U38" i="12"/>
  <c r="U40" i="12"/>
  <c r="U42" i="12"/>
  <c r="U44" i="12"/>
  <c r="U46" i="12"/>
  <c r="U48" i="12"/>
  <c r="U50" i="12"/>
  <c r="U52" i="12"/>
  <c r="U54" i="12"/>
  <c r="U56" i="12"/>
  <c r="U58" i="12"/>
  <c r="U60" i="12"/>
  <c r="U62" i="12"/>
  <c r="U64" i="12"/>
  <c r="U66" i="12"/>
  <c r="U68" i="12"/>
  <c r="U70" i="12"/>
  <c r="U72" i="12"/>
  <c r="U74" i="12"/>
  <c r="U76" i="12"/>
  <c r="U78" i="12"/>
  <c r="U80" i="12"/>
  <c r="U82" i="12"/>
  <c r="U84" i="12"/>
  <c r="U86" i="12"/>
  <c r="U88" i="12"/>
  <c r="U90" i="12"/>
  <c r="U92" i="12"/>
  <c r="U94" i="12"/>
  <c r="U96" i="12"/>
  <c r="U98" i="12"/>
  <c r="U100" i="12"/>
  <c r="U102" i="12"/>
  <c r="U104" i="12"/>
  <c r="U106" i="12"/>
  <c r="U108" i="12"/>
  <c r="U110" i="12"/>
  <c r="U112" i="12"/>
  <c r="U114" i="12"/>
  <c r="U116" i="12"/>
  <c r="U118" i="12"/>
  <c r="U120" i="12"/>
  <c r="U122" i="12"/>
  <c r="U124" i="12"/>
  <c r="U126" i="12"/>
  <c r="U128" i="12"/>
  <c r="U130" i="12"/>
  <c r="U132" i="12"/>
  <c r="U134" i="12"/>
  <c r="U136" i="12"/>
  <c r="U138" i="12"/>
  <c r="U140" i="12"/>
  <c r="U142" i="12"/>
  <c r="U144" i="12"/>
  <c r="U146" i="12"/>
  <c r="U148" i="12"/>
  <c r="U150" i="12"/>
  <c r="U152" i="12"/>
  <c r="U154" i="12"/>
  <c r="U156" i="12"/>
  <c r="U158" i="12"/>
  <c r="U160" i="12"/>
  <c r="U162" i="12"/>
  <c r="U164" i="12"/>
  <c r="U166" i="12"/>
  <c r="U168" i="12"/>
  <c r="U170" i="12"/>
  <c r="U172" i="12"/>
  <c r="U174" i="12"/>
  <c r="U176" i="12"/>
  <c r="U178" i="12"/>
  <c r="U180" i="12"/>
  <c r="U182" i="12"/>
  <c r="U184" i="12"/>
  <c r="U186" i="12"/>
  <c r="U188" i="12"/>
  <c r="U190" i="12"/>
  <c r="U192" i="12"/>
  <c r="U194" i="12"/>
  <c r="U196" i="12"/>
  <c r="U198" i="12"/>
  <c r="U200" i="12"/>
  <c r="U202" i="12"/>
  <c r="U204" i="12"/>
  <c r="U206" i="12"/>
  <c r="U208" i="12"/>
  <c r="U210" i="12"/>
  <c r="U212" i="12"/>
  <c r="U214" i="12"/>
  <c r="U216" i="12"/>
  <c r="U218" i="12"/>
  <c r="U220" i="12"/>
  <c r="U222" i="12"/>
  <c r="U224" i="12"/>
  <c r="U226" i="12"/>
  <c r="U228" i="12"/>
  <c r="U230" i="12"/>
  <c r="U232" i="12"/>
  <c r="U234" i="12"/>
  <c r="U236" i="12"/>
  <c r="U238" i="12"/>
  <c r="U240" i="12"/>
  <c r="U242" i="12"/>
  <c r="U244" i="12"/>
  <c r="U246" i="12"/>
  <c r="U248" i="12"/>
  <c r="U250" i="12"/>
  <c r="U252" i="12"/>
  <c r="U254" i="12"/>
  <c r="U256" i="12"/>
  <c r="U258" i="12"/>
  <c r="U260" i="12"/>
  <c r="U262" i="12"/>
  <c r="U264" i="12"/>
  <c r="U266" i="12"/>
  <c r="U268" i="12"/>
  <c r="U270" i="12"/>
  <c r="U272" i="12"/>
  <c r="U274" i="12"/>
  <c r="U276" i="12"/>
  <c r="U278" i="12"/>
  <c r="M15" i="4"/>
  <c r="J15" i="4"/>
  <c r="AI286" i="12" l="1"/>
  <c r="AI457" i="12"/>
  <c r="AI450" i="12"/>
  <c r="AM96" i="12"/>
  <c r="AM224" i="12"/>
  <c r="AM56" i="12"/>
  <c r="AM156" i="12"/>
  <c r="AM52" i="12"/>
  <c r="AM172" i="12"/>
  <c r="AM300" i="12"/>
  <c r="AM42" i="12"/>
  <c r="AM50" i="12"/>
  <c r="AM62" i="12"/>
  <c r="AM66" i="12"/>
  <c r="AM70" i="12"/>
  <c r="AM80" i="12"/>
  <c r="AM84" i="12"/>
  <c r="AM88" i="12"/>
  <c r="AM90" i="12"/>
  <c r="AM94" i="12"/>
  <c r="AM112" i="12"/>
  <c r="AM116" i="12"/>
  <c r="AM130" i="12"/>
  <c r="AM134" i="12"/>
  <c r="AM144" i="12"/>
  <c r="AM150" i="12"/>
  <c r="AM162" i="12"/>
  <c r="AM166" i="12"/>
  <c r="AM176" i="12"/>
  <c r="AM180" i="12"/>
  <c r="AM194" i="12"/>
  <c r="AM198" i="12"/>
  <c r="AM208" i="12"/>
  <c r="AM212" i="12"/>
  <c r="AM216" i="12"/>
  <c r="AM218" i="12"/>
  <c r="AM222" i="12"/>
  <c r="AM232" i="12"/>
  <c r="AM234" i="12"/>
  <c r="AM238" i="12"/>
  <c r="AM242" i="12"/>
  <c r="AM246" i="12"/>
  <c r="AM258" i="12"/>
  <c r="AM262" i="12"/>
  <c r="AM264" i="12"/>
  <c r="AM266" i="12"/>
  <c r="AM270" i="12"/>
  <c r="AM274" i="12"/>
  <c r="AM278" i="12"/>
  <c r="AM280" i="12"/>
  <c r="AM282" i="12"/>
  <c r="AM304" i="12"/>
  <c r="AM308" i="12"/>
  <c r="AM320" i="12"/>
  <c r="AM72" i="12"/>
  <c r="AM36" i="12"/>
  <c r="AM64" i="12"/>
  <c r="AM188" i="12"/>
  <c r="AM316" i="12"/>
  <c r="AM330" i="12"/>
  <c r="AM346" i="12"/>
  <c r="AM350" i="12"/>
  <c r="AM354" i="12"/>
  <c r="AM362" i="12"/>
  <c r="AM370" i="12"/>
  <c r="AM378" i="12"/>
  <c r="AM386" i="12"/>
  <c r="AM390" i="12"/>
  <c r="AM398" i="12"/>
  <c r="AM402" i="12"/>
  <c r="AM406" i="12"/>
  <c r="AM422" i="12"/>
  <c r="AM438" i="12"/>
  <c r="AM446" i="12"/>
  <c r="AM458" i="12"/>
  <c r="AM470" i="12"/>
  <c r="AM486" i="12"/>
  <c r="AM494" i="12"/>
  <c r="AM498" i="12"/>
  <c r="AM502" i="12"/>
  <c r="AM514" i="12"/>
  <c r="AM522" i="12"/>
  <c r="AM534" i="12"/>
  <c r="AM546" i="12"/>
  <c r="AM554" i="12"/>
  <c r="AM570" i="12"/>
  <c r="AM574" i="12"/>
  <c r="AM582" i="12"/>
  <c r="AM590" i="12"/>
  <c r="AM594" i="12"/>
  <c r="AM602" i="12"/>
  <c r="AM606" i="12"/>
  <c r="AM610" i="12"/>
  <c r="AM614" i="12"/>
  <c r="AM622" i="12"/>
  <c r="AD200" i="12"/>
  <c r="AF200" i="12" s="1"/>
  <c r="AD198" i="12"/>
  <c r="AF198" i="12" s="1"/>
  <c r="AD196" i="12"/>
  <c r="AF196" i="12" s="1"/>
  <c r="AD194" i="12"/>
  <c r="AF194" i="12" s="1"/>
  <c r="AD192" i="12"/>
  <c r="AF192" i="12" s="1"/>
  <c r="AD190" i="12"/>
  <c r="AF190" i="12" s="1"/>
  <c r="AD188" i="12"/>
  <c r="AF188" i="12" s="1"/>
  <c r="AD186" i="12"/>
  <c r="AF186" i="12" s="1"/>
  <c r="AD184" i="12"/>
  <c r="AF184" i="12" s="1"/>
  <c r="AD182" i="12"/>
  <c r="AF182" i="12" s="1"/>
  <c r="AD180" i="12"/>
  <c r="AF180" i="12" s="1"/>
  <c r="AD178" i="12"/>
  <c r="AF178" i="12" s="1"/>
  <c r="AD176" i="12"/>
  <c r="AF176" i="12" s="1"/>
  <c r="AD174" i="12"/>
  <c r="AF174" i="12" s="1"/>
  <c r="AD172" i="12"/>
  <c r="AF172" i="12" s="1"/>
  <c r="AD170" i="12"/>
  <c r="AF170" i="12" s="1"/>
  <c r="AD168" i="12"/>
  <c r="AF168" i="12" s="1"/>
  <c r="AD166" i="12"/>
  <c r="AF166" i="12" s="1"/>
  <c r="AD164" i="12"/>
  <c r="AF164" i="12" s="1"/>
  <c r="AD162" i="12"/>
  <c r="AF162" i="12" s="1"/>
  <c r="AD160" i="12"/>
  <c r="AF160" i="12" s="1"/>
  <c r="AD158" i="12"/>
  <c r="AF158" i="12" s="1"/>
  <c r="AD156" i="12"/>
  <c r="AF156" i="12" s="1"/>
  <c r="AD154" i="12"/>
  <c r="AF154" i="12" s="1"/>
  <c r="AD152" i="12"/>
  <c r="AF152" i="12" s="1"/>
  <c r="AD150" i="12"/>
  <c r="AF150" i="12" s="1"/>
  <c r="AD148" i="12"/>
  <c r="AF148" i="12" s="1"/>
  <c r="AD146" i="12"/>
  <c r="AF146" i="12" s="1"/>
  <c r="AD144" i="12"/>
  <c r="AF144" i="12" s="1"/>
  <c r="AD142" i="12"/>
  <c r="AF142" i="12" s="1"/>
  <c r="AD140" i="12"/>
  <c r="AF140" i="12" s="1"/>
  <c r="AD138" i="12"/>
  <c r="AF138" i="12" s="1"/>
  <c r="AD136" i="12"/>
  <c r="AF136" i="12" s="1"/>
  <c r="AD134" i="12"/>
  <c r="AF134" i="12" s="1"/>
  <c r="AD132" i="12"/>
  <c r="AF132" i="12" s="1"/>
  <c r="AD130" i="12"/>
  <c r="AF130" i="12" s="1"/>
  <c r="AD128" i="12"/>
  <c r="AF128" i="12" s="1"/>
  <c r="AD126" i="12"/>
  <c r="AF126" i="12" s="1"/>
  <c r="AD124" i="12"/>
  <c r="AF124" i="12" s="1"/>
  <c r="AD122" i="12"/>
  <c r="AF122" i="12" s="1"/>
  <c r="AD120" i="12"/>
  <c r="AF120" i="12" s="1"/>
  <c r="AD118" i="12"/>
  <c r="AF118" i="12" s="1"/>
  <c r="AD116" i="12"/>
  <c r="AF116" i="12" s="1"/>
  <c r="AD114" i="12"/>
  <c r="AF114" i="12" s="1"/>
  <c r="AD112" i="12"/>
  <c r="AF112" i="12" s="1"/>
  <c r="AD110" i="12"/>
  <c r="AF110" i="12" s="1"/>
  <c r="AD108" i="12"/>
  <c r="AF108" i="12" s="1"/>
  <c r="AD106" i="12"/>
  <c r="AF106" i="12" s="1"/>
  <c r="AD104" i="12"/>
  <c r="AF104" i="12" s="1"/>
  <c r="AD102" i="12"/>
  <c r="AF102" i="12" s="1"/>
  <c r="AD100" i="12"/>
  <c r="AF100" i="12" s="1"/>
  <c r="AD98" i="12"/>
  <c r="AF98" i="12" s="1"/>
  <c r="AD96" i="12"/>
  <c r="AF96" i="12" s="1"/>
  <c r="AD94" i="12"/>
  <c r="AF94" i="12" s="1"/>
  <c r="AD92" i="12"/>
  <c r="AF92" i="12" s="1"/>
  <c r="AD90" i="12"/>
  <c r="AF90" i="12" s="1"/>
  <c r="AD88" i="12"/>
  <c r="AF88" i="12" s="1"/>
  <c r="AD86" i="12"/>
  <c r="AF86" i="12" s="1"/>
  <c r="AD84" i="12"/>
  <c r="AF84" i="12" s="1"/>
  <c r="AD82" i="12"/>
  <c r="AF82" i="12" s="1"/>
  <c r="AD80" i="12"/>
  <c r="AE80" i="12" s="1"/>
  <c r="AD78" i="12"/>
  <c r="AE78" i="12" s="1"/>
  <c r="AD76" i="12"/>
  <c r="AE76" i="12" s="1"/>
  <c r="AD74" i="12"/>
  <c r="AE74" i="12" s="1"/>
  <c r="AD72" i="12"/>
  <c r="AE72" i="12" s="1"/>
  <c r="AD70" i="12"/>
  <c r="AE70" i="12" s="1"/>
  <c r="AD68" i="12"/>
  <c r="AE68" i="12" s="1"/>
  <c r="AD66" i="12"/>
  <c r="AE66" i="12" s="1"/>
  <c r="AD64" i="12"/>
  <c r="AE64" i="12" s="1"/>
  <c r="AD62" i="12"/>
  <c r="AE62" i="12" s="1"/>
  <c r="AD60" i="12"/>
  <c r="AE60" i="12" s="1"/>
  <c r="AD58" i="12"/>
  <c r="AE58" i="12" s="1"/>
  <c r="AD56" i="12"/>
  <c r="AE56" i="12" s="1"/>
  <c r="AD54" i="12"/>
  <c r="AE54" i="12" s="1"/>
  <c r="AD52" i="12"/>
  <c r="AE52" i="12" s="1"/>
  <c r="AD50" i="12"/>
  <c r="AE50" i="12" s="1"/>
  <c r="AD48" i="12"/>
  <c r="AE48" i="12" s="1"/>
  <c r="AD46" i="12"/>
  <c r="AE46" i="12" s="1"/>
  <c r="AD44" i="12"/>
  <c r="AE44" i="12" s="1"/>
  <c r="AD42" i="12"/>
  <c r="AE42" i="12" s="1"/>
  <c r="AD40" i="12"/>
  <c r="AE40" i="12" s="1"/>
  <c r="AD38" i="12"/>
  <c r="AE38" i="12" s="1"/>
  <c r="AD36" i="12"/>
  <c r="AE36" i="12" s="1"/>
  <c r="AD34" i="12"/>
  <c r="AE34" i="12" s="1"/>
  <c r="AI218" i="12"/>
  <c r="AI266" i="12"/>
  <c r="AI311" i="12"/>
  <c r="AI315" i="12"/>
  <c r="AI334" i="12"/>
  <c r="AI280" i="12"/>
  <c r="AI251" i="12"/>
  <c r="AI297" i="12"/>
  <c r="AI375" i="12"/>
  <c r="AI379" i="12"/>
  <c r="AI369" i="12"/>
  <c r="AI354" i="12"/>
  <c r="AI165" i="12"/>
  <c r="AI332" i="12"/>
  <c r="AI234" i="12"/>
  <c r="AI431" i="12"/>
  <c r="AI455" i="12"/>
  <c r="AI278" i="12"/>
  <c r="AI169" i="12"/>
  <c r="AI233" i="12"/>
  <c r="AI265" i="12"/>
  <c r="AI345" i="12"/>
  <c r="AI327" i="12"/>
  <c r="AI202" i="12"/>
  <c r="AI318" i="12"/>
  <c r="AI303" i="12"/>
  <c r="AI217" i="12"/>
  <c r="AI262" i="12"/>
  <c r="AI149" i="12"/>
  <c r="AI470" i="12"/>
  <c r="AI173" i="12"/>
  <c r="AI316" i="12"/>
  <c r="AI350" i="12"/>
  <c r="AG471" i="12"/>
  <c r="AI471" i="12"/>
  <c r="AG433" i="12"/>
  <c r="AI433" i="12"/>
  <c r="AI434" i="12"/>
  <c r="AG391" i="12"/>
  <c r="AI391" i="12"/>
  <c r="AI392" i="12"/>
  <c r="AI370" i="12"/>
  <c r="AI346" i="12"/>
  <c r="AI261" i="12"/>
  <c r="AI355" i="12"/>
  <c r="AI317" i="12"/>
  <c r="AI409" i="12"/>
  <c r="AI328" i="12"/>
  <c r="AI181" i="12"/>
  <c r="AI304" i="12"/>
  <c r="AI405" i="12"/>
  <c r="AG429" i="12"/>
  <c r="AI430" i="12"/>
  <c r="AG387" i="12"/>
  <c r="AI387" i="12"/>
  <c r="AG367" i="12"/>
  <c r="AI367" i="12"/>
  <c r="AG365" i="12"/>
  <c r="AI366" i="12"/>
  <c r="AG331" i="12"/>
  <c r="AI331" i="12"/>
  <c r="AG321" i="12"/>
  <c r="AI322" i="12"/>
  <c r="AG309" i="12"/>
  <c r="AI309" i="12"/>
  <c r="AG305" i="12"/>
  <c r="AI305" i="12"/>
  <c r="AG299" i="12"/>
  <c r="AI299" i="12"/>
  <c r="AG289" i="12"/>
  <c r="AI290" i="12"/>
  <c r="AI289" i="12"/>
  <c r="AG283" i="12"/>
  <c r="AI283" i="12"/>
  <c r="AG275" i="12"/>
  <c r="AI275" i="12"/>
  <c r="AG257" i="12"/>
  <c r="AI257" i="12"/>
  <c r="AG249" i="12"/>
  <c r="AI250" i="12"/>
  <c r="AG243" i="12"/>
  <c r="AI244" i="12"/>
  <c r="AG241" i="12"/>
  <c r="AI241" i="12"/>
  <c r="AG237" i="12"/>
  <c r="AI238" i="12"/>
  <c r="AG227" i="12"/>
  <c r="AI227" i="12"/>
  <c r="AI228" i="12"/>
  <c r="AG225" i="12"/>
  <c r="AI225" i="12"/>
  <c r="AI226" i="12"/>
  <c r="AG221" i="12"/>
  <c r="AI221" i="12"/>
  <c r="AG219" i="12"/>
  <c r="AI220" i="12"/>
  <c r="AI219" i="12"/>
  <c r="AG213" i="12"/>
  <c r="AI213" i="12"/>
  <c r="AG211" i="12"/>
  <c r="AI211" i="12"/>
  <c r="AI212" i="12"/>
  <c r="AG209" i="12"/>
  <c r="AI210" i="12"/>
  <c r="AF207" i="12"/>
  <c r="AI208" i="12"/>
  <c r="AF199" i="12"/>
  <c r="AF193" i="12"/>
  <c r="AF191" i="12"/>
  <c r="AF187" i="12"/>
  <c r="AF185" i="12"/>
  <c r="AF183" i="12"/>
  <c r="AF179" i="12"/>
  <c r="AF177" i="12"/>
  <c r="AF175" i="12"/>
  <c r="AF167" i="12"/>
  <c r="AF163" i="12"/>
  <c r="AF161" i="12"/>
  <c r="AF159" i="12"/>
  <c r="AF157" i="12"/>
  <c r="AF155" i="12"/>
  <c r="AF153" i="12"/>
  <c r="AF147" i="12"/>
  <c r="AI466" i="12"/>
  <c r="AI302" i="12"/>
  <c r="AI358" i="12"/>
  <c r="AI340" i="12"/>
  <c r="AI380" i="12"/>
  <c r="AI310" i="12"/>
  <c r="AI368" i="12"/>
  <c r="AI364" i="12"/>
  <c r="AI284" i="12"/>
  <c r="AI344" i="12"/>
  <c r="AD32" i="12"/>
  <c r="AE32" i="12" s="1"/>
  <c r="AH625" i="12"/>
  <c r="AH617" i="12"/>
  <c r="AH605" i="12"/>
  <c r="AH601" i="12"/>
  <c r="AH593" i="12"/>
  <c r="AH589" i="12"/>
  <c r="AI474" i="12"/>
  <c r="AI463" i="12"/>
  <c r="AI458" i="12"/>
  <c r="AI406" i="12"/>
  <c r="AI410" i="12"/>
  <c r="AI404" i="12"/>
  <c r="AI277" i="12"/>
  <c r="AI312" i="12"/>
  <c r="AI388" i="12"/>
  <c r="AI300" i="12"/>
  <c r="AI333" i="12"/>
  <c r="AI353" i="12"/>
  <c r="AI429" i="12"/>
  <c r="AI252" i="12"/>
  <c r="AI356" i="12"/>
  <c r="AI456" i="12"/>
  <c r="AI432" i="12"/>
  <c r="AI403" i="12"/>
  <c r="AI343" i="12"/>
  <c r="AI475" i="12"/>
  <c r="AI279" i="12"/>
  <c r="AI376" i="12"/>
  <c r="AI298" i="12"/>
  <c r="AG457" i="12"/>
  <c r="AH603" i="12"/>
  <c r="AH599" i="12"/>
  <c r="AH575" i="12"/>
  <c r="AH569" i="12"/>
  <c r="AG563" i="12"/>
  <c r="AG557" i="12"/>
  <c r="AG551" i="12"/>
  <c r="AG549" i="12"/>
  <c r="AG547" i="12"/>
  <c r="AG545" i="12"/>
  <c r="AG541" i="12"/>
  <c r="AG537" i="12"/>
  <c r="AG533" i="12"/>
  <c r="AG517" i="12"/>
  <c r="AG505" i="12"/>
  <c r="AG501" i="12"/>
  <c r="AG497" i="12"/>
  <c r="AG487" i="12"/>
  <c r="AG485" i="12"/>
  <c r="AG483" i="12"/>
  <c r="AG481" i="12"/>
  <c r="AG479" i="12"/>
  <c r="AG477" i="12"/>
  <c r="AG467" i="12"/>
  <c r="AI467" i="12"/>
  <c r="AG465" i="12"/>
  <c r="AG461" i="12"/>
  <c r="AI462" i="12"/>
  <c r="AG459" i="12"/>
  <c r="AI460" i="12"/>
  <c r="AG453" i="12"/>
  <c r="AI453" i="12"/>
  <c r="AG451" i="12"/>
  <c r="AI451" i="12"/>
  <c r="AI452" i="12"/>
  <c r="AG449" i="12"/>
  <c r="AI449" i="12"/>
  <c r="AG447" i="12"/>
  <c r="AI448" i="12"/>
  <c r="AG445" i="12"/>
  <c r="AI446" i="12"/>
  <c r="AG443" i="12"/>
  <c r="AI444" i="12"/>
  <c r="AG441" i="12"/>
  <c r="AI441" i="12"/>
  <c r="AG439" i="12"/>
  <c r="AI440" i="12"/>
  <c r="AG437" i="12"/>
  <c r="AI437" i="12"/>
  <c r="AG435" i="12"/>
  <c r="AI435" i="12"/>
  <c r="AG427" i="12"/>
  <c r="AI428" i="12"/>
  <c r="AG425" i="12"/>
  <c r="AI425" i="12"/>
  <c r="AG423" i="12"/>
  <c r="AI424" i="12"/>
  <c r="AI421" i="12"/>
  <c r="AI422" i="12"/>
  <c r="AG419" i="12"/>
  <c r="AI420" i="12"/>
  <c r="AG417" i="12"/>
  <c r="AI418" i="12"/>
  <c r="AG415" i="12"/>
  <c r="AI416" i="12"/>
  <c r="AG413" i="12"/>
  <c r="AI413" i="12"/>
  <c r="AG411" i="12"/>
  <c r="AI411" i="12"/>
  <c r="AG407" i="12"/>
  <c r="AI408" i="12"/>
  <c r="AG401" i="12"/>
  <c r="AI401" i="12"/>
  <c r="AG399" i="12"/>
  <c r="AI400" i="12"/>
  <c r="AI399" i="12"/>
  <c r="AG397" i="12"/>
  <c r="AI397" i="12"/>
  <c r="AG395" i="12"/>
  <c r="AI395" i="12"/>
  <c r="AI396" i="12"/>
  <c r="AG393" i="12"/>
  <c r="AI393" i="12"/>
  <c r="AG389" i="12"/>
  <c r="AI390" i="12"/>
  <c r="AG385" i="12"/>
  <c r="AI385" i="12"/>
  <c r="AG383" i="12"/>
  <c r="AI384" i="12"/>
  <c r="AG381" i="12"/>
  <c r="AI381" i="12"/>
  <c r="AG377" i="12"/>
  <c r="AI377" i="12"/>
  <c r="AG373" i="12"/>
  <c r="AI374" i="12"/>
  <c r="AG371" i="12"/>
  <c r="AI372" i="12"/>
  <c r="AI371" i="12"/>
  <c r="AG363" i="12"/>
  <c r="AI363" i="12"/>
  <c r="AG361" i="12"/>
  <c r="AI361" i="12"/>
  <c r="AG359" i="12"/>
  <c r="AI360" i="12"/>
  <c r="AG357" i="12"/>
  <c r="AI357" i="12"/>
  <c r="AG351" i="12"/>
  <c r="AI352" i="12"/>
  <c r="AG349" i="12"/>
  <c r="AI349" i="12"/>
  <c r="AG347" i="12"/>
  <c r="AI347" i="12"/>
  <c r="AG341" i="12"/>
  <c r="AI341" i="12"/>
  <c r="AG339" i="12"/>
  <c r="AI339" i="12"/>
  <c r="AG337" i="12"/>
  <c r="AI337" i="12"/>
  <c r="AG335" i="12"/>
  <c r="AI335" i="12"/>
  <c r="AI336" i="12"/>
  <c r="AG329" i="12"/>
  <c r="AI329" i="12"/>
  <c r="AI330" i="12"/>
  <c r="AG325" i="12"/>
  <c r="AI325" i="12"/>
  <c r="AG323" i="12"/>
  <c r="AI323" i="12"/>
  <c r="AI324" i="12"/>
  <c r="AG319" i="12"/>
  <c r="AI319" i="12"/>
  <c r="AG313" i="12"/>
  <c r="AI314" i="12"/>
  <c r="AG307" i="12"/>
  <c r="AI308" i="12"/>
  <c r="AI307" i="12"/>
  <c r="AG301" i="12"/>
  <c r="AI301" i="12"/>
  <c r="AG295" i="12"/>
  <c r="AI296" i="12"/>
  <c r="AG293" i="12"/>
  <c r="AI293" i="12"/>
  <c r="AG291" i="12"/>
  <c r="AI291" i="12"/>
  <c r="AG287" i="12"/>
  <c r="AI288" i="12"/>
  <c r="AI287" i="12"/>
  <c r="AG285" i="12"/>
  <c r="AI285" i="12"/>
  <c r="AG281" i="12"/>
  <c r="AI281" i="12"/>
  <c r="AG273" i="12"/>
  <c r="AI274" i="12"/>
  <c r="AG271" i="12"/>
  <c r="AI272" i="12"/>
  <c r="AG269" i="12"/>
  <c r="AI269" i="12"/>
  <c r="AG267" i="12"/>
  <c r="AI267" i="12"/>
  <c r="AG263" i="12"/>
  <c r="AI263" i="12"/>
  <c r="AG259" i="12"/>
  <c r="AI259" i="12"/>
  <c r="AG255" i="12"/>
  <c r="AI256" i="12"/>
  <c r="AG253" i="12"/>
  <c r="AI253" i="12"/>
  <c r="AG247" i="12"/>
  <c r="AI248" i="12"/>
  <c r="AG245" i="12"/>
  <c r="AI245" i="12"/>
  <c r="AG239" i="12"/>
  <c r="AI239" i="12"/>
  <c r="AG235" i="12"/>
  <c r="AI236" i="12"/>
  <c r="AG231" i="12"/>
  <c r="AI232" i="12"/>
  <c r="AI231" i="12"/>
  <c r="AG229" i="12"/>
  <c r="AI229" i="12"/>
  <c r="AG223" i="12"/>
  <c r="AI223" i="12"/>
  <c r="AI224" i="12"/>
  <c r="AG215" i="12"/>
  <c r="AI216" i="12"/>
  <c r="AF205" i="12"/>
  <c r="AI205" i="12"/>
  <c r="AF203" i="12"/>
  <c r="AI203" i="12"/>
  <c r="AI204" i="12"/>
  <c r="AD145" i="12"/>
  <c r="AD143" i="12"/>
  <c r="AD141" i="12"/>
  <c r="AD139" i="12"/>
  <c r="AD137" i="12"/>
  <c r="AD135" i="12"/>
  <c r="AD133" i="12"/>
  <c r="AD131" i="12"/>
  <c r="AD129" i="12"/>
  <c r="AD127" i="12"/>
  <c r="AD125" i="12"/>
  <c r="AD123" i="12"/>
  <c r="AD121" i="12"/>
  <c r="AD119" i="12"/>
  <c r="AD117" i="12"/>
  <c r="AD115" i="12"/>
  <c r="AD113" i="12"/>
  <c r="AD111" i="12"/>
  <c r="AD109" i="12"/>
  <c r="AD107" i="12"/>
  <c r="AD105" i="12"/>
  <c r="AD103" i="12"/>
  <c r="AD101" i="12"/>
  <c r="AD99" i="12"/>
  <c r="AD97" i="12"/>
  <c r="AD95" i="12"/>
  <c r="AD93" i="12"/>
  <c r="AD91" i="12"/>
  <c r="AD89" i="12"/>
  <c r="AD87" i="12"/>
  <c r="AD85" i="12"/>
  <c r="AD83" i="12"/>
  <c r="AD81" i="12"/>
  <c r="AD79" i="12"/>
  <c r="AD77" i="12"/>
  <c r="AD75" i="12"/>
  <c r="AD73" i="12"/>
  <c r="AD71" i="12"/>
  <c r="AD69" i="12"/>
  <c r="AD67" i="12"/>
  <c r="AD65" i="12"/>
  <c r="AD63" i="12"/>
  <c r="AD61" i="12"/>
  <c r="AD59" i="12"/>
  <c r="AD57" i="12"/>
  <c r="AD55" i="12"/>
  <c r="AD53" i="12"/>
  <c r="AD51" i="12"/>
  <c r="AD49" i="12"/>
  <c r="AD47" i="12"/>
  <c r="AD45" i="12"/>
  <c r="AD43" i="12"/>
  <c r="AD41" i="12"/>
  <c r="AD39" i="12"/>
  <c r="AD37" i="12"/>
  <c r="AD35" i="12"/>
  <c r="AD33" i="12"/>
  <c r="AD632" i="12"/>
  <c r="AD630" i="12"/>
  <c r="AD628" i="12"/>
  <c r="AD626" i="12"/>
  <c r="AD624" i="12"/>
  <c r="AD622" i="12"/>
  <c r="AD620" i="12"/>
  <c r="AD618" i="12"/>
  <c r="AD616" i="12"/>
  <c r="AD614" i="12"/>
  <c r="AI615" i="12" s="1"/>
  <c r="AD612" i="12"/>
  <c r="AD610" i="12"/>
  <c r="AD608" i="12"/>
  <c r="AD606" i="12"/>
  <c r="AD604" i="12"/>
  <c r="AD602" i="12"/>
  <c r="AD600" i="12"/>
  <c r="AD598" i="12"/>
  <c r="AD596" i="12"/>
  <c r="AD594" i="12"/>
  <c r="AD592" i="12"/>
  <c r="AD590" i="12"/>
  <c r="AD588" i="12"/>
  <c r="AD586" i="12"/>
  <c r="AD584" i="12"/>
  <c r="AD582" i="12"/>
  <c r="AD580" i="12"/>
  <c r="AD578" i="12"/>
  <c r="AI579" i="12" s="1"/>
  <c r="AD576" i="12"/>
  <c r="AD574" i="12"/>
  <c r="AI575" i="12" s="1"/>
  <c r="AD572" i="12"/>
  <c r="AD570" i="12"/>
  <c r="AD568" i="12"/>
  <c r="AD566" i="12"/>
  <c r="AI567" i="12" s="1"/>
  <c r="AD564" i="12"/>
  <c r="AD562" i="12"/>
  <c r="AI563" i="12" s="1"/>
  <c r="AD560" i="12"/>
  <c r="AD558" i="12"/>
  <c r="AD556" i="12"/>
  <c r="AD554" i="12"/>
  <c r="AD552" i="12"/>
  <c r="AD550" i="12"/>
  <c r="AI551" i="12" s="1"/>
  <c r="AD548" i="12"/>
  <c r="AD546" i="12"/>
  <c r="AI547" i="12" s="1"/>
  <c r="AD544" i="12"/>
  <c r="AD542" i="12"/>
  <c r="AD540" i="12"/>
  <c r="AD538" i="12"/>
  <c r="AD536" i="12"/>
  <c r="AD534" i="12"/>
  <c r="AD532" i="12"/>
  <c r="AD530" i="12"/>
  <c r="AI531" i="12" s="1"/>
  <c r="AD528" i="12"/>
  <c r="AD526" i="12"/>
  <c r="AD524" i="12"/>
  <c r="AD522" i="12"/>
  <c r="AI523" i="12" s="1"/>
  <c r="AD520" i="12"/>
  <c r="AD518" i="12"/>
  <c r="AD516" i="12"/>
  <c r="AD514" i="12"/>
  <c r="AD512" i="12"/>
  <c r="AD510" i="12"/>
  <c r="AD508" i="12"/>
  <c r="AD506" i="12"/>
  <c r="AI507" i="12" s="1"/>
  <c r="AD504" i="12"/>
  <c r="AD502" i="12"/>
  <c r="AD500" i="12"/>
  <c r="AD498" i="12"/>
  <c r="AI499" i="12" s="1"/>
  <c r="AD496" i="12"/>
  <c r="AD494" i="12"/>
  <c r="AD492" i="12"/>
  <c r="AD490" i="12"/>
  <c r="AD488" i="12"/>
  <c r="AD486" i="12"/>
  <c r="AI487" i="12" s="1"/>
  <c r="AD484" i="12"/>
  <c r="AD482" i="12"/>
  <c r="AI483" i="12" s="1"/>
  <c r="AD480" i="12"/>
  <c r="AD478" i="12"/>
  <c r="AI479" i="12" s="1"/>
  <c r="AD476" i="12"/>
  <c r="AD472" i="12"/>
  <c r="AD468" i="12"/>
  <c r="AD464" i="12"/>
  <c r="AI465" i="12" s="1"/>
  <c r="AM592" i="12"/>
  <c r="AM252" i="12"/>
  <c r="AM124" i="12"/>
  <c r="AM48" i="12"/>
  <c r="AM220" i="12"/>
  <c r="AM40" i="12"/>
  <c r="AM288" i="12"/>
  <c r="AM256" i="12"/>
  <c r="AM192" i="12"/>
  <c r="AM160" i="12"/>
  <c r="AM128" i="12"/>
  <c r="AM236" i="12"/>
  <c r="AM108" i="12"/>
  <c r="AM284" i="12"/>
  <c r="AM92" i="12"/>
  <c r="AM322" i="12"/>
  <c r="AM318" i="12"/>
  <c r="AM314" i="12"/>
  <c r="AM312" i="12"/>
  <c r="AM310" i="12"/>
  <c r="AM306" i="12"/>
  <c r="AM302" i="12"/>
  <c r="AM298" i="12"/>
  <c r="AM296" i="12"/>
  <c r="AM294" i="12"/>
  <c r="AM290" i="12"/>
  <c r="AM286" i="12"/>
  <c r="AM276" i="12"/>
  <c r="AM272" i="12"/>
  <c r="AM254" i="12"/>
  <c r="AM250" i="12"/>
  <c r="AM248" i="12"/>
  <c r="AM244" i="12"/>
  <c r="AM240" i="12"/>
  <c r="AM230" i="12"/>
  <c r="AM226" i="12"/>
  <c r="AM214" i="12"/>
  <c r="AM210" i="12"/>
  <c r="AM206" i="12"/>
  <c r="AM202" i="12"/>
  <c r="AM200" i="12"/>
  <c r="AM190" i="12"/>
  <c r="AM186" i="12"/>
  <c r="AM184" i="12"/>
  <c r="AM182" i="12"/>
  <c r="AM178" i="12"/>
  <c r="AM174" i="12"/>
  <c r="AM170" i="12"/>
  <c r="AM168" i="12"/>
  <c r="AM158" i="12"/>
  <c r="AM154" i="12"/>
  <c r="AM152" i="12"/>
  <c r="AM148" i="12"/>
  <c r="AM146" i="12"/>
  <c r="AM142" i="12"/>
  <c r="AM138" i="12"/>
  <c r="AM136" i="12"/>
  <c r="AM126" i="12"/>
  <c r="AM122" i="12"/>
  <c r="AM120" i="12"/>
  <c r="AM118" i="12"/>
  <c r="AM114" i="12"/>
  <c r="AM110" i="12"/>
  <c r="AM106" i="12"/>
  <c r="AM104" i="12"/>
  <c r="AM102" i="12"/>
  <c r="AM98" i="12"/>
  <c r="AM86" i="12"/>
  <c r="AM82" i="12"/>
  <c r="AM78" i="12"/>
  <c r="AM74" i="12"/>
  <c r="AM58" i="12"/>
  <c r="AM54" i="12"/>
  <c r="AM46" i="12"/>
  <c r="AM38" i="12"/>
  <c r="AM34" i="12"/>
  <c r="AM580" i="12"/>
  <c r="AM548" i="12"/>
  <c r="AM516" i="12"/>
  <c r="AM484" i="12"/>
  <c r="AM452" i="12"/>
  <c r="AM388" i="12"/>
  <c r="AM356" i="12"/>
  <c r="AM324" i="12"/>
  <c r="AM616" i="12"/>
  <c r="AM552" i="12"/>
  <c r="AM360" i="12"/>
  <c r="AM520" i="12"/>
  <c r="AM584" i="12"/>
  <c r="AM632" i="12"/>
  <c r="AM340" i="12"/>
  <c r="AM372" i="12"/>
  <c r="AM436" i="12"/>
  <c r="AM468" i="12"/>
  <c r="AM500" i="12"/>
  <c r="AM532" i="12"/>
  <c r="AM564" i="12"/>
  <c r="AM596" i="12"/>
  <c r="AM628" i="12"/>
  <c r="AM376" i="12"/>
  <c r="AM440" i="12"/>
  <c r="AM504" i="12"/>
  <c r="AM568" i="12"/>
  <c r="AM352" i="12"/>
  <c r="AM400" i="12"/>
  <c r="AM448" i="12"/>
  <c r="AM496" i="12"/>
  <c r="AM560" i="12"/>
  <c r="AM624" i="12"/>
  <c r="AM612" i="12"/>
  <c r="AM326" i="12"/>
  <c r="AM334" i="12"/>
  <c r="AM338" i="12"/>
  <c r="AM342" i="12"/>
  <c r="AM358" i="12"/>
  <c r="AM366" i="12"/>
  <c r="AM374" i="12"/>
  <c r="AM382" i="12"/>
  <c r="AM394" i="12"/>
  <c r="AM410" i="12"/>
  <c r="AM414" i="12"/>
  <c r="AM418" i="12"/>
  <c r="AM426" i="12"/>
  <c r="AM430" i="12"/>
  <c r="AM434" i="12"/>
  <c r="AM442" i="12"/>
  <c r="AM450" i="12"/>
  <c r="AM454" i="12"/>
  <c r="AM462" i="12"/>
  <c r="AM466" i="12"/>
  <c r="AM474" i="12"/>
  <c r="AM478" i="12"/>
  <c r="AM482" i="12"/>
  <c r="AM490" i="12"/>
  <c r="AM506" i="12"/>
  <c r="AM510" i="12"/>
  <c r="AM518" i="12"/>
  <c r="AM526" i="12"/>
  <c r="AM530" i="12"/>
  <c r="AM538" i="12"/>
  <c r="AM542" i="12"/>
  <c r="AM550" i="12"/>
  <c r="AM558" i="12"/>
  <c r="AM562" i="12"/>
  <c r="AM566" i="12"/>
  <c r="AM578" i="12"/>
  <c r="AM586" i="12"/>
  <c r="AM598" i="12"/>
  <c r="AM618" i="12"/>
  <c r="AM626" i="12"/>
  <c r="AM630" i="12"/>
  <c r="AM424" i="12"/>
  <c r="AM472" i="12"/>
  <c r="AM536" i="12"/>
  <c r="AM600" i="12"/>
  <c r="AM336" i="12"/>
  <c r="AM384" i="12"/>
  <c r="AM432" i="12"/>
  <c r="AM464" i="12"/>
  <c r="AM528" i="12"/>
  <c r="U32" i="12"/>
  <c r="AN30" i="12"/>
  <c r="AL29" i="12" s="1"/>
  <c r="AM35" i="12"/>
  <c r="AM43" i="12"/>
  <c r="AM49" i="12"/>
  <c r="AM60" i="12"/>
  <c r="AM67" i="12"/>
  <c r="AM77" i="12"/>
  <c r="AM171" i="12"/>
  <c r="AM39" i="12"/>
  <c r="AM45" i="12"/>
  <c r="AM53" i="12"/>
  <c r="AM57" i="12"/>
  <c r="AM63" i="12"/>
  <c r="AM71" i="12"/>
  <c r="AM75" i="12"/>
  <c r="AM81" i="12"/>
  <c r="AM85" i="12"/>
  <c r="AM89" i="12"/>
  <c r="AM93" i="12"/>
  <c r="AM97" i="12"/>
  <c r="AM101" i="12"/>
  <c r="AM105" i="12"/>
  <c r="AM109" i="12"/>
  <c r="AM113" i="12"/>
  <c r="AM117" i="12"/>
  <c r="AM121" i="12"/>
  <c r="AM125" i="12"/>
  <c r="AM129" i="12"/>
  <c r="AM133" i="12"/>
  <c r="AM137" i="12"/>
  <c r="AM140" i="12"/>
  <c r="AM143" i="12"/>
  <c r="AM147" i="12"/>
  <c r="AM151" i="12"/>
  <c r="AM155" i="12"/>
  <c r="AM159" i="12"/>
  <c r="AM163" i="12"/>
  <c r="AM167" i="12"/>
  <c r="AM175" i="12"/>
  <c r="AM179" i="12"/>
  <c r="AM183" i="12"/>
  <c r="AM187" i="12"/>
  <c r="AM191" i="12"/>
  <c r="AM195" i="12"/>
  <c r="AM199" i="12"/>
  <c r="AM203" i="12"/>
  <c r="AM205" i="12"/>
  <c r="AM209" i="12"/>
  <c r="AM213" i="12"/>
  <c r="AM217" i="12"/>
  <c r="AM221" i="12"/>
  <c r="AM225" i="12"/>
  <c r="AM229" i="12"/>
  <c r="AM233" i="12"/>
  <c r="AM237" i="12"/>
  <c r="AM241" i="12"/>
  <c r="AM245" i="12"/>
  <c r="AM249" i="12"/>
  <c r="AM253" i="12"/>
  <c r="AM257" i="12"/>
  <c r="AM261" i="12"/>
  <c r="AM265" i="12"/>
  <c r="AM268" i="12"/>
  <c r="AM271" i="12"/>
  <c r="AM275" i="12"/>
  <c r="AM279" i="12"/>
  <c r="AM283" i="12"/>
  <c r="AM287" i="12"/>
  <c r="AM291" i="12"/>
  <c r="AM295" i="12"/>
  <c r="AM299" i="12"/>
  <c r="AM303" i="12"/>
  <c r="AM307" i="12"/>
  <c r="AM311" i="12"/>
  <c r="AM315" i="12"/>
  <c r="AM319" i="12"/>
  <c r="AM323" i="12"/>
  <c r="AM327" i="12"/>
  <c r="AM331" i="12"/>
  <c r="AM333" i="12"/>
  <c r="AM337" i="12"/>
  <c r="AM341" i="12"/>
  <c r="AM345" i="12"/>
  <c r="AM348" i="12"/>
  <c r="AM351" i="12"/>
  <c r="AM355" i="12"/>
  <c r="AM359" i="12"/>
  <c r="AM363" i="12"/>
  <c r="AM365" i="12"/>
  <c r="AM369" i="12"/>
  <c r="AM373" i="12"/>
  <c r="AM377" i="12"/>
  <c r="AM380" i="12"/>
  <c r="AM383" i="12"/>
  <c r="AM387" i="12"/>
  <c r="AM391" i="12"/>
  <c r="AM395" i="12"/>
  <c r="AM397" i="12"/>
  <c r="AM401" i="12"/>
  <c r="AM405" i="12"/>
  <c r="AM409" i="12"/>
  <c r="AM412" i="12"/>
  <c r="AM415" i="12"/>
  <c r="AM419" i="12"/>
  <c r="AM423" i="12"/>
  <c r="AM427" i="12"/>
  <c r="AM429" i="12"/>
  <c r="AM433" i="12"/>
  <c r="AM437" i="12"/>
  <c r="AM441" i="12"/>
  <c r="AM444" i="12"/>
  <c r="AM447" i="12"/>
  <c r="AM451" i="12"/>
  <c r="AM455" i="12"/>
  <c r="AM459" i="12"/>
  <c r="AM461" i="12"/>
  <c r="AM465" i="12"/>
  <c r="AM469" i="12"/>
  <c r="AM473" i="12"/>
  <c r="AM476" i="12"/>
  <c r="AM479" i="12"/>
  <c r="AM483" i="12"/>
  <c r="AM487" i="12"/>
  <c r="AM491" i="12"/>
  <c r="AM493" i="12"/>
  <c r="AM497" i="12"/>
  <c r="AM501" i="12"/>
  <c r="AM505" i="12"/>
  <c r="AM508" i="12"/>
  <c r="AM511" i="12"/>
  <c r="AM515" i="12"/>
  <c r="AM519" i="12"/>
  <c r="AM523" i="12"/>
  <c r="AM525" i="12"/>
  <c r="AM529" i="12"/>
  <c r="AM533" i="12"/>
  <c r="AM537" i="12"/>
  <c r="AM540" i="12"/>
  <c r="AM543" i="12"/>
  <c r="AM547" i="12"/>
  <c r="AM551" i="12"/>
  <c r="AM555" i="12"/>
  <c r="AM557" i="12"/>
  <c r="AM561" i="12"/>
  <c r="AM565" i="12"/>
  <c r="AM569" i="12"/>
  <c r="AM572" i="12"/>
  <c r="AM575" i="12"/>
  <c r="AM579" i="12"/>
  <c r="AM583" i="12"/>
  <c r="AM587" i="12"/>
  <c r="AM589" i="12"/>
  <c r="AM593" i="12"/>
  <c r="AM597" i="12"/>
  <c r="AM601" i="12"/>
  <c r="AM604" i="12"/>
  <c r="AM607" i="12"/>
  <c r="AM611" i="12"/>
  <c r="AM615" i="12"/>
  <c r="AM619" i="12"/>
  <c r="AM621" i="12"/>
  <c r="AM625" i="12"/>
  <c r="AM629" i="12"/>
  <c r="AM33" i="12"/>
  <c r="AM37" i="12"/>
  <c r="AM41" i="12"/>
  <c r="AM44" i="12"/>
  <c r="AM47" i="12"/>
  <c r="AM51" i="12"/>
  <c r="AM55" i="12"/>
  <c r="AM59" i="12"/>
  <c r="AM61" i="12"/>
  <c r="AM65" i="12"/>
  <c r="AM69" i="12"/>
  <c r="AM73" i="12"/>
  <c r="AM76" i="12"/>
  <c r="AM79" i="12"/>
  <c r="AM83" i="12"/>
  <c r="AM87" i="12"/>
  <c r="AM91" i="12"/>
  <c r="AM95" i="12"/>
  <c r="AM99" i="12"/>
  <c r="AM103" i="12"/>
  <c r="AM107" i="12"/>
  <c r="AM111" i="12"/>
  <c r="AM115" i="12"/>
  <c r="AM119" i="12"/>
  <c r="AM123" i="12"/>
  <c r="AM127" i="12"/>
  <c r="AM131" i="12"/>
  <c r="AM135" i="12"/>
  <c r="AM139" i="12"/>
  <c r="AM141" i="12"/>
  <c r="AM145" i="12"/>
  <c r="AM149" i="12"/>
  <c r="AM153" i="12"/>
  <c r="AM157" i="12"/>
  <c r="AM161" i="12"/>
  <c r="AM165" i="12"/>
  <c r="AM169" i="12"/>
  <c r="AM173" i="12"/>
  <c r="AM177" i="12"/>
  <c r="AM181" i="12"/>
  <c r="AM185" i="12"/>
  <c r="AM189" i="12"/>
  <c r="AM193" i="12"/>
  <c r="AM197" i="12"/>
  <c r="AM201" i="12"/>
  <c r="AM204" i="12"/>
  <c r="AM207" i="12"/>
  <c r="AM211" i="12"/>
  <c r="AM215" i="12"/>
  <c r="AM219" i="12"/>
  <c r="AM223" i="12"/>
  <c r="AM227" i="12"/>
  <c r="AM231" i="12"/>
  <c r="AM235" i="12"/>
  <c r="AM239" i="12"/>
  <c r="AM243" i="12"/>
  <c r="AM247" i="12"/>
  <c r="AM251" i="12"/>
  <c r="AM255" i="12"/>
  <c r="AM259" i="12"/>
  <c r="AM263" i="12"/>
  <c r="AM267" i="12"/>
  <c r="AM269" i="12"/>
  <c r="AM273" i="12"/>
  <c r="AM281" i="12"/>
  <c r="AM289" i="12"/>
  <c r="AM297" i="12"/>
  <c r="AM301" i="12"/>
  <c r="AM305" i="12"/>
  <c r="AM309" i="12"/>
  <c r="AM313" i="12"/>
  <c r="AM317" i="12"/>
  <c r="AM321" i="12"/>
  <c r="AM325" i="12"/>
  <c r="AM329" i="12"/>
  <c r="AM332" i="12"/>
  <c r="AM335" i="12"/>
  <c r="AM339" i="12"/>
  <c r="AM343" i="12"/>
  <c r="AM347" i="12"/>
  <c r="AM349" i="12"/>
  <c r="AM353" i="12"/>
  <c r="AM357" i="12"/>
  <c r="AM361" i="12"/>
  <c r="AM364" i="12"/>
  <c r="AM367" i="12"/>
  <c r="AM371" i="12"/>
  <c r="AM375" i="12"/>
  <c r="AM379" i="12"/>
  <c r="AM381" i="12"/>
  <c r="AM385" i="12"/>
  <c r="AM389" i="12"/>
  <c r="AM393" i="12"/>
  <c r="AM396" i="12"/>
  <c r="AM399" i="12"/>
  <c r="AM403" i="12"/>
  <c r="AM407" i="12"/>
  <c r="AM411" i="12"/>
  <c r="AM413" i="12"/>
  <c r="AM417" i="12"/>
  <c r="AM421" i="12"/>
  <c r="AM425" i="12"/>
  <c r="AM428" i="12"/>
  <c r="AM431" i="12"/>
  <c r="AM435" i="12"/>
  <c r="AM439" i="12"/>
  <c r="AM443" i="12"/>
  <c r="AM445" i="12"/>
  <c r="AM449" i="12"/>
  <c r="AM453" i="12"/>
  <c r="AM457" i="12"/>
  <c r="AM460" i="12"/>
  <c r="AM463" i="12"/>
  <c r="AM467" i="12"/>
  <c r="AM471" i="12"/>
  <c r="AM475" i="12"/>
  <c r="AM477" i="12"/>
  <c r="AM481" i="12"/>
  <c r="AM485" i="12"/>
  <c r="AM489" i="12"/>
  <c r="AM492" i="12"/>
  <c r="AM495" i="12"/>
  <c r="AM499" i="12"/>
  <c r="AM503" i="12"/>
  <c r="AM507" i="12"/>
  <c r="AM509" i="12"/>
  <c r="AM513" i="12"/>
  <c r="AM517" i="12"/>
  <c r="AM521" i="12"/>
  <c r="AM524" i="12"/>
  <c r="AM527" i="12"/>
  <c r="AM531" i="12"/>
  <c r="AM535" i="12"/>
  <c r="AM539" i="12"/>
  <c r="AM541" i="12"/>
  <c r="AM545" i="12"/>
  <c r="AM549" i="12"/>
  <c r="AM553" i="12"/>
  <c r="AM556" i="12"/>
  <c r="AM559" i="12"/>
  <c r="AM563" i="12"/>
  <c r="AM567" i="12"/>
  <c r="AM571" i="12"/>
  <c r="AM573" i="12"/>
  <c r="AM577" i="12"/>
  <c r="AM581" i="12"/>
  <c r="AM585" i="12"/>
  <c r="AM588" i="12"/>
  <c r="AM591" i="12"/>
  <c r="AM595" i="12"/>
  <c r="AM599" i="12"/>
  <c r="AM603" i="12"/>
  <c r="AM605" i="12"/>
  <c r="AM609" i="12"/>
  <c r="AM613" i="12"/>
  <c r="AM617" i="12"/>
  <c r="AM620" i="12"/>
  <c r="AM623" i="12"/>
  <c r="AM627" i="12"/>
  <c r="AM631" i="12"/>
  <c r="AM100" i="12"/>
  <c r="AM164" i="12"/>
  <c r="AM228" i="12"/>
  <c r="AM292" i="12"/>
  <c r="AM285" i="12"/>
  <c r="AM68" i="12"/>
  <c r="AM196" i="12"/>
  <c r="AM328" i="12"/>
  <c r="AM344" i="12"/>
  <c r="AM368" i="12"/>
  <c r="AM392" i="12"/>
  <c r="AM404" i="12"/>
  <c r="AM408" i="12"/>
  <c r="AM416" i="12"/>
  <c r="AM420" i="12"/>
  <c r="AM456" i="12"/>
  <c r="AM480" i="12"/>
  <c r="AM512" i="12"/>
  <c r="AM544" i="12"/>
  <c r="AM576" i="12"/>
  <c r="AM608" i="12"/>
  <c r="AM277" i="12"/>
  <c r="AM293" i="12"/>
  <c r="AM132" i="12"/>
  <c r="AM260" i="12"/>
  <c r="AM32" i="12"/>
  <c r="AY54" i="4"/>
  <c r="AY52" i="4"/>
  <c r="AZ52" i="4" s="1"/>
  <c r="AZ54" i="4"/>
  <c r="AI187" i="12" l="1"/>
  <c r="AI172" i="12"/>
  <c r="AI196" i="12"/>
  <c r="AI197" i="12"/>
  <c r="AI148" i="12"/>
  <c r="AI153" i="12"/>
  <c r="AI156" i="12"/>
  <c r="AI164" i="12"/>
  <c r="AI189" i="12"/>
  <c r="AI160" i="12"/>
  <c r="AI176" i="12"/>
  <c r="AI184" i="12"/>
  <c r="AI185" i="12"/>
  <c r="AI188" i="12"/>
  <c r="AI192" i="12"/>
  <c r="AI193" i="12"/>
  <c r="AI200" i="12"/>
  <c r="AI152" i="12"/>
  <c r="AI201" i="12"/>
  <c r="AI182" i="12"/>
  <c r="AI190" i="12"/>
  <c r="AI166" i="12"/>
  <c r="AI199" i="12"/>
  <c r="AI159" i="12"/>
  <c r="AI162" i="12"/>
  <c r="AI163" i="12"/>
  <c r="AI178" i="12"/>
  <c r="AI179" i="12"/>
  <c r="AI186" i="12"/>
  <c r="AI194" i="12"/>
  <c r="AI170" i="12"/>
  <c r="AI195" i="12"/>
  <c r="AI147" i="12"/>
  <c r="AI158" i="12"/>
  <c r="AI167" i="12"/>
  <c r="AI175" i="12"/>
  <c r="AI171" i="12"/>
  <c r="AI174" i="12"/>
  <c r="AI150" i="12"/>
  <c r="AI151" i="12"/>
  <c r="AI198" i="12"/>
  <c r="AI155" i="12"/>
  <c r="AI161" i="12"/>
  <c r="AI177" i="12"/>
  <c r="AI183" i="12"/>
  <c r="AI154" i="12"/>
  <c r="AI157" i="12"/>
  <c r="AI168" i="12"/>
  <c r="AI180" i="12"/>
  <c r="AI191" i="12"/>
  <c r="AI468" i="12"/>
  <c r="AI469" i="12"/>
  <c r="AG468" i="12"/>
  <c r="AI476" i="12"/>
  <c r="AG476" i="12"/>
  <c r="AG480" i="12"/>
  <c r="AI480" i="12"/>
  <c r="AI484" i="12"/>
  <c r="AG484" i="12"/>
  <c r="AG488" i="12"/>
  <c r="AI488" i="12"/>
  <c r="AG492" i="12"/>
  <c r="AI492" i="12"/>
  <c r="AG496" i="12"/>
  <c r="AI496" i="12"/>
  <c r="AG500" i="12"/>
  <c r="AI500" i="12"/>
  <c r="AG504" i="12"/>
  <c r="AI504" i="12"/>
  <c r="AG508" i="12"/>
  <c r="AI508" i="12"/>
  <c r="AI509" i="12"/>
  <c r="AG512" i="12"/>
  <c r="AI512" i="12"/>
  <c r="AI513" i="12"/>
  <c r="AG516" i="12"/>
  <c r="AI516" i="12"/>
  <c r="AG520" i="12"/>
  <c r="AI520" i="12"/>
  <c r="AI524" i="12"/>
  <c r="AG524" i="12"/>
  <c r="AG528" i="12"/>
  <c r="AI529" i="12"/>
  <c r="AI528" i="12"/>
  <c r="AI532" i="12"/>
  <c r="AG532" i="12"/>
  <c r="AG536" i="12"/>
  <c r="AI536" i="12"/>
  <c r="AI540" i="12"/>
  <c r="AG540" i="12"/>
  <c r="AG544" i="12"/>
  <c r="AI544" i="12"/>
  <c r="AG548" i="12"/>
  <c r="AI548" i="12"/>
  <c r="AG552" i="12"/>
  <c r="AI553" i="12"/>
  <c r="AI552" i="12"/>
  <c r="AG556" i="12"/>
  <c r="AI556" i="12"/>
  <c r="AI560" i="12"/>
  <c r="AG560" i="12"/>
  <c r="AI561" i="12"/>
  <c r="AI564" i="12"/>
  <c r="AG564" i="12"/>
  <c r="AI568" i="12"/>
  <c r="AH568" i="12"/>
  <c r="AH572" i="12"/>
  <c r="AI572" i="12"/>
  <c r="AH576" i="12"/>
  <c r="AI576" i="12"/>
  <c r="AI580" i="12"/>
  <c r="AH580" i="12"/>
  <c r="AI584" i="12"/>
  <c r="AH584" i="12"/>
  <c r="AI585" i="12"/>
  <c r="AI588" i="12"/>
  <c r="AH588" i="12"/>
  <c r="AI592" i="12"/>
  <c r="AH592" i="12"/>
  <c r="AH596" i="12"/>
  <c r="AI596" i="12"/>
  <c r="AI597" i="12"/>
  <c r="AI600" i="12"/>
  <c r="AH600" i="12"/>
  <c r="AH604" i="12"/>
  <c r="AI604" i="12"/>
  <c r="AH608" i="12"/>
  <c r="AI608" i="12"/>
  <c r="AH612" i="12"/>
  <c r="AI612" i="12"/>
  <c r="AH616" i="12"/>
  <c r="AI616" i="12"/>
  <c r="AI620" i="12"/>
  <c r="AH620" i="12"/>
  <c r="AI621" i="12"/>
  <c r="AH624" i="12"/>
  <c r="AI624" i="12"/>
  <c r="AH628" i="12"/>
  <c r="AI628" i="12"/>
  <c r="AI629" i="12"/>
  <c r="AH632" i="12"/>
  <c r="AI632" i="12"/>
  <c r="AE35" i="12"/>
  <c r="AI36" i="12"/>
  <c r="AI35" i="12"/>
  <c r="AE39" i="12"/>
  <c r="AI40" i="12"/>
  <c r="AI39" i="12"/>
  <c r="AE43" i="12"/>
  <c r="AI44" i="12"/>
  <c r="AI43" i="12"/>
  <c r="AE47" i="12"/>
  <c r="AI48" i="12"/>
  <c r="AI47" i="12"/>
  <c r="AE51" i="12"/>
  <c r="AI52" i="12"/>
  <c r="AI51" i="12"/>
  <c r="AE55" i="12"/>
  <c r="AI56" i="12"/>
  <c r="AI55" i="12"/>
  <c r="AE59" i="12"/>
  <c r="AI60" i="12"/>
  <c r="AI59" i="12"/>
  <c r="AE63" i="12"/>
  <c r="AI64" i="12"/>
  <c r="AI63" i="12"/>
  <c r="AE67" i="12"/>
  <c r="AI68" i="12"/>
  <c r="AI67" i="12"/>
  <c r="AE71" i="12"/>
  <c r="AI72" i="12"/>
  <c r="AI71" i="12"/>
  <c r="AE75" i="12"/>
  <c r="AI76" i="12"/>
  <c r="AI75" i="12"/>
  <c r="AE79" i="12"/>
  <c r="AI80" i="12"/>
  <c r="AI79" i="12"/>
  <c r="AF83" i="12"/>
  <c r="AI83" i="12"/>
  <c r="AI84" i="12"/>
  <c r="AF87" i="12"/>
  <c r="AI88" i="12"/>
  <c r="AI87" i="12"/>
  <c r="AF91" i="12"/>
  <c r="AI92" i="12"/>
  <c r="AI91" i="12"/>
  <c r="AF95" i="12"/>
  <c r="AI95" i="12"/>
  <c r="AI96" i="12"/>
  <c r="AF99" i="12"/>
  <c r="AI100" i="12"/>
  <c r="AI99" i="12"/>
  <c r="AF103" i="12"/>
  <c r="AI103" i="12"/>
  <c r="AI104" i="12"/>
  <c r="AF107" i="12"/>
  <c r="AI108" i="12"/>
  <c r="AI107" i="12"/>
  <c r="AF111" i="12"/>
  <c r="AI111" i="12"/>
  <c r="AI112" i="12"/>
  <c r="AF115" i="12"/>
  <c r="AI116" i="12"/>
  <c r="AI115" i="12"/>
  <c r="AF119" i="12"/>
  <c r="AI120" i="12"/>
  <c r="AI119" i="12"/>
  <c r="AF123" i="12"/>
  <c r="AI124" i="12"/>
  <c r="AI123" i="12"/>
  <c r="AF127" i="12"/>
  <c r="AI127" i="12"/>
  <c r="AI128" i="12"/>
  <c r="AF131" i="12"/>
  <c r="AI131" i="12"/>
  <c r="AI132" i="12"/>
  <c r="AF135" i="12"/>
  <c r="AI136" i="12"/>
  <c r="AI135" i="12"/>
  <c r="AF139" i="12"/>
  <c r="AI139" i="12"/>
  <c r="AI140" i="12"/>
  <c r="AF143" i="12"/>
  <c r="AI144" i="12"/>
  <c r="AI143" i="12"/>
  <c r="AI477" i="12"/>
  <c r="AI481" i="12"/>
  <c r="AI485" i="12"/>
  <c r="AI497" i="12"/>
  <c r="AI501" i="12"/>
  <c r="AI505" i="12"/>
  <c r="AI517" i="12"/>
  <c r="AI533" i="12"/>
  <c r="AI537" i="12"/>
  <c r="AI541" i="12"/>
  <c r="AI545" i="12"/>
  <c r="AI549" i="12"/>
  <c r="AI557" i="12"/>
  <c r="AI569" i="12"/>
  <c r="AI577" i="12"/>
  <c r="AI521" i="12"/>
  <c r="AI613" i="12"/>
  <c r="AI493" i="12"/>
  <c r="AI525" i="12"/>
  <c r="AI609" i="12"/>
  <c r="AI589" i="12"/>
  <c r="AI593" i="12"/>
  <c r="AI601" i="12"/>
  <c r="AI605" i="12"/>
  <c r="AI617" i="12"/>
  <c r="AI625" i="12"/>
  <c r="AG464" i="12"/>
  <c r="AI464" i="12"/>
  <c r="AG472" i="12"/>
  <c r="AI472" i="12"/>
  <c r="AI473" i="12"/>
  <c r="AG478" i="12"/>
  <c r="AI478" i="12"/>
  <c r="AG482" i="12"/>
  <c r="AI482" i="12"/>
  <c r="AG486" i="12"/>
  <c r="AI486" i="12"/>
  <c r="AG490" i="12"/>
  <c r="AI490" i="12"/>
  <c r="AI491" i="12"/>
  <c r="AG494" i="12"/>
  <c r="AI494" i="12"/>
  <c r="AI495" i="12"/>
  <c r="AG498" i="12"/>
  <c r="AI498" i="12"/>
  <c r="AG502" i="12"/>
  <c r="AI502" i="12"/>
  <c r="AI503" i="12"/>
  <c r="AG506" i="12"/>
  <c r="AI506" i="12"/>
  <c r="AG510" i="12"/>
  <c r="AI511" i="12"/>
  <c r="AI510" i="12"/>
  <c r="AG514" i="12"/>
  <c r="AI514" i="12"/>
  <c r="AG518" i="12"/>
  <c r="AI518" i="12"/>
  <c r="AG522" i="12"/>
  <c r="AI522" i="12"/>
  <c r="AG526" i="12"/>
  <c r="AI526" i="12"/>
  <c r="AG530" i="12"/>
  <c r="AI530" i="12"/>
  <c r="AG534" i="12"/>
  <c r="AI534" i="12"/>
  <c r="AG538" i="12"/>
  <c r="AI538" i="12"/>
  <c r="AG542" i="12"/>
  <c r="AI542" i="12"/>
  <c r="AI543" i="12"/>
  <c r="AG546" i="12"/>
  <c r="AI546" i="12"/>
  <c r="AG550" i="12"/>
  <c r="AI550" i="12"/>
  <c r="AG554" i="12"/>
  <c r="AI554" i="12"/>
  <c r="AG558" i="12"/>
  <c r="AI558" i="12"/>
  <c r="AG562" i="12"/>
  <c r="AI562" i="12"/>
  <c r="AH566" i="12"/>
  <c r="AI566" i="12"/>
  <c r="AH570" i="12"/>
  <c r="AI570" i="12"/>
  <c r="AH574" i="12"/>
  <c r="AI574" i="12"/>
  <c r="AH578" i="12"/>
  <c r="AI578" i="12"/>
  <c r="AH582" i="12"/>
  <c r="AI582" i="12"/>
  <c r="AI583" i="12"/>
  <c r="AH586" i="12"/>
  <c r="AI586" i="12"/>
  <c r="AI587" i="12"/>
  <c r="AH590" i="12"/>
  <c r="AI590" i="12"/>
  <c r="AI591" i="12"/>
  <c r="AH594" i="12"/>
  <c r="AI594" i="12"/>
  <c r="AI595" i="12"/>
  <c r="AH598" i="12"/>
  <c r="AI598" i="12"/>
  <c r="AH602" i="12"/>
  <c r="AI602" i="12"/>
  <c r="AH606" i="12"/>
  <c r="AI606" i="12"/>
  <c r="AH610" i="12"/>
  <c r="AI610" i="12"/>
  <c r="AI611" i="12"/>
  <c r="AH614" i="12"/>
  <c r="AI614" i="12"/>
  <c r="AH618" i="12"/>
  <c r="AI618" i="12"/>
  <c r="AI619" i="12"/>
  <c r="AH622" i="12"/>
  <c r="AI623" i="12"/>
  <c r="AI622" i="12"/>
  <c r="AH626" i="12"/>
  <c r="AI627" i="12"/>
  <c r="AI626" i="12"/>
  <c r="AH630" i="12"/>
  <c r="AI631" i="12"/>
  <c r="AI630" i="12"/>
  <c r="AE33" i="12"/>
  <c r="AI34" i="12"/>
  <c r="AI33" i="12"/>
  <c r="AE37" i="12"/>
  <c r="AI37" i="12"/>
  <c r="AI38" i="12"/>
  <c r="AE41" i="12"/>
  <c r="AI41" i="12"/>
  <c r="AI42" i="12"/>
  <c r="AE45" i="12"/>
  <c r="AI45" i="12"/>
  <c r="AI46" i="12"/>
  <c r="AE49" i="12"/>
  <c r="AI49" i="12"/>
  <c r="AI50" i="12"/>
  <c r="AE53" i="12"/>
  <c r="AI54" i="12"/>
  <c r="AI53" i="12"/>
  <c r="AE57" i="12"/>
  <c r="AI58" i="12"/>
  <c r="AI57" i="12"/>
  <c r="AE61" i="12"/>
  <c r="AI61" i="12"/>
  <c r="AI62" i="12"/>
  <c r="AE65" i="12"/>
  <c r="AI66" i="12"/>
  <c r="AI65" i="12"/>
  <c r="AE69" i="12"/>
  <c r="AI69" i="12"/>
  <c r="AI70" i="12"/>
  <c r="AE73" i="12"/>
  <c r="AI73" i="12"/>
  <c r="AI74" i="12"/>
  <c r="AE77" i="12"/>
  <c r="AI77" i="12"/>
  <c r="AI78" i="12"/>
  <c r="AF81" i="12"/>
  <c r="AI81" i="12"/>
  <c r="AI82" i="12"/>
  <c r="AF85" i="12"/>
  <c r="AI86" i="12"/>
  <c r="AI85" i="12"/>
  <c r="AF89" i="12"/>
  <c r="AI89" i="12"/>
  <c r="AI90" i="12"/>
  <c r="AF93" i="12"/>
  <c r="AI93" i="12"/>
  <c r="AI94" i="12"/>
  <c r="AF97" i="12"/>
  <c r="AI98" i="12"/>
  <c r="AI97" i="12"/>
  <c r="AF101" i="12"/>
  <c r="AI102" i="12"/>
  <c r="AI101" i="12"/>
  <c r="AF105" i="12"/>
  <c r="AI106" i="12"/>
  <c r="AI105" i="12"/>
  <c r="AF109" i="12"/>
  <c r="AI109" i="12"/>
  <c r="AI110" i="12"/>
  <c r="AF113" i="12"/>
  <c r="AI114" i="12"/>
  <c r="AI113" i="12"/>
  <c r="AF117" i="12"/>
  <c r="AI118" i="12"/>
  <c r="AI117" i="12"/>
  <c r="AF121" i="12"/>
  <c r="AI122" i="12"/>
  <c r="AI121" i="12"/>
  <c r="AF125" i="12"/>
  <c r="AI125" i="12"/>
  <c r="AI126" i="12"/>
  <c r="AF129" i="12"/>
  <c r="AI129" i="12"/>
  <c r="AI130" i="12"/>
  <c r="AF133" i="12"/>
  <c r="AI134" i="12"/>
  <c r="AI133" i="12"/>
  <c r="AF137" i="12"/>
  <c r="AI138" i="12"/>
  <c r="AI137" i="12"/>
  <c r="AF141" i="12"/>
  <c r="AI141" i="12"/>
  <c r="AI142" i="12"/>
  <c r="AF145" i="12"/>
  <c r="AI145" i="12"/>
  <c r="AI146" i="12"/>
  <c r="AI599" i="12"/>
  <c r="AI603" i="12"/>
  <c r="AI559" i="12"/>
  <c r="AI607" i="12"/>
  <c r="AI573" i="12"/>
  <c r="AI489" i="12"/>
  <c r="AI565" i="12"/>
  <c r="AI581" i="12"/>
  <c r="AI515" i="12"/>
  <c r="AI535" i="12"/>
  <c r="AI527" i="12"/>
  <c r="AI555" i="12"/>
  <c r="AI539" i="12"/>
  <c r="AI571" i="12"/>
  <c r="AI519" i="12"/>
  <c r="H29" i="12"/>
  <c r="H28" i="12"/>
  <c r="K29" i="12"/>
  <c r="K28" i="12"/>
  <c r="J29" i="12"/>
  <c r="J28" i="12"/>
  <c r="J38" i="4"/>
  <c r="I38" i="4"/>
  <c r="J37" i="4"/>
  <c r="I37" i="4"/>
  <c r="J36" i="4"/>
  <c r="I36" i="4"/>
  <c r="J35" i="4"/>
  <c r="I35" i="4"/>
  <c r="EH30" i="12"/>
  <c r="DW27" i="12"/>
  <c r="EA31" i="12"/>
  <c r="EE31" i="12" s="1"/>
  <c r="EH31" i="12" s="1"/>
  <c r="DW29" i="12"/>
  <c r="DZ271" i="12"/>
  <c r="DW271" i="12"/>
  <c r="DZ270" i="12"/>
  <c r="DW270" i="12"/>
  <c r="DZ269" i="12"/>
  <c r="DW269" i="12"/>
  <c r="DZ268" i="12"/>
  <c r="DW268" i="12"/>
  <c r="DZ267" i="12"/>
  <c r="DW267" i="12"/>
  <c r="DZ266" i="12"/>
  <c r="DW266" i="12"/>
  <c r="DZ265" i="12"/>
  <c r="DW265" i="12"/>
  <c r="DZ264" i="12"/>
  <c r="DW264" i="12"/>
  <c r="DZ263" i="12"/>
  <c r="DW263" i="12"/>
  <c r="DZ262" i="12"/>
  <c r="DW262" i="12"/>
  <c r="DZ261" i="12"/>
  <c r="DW261" i="12"/>
  <c r="DZ260" i="12"/>
  <c r="DW260" i="12"/>
  <c r="DZ259" i="12"/>
  <c r="DW259" i="12"/>
  <c r="DZ258" i="12"/>
  <c r="DW258" i="12"/>
  <c r="DZ257" i="12"/>
  <c r="DW257" i="12"/>
  <c r="DZ256" i="12"/>
  <c r="DW256" i="12"/>
  <c r="DZ255" i="12"/>
  <c r="DW255" i="12"/>
  <c r="DZ254" i="12"/>
  <c r="DW254" i="12"/>
  <c r="DZ253" i="12"/>
  <c r="DW253" i="12"/>
  <c r="DZ252" i="12"/>
  <c r="DW252" i="12"/>
  <c r="DZ251" i="12"/>
  <c r="DW251" i="12"/>
  <c r="DZ250" i="12"/>
  <c r="DW250" i="12"/>
  <c r="DZ249" i="12"/>
  <c r="DW249" i="12"/>
  <c r="DZ248" i="12"/>
  <c r="DW248" i="12"/>
  <c r="DZ247" i="12"/>
  <c r="DW247" i="12"/>
  <c r="DZ246" i="12"/>
  <c r="DW246" i="12"/>
  <c r="DZ245" i="12"/>
  <c r="DW245" i="12"/>
  <c r="DZ244" i="12"/>
  <c r="DW244" i="12"/>
  <c r="DZ243" i="12"/>
  <c r="DW243" i="12"/>
  <c r="DZ242" i="12"/>
  <c r="DW242" i="12"/>
  <c r="DZ241" i="12"/>
  <c r="DW241" i="12"/>
  <c r="DZ240" i="12"/>
  <c r="DW240" i="12"/>
  <c r="DZ239" i="12"/>
  <c r="DW239" i="12"/>
  <c r="DZ238" i="12"/>
  <c r="DW238" i="12"/>
  <c r="DZ237" i="12"/>
  <c r="DW237" i="12"/>
  <c r="DZ236" i="12"/>
  <c r="DW236" i="12"/>
  <c r="DZ235" i="12"/>
  <c r="DW235" i="12"/>
  <c r="DZ234" i="12"/>
  <c r="DW234" i="12"/>
  <c r="DZ233" i="12"/>
  <c r="DW233" i="12"/>
  <c r="DZ232" i="12"/>
  <c r="DW232" i="12"/>
  <c r="DZ231" i="12"/>
  <c r="DW231" i="12"/>
  <c r="DZ230" i="12"/>
  <c r="DW230" i="12"/>
  <c r="DZ229" i="12"/>
  <c r="DW229" i="12"/>
  <c r="DZ228" i="12"/>
  <c r="DW228" i="12"/>
  <c r="DZ227" i="12"/>
  <c r="DW227" i="12"/>
  <c r="DZ226" i="12"/>
  <c r="DW226" i="12"/>
  <c r="DZ225" i="12"/>
  <c r="DW225" i="12"/>
  <c r="DZ224" i="12"/>
  <c r="DW224" i="12"/>
  <c r="DZ223" i="12"/>
  <c r="DW223" i="12"/>
  <c r="DZ222" i="12"/>
  <c r="DW222" i="12"/>
  <c r="DZ221" i="12"/>
  <c r="DW221" i="12"/>
  <c r="DZ220" i="12"/>
  <c r="DW220" i="12"/>
  <c r="DZ219" i="12"/>
  <c r="DW219" i="12"/>
  <c r="DZ218" i="12"/>
  <c r="DW218" i="12"/>
  <c r="DZ217" i="12"/>
  <c r="DW217" i="12"/>
  <c r="DZ216" i="12"/>
  <c r="DW216" i="12"/>
  <c r="DZ215" i="12"/>
  <c r="DW215" i="12"/>
  <c r="DZ214" i="12"/>
  <c r="DW214" i="12"/>
  <c r="DZ213" i="12"/>
  <c r="DW213" i="12"/>
  <c r="DZ212" i="12"/>
  <c r="DW212" i="12"/>
  <c r="DZ211" i="12"/>
  <c r="DW211" i="12"/>
  <c r="DZ210" i="12"/>
  <c r="DW210" i="12"/>
  <c r="DZ209" i="12"/>
  <c r="DW209" i="12"/>
  <c r="DZ208" i="12"/>
  <c r="DW208" i="12"/>
  <c r="DZ207" i="12"/>
  <c r="DW207" i="12"/>
  <c r="DZ206" i="12"/>
  <c r="DW206" i="12"/>
  <c r="DZ205" i="12"/>
  <c r="DW205" i="12"/>
  <c r="DZ204" i="12"/>
  <c r="DW204" i="12"/>
  <c r="DZ203" i="12"/>
  <c r="DW203" i="12"/>
  <c r="DZ202" i="12"/>
  <c r="DW202" i="12"/>
  <c r="DZ201" i="12"/>
  <c r="DW201" i="12"/>
  <c r="DZ200" i="12"/>
  <c r="DW200" i="12"/>
  <c r="DZ199" i="12"/>
  <c r="DW199" i="12"/>
  <c r="DZ198" i="12"/>
  <c r="DW198" i="12"/>
  <c r="DZ197" i="12"/>
  <c r="DW197" i="12"/>
  <c r="DZ196" i="12"/>
  <c r="DW196" i="12"/>
  <c r="DZ195" i="12"/>
  <c r="DW195" i="12"/>
  <c r="DZ194" i="12"/>
  <c r="DW194" i="12"/>
  <c r="DZ193" i="12"/>
  <c r="DW193" i="12"/>
  <c r="DZ192" i="12"/>
  <c r="DW192" i="12"/>
  <c r="DZ191" i="12"/>
  <c r="DW191" i="12"/>
  <c r="DZ190" i="12"/>
  <c r="DW190" i="12"/>
  <c r="DZ189" i="12"/>
  <c r="DW189" i="12"/>
  <c r="DZ188" i="12"/>
  <c r="DW188" i="12"/>
  <c r="DZ187" i="12"/>
  <c r="DW187" i="12"/>
  <c r="DZ186" i="12"/>
  <c r="DW186" i="12"/>
  <c r="DZ185" i="12"/>
  <c r="DW185" i="12"/>
  <c r="DZ184" i="12"/>
  <c r="DW184" i="12"/>
  <c r="DZ183" i="12"/>
  <c r="DW183" i="12"/>
  <c r="DZ182" i="12"/>
  <c r="DW182" i="12"/>
  <c r="DZ181" i="12"/>
  <c r="DW181" i="12"/>
  <c r="DZ180" i="12"/>
  <c r="DW180" i="12"/>
  <c r="DZ179" i="12"/>
  <c r="DW179" i="12"/>
  <c r="DZ178" i="12"/>
  <c r="DW178" i="12"/>
  <c r="DZ177" i="12"/>
  <c r="DW177" i="12"/>
  <c r="DZ176" i="12"/>
  <c r="DW176" i="12"/>
  <c r="DZ175" i="12"/>
  <c r="DW175" i="12"/>
  <c r="DZ174" i="12"/>
  <c r="DW174" i="12"/>
  <c r="DZ173" i="12"/>
  <c r="DW173" i="12"/>
  <c r="DZ172" i="12"/>
  <c r="DW172" i="12"/>
  <c r="DZ171" i="12"/>
  <c r="DW171" i="12"/>
  <c r="DZ170" i="12"/>
  <c r="DW170" i="12"/>
  <c r="DZ169" i="12"/>
  <c r="DW169" i="12"/>
  <c r="DZ168" i="12"/>
  <c r="DW168" i="12"/>
  <c r="DZ167" i="12"/>
  <c r="DW167" i="12"/>
  <c r="DZ166" i="12"/>
  <c r="DW166" i="12"/>
  <c r="DZ165" i="12"/>
  <c r="DW165" i="12"/>
  <c r="DZ164" i="12"/>
  <c r="DW164" i="12"/>
  <c r="DZ163" i="12"/>
  <c r="DW163" i="12"/>
  <c r="DZ162" i="12"/>
  <c r="DW162" i="12"/>
  <c r="DZ161" i="12"/>
  <c r="DW161" i="12"/>
  <c r="DZ160" i="12"/>
  <c r="DW160" i="12"/>
  <c r="DZ159" i="12"/>
  <c r="DW159" i="12"/>
  <c r="DZ158" i="12"/>
  <c r="DW158" i="12"/>
  <c r="DZ157" i="12"/>
  <c r="DW157" i="12"/>
  <c r="DZ156" i="12"/>
  <c r="DW156" i="12"/>
  <c r="DZ155" i="12"/>
  <c r="DW155" i="12"/>
  <c r="DZ154" i="12"/>
  <c r="DW154" i="12"/>
  <c r="DZ153" i="12"/>
  <c r="DW153" i="12"/>
  <c r="DZ152" i="12"/>
  <c r="DW152" i="12"/>
  <c r="DZ151" i="12"/>
  <c r="DW151" i="12"/>
  <c r="DZ150" i="12"/>
  <c r="DW150" i="12"/>
  <c r="DZ149" i="12"/>
  <c r="DW149" i="12"/>
  <c r="DZ148" i="12"/>
  <c r="DW148" i="12"/>
  <c r="DZ147" i="12"/>
  <c r="DW147" i="12"/>
  <c r="DZ146" i="12"/>
  <c r="DW146" i="12"/>
  <c r="DZ145" i="12"/>
  <c r="DW145" i="12"/>
  <c r="DZ144" i="12"/>
  <c r="DW144" i="12"/>
  <c r="DZ143" i="12"/>
  <c r="DW143" i="12"/>
  <c r="DZ142" i="12"/>
  <c r="DW142" i="12"/>
  <c r="DZ141" i="12"/>
  <c r="DW141" i="12"/>
  <c r="DZ140" i="12"/>
  <c r="DW140" i="12"/>
  <c r="DZ139" i="12"/>
  <c r="DW139" i="12"/>
  <c r="DZ138" i="12"/>
  <c r="DW138" i="12"/>
  <c r="DZ137" i="12"/>
  <c r="DW137" i="12"/>
  <c r="DZ136" i="12"/>
  <c r="DW136" i="12"/>
  <c r="DZ135" i="12"/>
  <c r="DW135" i="12"/>
  <c r="DZ134" i="12"/>
  <c r="DW134" i="12"/>
  <c r="DZ133" i="12"/>
  <c r="DW133" i="12"/>
  <c r="DZ132" i="12"/>
  <c r="DW132" i="12"/>
  <c r="DZ131" i="12"/>
  <c r="DW131" i="12"/>
  <c r="DZ130" i="12"/>
  <c r="DW130" i="12"/>
  <c r="DZ129" i="12"/>
  <c r="DW129" i="12"/>
  <c r="DZ128" i="12"/>
  <c r="DW128" i="12"/>
  <c r="DZ127" i="12"/>
  <c r="DW127" i="12"/>
  <c r="DZ126" i="12"/>
  <c r="DW126" i="12"/>
  <c r="DZ125" i="12"/>
  <c r="DW125" i="12"/>
  <c r="DZ124" i="12"/>
  <c r="DW124" i="12"/>
  <c r="DZ123" i="12"/>
  <c r="DW123" i="12"/>
  <c r="DZ122" i="12"/>
  <c r="DW122" i="12"/>
  <c r="DZ121" i="12"/>
  <c r="DW121" i="12"/>
  <c r="DZ120" i="12"/>
  <c r="DW120" i="12"/>
  <c r="DZ119" i="12"/>
  <c r="DW119" i="12"/>
  <c r="DZ118" i="12"/>
  <c r="DW118" i="12"/>
  <c r="DZ117" i="12"/>
  <c r="DW117" i="12"/>
  <c r="DZ116" i="12"/>
  <c r="DW116" i="12"/>
  <c r="DZ115" i="12"/>
  <c r="DW115" i="12"/>
  <c r="DZ114" i="12"/>
  <c r="DW114" i="12"/>
  <c r="DZ113" i="12"/>
  <c r="DW113" i="12"/>
  <c r="DZ112" i="12"/>
  <c r="DW112" i="12"/>
  <c r="DZ111" i="12"/>
  <c r="DW111" i="12"/>
  <c r="DZ110" i="12"/>
  <c r="DW110" i="12"/>
  <c r="DZ109" i="12"/>
  <c r="DW109" i="12"/>
  <c r="DZ108" i="12"/>
  <c r="DW108" i="12"/>
  <c r="DZ107" i="12"/>
  <c r="DW107" i="12"/>
  <c r="DZ106" i="12"/>
  <c r="DW106" i="12"/>
  <c r="DZ105" i="12"/>
  <c r="DW105" i="12"/>
  <c r="DZ104" i="12"/>
  <c r="DW104" i="12"/>
  <c r="DZ103" i="12"/>
  <c r="DW103" i="12"/>
  <c r="DZ102" i="12"/>
  <c r="DW102" i="12"/>
  <c r="DZ101" i="12"/>
  <c r="DW101" i="12"/>
  <c r="DZ100" i="12"/>
  <c r="DW100" i="12"/>
  <c r="DZ99" i="12"/>
  <c r="DW99" i="12"/>
  <c r="DZ98" i="12"/>
  <c r="DW98" i="12"/>
  <c r="DZ97" i="12"/>
  <c r="DW97" i="12"/>
  <c r="DZ96" i="12"/>
  <c r="DW96" i="12"/>
  <c r="DZ95" i="12"/>
  <c r="DW95" i="12"/>
  <c r="DZ94" i="12"/>
  <c r="DW94" i="12"/>
  <c r="DZ93" i="12"/>
  <c r="DW93" i="12"/>
  <c r="DZ92" i="12"/>
  <c r="DW92" i="12"/>
  <c r="DZ91" i="12"/>
  <c r="DW91" i="12"/>
  <c r="DZ90" i="12"/>
  <c r="DW90" i="12"/>
  <c r="DZ89" i="12"/>
  <c r="DW89" i="12"/>
  <c r="DZ88" i="12"/>
  <c r="DW88" i="12"/>
  <c r="DZ87" i="12"/>
  <c r="DW87" i="12"/>
  <c r="DZ86" i="12"/>
  <c r="DW86" i="12"/>
  <c r="DZ85" i="12"/>
  <c r="DW85" i="12"/>
  <c r="DZ84" i="12"/>
  <c r="DW84" i="12"/>
  <c r="DZ83" i="12"/>
  <c r="DW83" i="12"/>
  <c r="DZ82" i="12"/>
  <c r="DW82" i="12"/>
  <c r="DZ81" i="12"/>
  <c r="DW81" i="12"/>
  <c r="DZ80" i="12"/>
  <c r="DW80" i="12"/>
  <c r="DZ79" i="12"/>
  <c r="DW79" i="12"/>
  <c r="DZ78" i="12"/>
  <c r="DW78" i="12"/>
  <c r="DZ77" i="12"/>
  <c r="DW77" i="12"/>
  <c r="DZ76" i="12"/>
  <c r="DW76" i="12"/>
  <c r="DZ75" i="12"/>
  <c r="DW75" i="12"/>
  <c r="DZ74" i="12"/>
  <c r="DW74" i="12"/>
  <c r="DZ73" i="12"/>
  <c r="DW73" i="12"/>
  <c r="DZ72" i="12"/>
  <c r="DW72" i="12"/>
  <c r="DZ71" i="12"/>
  <c r="DW71" i="12"/>
  <c r="DZ70" i="12"/>
  <c r="DW70" i="12"/>
  <c r="DZ69" i="12"/>
  <c r="DW69" i="12"/>
  <c r="DZ68" i="12"/>
  <c r="DW68" i="12"/>
  <c r="DZ67" i="12"/>
  <c r="DW67" i="12"/>
  <c r="DZ66" i="12"/>
  <c r="DW66" i="12"/>
  <c r="DZ65" i="12"/>
  <c r="DW65" i="12"/>
  <c r="DZ64" i="12"/>
  <c r="DW64" i="12"/>
  <c r="DZ63" i="12"/>
  <c r="DW63" i="12"/>
  <c r="DZ62" i="12"/>
  <c r="DW62" i="12"/>
  <c r="DZ61" i="12"/>
  <c r="DW61" i="12"/>
  <c r="DZ60" i="12"/>
  <c r="DW60" i="12"/>
  <c r="DZ59" i="12"/>
  <c r="DW59" i="12"/>
  <c r="DZ58" i="12"/>
  <c r="DW58" i="12"/>
  <c r="DZ57" i="12"/>
  <c r="DW57" i="12"/>
  <c r="DZ56" i="12"/>
  <c r="DW56" i="12"/>
  <c r="DZ55" i="12"/>
  <c r="DW55" i="12"/>
  <c r="DZ54" i="12"/>
  <c r="DW54" i="12"/>
  <c r="DZ53" i="12"/>
  <c r="DW53" i="12"/>
  <c r="DZ52" i="12"/>
  <c r="DW52" i="12"/>
  <c r="DZ51" i="12"/>
  <c r="DW51" i="12"/>
  <c r="DZ50" i="12"/>
  <c r="DW50" i="12"/>
  <c r="DZ49" i="12"/>
  <c r="DW49" i="12"/>
  <c r="DZ48" i="12"/>
  <c r="DW48" i="12"/>
  <c r="DZ47" i="12"/>
  <c r="DW47" i="12"/>
  <c r="DZ46" i="12"/>
  <c r="DW46" i="12"/>
  <c r="DZ45" i="12"/>
  <c r="DW45" i="12"/>
  <c r="DZ44" i="12"/>
  <c r="DW44" i="12"/>
  <c r="DZ43" i="12"/>
  <c r="DW43" i="12"/>
  <c r="DZ42" i="12"/>
  <c r="DW42" i="12"/>
  <c r="DZ41" i="12"/>
  <c r="DW41" i="12"/>
  <c r="DZ40" i="12"/>
  <c r="DW40" i="12"/>
  <c r="DZ39" i="12"/>
  <c r="DW39" i="12"/>
  <c r="DZ38" i="12"/>
  <c r="DW38" i="12"/>
  <c r="DZ37" i="12"/>
  <c r="DW37" i="12"/>
  <c r="DZ36" i="12"/>
  <c r="DW36" i="12"/>
  <c r="DZ35" i="12"/>
  <c r="DW35" i="12"/>
  <c r="DZ34" i="12"/>
  <c r="DW34" i="12"/>
  <c r="DZ33" i="12"/>
  <c r="DW33" i="12"/>
  <c r="DZ32" i="12"/>
  <c r="EA30" i="12" s="1" a="1"/>
  <c r="EA30" i="12" s="1"/>
  <c r="DW32" i="12"/>
  <c r="DX32" i="12" s="1"/>
  <c r="DX29" i="12" a="1"/>
  <c r="DX28" i="12" a="1"/>
  <c r="DX30" i="12" a="1"/>
  <c r="AI32" i="12" l="1"/>
  <c r="K27" i="12"/>
  <c r="H27" i="12"/>
  <c r="J27" i="12"/>
  <c r="EF30" i="12"/>
  <c r="ED30" i="12"/>
  <c r="EB30" i="12"/>
  <c r="DY271" i="12" s="1"/>
  <c r="EG30" i="12"/>
  <c r="EE30" i="12"/>
  <c r="EC30" i="12"/>
  <c r="DY269" i="12" s="1"/>
  <c r="DX45" i="12"/>
  <c r="DX61" i="12"/>
  <c r="DX77" i="12"/>
  <c r="DX93" i="12"/>
  <c r="DX109" i="12"/>
  <c r="DX125" i="12"/>
  <c r="DX141" i="12"/>
  <c r="DX157" i="12"/>
  <c r="DX37" i="12"/>
  <c r="DX53" i="12"/>
  <c r="DX69" i="12"/>
  <c r="DX85" i="12"/>
  <c r="DX101" i="12"/>
  <c r="DX33" i="12"/>
  <c r="DX34" i="12"/>
  <c r="DX35" i="12"/>
  <c r="DX36" i="12"/>
  <c r="DX38" i="12"/>
  <c r="DX39" i="12"/>
  <c r="DX40" i="12"/>
  <c r="DX41" i="12"/>
  <c r="DX42" i="12"/>
  <c r="DX43" i="12"/>
  <c r="DX44" i="12"/>
  <c r="DX46" i="12"/>
  <c r="DX47" i="12"/>
  <c r="DX48" i="12"/>
  <c r="DX49" i="12"/>
  <c r="DX50" i="12"/>
  <c r="DX51" i="12"/>
  <c r="DX52" i="12"/>
  <c r="DX54" i="12"/>
  <c r="DX55" i="12"/>
  <c r="DX56" i="12"/>
  <c r="DX57" i="12"/>
  <c r="DX58" i="12"/>
  <c r="DX59" i="12"/>
  <c r="DX60" i="12"/>
  <c r="DX62" i="12"/>
  <c r="DX63" i="12"/>
  <c r="DX64" i="12"/>
  <c r="DX65" i="12"/>
  <c r="DX66" i="12"/>
  <c r="DX67" i="12"/>
  <c r="DX68" i="12"/>
  <c r="DX70" i="12"/>
  <c r="DX71" i="12"/>
  <c r="DX72" i="12"/>
  <c r="DX73" i="12"/>
  <c r="DX74" i="12"/>
  <c r="DX75" i="12"/>
  <c r="DX76" i="12"/>
  <c r="DX78" i="12"/>
  <c r="DX79" i="12"/>
  <c r="DX80" i="12"/>
  <c r="DX81" i="12"/>
  <c r="DX82" i="12"/>
  <c r="DX83" i="12"/>
  <c r="DX84" i="12"/>
  <c r="DX86" i="12"/>
  <c r="DX87" i="12"/>
  <c r="DX88" i="12"/>
  <c r="DX89" i="12"/>
  <c r="DX90" i="12"/>
  <c r="DX91" i="12"/>
  <c r="DX92" i="12"/>
  <c r="DX94" i="12"/>
  <c r="DX95" i="12"/>
  <c r="DX96" i="12"/>
  <c r="DX97" i="12"/>
  <c r="DX98" i="12"/>
  <c r="DX99" i="12"/>
  <c r="DX100" i="12"/>
  <c r="DX102" i="12"/>
  <c r="DX105" i="12"/>
  <c r="DX113" i="12"/>
  <c r="DX121" i="12"/>
  <c r="DX129" i="12"/>
  <c r="DX137" i="12"/>
  <c r="DX145" i="12"/>
  <c r="DX153" i="12"/>
  <c r="DX161" i="12"/>
  <c r="DX169" i="12"/>
  <c r="DX117" i="12"/>
  <c r="DX133" i="12"/>
  <c r="DX149" i="12"/>
  <c r="DX165" i="12"/>
  <c r="DX103" i="12"/>
  <c r="DX104" i="12"/>
  <c r="DX106" i="12"/>
  <c r="DX107" i="12"/>
  <c r="DX108" i="12"/>
  <c r="DX110" i="12"/>
  <c r="DX111" i="12"/>
  <c r="DX112" i="12"/>
  <c r="DX114" i="12"/>
  <c r="DX115" i="12"/>
  <c r="DX116" i="12"/>
  <c r="DX118" i="12"/>
  <c r="DX119" i="12"/>
  <c r="DX120" i="12"/>
  <c r="DX122" i="12"/>
  <c r="DX123" i="12"/>
  <c r="DX124" i="12"/>
  <c r="DX126" i="12"/>
  <c r="DX127" i="12"/>
  <c r="DX128" i="12"/>
  <c r="DX130" i="12"/>
  <c r="DX131" i="12"/>
  <c r="DX132" i="12"/>
  <c r="DX134" i="12"/>
  <c r="DX135" i="12"/>
  <c r="DX136" i="12"/>
  <c r="DX138" i="12"/>
  <c r="DX139" i="12"/>
  <c r="DX140" i="12"/>
  <c r="DX142" i="12"/>
  <c r="DX143" i="12"/>
  <c r="DX144" i="12"/>
  <c r="DX146" i="12"/>
  <c r="DX147" i="12"/>
  <c r="DX148" i="12"/>
  <c r="DX150" i="12"/>
  <c r="DX151" i="12"/>
  <c r="DX152" i="12"/>
  <c r="DX154" i="12"/>
  <c r="DX155" i="12"/>
  <c r="DX156" i="12"/>
  <c r="DX158" i="12"/>
  <c r="DX159" i="12"/>
  <c r="DX160" i="12"/>
  <c r="DX162" i="12"/>
  <c r="DX163" i="12"/>
  <c r="DX164" i="12"/>
  <c r="DX166" i="12"/>
  <c r="DX167" i="12"/>
  <c r="DX168" i="12"/>
  <c r="DX170" i="12"/>
  <c r="DX171" i="12"/>
  <c r="DX172" i="12"/>
  <c r="DX173" i="12"/>
  <c r="DX174" i="12"/>
  <c r="DX175" i="12"/>
  <c r="DX176" i="12"/>
  <c r="DX177" i="12"/>
  <c r="DX178" i="12"/>
  <c r="DX179" i="12"/>
  <c r="DX180" i="12"/>
  <c r="DX181" i="12"/>
  <c r="DX182" i="12"/>
  <c r="DX183" i="12"/>
  <c r="DX184" i="12"/>
  <c r="DX185" i="12"/>
  <c r="DX186" i="12"/>
  <c r="DX187" i="12"/>
  <c r="DX188" i="12"/>
  <c r="DX189" i="12"/>
  <c r="DX190" i="12"/>
  <c r="DX191" i="12"/>
  <c r="DX192" i="12"/>
  <c r="DX193" i="12"/>
  <c r="DX194" i="12"/>
  <c r="DX195" i="12"/>
  <c r="DX196" i="12"/>
  <c r="DX197" i="12"/>
  <c r="DX198" i="12"/>
  <c r="DX199" i="12"/>
  <c r="DX200" i="12"/>
  <c r="DX201" i="12"/>
  <c r="DX202" i="12"/>
  <c r="DX203" i="12"/>
  <c r="DX204" i="12"/>
  <c r="DX205" i="12"/>
  <c r="DX206" i="12"/>
  <c r="DX207" i="12"/>
  <c r="DX208" i="12"/>
  <c r="DX209" i="12"/>
  <c r="DX210" i="12"/>
  <c r="DX211" i="12"/>
  <c r="DX212" i="12"/>
  <c r="DX213" i="12"/>
  <c r="DX214" i="12"/>
  <c r="DX215" i="12"/>
  <c r="DX216" i="12"/>
  <c r="DX217" i="12"/>
  <c r="DX218" i="12"/>
  <c r="DX219" i="12"/>
  <c r="DX220" i="12"/>
  <c r="DX221" i="12"/>
  <c r="DX222" i="12"/>
  <c r="DX223" i="12"/>
  <c r="DX224" i="12"/>
  <c r="DX225" i="12"/>
  <c r="DX226" i="12"/>
  <c r="DX227" i="12"/>
  <c r="DX228" i="12"/>
  <c r="DX229" i="12"/>
  <c r="DX230" i="12"/>
  <c r="DX231" i="12"/>
  <c r="DX232" i="12"/>
  <c r="DX233" i="12"/>
  <c r="DX234" i="12"/>
  <c r="DX235" i="12"/>
  <c r="DX236" i="12"/>
  <c r="DX237" i="12"/>
  <c r="DX238" i="12"/>
  <c r="DX239" i="12"/>
  <c r="DX240" i="12"/>
  <c r="DX241" i="12"/>
  <c r="DX242" i="12"/>
  <c r="DX243" i="12"/>
  <c r="DX244" i="12"/>
  <c r="DX245" i="12"/>
  <c r="DX246" i="12"/>
  <c r="DX247" i="12"/>
  <c r="DX248" i="12"/>
  <c r="DX249" i="12"/>
  <c r="DX250" i="12"/>
  <c r="DX251" i="12"/>
  <c r="DX252" i="12"/>
  <c r="DX253" i="12"/>
  <c r="DX254" i="12"/>
  <c r="DX255" i="12"/>
  <c r="DX256" i="12"/>
  <c r="DX257" i="12"/>
  <c r="DX258" i="12"/>
  <c r="DX259" i="12"/>
  <c r="DX260" i="12"/>
  <c r="DX261" i="12"/>
  <c r="DX262" i="12"/>
  <c r="DX263" i="12"/>
  <c r="DX264" i="12"/>
  <c r="DX265" i="12"/>
  <c r="DX266" i="12"/>
  <c r="DX267" i="12"/>
  <c r="DX268" i="12"/>
  <c r="DX269" i="12"/>
  <c r="DX270" i="12"/>
  <c r="DX271" i="12"/>
  <c r="ED32" i="12"/>
  <c r="ED33" i="12"/>
  <c r="ED34" i="12"/>
  <c r="ED35" i="12"/>
  <c r="ED36" i="12"/>
  <c r="ED37" i="12"/>
  <c r="ED38" i="12"/>
  <c r="ED39" i="12"/>
  <c r="ED40" i="12"/>
  <c r="ED41" i="12"/>
  <c r="ED42" i="12"/>
  <c r="ED43" i="12"/>
  <c r="ED44" i="12"/>
  <c r="ED45" i="12"/>
  <c r="ED46" i="12"/>
  <c r="ED47" i="12"/>
  <c r="ED48" i="12"/>
  <c r="ED49" i="12"/>
  <c r="ED50" i="12"/>
  <c r="ED51" i="12"/>
  <c r="ED52" i="12"/>
  <c r="ED53" i="12"/>
  <c r="ED54" i="12"/>
  <c r="ED55" i="12"/>
  <c r="ED56" i="12"/>
  <c r="ED57" i="12"/>
  <c r="ED58" i="12"/>
  <c r="ED59" i="12"/>
  <c r="ED60" i="12"/>
  <c r="ED61" i="12"/>
  <c r="ED62" i="12"/>
  <c r="ED63" i="12"/>
  <c r="ED64" i="12"/>
  <c r="ED65" i="12"/>
  <c r="ED66" i="12"/>
  <c r="ED67" i="12"/>
  <c r="ED68" i="12"/>
  <c r="ED69" i="12"/>
  <c r="ED70" i="12"/>
  <c r="ED71" i="12"/>
  <c r="ED72" i="12"/>
  <c r="ED73" i="12"/>
  <c r="ED74" i="12"/>
  <c r="ED75" i="12"/>
  <c r="ED76" i="12"/>
  <c r="ED77" i="12"/>
  <c r="ED78" i="12"/>
  <c r="ED79" i="12"/>
  <c r="ED80" i="12"/>
  <c r="ED81" i="12"/>
  <c r="ED82" i="12"/>
  <c r="ED83" i="12"/>
  <c r="ED84" i="12"/>
  <c r="ED85" i="12"/>
  <c r="ED86" i="12"/>
  <c r="ED87" i="12"/>
  <c r="ED88" i="12"/>
  <c r="ED89" i="12"/>
  <c r="ED90" i="12"/>
  <c r="ED91" i="12"/>
  <c r="ED92" i="12"/>
  <c r="ED93" i="12"/>
  <c r="ED94" i="12"/>
  <c r="ED192" i="12"/>
  <c r="ED200" i="12"/>
  <c r="ED208" i="12"/>
  <c r="ED216" i="12"/>
  <c r="ED224" i="12"/>
  <c r="ED232" i="12"/>
  <c r="ED240" i="12"/>
  <c r="ED248" i="12"/>
  <c r="ED256" i="12"/>
  <c r="ED264" i="12"/>
  <c r="ED119" i="12"/>
  <c r="ED96" i="12"/>
  <c r="ED97" i="12"/>
  <c r="ED98" i="12"/>
  <c r="ED100" i="12"/>
  <c r="ED101" i="12"/>
  <c r="ED102" i="12"/>
  <c r="ED103" i="12"/>
  <c r="ED105" i="12"/>
  <c r="ED106" i="12"/>
  <c r="ED107" i="12"/>
  <c r="ED108" i="12"/>
  <c r="ED109" i="12"/>
  <c r="ED110" i="12"/>
  <c r="ED111" i="12"/>
  <c r="ED113" i="12"/>
  <c r="ED114" i="12"/>
  <c r="ED115" i="12"/>
  <c r="ED116" i="12"/>
  <c r="ED117" i="12"/>
  <c r="ED118" i="12"/>
  <c r="ED121" i="12"/>
  <c r="ED122" i="12"/>
  <c r="ED123" i="12"/>
  <c r="ED124" i="12"/>
  <c r="ED125" i="12"/>
  <c r="ED126" i="12"/>
  <c r="ED127" i="12"/>
  <c r="ED129" i="12"/>
  <c r="ED130" i="12"/>
  <c r="ED131" i="12"/>
  <c r="ED132" i="12"/>
  <c r="ED133" i="12"/>
  <c r="ED134" i="12"/>
  <c r="ED135" i="12"/>
  <c r="ED137" i="12"/>
  <c r="ED138" i="12"/>
  <c r="ED139" i="12"/>
  <c r="ED140" i="12"/>
  <c r="ED141" i="12"/>
  <c r="ED142" i="12"/>
  <c r="ED143" i="12"/>
  <c r="ED145" i="12"/>
  <c r="ED146" i="12"/>
  <c r="ED147" i="12"/>
  <c r="ED148" i="12"/>
  <c r="ED149" i="12"/>
  <c r="ED150" i="12"/>
  <c r="ED151" i="12"/>
  <c r="ED153" i="12"/>
  <c r="ED154" i="12"/>
  <c r="ED155" i="12"/>
  <c r="ED156" i="12"/>
  <c r="ED157" i="12"/>
  <c r="ED158" i="12"/>
  <c r="ED159" i="12"/>
  <c r="ED161" i="12"/>
  <c r="ED162" i="12"/>
  <c r="ED163" i="12"/>
  <c r="ED164" i="12"/>
  <c r="ED165" i="12"/>
  <c r="ED166" i="12"/>
  <c r="ED167" i="12"/>
  <c r="ED169" i="12"/>
  <c r="ED170" i="12"/>
  <c r="ED171" i="12"/>
  <c r="ED172" i="12"/>
  <c r="ED173" i="12"/>
  <c r="ED174" i="12"/>
  <c r="ED175" i="12"/>
  <c r="ED177" i="12"/>
  <c r="ED178" i="12"/>
  <c r="ED179" i="12"/>
  <c r="ED180" i="12"/>
  <c r="ED181" i="12"/>
  <c r="ED182" i="12"/>
  <c r="ED183" i="12"/>
  <c r="ED185" i="12"/>
  <c r="ED186" i="12"/>
  <c r="ED187" i="12"/>
  <c r="ED188" i="12"/>
  <c r="ED189" i="12"/>
  <c r="ED190" i="12"/>
  <c r="ED191" i="12"/>
  <c r="ED193" i="12"/>
  <c r="ED194" i="12"/>
  <c r="ED195" i="12"/>
  <c r="ED196" i="12"/>
  <c r="ED197" i="12"/>
  <c r="ED198" i="12"/>
  <c r="ED199" i="12"/>
  <c r="ED201" i="12"/>
  <c r="ED202" i="12"/>
  <c r="ED203" i="12"/>
  <c r="ED204" i="12"/>
  <c r="ED205" i="12"/>
  <c r="ED206" i="12"/>
  <c r="ED207" i="12"/>
  <c r="ED209" i="12"/>
  <c r="ED210" i="12"/>
  <c r="ED211" i="12"/>
  <c r="ED212" i="12"/>
  <c r="ED213" i="12"/>
  <c r="ED214" i="12"/>
  <c r="ED215" i="12"/>
  <c r="ED217" i="12"/>
  <c r="ED218" i="12"/>
  <c r="ED219" i="12"/>
  <c r="ED220" i="12"/>
  <c r="ED221" i="12"/>
  <c r="ED222" i="12"/>
  <c r="ED223" i="12"/>
  <c r="ED225" i="12"/>
  <c r="ED226" i="12"/>
  <c r="ED227" i="12"/>
  <c r="ED228" i="12"/>
  <c r="ED229" i="12"/>
  <c r="ED230" i="12"/>
  <c r="ED231" i="12"/>
  <c r="ED233" i="12"/>
  <c r="ED234" i="12"/>
  <c r="ED235" i="12"/>
  <c r="ED236" i="12"/>
  <c r="ED237" i="12"/>
  <c r="ED238" i="12"/>
  <c r="ED239" i="12"/>
  <c r="ED241" i="12"/>
  <c r="ED242" i="12"/>
  <c r="ED243" i="12"/>
  <c r="ED244" i="12"/>
  <c r="ED245" i="12"/>
  <c r="ED246" i="12"/>
  <c r="ED247" i="12"/>
  <c r="ED249" i="12"/>
  <c r="ED250" i="12"/>
  <c r="ED251" i="12"/>
  <c r="ED252" i="12"/>
  <c r="ED253" i="12"/>
  <c r="ED254" i="12"/>
  <c r="ED255" i="12"/>
  <c r="ED257" i="12"/>
  <c r="ED258" i="12"/>
  <c r="ED259" i="12"/>
  <c r="ED260" i="12"/>
  <c r="ED261" i="12"/>
  <c r="ED262" i="12"/>
  <c r="ED263" i="12"/>
  <c r="ED265" i="12"/>
  <c r="ED266" i="12"/>
  <c r="ED267" i="12"/>
  <c r="ED268" i="12"/>
  <c r="ED269" i="12"/>
  <c r="ED270" i="12"/>
  <c r="ED271" i="12"/>
  <c r="ED99" i="12"/>
  <c r="ED112" i="12"/>
  <c r="ED128" i="12"/>
  <c r="ED144" i="12"/>
  <c r="ED160" i="12"/>
  <c r="ED176" i="12"/>
  <c r="ED95" i="12"/>
  <c r="ED104" i="12"/>
  <c r="ED120" i="12"/>
  <c r="ED136" i="12"/>
  <c r="ED152" i="12"/>
  <c r="ED168" i="12"/>
  <c r="ED184" i="12"/>
  <c r="EB31" i="12"/>
  <c r="EF31" i="12" s="1"/>
  <c r="EI31" i="12" s="1"/>
  <c r="DW28" i="12"/>
  <c r="EC31" i="12" s="1"/>
  <c r="EG31" i="12" s="1"/>
  <c r="EJ31" i="12" s="1"/>
  <c r="DX28" i="12"/>
  <c r="DZ28" i="12"/>
  <c r="DY28" i="12"/>
  <c r="DY29" i="12"/>
  <c r="DX29" i="12"/>
  <c r="DZ29" i="12"/>
  <c r="DX30" i="12"/>
  <c r="H23" i="4" s="1"/>
  <c r="DZ30" i="12"/>
  <c r="DY30" i="12"/>
  <c r="I23" i="4" s="1"/>
  <c r="CS27" i="12"/>
  <c r="CD632" i="12"/>
  <c r="CD631" i="12"/>
  <c r="CD630" i="12"/>
  <c r="CD629" i="12"/>
  <c r="CD628" i="12"/>
  <c r="CD627" i="12"/>
  <c r="CD626" i="12"/>
  <c r="CD625" i="12"/>
  <c r="CD624" i="12"/>
  <c r="CD623" i="12"/>
  <c r="CD622" i="12"/>
  <c r="CD621" i="12"/>
  <c r="CD620" i="12"/>
  <c r="CD619" i="12"/>
  <c r="CD618" i="12"/>
  <c r="CD617" i="12"/>
  <c r="CD616" i="12"/>
  <c r="CD615" i="12"/>
  <c r="CD614" i="12"/>
  <c r="CD613" i="12"/>
  <c r="CD612" i="12"/>
  <c r="CD611" i="12"/>
  <c r="CD610" i="12"/>
  <c r="CD609" i="12"/>
  <c r="CD608" i="12"/>
  <c r="CD607" i="12"/>
  <c r="CD606" i="12"/>
  <c r="CD605" i="12"/>
  <c r="CD604" i="12"/>
  <c r="CD603" i="12"/>
  <c r="CD602" i="12"/>
  <c r="CD601" i="12"/>
  <c r="CD600" i="12"/>
  <c r="CD599" i="12"/>
  <c r="CD598" i="12"/>
  <c r="CD597" i="12"/>
  <c r="CD596" i="12"/>
  <c r="CD595" i="12"/>
  <c r="CD594" i="12"/>
  <c r="CD593" i="12"/>
  <c r="CD592" i="12"/>
  <c r="CD591" i="12"/>
  <c r="CD590" i="12"/>
  <c r="CD589" i="12"/>
  <c r="CD588" i="12"/>
  <c r="CD587" i="12"/>
  <c r="CD586" i="12"/>
  <c r="CD585" i="12"/>
  <c r="CD584" i="12"/>
  <c r="CD583" i="12"/>
  <c r="CD582" i="12"/>
  <c r="CD581" i="12"/>
  <c r="CD580" i="12"/>
  <c r="CD579" i="12"/>
  <c r="CD578" i="12"/>
  <c r="CD577" i="12"/>
  <c r="CD576" i="12"/>
  <c r="CD575" i="12"/>
  <c r="CD574" i="12"/>
  <c r="CD573" i="12"/>
  <c r="CD572" i="12"/>
  <c r="CD571" i="12"/>
  <c r="CD570" i="12"/>
  <c r="CD569" i="12"/>
  <c r="CD568" i="12"/>
  <c r="CD567" i="12"/>
  <c r="CD566" i="12"/>
  <c r="CD565" i="12"/>
  <c r="CD564" i="12"/>
  <c r="CD563" i="12"/>
  <c r="CD562" i="12"/>
  <c r="CD561" i="12"/>
  <c r="CD560" i="12"/>
  <c r="CD559" i="12"/>
  <c r="CD558" i="12"/>
  <c r="CD557" i="12"/>
  <c r="CD556" i="12"/>
  <c r="CD555" i="12"/>
  <c r="CD554" i="12"/>
  <c r="CD553" i="12"/>
  <c r="CD552" i="12"/>
  <c r="CD551" i="12"/>
  <c r="CD550" i="12"/>
  <c r="CD549" i="12"/>
  <c r="CD548" i="12"/>
  <c r="CD547" i="12"/>
  <c r="CD546" i="12"/>
  <c r="CD545" i="12"/>
  <c r="CD544" i="12"/>
  <c r="CD543" i="12"/>
  <c r="CD542" i="12"/>
  <c r="CD541" i="12"/>
  <c r="CD540" i="12"/>
  <c r="CD539" i="12"/>
  <c r="CD538" i="12"/>
  <c r="CD537" i="12"/>
  <c r="CD536" i="12"/>
  <c r="CD535" i="12"/>
  <c r="CD534" i="12"/>
  <c r="CD533" i="12"/>
  <c r="CD532" i="12"/>
  <c r="CD531" i="12"/>
  <c r="CD530" i="12"/>
  <c r="CD529" i="12"/>
  <c r="CD528" i="12"/>
  <c r="CD527" i="12"/>
  <c r="CD526" i="12"/>
  <c r="CD525" i="12"/>
  <c r="CD524" i="12"/>
  <c r="CD523" i="12"/>
  <c r="CD522" i="12"/>
  <c r="CD521" i="12"/>
  <c r="CD520" i="12"/>
  <c r="CD519" i="12"/>
  <c r="CD518" i="12"/>
  <c r="CD517" i="12"/>
  <c r="CD516" i="12"/>
  <c r="CD515" i="12"/>
  <c r="CD514" i="12"/>
  <c r="CD513" i="12"/>
  <c r="CD512" i="12"/>
  <c r="CD511" i="12"/>
  <c r="CD510" i="12"/>
  <c r="CD509" i="12"/>
  <c r="CD508" i="12"/>
  <c r="CD507" i="12"/>
  <c r="CD506" i="12"/>
  <c r="CD505" i="12"/>
  <c r="CD504" i="12"/>
  <c r="CD503" i="12"/>
  <c r="CD502" i="12"/>
  <c r="CD501" i="12"/>
  <c r="CD500" i="12"/>
  <c r="CD499" i="12"/>
  <c r="CD498" i="12"/>
  <c r="CD497" i="12"/>
  <c r="CD496" i="12"/>
  <c r="CD495" i="12"/>
  <c r="CD494" i="12"/>
  <c r="CD493" i="12"/>
  <c r="CD492" i="12"/>
  <c r="CD491" i="12"/>
  <c r="CD490" i="12"/>
  <c r="CD489" i="12"/>
  <c r="CD488" i="12"/>
  <c r="CD487" i="12"/>
  <c r="CD486" i="12"/>
  <c r="CD485" i="12"/>
  <c r="CD484" i="12"/>
  <c r="CD483" i="12"/>
  <c r="CD482" i="12"/>
  <c r="CD481" i="12"/>
  <c r="CD480" i="12"/>
  <c r="CD479" i="12"/>
  <c r="CD478" i="12"/>
  <c r="CD477" i="12"/>
  <c r="CD476" i="12"/>
  <c r="CD475" i="12"/>
  <c r="CD474" i="12"/>
  <c r="CD473" i="12"/>
  <c r="CD472" i="12"/>
  <c r="CD471" i="12"/>
  <c r="CD470" i="12"/>
  <c r="CD469" i="12"/>
  <c r="CD468" i="12"/>
  <c r="CD467" i="12"/>
  <c r="CD466" i="12"/>
  <c r="CD465" i="12"/>
  <c r="CD464" i="12"/>
  <c r="CD463" i="12"/>
  <c r="CD462" i="12"/>
  <c r="CD461" i="12"/>
  <c r="CD460" i="12"/>
  <c r="CD459" i="12"/>
  <c r="CD458" i="12"/>
  <c r="CD457" i="12"/>
  <c r="CD456" i="12"/>
  <c r="CD455" i="12"/>
  <c r="CD454" i="12"/>
  <c r="CD453" i="12"/>
  <c r="CD452" i="12"/>
  <c r="CD451" i="12"/>
  <c r="CD450" i="12"/>
  <c r="CD449" i="12"/>
  <c r="CD448" i="12"/>
  <c r="CD447" i="12"/>
  <c r="CD446" i="12"/>
  <c r="CD445" i="12"/>
  <c r="CD444" i="12"/>
  <c r="CD443" i="12"/>
  <c r="CD442" i="12"/>
  <c r="CD441" i="12"/>
  <c r="CD440" i="12"/>
  <c r="CD439" i="12"/>
  <c r="CD438" i="12"/>
  <c r="CD437" i="12"/>
  <c r="CD436" i="12"/>
  <c r="CD435" i="12"/>
  <c r="CD434" i="12"/>
  <c r="CD433" i="12"/>
  <c r="CD432" i="12"/>
  <c r="CD431" i="12"/>
  <c r="CD430" i="12"/>
  <c r="CD429" i="12"/>
  <c r="CD428" i="12"/>
  <c r="CD427" i="12"/>
  <c r="CD426" i="12"/>
  <c r="CD425" i="12"/>
  <c r="CD424" i="12"/>
  <c r="CD423" i="12"/>
  <c r="CD422" i="12"/>
  <c r="CD421" i="12"/>
  <c r="CD420" i="12"/>
  <c r="CD419" i="12"/>
  <c r="CD418" i="12"/>
  <c r="CD417" i="12"/>
  <c r="CD416" i="12"/>
  <c r="CD415" i="12"/>
  <c r="CD414" i="12"/>
  <c r="CD413" i="12"/>
  <c r="CD412" i="12"/>
  <c r="CD411" i="12"/>
  <c r="CD410" i="12"/>
  <c r="CD409" i="12"/>
  <c r="CD408" i="12"/>
  <c r="CD407" i="12"/>
  <c r="CD406" i="12"/>
  <c r="CD405" i="12"/>
  <c r="CD404" i="12"/>
  <c r="CD403" i="12"/>
  <c r="CD402" i="12"/>
  <c r="CD401" i="12"/>
  <c r="CD400" i="12"/>
  <c r="CD399" i="12"/>
  <c r="CD398" i="12"/>
  <c r="CD397" i="12"/>
  <c r="CD396" i="12"/>
  <c r="CD395" i="12"/>
  <c r="CD394" i="12"/>
  <c r="CD393" i="12"/>
  <c r="CD392" i="12"/>
  <c r="CD391" i="12"/>
  <c r="CD390" i="12"/>
  <c r="CD389" i="12"/>
  <c r="CD388" i="12"/>
  <c r="CD387" i="12"/>
  <c r="CD386" i="12"/>
  <c r="CD385" i="12"/>
  <c r="CD384" i="12"/>
  <c r="CD383" i="12"/>
  <c r="CD382" i="12"/>
  <c r="CD381" i="12"/>
  <c r="CD380" i="12"/>
  <c r="CD379" i="12"/>
  <c r="CD378" i="12"/>
  <c r="CD377" i="12"/>
  <c r="CD376" i="12"/>
  <c r="CD375" i="12"/>
  <c r="CD374" i="12"/>
  <c r="CD373" i="12"/>
  <c r="CD372" i="12"/>
  <c r="CD371" i="12"/>
  <c r="CD370" i="12"/>
  <c r="CD369" i="12"/>
  <c r="CD368" i="12"/>
  <c r="CD367" i="12"/>
  <c r="CD366" i="12"/>
  <c r="CD365" i="12"/>
  <c r="CD364" i="12"/>
  <c r="CD363" i="12"/>
  <c r="CD362" i="12"/>
  <c r="CD361" i="12"/>
  <c r="CD360" i="12"/>
  <c r="CD359" i="12"/>
  <c r="CD358" i="12"/>
  <c r="CD357" i="12"/>
  <c r="CD356" i="12"/>
  <c r="CD355" i="12"/>
  <c r="CD354" i="12"/>
  <c r="CD353" i="12"/>
  <c r="CD352" i="12"/>
  <c r="CD351" i="12"/>
  <c r="CD350" i="12"/>
  <c r="CD349" i="12"/>
  <c r="CD348" i="12"/>
  <c r="CD347" i="12"/>
  <c r="CD346" i="12"/>
  <c r="CD345" i="12"/>
  <c r="CD344" i="12"/>
  <c r="CD343" i="12"/>
  <c r="CD342" i="12"/>
  <c r="CD341" i="12"/>
  <c r="CD340" i="12"/>
  <c r="CD339" i="12"/>
  <c r="CD338" i="12"/>
  <c r="CD337" i="12"/>
  <c r="CD336" i="12"/>
  <c r="CD335" i="12"/>
  <c r="CD334" i="12"/>
  <c r="CD333" i="12"/>
  <c r="CD332" i="12"/>
  <c r="CD331" i="12"/>
  <c r="CD330" i="12"/>
  <c r="CD329" i="12"/>
  <c r="CD328" i="12"/>
  <c r="CD327" i="12"/>
  <c r="CD326" i="12"/>
  <c r="CD325" i="12"/>
  <c r="CD324" i="12"/>
  <c r="CD323" i="12"/>
  <c r="CD322" i="12"/>
  <c r="CD321" i="12"/>
  <c r="CD320" i="12"/>
  <c r="CD319" i="12"/>
  <c r="CD318" i="12"/>
  <c r="CD317" i="12"/>
  <c r="CD316" i="12"/>
  <c r="CD315" i="12"/>
  <c r="CD314" i="12"/>
  <c r="CD313" i="12"/>
  <c r="CD312" i="12"/>
  <c r="CD311" i="12"/>
  <c r="CD310" i="12"/>
  <c r="CD309" i="12"/>
  <c r="CD308" i="12"/>
  <c r="CD307" i="12"/>
  <c r="CD306" i="12"/>
  <c r="CD305" i="12"/>
  <c r="CD304" i="12"/>
  <c r="CD303" i="12"/>
  <c r="CD302" i="12"/>
  <c r="CD301" i="12"/>
  <c r="CD300" i="12"/>
  <c r="CD299" i="12"/>
  <c r="CD298" i="12"/>
  <c r="CD297" i="12"/>
  <c r="CD296" i="12"/>
  <c r="CD295" i="12"/>
  <c r="CD294" i="12"/>
  <c r="CD293" i="12"/>
  <c r="CD292" i="12"/>
  <c r="CD291" i="12"/>
  <c r="CD290" i="12"/>
  <c r="CD289" i="12"/>
  <c r="CD288" i="12"/>
  <c r="CD287" i="12"/>
  <c r="CD286" i="12"/>
  <c r="CD285" i="12"/>
  <c r="CD284" i="12"/>
  <c r="CD283" i="12"/>
  <c r="CD282" i="12"/>
  <c r="CD281" i="12"/>
  <c r="CD280" i="12"/>
  <c r="CD279" i="12"/>
  <c r="CD278" i="12"/>
  <c r="CD277" i="12"/>
  <c r="CD276" i="12"/>
  <c r="CD275" i="12"/>
  <c r="CD274" i="12"/>
  <c r="CD273" i="12"/>
  <c r="CD272" i="12"/>
  <c r="CD271" i="12"/>
  <c r="CD270" i="12"/>
  <c r="CD269" i="12"/>
  <c r="CD268" i="12"/>
  <c r="CD267" i="12"/>
  <c r="CD266" i="12"/>
  <c r="CD265" i="12"/>
  <c r="CD264" i="12"/>
  <c r="CD263" i="12"/>
  <c r="CD262" i="12"/>
  <c r="CD261" i="12"/>
  <c r="CD260" i="12"/>
  <c r="CD259" i="12"/>
  <c r="CD258" i="12"/>
  <c r="CD257" i="12"/>
  <c r="CD256" i="12"/>
  <c r="CD255" i="12"/>
  <c r="CD254" i="12"/>
  <c r="CD253" i="12"/>
  <c r="CD252" i="12"/>
  <c r="CD251" i="12"/>
  <c r="CD250" i="12"/>
  <c r="CD249" i="12"/>
  <c r="CD248" i="12"/>
  <c r="CD247" i="12"/>
  <c r="CD246" i="12"/>
  <c r="CD245" i="12"/>
  <c r="CD244" i="12"/>
  <c r="CD243" i="12"/>
  <c r="CD242" i="12"/>
  <c r="CD241" i="12"/>
  <c r="CD240" i="12"/>
  <c r="CD239" i="12"/>
  <c r="CD238" i="12"/>
  <c r="CD237" i="12"/>
  <c r="CD236" i="12"/>
  <c r="CD235" i="12"/>
  <c r="CD234" i="12"/>
  <c r="CD233" i="12"/>
  <c r="CD232" i="12"/>
  <c r="CD231" i="12"/>
  <c r="CD230" i="12"/>
  <c r="CD229" i="12"/>
  <c r="CD228" i="12"/>
  <c r="CD227" i="12"/>
  <c r="CD226" i="12"/>
  <c r="CD225" i="12"/>
  <c r="CD224" i="12"/>
  <c r="CD223" i="12"/>
  <c r="CD222" i="12"/>
  <c r="CD221" i="12"/>
  <c r="CD220" i="12"/>
  <c r="CD219" i="12"/>
  <c r="CD218" i="12"/>
  <c r="CD217" i="12"/>
  <c r="CD216" i="12"/>
  <c r="CD215" i="12"/>
  <c r="CD214" i="12"/>
  <c r="CD213" i="12"/>
  <c r="CD212" i="12"/>
  <c r="CD211" i="12"/>
  <c r="CD210" i="12"/>
  <c r="CD209" i="12"/>
  <c r="CD208" i="12"/>
  <c r="CD207" i="12"/>
  <c r="CD206" i="12"/>
  <c r="CD205" i="12"/>
  <c r="CD204" i="12"/>
  <c r="CD203" i="12"/>
  <c r="CD202" i="12"/>
  <c r="CD201" i="12"/>
  <c r="CD200" i="12"/>
  <c r="CD199" i="12"/>
  <c r="CD198" i="12"/>
  <c r="CD197" i="12"/>
  <c r="CD196" i="12"/>
  <c r="CD195" i="12"/>
  <c r="CD194" i="12"/>
  <c r="CD193" i="12"/>
  <c r="CD192" i="12"/>
  <c r="CD191" i="12"/>
  <c r="CD190" i="12"/>
  <c r="CD189" i="12"/>
  <c r="CD188" i="12"/>
  <c r="CD187" i="12"/>
  <c r="CD186" i="12"/>
  <c r="CD185" i="12"/>
  <c r="CD184" i="12"/>
  <c r="CD183" i="12"/>
  <c r="CD182" i="12"/>
  <c r="CD181" i="12"/>
  <c r="CD180" i="12"/>
  <c r="CD179" i="12"/>
  <c r="CD178" i="12"/>
  <c r="CD177" i="12"/>
  <c r="CD176" i="12"/>
  <c r="CD175" i="12"/>
  <c r="CD174" i="12"/>
  <c r="CD173" i="12"/>
  <c r="CD172" i="12"/>
  <c r="CD171" i="12"/>
  <c r="CD170" i="12"/>
  <c r="CD169" i="12"/>
  <c r="CD168" i="12"/>
  <c r="CD167" i="12"/>
  <c r="CD166" i="12"/>
  <c r="CD165" i="12"/>
  <c r="CD164" i="12"/>
  <c r="CD163" i="12"/>
  <c r="CD162" i="12"/>
  <c r="CD161" i="12"/>
  <c r="CD160" i="12"/>
  <c r="CD159" i="12"/>
  <c r="CD158" i="12"/>
  <c r="CD157" i="12"/>
  <c r="CD156" i="12"/>
  <c r="CD155" i="12"/>
  <c r="CD154" i="12"/>
  <c r="CD153" i="12"/>
  <c r="CD152" i="12"/>
  <c r="CD151" i="12"/>
  <c r="CD150" i="12"/>
  <c r="CD149" i="12"/>
  <c r="CD148" i="12"/>
  <c r="CD147" i="12"/>
  <c r="CD146" i="12"/>
  <c r="CD145" i="12"/>
  <c r="CD144" i="12"/>
  <c r="CD143" i="12"/>
  <c r="CD142" i="12"/>
  <c r="CD141" i="12"/>
  <c r="CD140" i="12"/>
  <c r="CD139" i="12"/>
  <c r="CD138" i="12"/>
  <c r="CD137" i="12"/>
  <c r="CD136" i="12"/>
  <c r="CD135" i="12"/>
  <c r="CD134" i="12"/>
  <c r="CD133" i="12"/>
  <c r="CD132" i="12"/>
  <c r="CD131" i="12"/>
  <c r="CD130" i="12"/>
  <c r="CD129" i="12"/>
  <c r="CD128" i="12"/>
  <c r="CD127" i="12"/>
  <c r="CD126" i="12"/>
  <c r="CD125" i="12"/>
  <c r="CD124" i="12"/>
  <c r="CD123" i="12"/>
  <c r="CD122" i="12"/>
  <c r="CD121" i="12"/>
  <c r="CD120" i="12"/>
  <c r="CD119" i="12"/>
  <c r="CD118" i="12"/>
  <c r="CD117" i="12"/>
  <c r="CD116" i="12"/>
  <c r="CD115" i="12"/>
  <c r="CD114" i="12"/>
  <c r="CD113" i="12"/>
  <c r="CD112" i="12"/>
  <c r="CD111" i="12"/>
  <c r="CD110" i="12"/>
  <c r="CD109" i="12"/>
  <c r="CD108" i="12"/>
  <c r="CD107" i="12"/>
  <c r="CD106" i="12"/>
  <c r="CD105" i="12"/>
  <c r="CD104" i="12"/>
  <c r="CD103" i="12"/>
  <c r="CD102" i="12"/>
  <c r="CD101" i="12"/>
  <c r="CD100" i="12"/>
  <c r="CD99" i="12"/>
  <c r="CD98" i="12"/>
  <c r="CD97" i="12"/>
  <c r="CD96" i="12"/>
  <c r="CD95" i="12"/>
  <c r="CD94" i="12"/>
  <c r="CD93" i="12"/>
  <c r="CD92" i="12"/>
  <c r="CD91" i="12"/>
  <c r="CD90" i="12"/>
  <c r="CD89" i="12"/>
  <c r="CD88" i="12"/>
  <c r="CD87" i="12"/>
  <c r="CD86" i="12"/>
  <c r="CD85" i="12"/>
  <c r="CD84" i="12"/>
  <c r="CD83" i="12"/>
  <c r="CD82" i="12"/>
  <c r="CD81" i="12"/>
  <c r="CD80" i="12"/>
  <c r="CD79" i="12"/>
  <c r="CD78" i="12"/>
  <c r="CD77" i="12"/>
  <c r="CD76" i="12"/>
  <c r="CD75" i="12"/>
  <c r="CD74" i="12"/>
  <c r="CD73" i="12"/>
  <c r="CD72" i="12"/>
  <c r="CD71" i="12"/>
  <c r="CD70" i="12"/>
  <c r="CD69" i="12"/>
  <c r="CD68" i="12"/>
  <c r="CD67" i="12"/>
  <c r="CD66" i="12"/>
  <c r="CD65" i="12"/>
  <c r="CD64" i="12"/>
  <c r="CD63" i="12"/>
  <c r="CD62" i="12"/>
  <c r="CD61" i="12"/>
  <c r="CD60" i="12"/>
  <c r="CD59" i="12"/>
  <c r="CD58" i="12"/>
  <c r="CD57" i="12"/>
  <c r="CD56" i="12"/>
  <c r="CD55" i="12"/>
  <c r="CD54" i="12"/>
  <c r="CD53" i="12"/>
  <c r="CD52" i="12"/>
  <c r="CD51" i="12"/>
  <c r="CD50" i="12"/>
  <c r="CD49" i="12"/>
  <c r="CD48" i="12"/>
  <c r="CD47" i="12"/>
  <c r="CD46" i="12"/>
  <c r="CD45" i="12"/>
  <c r="CD44" i="12"/>
  <c r="CD43" i="12"/>
  <c r="CD42" i="12"/>
  <c r="CD41" i="12"/>
  <c r="CD40" i="12"/>
  <c r="CD39" i="12"/>
  <c r="CD38" i="12"/>
  <c r="CD37" i="12"/>
  <c r="CD36" i="12"/>
  <c r="CD35" i="12"/>
  <c r="CD34" i="12"/>
  <c r="CD33" i="12"/>
  <c r="CD32" i="12"/>
  <c r="CC632" i="12"/>
  <c r="CF632" i="12" s="1"/>
  <c r="CC631" i="12"/>
  <c r="CC630" i="12"/>
  <c r="CF630" i="12" s="1"/>
  <c r="CC629" i="12"/>
  <c r="CF629" i="12" s="1"/>
  <c r="CC628" i="12"/>
  <c r="CF628" i="12" s="1"/>
  <c r="CC627" i="12"/>
  <c r="CF627" i="12" s="1"/>
  <c r="CC626" i="12"/>
  <c r="CF626" i="12" s="1"/>
  <c r="CC625" i="12"/>
  <c r="CF625" i="12" s="1"/>
  <c r="CC624" i="12"/>
  <c r="CF624" i="12" s="1"/>
  <c r="CC623" i="12"/>
  <c r="CF623" i="12" s="1"/>
  <c r="CC622" i="12"/>
  <c r="CF622" i="12" s="1"/>
  <c r="CC621" i="12"/>
  <c r="CF621" i="12" s="1"/>
  <c r="CC620" i="12"/>
  <c r="CF620" i="12" s="1"/>
  <c r="CC619" i="12"/>
  <c r="CF619" i="12" s="1"/>
  <c r="CC618" i="12"/>
  <c r="CF618" i="12" s="1"/>
  <c r="CC617" i="12"/>
  <c r="CF617" i="12" s="1"/>
  <c r="CC616" i="12"/>
  <c r="CF616" i="12" s="1"/>
  <c r="CC615" i="12"/>
  <c r="CF615" i="12" s="1"/>
  <c r="CC614" i="12"/>
  <c r="CF614" i="12" s="1"/>
  <c r="CC613" i="12"/>
  <c r="CF613" i="12" s="1"/>
  <c r="CC612" i="12"/>
  <c r="CF612" i="12" s="1"/>
  <c r="CC611" i="12"/>
  <c r="CF611" i="12" s="1"/>
  <c r="CC610" i="12"/>
  <c r="CF610" i="12" s="1"/>
  <c r="CC609" i="12"/>
  <c r="CF609" i="12" s="1"/>
  <c r="CC608" i="12"/>
  <c r="CF608" i="12" s="1"/>
  <c r="CC607" i="12"/>
  <c r="CF607" i="12" s="1"/>
  <c r="CC606" i="12"/>
  <c r="CF606" i="12" s="1"/>
  <c r="CC605" i="12"/>
  <c r="CF605" i="12" s="1"/>
  <c r="CC604" i="12"/>
  <c r="CF604" i="12" s="1"/>
  <c r="CC603" i="12"/>
  <c r="CF603" i="12" s="1"/>
  <c r="CC602" i="12"/>
  <c r="CF602" i="12" s="1"/>
  <c r="CC601" i="12"/>
  <c r="CF601" i="12" s="1"/>
  <c r="CC600" i="12"/>
  <c r="CF600" i="12" s="1"/>
  <c r="CC599" i="12"/>
  <c r="CF599" i="12" s="1"/>
  <c r="CC598" i="12"/>
  <c r="CF598" i="12" s="1"/>
  <c r="CC597" i="12"/>
  <c r="CF597" i="12" s="1"/>
  <c r="CC596" i="12"/>
  <c r="CF596" i="12" s="1"/>
  <c r="CC595" i="12"/>
  <c r="CF595" i="12" s="1"/>
  <c r="CC594" i="12"/>
  <c r="CF594" i="12" s="1"/>
  <c r="CC593" i="12"/>
  <c r="CF593" i="12" s="1"/>
  <c r="CC592" i="12"/>
  <c r="CF592" i="12" s="1"/>
  <c r="CC591" i="12"/>
  <c r="CF591" i="12" s="1"/>
  <c r="CC590" i="12"/>
  <c r="CF590" i="12" s="1"/>
  <c r="CC589" i="12"/>
  <c r="CF589" i="12" s="1"/>
  <c r="CC588" i="12"/>
  <c r="CF588" i="12" s="1"/>
  <c r="CC587" i="12"/>
  <c r="CF587" i="12" s="1"/>
  <c r="CC586" i="12"/>
  <c r="CF586" i="12" s="1"/>
  <c r="CC585" i="12"/>
  <c r="CF585" i="12" s="1"/>
  <c r="CC584" i="12"/>
  <c r="CF584" i="12" s="1"/>
  <c r="CC583" i="12"/>
  <c r="CF583" i="12" s="1"/>
  <c r="CC582" i="12"/>
  <c r="CF582" i="12" s="1"/>
  <c r="CC581" i="12"/>
  <c r="CF581" i="12" s="1"/>
  <c r="CC580" i="12"/>
  <c r="CF580" i="12" s="1"/>
  <c r="CC579" i="12"/>
  <c r="CF579" i="12" s="1"/>
  <c r="CC578" i="12"/>
  <c r="CF578" i="12" s="1"/>
  <c r="CC577" i="12"/>
  <c r="CF577" i="12" s="1"/>
  <c r="CC576" i="12"/>
  <c r="CF576" i="12" s="1"/>
  <c r="CC575" i="12"/>
  <c r="CF575" i="12" s="1"/>
  <c r="CC574" i="12"/>
  <c r="CF574" i="12" s="1"/>
  <c r="CC573" i="12"/>
  <c r="CF573" i="12" s="1"/>
  <c r="CC572" i="12"/>
  <c r="CF572" i="12" s="1"/>
  <c r="CC571" i="12"/>
  <c r="CF571" i="12" s="1"/>
  <c r="CC570" i="12"/>
  <c r="CF570" i="12" s="1"/>
  <c r="CC569" i="12"/>
  <c r="CF569" i="12" s="1"/>
  <c r="CC568" i="12"/>
  <c r="CF568" i="12" s="1"/>
  <c r="CC567" i="12"/>
  <c r="CF567" i="12" s="1"/>
  <c r="CC566" i="12"/>
  <c r="CF566" i="12" s="1"/>
  <c r="CC565" i="12"/>
  <c r="CF565" i="12" s="1"/>
  <c r="CC564" i="12"/>
  <c r="CF564" i="12" s="1"/>
  <c r="CC563" i="12"/>
  <c r="CF563" i="12" s="1"/>
  <c r="CC562" i="12"/>
  <c r="CF562" i="12" s="1"/>
  <c r="CC561" i="12"/>
  <c r="CF561" i="12" s="1"/>
  <c r="CC560" i="12"/>
  <c r="CF560" i="12" s="1"/>
  <c r="CC559" i="12"/>
  <c r="CF559" i="12" s="1"/>
  <c r="CC558" i="12"/>
  <c r="CF558" i="12" s="1"/>
  <c r="CC557" i="12"/>
  <c r="CF557" i="12" s="1"/>
  <c r="CC556" i="12"/>
  <c r="CF556" i="12" s="1"/>
  <c r="CC555" i="12"/>
  <c r="CF555" i="12" s="1"/>
  <c r="CC554" i="12"/>
  <c r="CF554" i="12" s="1"/>
  <c r="CC553" i="12"/>
  <c r="CF553" i="12" s="1"/>
  <c r="CC552" i="12"/>
  <c r="CF552" i="12" s="1"/>
  <c r="CC551" i="12"/>
  <c r="CF551" i="12" s="1"/>
  <c r="CC550" i="12"/>
  <c r="CF550" i="12" s="1"/>
  <c r="CC549" i="12"/>
  <c r="CF549" i="12" s="1"/>
  <c r="CC548" i="12"/>
  <c r="CF548" i="12" s="1"/>
  <c r="CC547" i="12"/>
  <c r="CF547" i="12" s="1"/>
  <c r="CC546" i="12"/>
  <c r="CF546" i="12" s="1"/>
  <c r="CC545" i="12"/>
  <c r="CF545" i="12" s="1"/>
  <c r="CC544" i="12"/>
  <c r="CF544" i="12" s="1"/>
  <c r="CC543" i="12"/>
  <c r="CF543" i="12" s="1"/>
  <c r="CC542" i="12"/>
  <c r="CF542" i="12" s="1"/>
  <c r="CC541" i="12"/>
  <c r="CF541" i="12" s="1"/>
  <c r="CC540" i="12"/>
  <c r="CF540" i="12" s="1"/>
  <c r="CC539" i="12"/>
  <c r="CF539" i="12" s="1"/>
  <c r="CC538" i="12"/>
  <c r="CF538" i="12" s="1"/>
  <c r="CC537" i="12"/>
  <c r="CF537" i="12" s="1"/>
  <c r="CC536" i="12"/>
  <c r="CF536" i="12" s="1"/>
  <c r="CC535" i="12"/>
  <c r="CF535" i="12" s="1"/>
  <c r="CC534" i="12"/>
  <c r="CF534" i="12" s="1"/>
  <c r="CC533" i="12"/>
  <c r="CF533" i="12" s="1"/>
  <c r="CC532" i="12"/>
  <c r="CF532" i="12" s="1"/>
  <c r="CC531" i="12"/>
  <c r="CF531" i="12" s="1"/>
  <c r="CC530" i="12"/>
  <c r="CF530" i="12" s="1"/>
  <c r="CC529" i="12"/>
  <c r="CF529" i="12" s="1"/>
  <c r="CC528" i="12"/>
  <c r="CF528" i="12" s="1"/>
  <c r="CC527" i="12"/>
  <c r="CF527" i="12" s="1"/>
  <c r="CC526" i="12"/>
  <c r="CF526" i="12" s="1"/>
  <c r="CC525" i="12"/>
  <c r="CF525" i="12" s="1"/>
  <c r="CC524" i="12"/>
  <c r="CF524" i="12" s="1"/>
  <c r="CC523" i="12"/>
  <c r="CF523" i="12" s="1"/>
  <c r="CC522" i="12"/>
  <c r="CF522" i="12" s="1"/>
  <c r="CC521" i="12"/>
  <c r="CF521" i="12" s="1"/>
  <c r="CC520" i="12"/>
  <c r="CF520" i="12" s="1"/>
  <c r="CC519" i="12"/>
  <c r="CF519" i="12" s="1"/>
  <c r="CC518" i="12"/>
  <c r="CF518" i="12" s="1"/>
  <c r="CC517" i="12"/>
  <c r="CF517" i="12" s="1"/>
  <c r="CC516" i="12"/>
  <c r="CF516" i="12" s="1"/>
  <c r="CC515" i="12"/>
  <c r="CF515" i="12" s="1"/>
  <c r="CC514" i="12"/>
  <c r="CF514" i="12" s="1"/>
  <c r="CC513" i="12"/>
  <c r="CF513" i="12" s="1"/>
  <c r="CC512" i="12"/>
  <c r="CF512" i="12" s="1"/>
  <c r="CC511" i="12"/>
  <c r="CF511" i="12" s="1"/>
  <c r="CC510" i="12"/>
  <c r="CF510" i="12" s="1"/>
  <c r="CC509" i="12"/>
  <c r="CF509" i="12" s="1"/>
  <c r="CC508" i="12"/>
  <c r="CF508" i="12" s="1"/>
  <c r="CC507" i="12"/>
  <c r="CF507" i="12" s="1"/>
  <c r="CC506" i="12"/>
  <c r="CF506" i="12" s="1"/>
  <c r="CC505" i="12"/>
  <c r="CF505" i="12" s="1"/>
  <c r="CC504" i="12"/>
  <c r="CF504" i="12" s="1"/>
  <c r="CC503" i="12"/>
  <c r="CF503" i="12" s="1"/>
  <c r="CC502" i="12"/>
  <c r="CF502" i="12" s="1"/>
  <c r="CC501" i="12"/>
  <c r="CF501" i="12" s="1"/>
  <c r="CC500" i="12"/>
  <c r="CF500" i="12" s="1"/>
  <c r="CC499" i="12"/>
  <c r="CF499" i="12" s="1"/>
  <c r="CC498" i="12"/>
  <c r="CF498" i="12" s="1"/>
  <c r="CC497" i="12"/>
  <c r="CF497" i="12" s="1"/>
  <c r="CC496" i="12"/>
  <c r="CF496" i="12" s="1"/>
  <c r="CC495" i="12"/>
  <c r="CF495" i="12" s="1"/>
  <c r="CC494" i="12"/>
  <c r="CF494" i="12" s="1"/>
  <c r="CC493" i="12"/>
  <c r="CF493" i="12" s="1"/>
  <c r="CC492" i="12"/>
  <c r="CF492" i="12" s="1"/>
  <c r="CC491" i="12"/>
  <c r="CF491" i="12" s="1"/>
  <c r="CC490" i="12"/>
  <c r="CF490" i="12" s="1"/>
  <c r="CC489" i="12"/>
  <c r="CF489" i="12" s="1"/>
  <c r="CC488" i="12"/>
  <c r="CF488" i="12" s="1"/>
  <c r="CC487" i="12"/>
  <c r="CF487" i="12" s="1"/>
  <c r="CC486" i="12"/>
  <c r="CF486" i="12" s="1"/>
  <c r="CC485" i="12"/>
  <c r="CF485" i="12" s="1"/>
  <c r="CC484" i="12"/>
  <c r="CF484" i="12" s="1"/>
  <c r="CC483" i="12"/>
  <c r="CF483" i="12" s="1"/>
  <c r="CC482" i="12"/>
  <c r="CF482" i="12" s="1"/>
  <c r="CC481" i="12"/>
  <c r="CF481" i="12" s="1"/>
  <c r="CC480" i="12"/>
  <c r="CF480" i="12" s="1"/>
  <c r="CC479" i="12"/>
  <c r="CF479" i="12" s="1"/>
  <c r="CC478" i="12"/>
  <c r="CF478" i="12" s="1"/>
  <c r="CC477" i="12"/>
  <c r="CF477" i="12" s="1"/>
  <c r="CC476" i="12"/>
  <c r="CF476" i="12" s="1"/>
  <c r="CC475" i="12"/>
  <c r="CF475" i="12" s="1"/>
  <c r="CC474" i="12"/>
  <c r="CF474" i="12" s="1"/>
  <c r="CC473" i="12"/>
  <c r="CF473" i="12" s="1"/>
  <c r="CC472" i="12"/>
  <c r="CF472" i="12" s="1"/>
  <c r="CC471" i="12"/>
  <c r="CF471" i="12" s="1"/>
  <c r="CC470" i="12"/>
  <c r="CF470" i="12" s="1"/>
  <c r="CC469" i="12"/>
  <c r="CF469" i="12" s="1"/>
  <c r="CC468" i="12"/>
  <c r="CF468" i="12" s="1"/>
  <c r="CC467" i="12"/>
  <c r="CF467" i="12" s="1"/>
  <c r="CC466" i="12"/>
  <c r="CF466" i="12" s="1"/>
  <c r="CC465" i="12"/>
  <c r="CF465" i="12" s="1"/>
  <c r="CC464" i="12"/>
  <c r="CF464" i="12" s="1"/>
  <c r="CC463" i="12"/>
  <c r="CF463" i="12" s="1"/>
  <c r="CC462" i="12"/>
  <c r="CF462" i="12" s="1"/>
  <c r="CC461" i="12"/>
  <c r="CF461" i="12" s="1"/>
  <c r="CC460" i="12"/>
  <c r="CF460" i="12" s="1"/>
  <c r="CC459" i="12"/>
  <c r="CF459" i="12" s="1"/>
  <c r="CC458" i="12"/>
  <c r="CF458" i="12" s="1"/>
  <c r="CC457" i="12"/>
  <c r="CF457" i="12" s="1"/>
  <c r="CC456" i="12"/>
  <c r="CF456" i="12" s="1"/>
  <c r="CC455" i="12"/>
  <c r="CF455" i="12" s="1"/>
  <c r="CC454" i="12"/>
  <c r="CF454" i="12" s="1"/>
  <c r="CC453" i="12"/>
  <c r="CF453" i="12" s="1"/>
  <c r="CC452" i="12"/>
  <c r="CF452" i="12" s="1"/>
  <c r="CC451" i="12"/>
  <c r="CF451" i="12" s="1"/>
  <c r="CC450" i="12"/>
  <c r="CF450" i="12" s="1"/>
  <c r="CC449" i="12"/>
  <c r="CF449" i="12" s="1"/>
  <c r="CC448" i="12"/>
  <c r="CF448" i="12" s="1"/>
  <c r="CC447" i="12"/>
  <c r="CF447" i="12" s="1"/>
  <c r="CC446" i="12"/>
  <c r="CF446" i="12" s="1"/>
  <c r="CC445" i="12"/>
  <c r="CF445" i="12" s="1"/>
  <c r="CC444" i="12"/>
  <c r="CF444" i="12" s="1"/>
  <c r="CC443" i="12"/>
  <c r="CF443" i="12" s="1"/>
  <c r="CC442" i="12"/>
  <c r="CF442" i="12" s="1"/>
  <c r="CC441" i="12"/>
  <c r="CF441" i="12" s="1"/>
  <c r="CC440" i="12"/>
  <c r="CF440" i="12" s="1"/>
  <c r="CC439" i="12"/>
  <c r="CF439" i="12" s="1"/>
  <c r="CC438" i="12"/>
  <c r="CF438" i="12" s="1"/>
  <c r="CC437" i="12"/>
  <c r="CF437" i="12" s="1"/>
  <c r="CC436" i="12"/>
  <c r="CF436" i="12" s="1"/>
  <c r="CC435" i="12"/>
  <c r="CF435" i="12" s="1"/>
  <c r="CC434" i="12"/>
  <c r="CF434" i="12" s="1"/>
  <c r="CC433" i="12"/>
  <c r="CF433" i="12" s="1"/>
  <c r="CC432" i="12"/>
  <c r="CF432" i="12" s="1"/>
  <c r="CC431" i="12"/>
  <c r="CF431" i="12" s="1"/>
  <c r="CC430" i="12"/>
  <c r="CF430" i="12" s="1"/>
  <c r="CC429" i="12"/>
  <c r="CF429" i="12" s="1"/>
  <c r="CC428" i="12"/>
  <c r="CF428" i="12" s="1"/>
  <c r="CC427" i="12"/>
  <c r="CF427" i="12" s="1"/>
  <c r="CC426" i="12"/>
  <c r="CF426" i="12" s="1"/>
  <c r="CC425" i="12"/>
  <c r="CF425" i="12" s="1"/>
  <c r="CC424" i="12"/>
  <c r="CF424" i="12" s="1"/>
  <c r="CC423" i="12"/>
  <c r="CF423" i="12" s="1"/>
  <c r="CC422" i="12"/>
  <c r="CF422" i="12" s="1"/>
  <c r="CC421" i="12"/>
  <c r="CF421" i="12" s="1"/>
  <c r="CC420" i="12"/>
  <c r="CF420" i="12" s="1"/>
  <c r="CC419" i="12"/>
  <c r="CF419" i="12" s="1"/>
  <c r="CC418" i="12"/>
  <c r="CF418" i="12" s="1"/>
  <c r="CC417" i="12"/>
  <c r="CF417" i="12" s="1"/>
  <c r="CC416" i="12"/>
  <c r="CF416" i="12" s="1"/>
  <c r="CC415" i="12"/>
  <c r="CF415" i="12" s="1"/>
  <c r="CC414" i="12"/>
  <c r="CF414" i="12" s="1"/>
  <c r="CC413" i="12"/>
  <c r="CF413" i="12" s="1"/>
  <c r="CC412" i="12"/>
  <c r="CF412" i="12" s="1"/>
  <c r="CC411" i="12"/>
  <c r="CF411" i="12" s="1"/>
  <c r="CC410" i="12"/>
  <c r="CF410" i="12" s="1"/>
  <c r="CC409" i="12"/>
  <c r="CF409" i="12" s="1"/>
  <c r="CC408" i="12"/>
  <c r="CF408" i="12" s="1"/>
  <c r="CC407" i="12"/>
  <c r="CF407" i="12" s="1"/>
  <c r="CC406" i="12"/>
  <c r="CF406" i="12" s="1"/>
  <c r="CC405" i="12"/>
  <c r="CF405" i="12" s="1"/>
  <c r="CC404" i="12"/>
  <c r="CF404" i="12" s="1"/>
  <c r="CC403" i="12"/>
  <c r="CF403" i="12" s="1"/>
  <c r="CC402" i="12"/>
  <c r="CF402" i="12" s="1"/>
  <c r="CC401" i="12"/>
  <c r="CF401" i="12" s="1"/>
  <c r="CC400" i="12"/>
  <c r="CF400" i="12" s="1"/>
  <c r="CC399" i="12"/>
  <c r="CF399" i="12" s="1"/>
  <c r="CC398" i="12"/>
  <c r="CF398" i="12" s="1"/>
  <c r="CC397" i="12"/>
  <c r="CF397" i="12" s="1"/>
  <c r="CC396" i="12"/>
  <c r="CF396" i="12" s="1"/>
  <c r="CC395" i="12"/>
  <c r="CF395" i="12" s="1"/>
  <c r="CC394" i="12"/>
  <c r="CF394" i="12" s="1"/>
  <c r="CC393" i="12"/>
  <c r="CF393" i="12" s="1"/>
  <c r="CC392" i="12"/>
  <c r="CF392" i="12" s="1"/>
  <c r="CC391" i="12"/>
  <c r="CF391" i="12" s="1"/>
  <c r="CC390" i="12"/>
  <c r="CF390" i="12" s="1"/>
  <c r="CC389" i="12"/>
  <c r="CF389" i="12" s="1"/>
  <c r="CC388" i="12"/>
  <c r="CF388" i="12" s="1"/>
  <c r="CC387" i="12"/>
  <c r="CF387" i="12" s="1"/>
  <c r="CC386" i="12"/>
  <c r="CF386" i="12" s="1"/>
  <c r="CC385" i="12"/>
  <c r="CF385" i="12" s="1"/>
  <c r="CC384" i="12"/>
  <c r="CF384" i="12" s="1"/>
  <c r="CC383" i="12"/>
  <c r="CF383" i="12" s="1"/>
  <c r="CC382" i="12"/>
  <c r="CF382" i="12" s="1"/>
  <c r="CC381" i="12"/>
  <c r="CF381" i="12" s="1"/>
  <c r="CC380" i="12"/>
  <c r="CF380" i="12" s="1"/>
  <c r="CC379" i="12"/>
  <c r="CF379" i="12" s="1"/>
  <c r="CC378" i="12"/>
  <c r="CF378" i="12" s="1"/>
  <c r="CC377" i="12"/>
  <c r="CF377" i="12" s="1"/>
  <c r="CC376" i="12"/>
  <c r="CF376" i="12" s="1"/>
  <c r="CC375" i="12"/>
  <c r="CF375" i="12" s="1"/>
  <c r="CC374" i="12"/>
  <c r="CF374" i="12" s="1"/>
  <c r="CC373" i="12"/>
  <c r="CF373" i="12" s="1"/>
  <c r="CC372" i="12"/>
  <c r="CF372" i="12" s="1"/>
  <c r="CC371" i="12"/>
  <c r="CF371" i="12" s="1"/>
  <c r="CC370" i="12"/>
  <c r="CF370" i="12" s="1"/>
  <c r="CC369" i="12"/>
  <c r="CF369" i="12" s="1"/>
  <c r="CC368" i="12"/>
  <c r="CF368" i="12" s="1"/>
  <c r="CC367" i="12"/>
  <c r="CF367" i="12" s="1"/>
  <c r="CC366" i="12"/>
  <c r="CF366" i="12" s="1"/>
  <c r="CC365" i="12"/>
  <c r="CF365" i="12" s="1"/>
  <c r="CC364" i="12"/>
  <c r="CF364" i="12" s="1"/>
  <c r="CC363" i="12"/>
  <c r="CF363" i="12" s="1"/>
  <c r="CC362" i="12"/>
  <c r="CF362" i="12" s="1"/>
  <c r="CC361" i="12"/>
  <c r="CF361" i="12" s="1"/>
  <c r="CC360" i="12"/>
  <c r="CF360" i="12" s="1"/>
  <c r="CC359" i="12"/>
  <c r="CF359" i="12" s="1"/>
  <c r="CC358" i="12"/>
  <c r="CF358" i="12" s="1"/>
  <c r="CC357" i="12"/>
  <c r="CF357" i="12" s="1"/>
  <c r="CC356" i="12"/>
  <c r="CF356" i="12" s="1"/>
  <c r="CC355" i="12"/>
  <c r="CF355" i="12" s="1"/>
  <c r="CC354" i="12"/>
  <c r="CF354" i="12" s="1"/>
  <c r="CC353" i="12"/>
  <c r="CF353" i="12" s="1"/>
  <c r="CC352" i="12"/>
  <c r="CF352" i="12" s="1"/>
  <c r="CC351" i="12"/>
  <c r="CF351" i="12" s="1"/>
  <c r="CC350" i="12"/>
  <c r="CF350" i="12" s="1"/>
  <c r="CC349" i="12"/>
  <c r="CF349" i="12" s="1"/>
  <c r="CC348" i="12"/>
  <c r="CF348" i="12" s="1"/>
  <c r="CC347" i="12"/>
  <c r="CF347" i="12" s="1"/>
  <c r="CC346" i="12"/>
  <c r="CF346" i="12" s="1"/>
  <c r="CC345" i="12"/>
  <c r="CF345" i="12" s="1"/>
  <c r="CC344" i="12"/>
  <c r="CF344" i="12" s="1"/>
  <c r="CC343" i="12"/>
  <c r="CF343" i="12" s="1"/>
  <c r="CC342" i="12"/>
  <c r="CF342" i="12" s="1"/>
  <c r="CC341" i="12"/>
  <c r="CF341" i="12" s="1"/>
  <c r="CC340" i="12"/>
  <c r="CF340" i="12" s="1"/>
  <c r="CC339" i="12"/>
  <c r="CF339" i="12" s="1"/>
  <c r="CC338" i="12"/>
  <c r="CF338" i="12" s="1"/>
  <c r="CC337" i="12"/>
  <c r="CF337" i="12" s="1"/>
  <c r="CC336" i="12"/>
  <c r="CF336" i="12" s="1"/>
  <c r="CC335" i="12"/>
  <c r="CF335" i="12" s="1"/>
  <c r="CC334" i="12"/>
  <c r="CF334" i="12" s="1"/>
  <c r="CC333" i="12"/>
  <c r="CF333" i="12" s="1"/>
  <c r="CC332" i="12"/>
  <c r="CF332" i="12" s="1"/>
  <c r="CC331" i="12"/>
  <c r="CF331" i="12" s="1"/>
  <c r="CC330" i="12"/>
  <c r="CF330" i="12" s="1"/>
  <c r="CC329" i="12"/>
  <c r="CF329" i="12" s="1"/>
  <c r="CC328" i="12"/>
  <c r="CF328" i="12" s="1"/>
  <c r="CC327" i="12"/>
  <c r="CF327" i="12" s="1"/>
  <c r="CC326" i="12"/>
  <c r="CF326" i="12" s="1"/>
  <c r="CC325" i="12"/>
  <c r="CF325" i="12" s="1"/>
  <c r="CC324" i="12"/>
  <c r="CF324" i="12" s="1"/>
  <c r="CC323" i="12"/>
  <c r="CF323" i="12" s="1"/>
  <c r="CC322" i="12"/>
  <c r="CF322" i="12" s="1"/>
  <c r="CC321" i="12"/>
  <c r="CF321" i="12" s="1"/>
  <c r="CC320" i="12"/>
  <c r="CF320" i="12" s="1"/>
  <c r="CC319" i="12"/>
  <c r="CF319" i="12" s="1"/>
  <c r="CC318" i="12"/>
  <c r="CF318" i="12" s="1"/>
  <c r="CC317" i="12"/>
  <c r="CF317" i="12" s="1"/>
  <c r="CC316" i="12"/>
  <c r="CF316" i="12" s="1"/>
  <c r="CC315" i="12"/>
  <c r="CF315" i="12" s="1"/>
  <c r="CC314" i="12"/>
  <c r="CF314" i="12" s="1"/>
  <c r="CC313" i="12"/>
  <c r="CF313" i="12" s="1"/>
  <c r="CC312" i="12"/>
  <c r="CF312" i="12" s="1"/>
  <c r="CC311" i="12"/>
  <c r="CF311" i="12" s="1"/>
  <c r="CC310" i="12"/>
  <c r="CF310" i="12" s="1"/>
  <c r="CC309" i="12"/>
  <c r="CF309" i="12" s="1"/>
  <c r="CC308" i="12"/>
  <c r="CF308" i="12" s="1"/>
  <c r="CC307" i="12"/>
  <c r="CF307" i="12" s="1"/>
  <c r="CC306" i="12"/>
  <c r="CF306" i="12" s="1"/>
  <c r="CC305" i="12"/>
  <c r="CF305" i="12" s="1"/>
  <c r="CC304" i="12"/>
  <c r="CF304" i="12" s="1"/>
  <c r="CC303" i="12"/>
  <c r="CF303" i="12" s="1"/>
  <c r="CC302" i="12"/>
  <c r="CF302" i="12" s="1"/>
  <c r="CC301" i="12"/>
  <c r="CF301" i="12" s="1"/>
  <c r="CC300" i="12"/>
  <c r="CF300" i="12" s="1"/>
  <c r="CC299" i="12"/>
  <c r="CF299" i="12" s="1"/>
  <c r="CC298" i="12"/>
  <c r="CF298" i="12" s="1"/>
  <c r="CC297" i="12"/>
  <c r="CF297" i="12" s="1"/>
  <c r="CC296" i="12"/>
  <c r="CF296" i="12" s="1"/>
  <c r="CC295" i="12"/>
  <c r="CF295" i="12" s="1"/>
  <c r="CC294" i="12"/>
  <c r="CF294" i="12" s="1"/>
  <c r="CC293" i="12"/>
  <c r="CF293" i="12" s="1"/>
  <c r="CC292" i="12"/>
  <c r="CF292" i="12" s="1"/>
  <c r="CC291" i="12"/>
  <c r="CF291" i="12" s="1"/>
  <c r="CC290" i="12"/>
  <c r="CF290" i="12" s="1"/>
  <c r="CC289" i="12"/>
  <c r="CF289" i="12" s="1"/>
  <c r="CC288" i="12"/>
  <c r="CF288" i="12" s="1"/>
  <c r="CC287" i="12"/>
  <c r="CF287" i="12" s="1"/>
  <c r="CC286" i="12"/>
  <c r="CF286" i="12" s="1"/>
  <c r="CC285" i="12"/>
  <c r="CF285" i="12" s="1"/>
  <c r="CC284" i="12"/>
  <c r="CF284" i="12" s="1"/>
  <c r="CC283" i="12"/>
  <c r="CF283" i="12" s="1"/>
  <c r="CC282" i="12"/>
  <c r="CF282" i="12" s="1"/>
  <c r="CC281" i="12"/>
  <c r="CF281" i="12" s="1"/>
  <c r="CC280" i="12"/>
  <c r="CF280" i="12" s="1"/>
  <c r="CC279" i="12"/>
  <c r="CF279" i="12" s="1"/>
  <c r="CC278" i="12"/>
  <c r="CF278" i="12" s="1"/>
  <c r="CC277" i="12"/>
  <c r="CF277" i="12" s="1"/>
  <c r="CC276" i="12"/>
  <c r="CF276" i="12" s="1"/>
  <c r="CC275" i="12"/>
  <c r="CF275" i="12" s="1"/>
  <c r="CC274" i="12"/>
  <c r="CF274" i="12" s="1"/>
  <c r="CC273" i="12"/>
  <c r="CF273" i="12" s="1"/>
  <c r="CC272" i="12"/>
  <c r="CF272" i="12" s="1"/>
  <c r="CC271" i="12"/>
  <c r="CF271" i="12" s="1"/>
  <c r="CC270" i="12"/>
  <c r="CF270" i="12" s="1"/>
  <c r="CC269" i="12"/>
  <c r="CF269" i="12" s="1"/>
  <c r="CC268" i="12"/>
  <c r="CF268" i="12" s="1"/>
  <c r="CC267" i="12"/>
  <c r="CF267" i="12" s="1"/>
  <c r="CC266" i="12"/>
  <c r="CF266" i="12" s="1"/>
  <c r="CC265" i="12"/>
  <c r="CF265" i="12" s="1"/>
  <c r="CC264" i="12"/>
  <c r="CF264" i="12" s="1"/>
  <c r="CC263" i="12"/>
  <c r="CF263" i="12" s="1"/>
  <c r="CC262" i="12"/>
  <c r="CF262" i="12" s="1"/>
  <c r="CC261" i="12"/>
  <c r="CF261" i="12" s="1"/>
  <c r="CC260" i="12"/>
  <c r="CF260" i="12" s="1"/>
  <c r="CC259" i="12"/>
  <c r="CF259" i="12" s="1"/>
  <c r="CC258" i="12"/>
  <c r="CF258" i="12" s="1"/>
  <c r="CC257" i="12"/>
  <c r="CF257" i="12" s="1"/>
  <c r="CC256" i="12"/>
  <c r="CF256" i="12" s="1"/>
  <c r="CC255" i="12"/>
  <c r="CF255" i="12" s="1"/>
  <c r="CC254" i="12"/>
  <c r="CF254" i="12" s="1"/>
  <c r="CC253" i="12"/>
  <c r="CF253" i="12" s="1"/>
  <c r="CC252" i="12"/>
  <c r="CF252" i="12" s="1"/>
  <c r="CC251" i="12"/>
  <c r="CF251" i="12" s="1"/>
  <c r="CC250" i="12"/>
  <c r="CF250" i="12" s="1"/>
  <c r="CC249" i="12"/>
  <c r="CF249" i="12" s="1"/>
  <c r="CC248" i="12"/>
  <c r="CF248" i="12" s="1"/>
  <c r="CC247" i="12"/>
  <c r="CF247" i="12" s="1"/>
  <c r="CC246" i="12"/>
  <c r="CF246" i="12" s="1"/>
  <c r="CC245" i="12"/>
  <c r="CF245" i="12" s="1"/>
  <c r="CC244" i="12"/>
  <c r="CF244" i="12" s="1"/>
  <c r="CC243" i="12"/>
  <c r="CF243" i="12" s="1"/>
  <c r="CC242" i="12"/>
  <c r="CF242" i="12" s="1"/>
  <c r="CC241" i="12"/>
  <c r="CF241" i="12" s="1"/>
  <c r="CC240" i="12"/>
  <c r="CF240" i="12" s="1"/>
  <c r="CC239" i="12"/>
  <c r="CF239" i="12" s="1"/>
  <c r="CC238" i="12"/>
  <c r="CF238" i="12" s="1"/>
  <c r="CC237" i="12"/>
  <c r="CF237" i="12" s="1"/>
  <c r="CC236" i="12"/>
  <c r="CF236" i="12" s="1"/>
  <c r="CC235" i="12"/>
  <c r="CF235" i="12" s="1"/>
  <c r="CC234" i="12"/>
  <c r="CF234" i="12" s="1"/>
  <c r="CC233" i="12"/>
  <c r="CF233" i="12" s="1"/>
  <c r="CC232" i="12"/>
  <c r="CF232" i="12" s="1"/>
  <c r="CC231" i="12"/>
  <c r="CF231" i="12" s="1"/>
  <c r="CC230" i="12"/>
  <c r="CF230" i="12" s="1"/>
  <c r="CC229" i="12"/>
  <c r="CF229" i="12" s="1"/>
  <c r="CC228" i="12"/>
  <c r="CF228" i="12" s="1"/>
  <c r="CC227" i="12"/>
  <c r="CF227" i="12" s="1"/>
  <c r="CC226" i="12"/>
  <c r="CF226" i="12" s="1"/>
  <c r="CC225" i="12"/>
  <c r="CF225" i="12" s="1"/>
  <c r="CC224" i="12"/>
  <c r="CF224" i="12" s="1"/>
  <c r="CC223" i="12"/>
  <c r="CF223" i="12" s="1"/>
  <c r="CC222" i="12"/>
  <c r="CF222" i="12" s="1"/>
  <c r="CC221" i="12"/>
  <c r="CF221" i="12" s="1"/>
  <c r="CC220" i="12"/>
  <c r="CF220" i="12" s="1"/>
  <c r="CC219" i="12"/>
  <c r="CF219" i="12" s="1"/>
  <c r="CC218" i="12"/>
  <c r="CF218" i="12" s="1"/>
  <c r="CC217" i="12"/>
  <c r="CF217" i="12" s="1"/>
  <c r="CC216" i="12"/>
  <c r="CF216" i="12" s="1"/>
  <c r="CC215" i="12"/>
  <c r="CF215" i="12" s="1"/>
  <c r="CC214" i="12"/>
  <c r="CF214" i="12" s="1"/>
  <c r="CC213" i="12"/>
  <c r="CF213" i="12" s="1"/>
  <c r="CC212" i="12"/>
  <c r="CF212" i="12" s="1"/>
  <c r="CC211" i="12"/>
  <c r="CF211" i="12" s="1"/>
  <c r="CC210" i="12"/>
  <c r="CF210" i="12" s="1"/>
  <c r="CC209" i="12"/>
  <c r="CF209" i="12" s="1"/>
  <c r="CC208" i="12"/>
  <c r="CF208" i="12" s="1"/>
  <c r="CC207" i="12"/>
  <c r="CF207" i="12" s="1"/>
  <c r="CC206" i="12"/>
  <c r="CF206" i="12" s="1"/>
  <c r="CC205" i="12"/>
  <c r="CF205" i="12" s="1"/>
  <c r="CC204" i="12"/>
  <c r="CF204" i="12" s="1"/>
  <c r="CC203" i="12"/>
  <c r="CF203" i="12" s="1"/>
  <c r="CC202" i="12"/>
  <c r="CF202" i="12" s="1"/>
  <c r="CC201" i="12"/>
  <c r="CF201" i="12" s="1"/>
  <c r="CC200" i="12"/>
  <c r="CF200" i="12" s="1"/>
  <c r="CC199" i="12"/>
  <c r="CF199" i="12" s="1"/>
  <c r="CC198" i="12"/>
  <c r="CF198" i="12" s="1"/>
  <c r="CC197" i="12"/>
  <c r="CF197" i="12" s="1"/>
  <c r="CC196" i="12"/>
  <c r="CF196" i="12" s="1"/>
  <c r="CC195" i="12"/>
  <c r="CF195" i="12" s="1"/>
  <c r="CC194" i="12"/>
  <c r="CF194" i="12" s="1"/>
  <c r="CC193" i="12"/>
  <c r="CF193" i="12" s="1"/>
  <c r="CC192" i="12"/>
  <c r="CF192" i="12" s="1"/>
  <c r="CC191" i="12"/>
  <c r="CF191" i="12" s="1"/>
  <c r="CC190" i="12"/>
  <c r="CF190" i="12" s="1"/>
  <c r="CC189" i="12"/>
  <c r="CF189" i="12" s="1"/>
  <c r="CC188" i="12"/>
  <c r="CF188" i="12" s="1"/>
  <c r="CC187" i="12"/>
  <c r="CF187" i="12" s="1"/>
  <c r="CC186" i="12"/>
  <c r="CF186" i="12" s="1"/>
  <c r="CC185" i="12"/>
  <c r="CF185" i="12" s="1"/>
  <c r="CC184" i="12"/>
  <c r="CF184" i="12" s="1"/>
  <c r="CC183" i="12"/>
  <c r="CF183" i="12" s="1"/>
  <c r="CC182" i="12"/>
  <c r="CF182" i="12" s="1"/>
  <c r="CC181" i="12"/>
  <c r="CF181" i="12" s="1"/>
  <c r="CC180" i="12"/>
  <c r="CF180" i="12" s="1"/>
  <c r="CC179" i="12"/>
  <c r="CF179" i="12" s="1"/>
  <c r="CC178" i="12"/>
  <c r="CF178" i="12" s="1"/>
  <c r="CC177" i="12"/>
  <c r="CF177" i="12" s="1"/>
  <c r="CC176" i="12"/>
  <c r="CF176" i="12" s="1"/>
  <c r="CC175" i="12"/>
  <c r="CF175" i="12" s="1"/>
  <c r="CC174" i="12"/>
  <c r="CF174" i="12" s="1"/>
  <c r="CC173" i="12"/>
  <c r="CF173" i="12" s="1"/>
  <c r="CC172" i="12"/>
  <c r="CF172" i="12" s="1"/>
  <c r="CC171" i="12"/>
  <c r="CF171" i="12" s="1"/>
  <c r="CC170" i="12"/>
  <c r="CF170" i="12" s="1"/>
  <c r="CC169" i="12"/>
  <c r="CF169" i="12" s="1"/>
  <c r="CC168" i="12"/>
  <c r="CF168" i="12" s="1"/>
  <c r="CC167" i="12"/>
  <c r="CF167" i="12" s="1"/>
  <c r="CC166" i="12"/>
  <c r="CF166" i="12" s="1"/>
  <c r="CC165" i="12"/>
  <c r="CF165" i="12" s="1"/>
  <c r="CC164" i="12"/>
  <c r="CF164" i="12" s="1"/>
  <c r="CC163" i="12"/>
  <c r="CF163" i="12" s="1"/>
  <c r="CC162" i="12"/>
  <c r="CF162" i="12" s="1"/>
  <c r="CC161" i="12"/>
  <c r="CF161" i="12" s="1"/>
  <c r="CC160" i="12"/>
  <c r="CF160" i="12" s="1"/>
  <c r="CC159" i="12"/>
  <c r="CF159" i="12" s="1"/>
  <c r="CC158" i="12"/>
  <c r="CF158" i="12" s="1"/>
  <c r="CC157" i="12"/>
  <c r="CF157" i="12" s="1"/>
  <c r="CC156" i="12"/>
  <c r="CF156" i="12" s="1"/>
  <c r="CC155" i="12"/>
  <c r="CF155" i="12" s="1"/>
  <c r="CC154" i="12"/>
  <c r="CF154" i="12" s="1"/>
  <c r="CC153" i="12"/>
  <c r="CF153" i="12" s="1"/>
  <c r="CC152" i="12"/>
  <c r="CF152" i="12" s="1"/>
  <c r="CC151" i="12"/>
  <c r="CF151" i="12" s="1"/>
  <c r="CC150" i="12"/>
  <c r="CF150" i="12" s="1"/>
  <c r="CC149" i="12"/>
  <c r="CF149" i="12" s="1"/>
  <c r="CC148" i="12"/>
  <c r="CF148" i="12" s="1"/>
  <c r="CC147" i="12"/>
  <c r="CF147" i="12" s="1"/>
  <c r="CC146" i="12"/>
  <c r="CF146" i="12" s="1"/>
  <c r="CC145" i="12"/>
  <c r="CF145" i="12" s="1"/>
  <c r="CC144" i="12"/>
  <c r="CF144" i="12" s="1"/>
  <c r="CC143" i="12"/>
  <c r="CF143" i="12" s="1"/>
  <c r="CC142" i="12"/>
  <c r="CF142" i="12" s="1"/>
  <c r="CC141" i="12"/>
  <c r="CF141" i="12" s="1"/>
  <c r="CC140" i="12"/>
  <c r="CF140" i="12" s="1"/>
  <c r="CC139" i="12"/>
  <c r="CF139" i="12" s="1"/>
  <c r="CC138" i="12"/>
  <c r="CF138" i="12" s="1"/>
  <c r="CC137" i="12"/>
  <c r="CF137" i="12" s="1"/>
  <c r="CC136" i="12"/>
  <c r="CF136" i="12" s="1"/>
  <c r="CC135" i="12"/>
  <c r="CF135" i="12" s="1"/>
  <c r="CC134" i="12"/>
  <c r="CF134" i="12" s="1"/>
  <c r="CC133" i="12"/>
  <c r="CF133" i="12" s="1"/>
  <c r="CC132" i="12"/>
  <c r="CF132" i="12" s="1"/>
  <c r="CC131" i="12"/>
  <c r="CF131" i="12" s="1"/>
  <c r="CC130" i="12"/>
  <c r="CF130" i="12" s="1"/>
  <c r="CC129" i="12"/>
  <c r="CF129" i="12" s="1"/>
  <c r="CC128" i="12"/>
  <c r="CF128" i="12" s="1"/>
  <c r="CC127" i="12"/>
  <c r="CF127" i="12" s="1"/>
  <c r="CC126" i="12"/>
  <c r="CF126" i="12" s="1"/>
  <c r="CC125" i="12"/>
  <c r="CF125" i="12" s="1"/>
  <c r="CC124" i="12"/>
  <c r="CF124" i="12" s="1"/>
  <c r="CC123" i="12"/>
  <c r="CF123" i="12" s="1"/>
  <c r="CC122" i="12"/>
  <c r="CF122" i="12" s="1"/>
  <c r="CC121" i="12"/>
  <c r="CF121" i="12" s="1"/>
  <c r="CC120" i="12"/>
  <c r="CF120" i="12" s="1"/>
  <c r="CC119" i="12"/>
  <c r="CF119" i="12" s="1"/>
  <c r="CC118" i="12"/>
  <c r="CF118" i="12" s="1"/>
  <c r="CC117" i="12"/>
  <c r="CF117" i="12" s="1"/>
  <c r="CC116" i="12"/>
  <c r="CF116" i="12" s="1"/>
  <c r="CC115" i="12"/>
  <c r="CF115" i="12" s="1"/>
  <c r="CC114" i="12"/>
  <c r="CF114" i="12" s="1"/>
  <c r="CC113" i="12"/>
  <c r="CF113" i="12" s="1"/>
  <c r="CC112" i="12"/>
  <c r="CF112" i="12" s="1"/>
  <c r="CC111" i="12"/>
  <c r="CF111" i="12" s="1"/>
  <c r="CC110" i="12"/>
  <c r="CF110" i="12" s="1"/>
  <c r="CC109" i="12"/>
  <c r="CF109" i="12" s="1"/>
  <c r="CC108" i="12"/>
  <c r="CF108" i="12" s="1"/>
  <c r="CC107" i="12"/>
  <c r="CF107" i="12" s="1"/>
  <c r="CC106" i="12"/>
  <c r="CF106" i="12" s="1"/>
  <c r="CC105" i="12"/>
  <c r="CF105" i="12" s="1"/>
  <c r="CC104" i="12"/>
  <c r="CF104" i="12" s="1"/>
  <c r="CC103" i="12"/>
  <c r="CF103" i="12" s="1"/>
  <c r="CC102" i="12"/>
  <c r="CF102" i="12" s="1"/>
  <c r="CC101" i="12"/>
  <c r="CF101" i="12" s="1"/>
  <c r="CC100" i="12"/>
  <c r="CF100" i="12" s="1"/>
  <c r="CC99" i="12"/>
  <c r="CF99" i="12" s="1"/>
  <c r="CC98" i="12"/>
  <c r="CF98" i="12" s="1"/>
  <c r="CC97" i="12"/>
  <c r="CF97" i="12" s="1"/>
  <c r="CC96" i="12"/>
  <c r="CF96" i="12" s="1"/>
  <c r="CC95" i="12"/>
  <c r="CF95" i="12" s="1"/>
  <c r="CC94" i="12"/>
  <c r="CF94" i="12" s="1"/>
  <c r="CC93" i="12"/>
  <c r="CF93" i="12" s="1"/>
  <c r="CC92" i="12"/>
  <c r="CF92" i="12" s="1"/>
  <c r="CC91" i="12"/>
  <c r="CF91" i="12" s="1"/>
  <c r="CC90" i="12"/>
  <c r="CF90" i="12" s="1"/>
  <c r="CC89" i="12"/>
  <c r="CF89" i="12" s="1"/>
  <c r="CC88" i="12"/>
  <c r="CF88" i="12" s="1"/>
  <c r="CC87" i="12"/>
  <c r="CF87" i="12" s="1"/>
  <c r="CC86" i="12"/>
  <c r="CF86" i="12" s="1"/>
  <c r="CC85" i="12"/>
  <c r="CF85" i="12" s="1"/>
  <c r="CC84" i="12"/>
  <c r="CF84" i="12" s="1"/>
  <c r="CC83" i="12"/>
  <c r="CF83" i="12" s="1"/>
  <c r="CC82" i="12"/>
  <c r="CF82" i="12" s="1"/>
  <c r="CC81" i="12"/>
  <c r="CF81" i="12" s="1"/>
  <c r="CC80" i="12"/>
  <c r="CF80" i="12" s="1"/>
  <c r="CC79" i="12"/>
  <c r="CF79" i="12" s="1"/>
  <c r="CC78" i="12"/>
  <c r="CF78" i="12" s="1"/>
  <c r="CC77" i="12"/>
  <c r="CF77" i="12" s="1"/>
  <c r="CC76" i="12"/>
  <c r="CF76" i="12" s="1"/>
  <c r="CC75" i="12"/>
  <c r="CF75" i="12" s="1"/>
  <c r="CC74" i="12"/>
  <c r="CF74" i="12" s="1"/>
  <c r="CC73" i="12"/>
  <c r="CF73" i="12" s="1"/>
  <c r="CC72" i="12"/>
  <c r="CF72" i="12" s="1"/>
  <c r="CC71" i="12"/>
  <c r="CF71" i="12" s="1"/>
  <c r="CC70" i="12"/>
  <c r="CF70" i="12" s="1"/>
  <c r="CC69" i="12"/>
  <c r="CF69" i="12" s="1"/>
  <c r="CC68" i="12"/>
  <c r="CF68" i="12" s="1"/>
  <c r="CC67" i="12"/>
  <c r="CF67" i="12" s="1"/>
  <c r="CC66" i="12"/>
  <c r="CF66" i="12" s="1"/>
  <c r="CC65" i="12"/>
  <c r="CF65" i="12" s="1"/>
  <c r="CC64" i="12"/>
  <c r="CF64" i="12" s="1"/>
  <c r="CC63" i="12"/>
  <c r="CF63" i="12" s="1"/>
  <c r="CC62" i="12"/>
  <c r="CF62" i="12" s="1"/>
  <c r="CC61" i="12"/>
  <c r="CF61" i="12" s="1"/>
  <c r="CC60" i="12"/>
  <c r="CF60" i="12" s="1"/>
  <c r="CC59" i="12"/>
  <c r="CF59" i="12" s="1"/>
  <c r="CC58" i="12"/>
  <c r="CF58" i="12" s="1"/>
  <c r="CC57" i="12"/>
  <c r="CF57" i="12" s="1"/>
  <c r="CC56" i="12"/>
  <c r="CF56" i="12" s="1"/>
  <c r="CC55" i="12"/>
  <c r="CF55" i="12" s="1"/>
  <c r="CC54" i="12"/>
  <c r="CF54" i="12" s="1"/>
  <c r="CC53" i="12"/>
  <c r="CF53" i="12" s="1"/>
  <c r="CC52" i="12"/>
  <c r="CF52" i="12" s="1"/>
  <c r="CC51" i="12"/>
  <c r="CF51" i="12" s="1"/>
  <c r="CC50" i="12"/>
  <c r="CF50" i="12" s="1"/>
  <c r="CC49" i="12"/>
  <c r="CF49" i="12" s="1"/>
  <c r="CC48" i="12"/>
  <c r="CF48" i="12" s="1"/>
  <c r="CC47" i="12"/>
  <c r="CF47" i="12" s="1"/>
  <c r="CC46" i="12"/>
  <c r="CF46" i="12" s="1"/>
  <c r="CC45" i="12"/>
  <c r="CF45" i="12" s="1"/>
  <c r="CC44" i="12"/>
  <c r="CF44" i="12" s="1"/>
  <c r="CC43" i="12"/>
  <c r="CF43" i="12" s="1"/>
  <c r="CC42" i="12"/>
  <c r="CF42" i="12" s="1"/>
  <c r="CC41" i="12"/>
  <c r="CF41" i="12" s="1"/>
  <c r="CC40" i="12"/>
  <c r="CF40" i="12" s="1"/>
  <c r="CC39" i="12"/>
  <c r="CF39" i="12" s="1"/>
  <c r="CC38" i="12"/>
  <c r="CF38" i="12" s="1"/>
  <c r="CC37" i="12"/>
  <c r="CF37" i="12" s="1"/>
  <c r="CC36" i="12"/>
  <c r="CF36" i="12" s="1"/>
  <c r="CC35" i="12"/>
  <c r="CF35" i="12" s="1"/>
  <c r="CC34" i="12"/>
  <c r="CF34" i="12" s="1"/>
  <c r="CC33" i="12"/>
  <c r="CF33" i="12" s="1"/>
  <c r="CC32" i="12"/>
  <c r="CF32" i="12" s="1"/>
  <c r="CF631" i="12"/>
  <c r="DI3" i="12"/>
  <c r="DH10" i="12" s="1"/>
  <c r="DA5" i="12" a="1"/>
  <c r="DE4" i="12"/>
  <c r="L23" i="11"/>
  <c r="DA28" i="12"/>
  <c r="DB28" i="12" s="1"/>
  <c r="DC28" i="12" s="1"/>
  <c r="P7" i="11"/>
  <c r="P6" i="11"/>
  <c r="DB632" i="12"/>
  <c r="DA632" i="12"/>
  <c r="CZ632" i="12"/>
  <c r="DB631" i="12"/>
  <c r="DA631" i="12"/>
  <c r="CZ631" i="12"/>
  <c r="DB630" i="12"/>
  <c r="DA630" i="12"/>
  <c r="CZ630" i="12"/>
  <c r="DB629" i="12"/>
  <c r="DA629" i="12"/>
  <c r="CZ629" i="12"/>
  <c r="DB628" i="12"/>
  <c r="DA628" i="12"/>
  <c r="CZ628" i="12"/>
  <c r="DB627" i="12"/>
  <c r="DA627" i="12"/>
  <c r="CZ627" i="12"/>
  <c r="DB626" i="12"/>
  <c r="DA626" i="12"/>
  <c r="CZ626" i="12"/>
  <c r="DB625" i="12"/>
  <c r="DA625" i="12"/>
  <c r="CZ625" i="12"/>
  <c r="DB624" i="12"/>
  <c r="DA624" i="12"/>
  <c r="CZ624" i="12"/>
  <c r="DB623" i="12"/>
  <c r="DA623" i="12"/>
  <c r="CZ623" i="12"/>
  <c r="DB622" i="12"/>
  <c r="DA622" i="12"/>
  <c r="CZ622" i="12"/>
  <c r="DB621" i="12"/>
  <c r="DA621" i="12"/>
  <c r="CZ621" i="12"/>
  <c r="DB620" i="12"/>
  <c r="DA620" i="12"/>
  <c r="CZ620" i="12"/>
  <c r="DB619" i="12"/>
  <c r="DA619" i="12"/>
  <c r="CZ619" i="12"/>
  <c r="DB618" i="12"/>
  <c r="DA618" i="12"/>
  <c r="CZ618" i="12"/>
  <c r="DB617" i="12"/>
  <c r="DA617" i="12"/>
  <c r="CZ617" i="12"/>
  <c r="DB616" i="12"/>
  <c r="DA616" i="12"/>
  <c r="CZ616" i="12"/>
  <c r="DB615" i="12"/>
  <c r="DA615" i="12"/>
  <c r="CZ615" i="12"/>
  <c r="DB614" i="12"/>
  <c r="DA614" i="12"/>
  <c r="CZ614" i="12"/>
  <c r="DB613" i="12"/>
  <c r="DA613" i="12"/>
  <c r="CZ613" i="12"/>
  <c r="DB612" i="12"/>
  <c r="DA612" i="12"/>
  <c r="CZ612" i="12"/>
  <c r="DB611" i="12"/>
  <c r="DA611" i="12"/>
  <c r="CZ611" i="12"/>
  <c r="DB610" i="12"/>
  <c r="DA610" i="12"/>
  <c r="CZ610" i="12"/>
  <c r="DB609" i="12"/>
  <c r="DA609" i="12"/>
  <c r="CZ609" i="12"/>
  <c r="DB608" i="12"/>
  <c r="DA608" i="12"/>
  <c r="CZ608" i="12"/>
  <c r="DB607" i="12"/>
  <c r="DA607" i="12"/>
  <c r="CZ607" i="12"/>
  <c r="DB606" i="12"/>
  <c r="DA606" i="12"/>
  <c r="CZ606" i="12"/>
  <c r="DB605" i="12"/>
  <c r="DA605" i="12"/>
  <c r="CZ605" i="12"/>
  <c r="DB604" i="12"/>
  <c r="DA604" i="12"/>
  <c r="CZ604" i="12"/>
  <c r="DB603" i="12"/>
  <c r="DA603" i="12"/>
  <c r="CZ603" i="12"/>
  <c r="DB602" i="12"/>
  <c r="DA602" i="12"/>
  <c r="CZ602" i="12"/>
  <c r="DB601" i="12"/>
  <c r="DA601" i="12"/>
  <c r="CZ601" i="12"/>
  <c r="DB600" i="12"/>
  <c r="DA600" i="12"/>
  <c r="CZ600" i="12"/>
  <c r="DB599" i="12"/>
  <c r="DA599" i="12"/>
  <c r="CZ599" i="12"/>
  <c r="DB598" i="12"/>
  <c r="DA598" i="12"/>
  <c r="CZ598" i="12"/>
  <c r="DB597" i="12"/>
  <c r="DA597" i="12"/>
  <c r="CZ597" i="12"/>
  <c r="DB596" i="12"/>
  <c r="DA596" i="12"/>
  <c r="CZ596" i="12"/>
  <c r="DB595" i="12"/>
  <c r="DA595" i="12"/>
  <c r="CZ595" i="12"/>
  <c r="DB594" i="12"/>
  <c r="DA594" i="12"/>
  <c r="CZ594" i="12"/>
  <c r="DB593" i="12"/>
  <c r="DA593" i="12"/>
  <c r="CZ593" i="12"/>
  <c r="DB592" i="12"/>
  <c r="DA592" i="12"/>
  <c r="CZ592" i="12"/>
  <c r="DB591" i="12"/>
  <c r="DA591" i="12"/>
  <c r="CZ591" i="12"/>
  <c r="DB590" i="12"/>
  <c r="DA590" i="12"/>
  <c r="CZ590" i="12"/>
  <c r="DB589" i="12"/>
  <c r="DA589" i="12"/>
  <c r="CZ589" i="12"/>
  <c r="DB588" i="12"/>
  <c r="DA588" i="12"/>
  <c r="CZ588" i="12"/>
  <c r="DB587" i="12"/>
  <c r="DA587" i="12"/>
  <c r="CZ587" i="12"/>
  <c r="DB586" i="12"/>
  <c r="DA586" i="12"/>
  <c r="CZ586" i="12"/>
  <c r="DB585" i="12"/>
  <c r="DA585" i="12"/>
  <c r="CZ585" i="12"/>
  <c r="DB584" i="12"/>
  <c r="DA584" i="12"/>
  <c r="CZ584" i="12"/>
  <c r="DB583" i="12"/>
  <c r="DA583" i="12"/>
  <c r="CZ583" i="12"/>
  <c r="DB582" i="12"/>
  <c r="DA582" i="12"/>
  <c r="CZ582" i="12"/>
  <c r="DB581" i="12"/>
  <c r="DA581" i="12"/>
  <c r="CZ581" i="12"/>
  <c r="DB580" i="12"/>
  <c r="DA580" i="12"/>
  <c r="CZ580" i="12"/>
  <c r="DB579" i="12"/>
  <c r="DA579" i="12"/>
  <c r="CZ579" i="12"/>
  <c r="DB578" i="12"/>
  <c r="DA578" i="12"/>
  <c r="CZ578" i="12"/>
  <c r="DB577" i="12"/>
  <c r="DA577" i="12"/>
  <c r="CZ577" i="12"/>
  <c r="DB576" i="12"/>
  <c r="DA576" i="12"/>
  <c r="CZ576" i="12"/>
  <c r="DB575" i="12"/>
  <c r="DA575" i="12"/>
  <c r="CZ575" i="12"/>
  <c r="DB574" i="12"/>
  <c r="DA574" i="12"/>
  <c r="CZ574" i="12"/>
  <c r="DB573" i="12"/>
  <c r="DA573" i="12"/>
  <c r="CZ573" i="12"/>
  <c r="DB572" i="12"/>
  <c r="DA572" i="12"/>
  <c r="CZ572" i="12"/>
  <c r="DB571" i="12"/>
  <c r="DA571" i="12"/>
  <c r="CZ571" i="12"/>
  <c r="DB570" i="12"/>
  <c r="DA570" i="12"/>
  <c r="CZ570" i="12"/>
  <c r="DB569" i="12"/>
  <c r="DA569" i="12"/>
  <c r="CZ569" i="12"/>
  <c r="DB568" i="12"/>
  <c r="DA568" i="12"/>
  <c r="CZ568" i="12"/>
  <c r="DB567" i="12"/>
  <c r="DA567" i="12"/>
  <c r="CZ567" i="12"/>
  <c r="DB566" i="12"/>
  <c r="DA566" i="12"/>
  <c r="CZ566" i="12"/>
  <c r="DB565" i="12"/>
  <c r="DA565" i="12"/>
  <c r="CZ565" i="12"/>
  <c r="DB564" i="12"/>
  <c r="DA564" i="12"/>
  <c r="CZ564" i="12"/>
  <c r="DB563" i="12"/>
  <c r="DA563" i="12"/>
  <c r="CZ563" i="12"/>
  <c r="DB562" i="12"/>
  <c r="DA562" i="12"/>
  <c r="CZ562" i="12"/>
  <c r="DB561" i="12"/>
  <c r="DA561" i="12"/>
  <c r="CZ561" i="12"/>
  <c r="DB560" i="12"/>
  <c r="DA560" i="12"/>
  <c r="CZ560" i="12"/>
  <c r="DB559" i="12"/>
  <c r="DA559" i="12"/>
  <c r="CZ559" i="12"/>
  <c r="DB558" i="12"/>
  <c r="DA558" i="12"/>
  <c r="CZ558" i="12"/>
  <c r="DB557" i="12"/>
  <c r="DA557" i="12"/>
  <c r="CZ557" i="12"/>
  <c r="DB556" i="12"/>
  <c r="DA556" i="12"/>
  <c r="CZ556" i="12"/>
  <c r="DB555" i="12"/>
  <c r="DA555" i="12"/>
  <c r="CZ555" i="12"/>
  <c r="DB554" i="12"/>
  <c r="DA554" i="12"/>
  <c r="CZ554" i="12"/>
  <c r="DB553" i="12"/>
  <c r="DA553" i="12"/>
  <c r="CZ553" i="12"/>
  <c r="DB552" i="12"/>
  <c r="DA552" i="12"/>
  <c r="CZ552" i="12"/>
  <c r="DB551" i="12"/>
  <c r="DA551" i="12"/>
  <c r="CZ551" i="12"/>
  <c r="DB550" i="12"/>
  <c r="DA550" i="12"/>
  <c r="CZ550" i="12"/>
  <c r="DB549" i="12"/>
  <c r="DA549" i="12"/>
  <c r="CZ549" i="12"/>
  <c r="DB548" i="12"/>
  <c r="DA548" i="12"/>
  <c r="CZ548" i="12"/>
  <c r="DB547" i="12"/>
  <c r="DA547" i="12"/>
  <c r="CZ547" i="12"/>
  <c r="DB546" i="12"/>
  <c r="DA546" i="12"/>
  <c r="CZ546" i="12"/>
  <c r="DB545" i="12"/>
  <c r="DA545" i="12"/>
  <c r="CZ545" i="12"/>
  <c r="DB544" i="12"/>
  <c r="DA544" i="12"/>
  <c r="CZ544" i="12"/>
  <c r="DB543" i="12"/>
  <c r="DA543" i="12"/>
  <c r="CZ543" i="12"/>
  <c r="DB542" i="12"/>
  <c r="DA542" i="12"/>
  <c r="CZ542" i="12"/>
  <c r="DB541" i="12"/>
  <c r="DA541" i="12"/>
  <c r="CZ541" i="12"/>
  <c r="DB540" i="12"/>
  <c r="DA540" i="12"/>
  <c r="CZ540" i="12"/>
  <c r="DB539" i="12"/>
  <c r="DA539" i="12"/>
  <c r="CZ539" i="12"/>
  <c r="DB538" i="12"/>
  <c r="DA538" i="12"/>
  <c r="CZ538" i="12"/>
  <c r="DB537" i="12"/>
  <c r="DA537" i="12"/>
  <c r="CZ537" i="12"/>
  <c r="DB536" i="12"/>
  <c r="DA536" i="12"/>
  <c r="CZ536" i="12"/>
  <c r="DB535" i="12"/>
  <c r="DA535" i="12"/>
  <c r="CZ535" i="12"/>
  <c r="DB534" i="12"/>
  <c r="DA534" i="12"/>
  <c r="CZ534" i="12"/>
  <c r="DB533" i="12"/>
  <c r="DA533" i="12"/>
  <c r="CZ533" i="12"/>
  <c r="DB532" i="12"/>
  <c r="DA532" i="12"/>
  <c r="CZ532" i="12"/>
  <c r="DB531" i="12"/>
  <c r="DA531" i="12"/>
  <c r="CZ531" i="12"/>
  <c r="DB530" i="12"/>
  <c r="DA530" i="12"/>
  <c r="CZ530" i="12"/>
  <c r="DB529" i="12"/>
  <c r="DA529" i="12"/>
  <c r="CZ529" i="12"/>
  <c r="DB528" i="12"/>
  <c r="DA528" i="12"/>
  <c r="CZ528" i="12"/>
  <c r="DB527" i="12"/>
  <c r="DA527" i="12"/>
  <c r="CZ527" i="12"/>
  <c r="DB526" i="12"/>
  <c r="DA526" i="12"/>
  <c r="CZ526" i="12"/>
  <c r="DB525" i="12"/>
  <c r="DA525" i="12"/>
  <c r="CZ525" i="12"/>
  <c r="DB524" i="12"/>
  <c r="DA524" i="12"/>
  <c r="CZ524" i="12"/>
  <c r="DB523" i="12"/>
  <c r="DA523" i="12"/>
  <c r="CZ523" i="12"/>
  <c r="DB522" i="12"/>
  <c r="DA522" i="12"/>
  <c r="CZ522" i="12"/>
  <c r="DB521" i="12"/>
  <c r="DA521" i="12"/>
  <c r="CZ521" i="12"/>
  <c r="DB520" i="12"/>
  <c r="DA520" i="12"/>
  <c r="CZ520" i="12"/>
  <c r="DB519" i="12"/>
  <c r="DA519" i="12"/>
  <c r="CZ519" i="12"/>
  <c r="DB518" i="12"/>
  <c r="DA518" i="12"/>
  <c r="CZ518" i="12"/>
  <c r="DB517" i="12"/>
  <c r="DA517" i="12"/>
  <c r="CZ517" i="12"/>
  <c r="DB516" i="12"/>
  <c r="DA516" i="12"/>
  <c r="CZ516" i="12"/>
  <c r="DB515" i="12"/>
  <c r="DA515" i="12"/>
  <c r="CZ515" i="12"/>
  <c r="DB514" i="12"/>
  <c r="DA514" i="12"/>
  <c r="CZ514" i="12"/>
  <c r="DB513" i="12"/>
  <c r="DA513" i="12"/>
  <c r="CZ513" i="12"/>
  <c r="DB512" i="12"/>
  <c r="DA512" i="12"/>
  <c r="CZ512" i="12"/>
  <c r="DB511" i="12"/>
  <c r="DA511" i="12"/>
  <c r="CZ511" i="12"/>
  <c r="DB510" i="12"/>
  <c r="DA510" i="12"/>
  <c r="CZ510" i="12"/>
  <c r="DB509" i="12"/>
  <c r="DA509" i="12"/>
  <c r="CZ509" i="12"/>
  <c r="DB508" i="12"/>
  <c r="DA508" i="12"/>
  <c r="CZ508" i="12"/>
  <c r="DB507" i="12"/>
  <c r="DA507" i="12"/>
  <c r="CZ507" i="12"/>
  <c r="DB506" i="12"/>
  <c r="DA506" i="12"/>
  <c r="CZ506" i="12"/>
  <c r="DB505" i="12"/>
  <c r="DA505" i="12"/>
  <c r="CZ505" i="12"/>
  <c r="DB504" i="12"/>
  <c r="DA504" i="12"/>
  <c r="CZ504" i="12"/>
  <c r="DB503" i="12"/>
  <c r="DA503" i="12"/>
  <c r="CZ503" i="12"/>
  <c r="DB502" i="12"/>
  <c r="DA502" i="12"/>
  <c r="CZ502" i="12"/>
  <c r="DB501" i="12"/>
  <c r="DA501" i="12"/>
  <c r="CZ501" i="12"/>
  <c r="DB500" i="12"/>
  <c r="DA500" i="12"/>
  <c r="CZ500" i="12"/>
  <c r="DB499" i="12"/>
  <c r="DA499" i="12"/>
  <c r="CZ499" i="12"/>
  <c r="DB498" i="12"/>
  <c r="DA498" i="12"/>
  <c r="CZ498" i="12"/>
  <c r="DB497" i="12"/>
  <c r="DA497" i="12"/>
  <c r="CZ497" i="12"/>
  <c r="DB496" i="12"/>
  <c r="DA496" i="12"/>
  <c r="CZ496" i="12"/>
  <c r="DB495" i="12"/>
  <c r="DA495" i="12"/>
  <c r="CZ495" i="12"/>
  <c r="DB494" i="12"/>
  <c r="DA494" i="12"/>
  <c r="CZ494" i="12"/>
  <c r="DB493" i="12"/>
  <c r="DA493" i="12"/>
  <c r="CZ493" i="12"/>
  <c r="DB492" i="12"/>
  <c r="DA492" i="12"/>
  <c r="CZ492" i="12"/>
  <c r="DB491" i="12"/>
  <c r="DA491" i="12"/>
  <c r="CZ491" i="12"/>
  <c r="DB490" i="12"/>
  <c r="DA490" i="12"/>
  <c r="CZ490" i="12"/>
  <c r="DB489" i="12"/>
  <c r="DA489" i="12"/>
  <c r="CZ489" i="12"/>
  <c r="DB488" i="12"/>
  <c r="DA488" i="12"/>
  <c r="CZ488" i="12"/>
  <c r="DB487" i="12"/>
  <c r="DA487" i="12"/>
  <c r="CZ487" i="12"/>
  <c r="DB486" i="12"/>
  <c r="DA486" i="12"/>
  <c r="CZ486" i="12"/>
  <c r="DB485" i="12"/>
  <c r="DA485" i="12"/>
  <c r="CZ485" i="12"/>
  <c r="DB484" i="12"/>
  <c r="DA484" i="12"/>
  <c r="CZ484" i="12"/>
  <c r="DB483" i="12"/>
  <c r="DA483" i="12"/>
  <c r="CZ483" i="12"/>
  <c r="DB482" i="12"/>
  <c r="DA482" i="12"/>
  <c r="CZ482" i="12"/>
  <c r="DB481" i="12"/>
  <c r="DA481" i="12"/>
  <c r="CZ481" i="12"/>
  <c r="DB480" i="12"/>
  <c r="DA480" i="12"/>
  <c r="CZ480" i="12"/>
  <c r="DB479" i="12"/>
  <c r="DA479" i="12"/>
  <c r="CZ479" i="12"/>
  <c r="DB478" i="12"/>
  <c r="DA478" i="12"/>
  <c r="CZ478" i="12"/>
  <c r="DB477" i="12"/>
  <c r="DA477" i="12"/>
  <c r="CZ477" i="12"/>
  <c r="DB476" i="12"/>
  <c r="DA476" i="12"/>
  <c r="CZ476" i="12"/>
  <c r="DB475" i="12"/>
  <c r="DA475" i="12"/>
  <c r="CZ475" i="12"/>
  <c r="DB474" i="12"/>
  <c r="DA474" i="12"/>
  <c r="CZ474" i="12"/>
  <c r="DB473" i="12"/>
  <c r="DA473" i="12"/>
  <c r="CZ473" i="12"/>
  <c r="DB472" i="12"/>
  <c r="DA472" i="12"/>
  <c r="CZ472" i="12"/>
  <c r="DB471" i="12"/>
  <c r="DA471" i="12"/>
  <c r="CZ471" i="12"/>
  <c r="DB470" i="12"/>
  <c r="DA470" i="12"/>
  <c r="CZ470" i="12"/>
  <c r="DB469" i="12"/>
  <c r="DA469" i="12"/>
  <c r="CZ469" i="12"/>
  <c r="DB468" i="12"/>
  <c r="DA468" i="12"/>
  <c r="CZ468" i="12"/>
  <c r="DB467" i="12"/>
  <c r="DA467" i="12"/>
  <c r="CZ467" i="12"/>
  <c r="DB466" i="12"/>
  <c r="DA466" i="12"/>
  <c r="CZ466" i="12"/>
  <c r="DB465" i="12"/>
  <c r="DA465" i="12"/>
  <c r="CZ465" i="12"/>
  <c r="DB464" i="12"/>
  <c r="DA464" i="12"/>
  <c r="CZ464" i="12"/>
  <c r="DB463" i="12"/>
  <c r="DA463" i="12"/>
  <c r="CZ463" i="12"/>
  <c r="DB462" i="12"/>
  <c r="DA462" i="12"/>
  <c r="CZ462" i="12"/>
  <c r="DB461" i="12"/>
  <c r="DA461" i="12"/>
  <c r="CZ461" i="12"/>
  <c r="DB460" i="12"/>
  <c r="DA460" i="12"/>
  <c r="CZ460" i="12"/>
  <c r="DB459" i="12"/>
  <c r="DA459" i="12"/>
  <c r="CZ459" i="12"/>
  <c r="DB458" i="12"/>
  <c r="DA458" i="12"/>
  <c r="CZ458" i="12"/>
  <c r="DB457" i="12"/>
  <c r="DA457" i="12"/>
  <c r="CZ457" i="12"/>
  <c r="DB456" i="12"/>
  <c r="DA456" i="12"/>
  <c r="CZ456" i="12"/>
  <c r="DB455" i="12"/>
  <c r="DA455" i="12"/>
  <c r="CZ455" i="12"/>
  <c r="DB454" i="12"/>
  <c r="DA454" i="12"/>
  <c r="CZ454" i="12"/>
  <c r="DB453" i="12"/>
  <c r="DA453" i="12"/>
  <c r="CZ453" i="12"/>
  <c r="DB452" i="12"/>
  <c r="DA452" i="12"/>
  <c r="CZ452" i="12"/>
  <c r="DB451" i="12"/>
  <c r="DA451" i="12"/>
  <c r="CZ451" i="12"/>
  <c r="DB450" i="12"/>
  <c r="DA450" i="12"/>
  <c r="CZ450" i="12"/>
  <c r="DB449" i="12"/>
  <c r="DA449" i="12"/>
  <c r="CZ449" i="12"/>
  <c r="DB448" i="12"/>
  <c r="DA448" i="12"/>
  <c r="CZ448" i="12"/>
  <c r="DB447" i="12"/>
  <c r="DA447" i="12"/>
  <c r="CZ447" i="12"/>
  <c r="DB446" i="12"/>
  <c r="DA446" i="12"/>
  <c r="CZ446" i="12"/>
  <c r="DB445" i="12"/>
  <c r="DA445" i="12"/>
  <c r="CZ445" i="12"/>
  <c r="DB444" i="12"/>
  <c r="DA444" i="12"/>
  <c r="CZ444" i="12"/>
  <c r="DB443" i="12"/>
  <c r="DA443" i="12"/>
  <c r="CZ443" i="12"/>
  <c r="DB442" i="12"/>
  <c r="DA442" i="12"/>
  <c r="CZ442" i="12"/>
  <c r="DB441" i="12"/>
  <c r="DA441" i="12"/>
  <c r="CZ441" i="12"/>
  <c r="DB440" i="12"/>
  <c r="DA440" i="12"/>
  <c r="CZ440" i="12"/>
  <c r="DB439" i="12"/>
  <c r="DA439" i="12"/>
  <c r="CZ439" i="12"/>
  <c r="DB438" i="12"/>
  <c r="DA438" i="12"/>
  <c r="CZ438" i="12"/>
  <c r="DB437" i="12"/>
  <c r="DA437" i="12"/>
  <c r="CZ437" i="12"/>
  <c r="DB436" i="12"/>
  <c r="DA436" i="12"/>
  <c r="CZ436" i="12"/>
  <c r="DB435" i="12"/>
  <c r="DA435" i="12"/>
  <c r="CZ435" i="12"/>
  <c r="DB434" i="12"/>
  <c r="DA434" i="12"/>
  <c r="CZ434" i="12"/>
  <c r="DB433" i="12"/>
  <c r="DA433" i="12"/>
  <c r="CZ433" i="12"/>
  <c r="DB432" i="12"/>
  <c r="DA432" i="12"/>
  <c r="CZ432" i="12"/>
  <c r="DB431" i="12"/>
  <c r="DA431" i="12"/>
  <c r="CZ431" i="12"/>
  <c r="DB430" i="12"/>
  <c r="DA430" i="12"/>
  <c r="CZ430" i="12"/>
  <c r="DB429" i="12"/>
  <c r="DA429" i="12"/>
  <c r="CZ429" i="12"/>
  <c r="DB428" i="12"/>
  <c r="DA428" i="12"/>
  <c r="CZ428" i="12"/>
  <c r="DB427" i="12"/>
  <c r="DA427" i="12"/>
  <c r="CZ427" i="12"/>
  <c r="DB426" i="12"/>
  <c r="DA426" i="12"/>
  <c r="CZ426" i="12"/>
  <c r="DB425" i="12"/>
  <c r="DA425" i="12"/>
  <c r="CZ425" i="12"/>
  <c r="DB424" i="12"/>
  <c r="DA424" i="12"/>
  <c r="CZ424" i="12"/>
  <c r="DB423" i="12"/>
  <c r="DA423" i="12"/>
  <c r="CZ423" i="12"/>
  <c r="DB422" i="12"/>
  <c r="DA422" i="12"/>
  <c r="CZ422" i="12"/>
  <c r="DB421" i="12"/>
  <c r="DA421" i="12"/>
  <c r="CZ421" i="12"/>
  <c r="DB420" i="12"/>
  <c r="DA420" i="12"/>
  <c r="CZ420" i="12"/>
  <c r="DB419" i="12"/>
  <c r="DA419" i="12"/>
  <c r="CZ419" i="12"/>
  <c r="DB418" i="12"/>
  <c r="DA418" i="12"/>
  <c r="CZ418" i="12"/>
  <c r="DB417" i="12"/>
  <c r="DA417" i="12"/>
  <c r="CZ417" i="12"/>
  <c r="DB416" i="12"/>
  <c r="DA416" i="12"/>
  <c r="CZ416" i="12"/>
  <c r="DB415" i="12"/>
  <c r="DA415" i="12"/>
  <c r="CZ415" i="12"/>
  <c r="DB414" i="12"/>
  <c r="DA414" i="12"/>
  <c r="CZ414" i="12"/>
  <c r="DB413" i="12"/>
  <c r="DA413" i="12"/>
  <c r="CZ413" i="12"/>
  <c r="DB412" i="12"/>
  <c r="DA412" i="12"/>
  <c r="CZ412" i="12"/>
  <c r="DB411" i="12"/>
  <c r="DA411" i="12"/>
  <c r="CZ411" i="12"/>
  <c r="DB410" i="12"/>
  <c r="DA410" i="12"/>
  <c r="CZ410" i="12"/>
  <c r="DB409" i="12"/>
  <c r="DA409" i="12"/>
  <c r="CZ409" i="12"/>
  <c r="DB408" i="12"/>
  <c r="DA408" i="12"/>
  <c r="CZ408" i="12"/>
  <c r="DB407" i="12"/>
  <c r="DA407" i="12"/>
  <c r="CZ407" i="12"/>
  <c r="DB406" i="12"/>
  <c r="DA406" i="12"/>
  <c r="CZ406" i="12"/>
  <c r="DB405" i="12"/>
  <c r="DA405" i="12"/>
  <c r="CZ405" i="12"/>
  <c r="DB404" i="12"/>
  <c r="DA404" i="12"/>
  <c r="CZ404" i="12"/>
  <c r="DB403" i="12"/>
  <c r="DA403" i="12"/>
  <c r="CZ403" i="12"/>
  <c r="DB402" i="12"/>
  <c r="DA402" i="12"/>
  <c r="CZ402" i="12"/>
  <c r="DB401" i="12"/>
  <c r="DA401" i="12"/>
  <c r="CZ401" i="12"/>
  <c r="DB400" i="12"/>
  <c r="DA400" i="12"/>
  <c r="CZ400" i="12"/>
  <c r="DB399" i="12"/>
  <c r="DA399" i="12"/>
  <c r="CZ399" i="12"/>
  <c r="DB398" i="12"/>
  <c r="DA398" i="12"/>
  <c r="CZ398" i="12"/>
  <c r="DB397" i="12"/>
  <c r="DA397" i="12"/>
  <c r="CZ397" i="12"/>
  <c r="DB396" i="12"/>
  <c r="DA396" i="12"/>
  <c r="CZ396" i="12"/>
  <c r="DB395" i="12"/>
  <c r="DA395" i="12"/>
  <c r="CZ395" i="12"/>
  <c r="DB394" i="12"/>
  <c r="DA394" i="12"/>
  <c r="CZ394" i="12"/>
  <c r="DB393" i="12"/>
  <c r="DA393" i="12"/>
  <c r="CZ393" i="12"/>
  <c r="DB392" i="12"/>
  <c r="DA392" i="12"/>
  <c r="CZ392" i="12"/>
  <c r="DB391" i="12"/>
  <c r="DA391" i="12"/>
  <c r="CZ391" i="12"/>
  <c r="DB390" i="12"/>
  <c r="DA390" i="12"/>
  <c r="CZ390" i="12"/>
  <c r="DB389" i="12"/>
  <c r="DA389" i="12"/>
  <c r="CZ389" i="12"/>
  <c r="DB388" i="12"/>
  <c r="DA388" i="12"/>
  <c r="CZ388" i="12"/>
  <c r="DB387" i="12"/>
  <c r="DA387" i="12"/>
  <c r="CZ387" i="12"/>
  <c r="DB386" i="12"/>
  <c r="DA386" i="12"/>
  <c r="CZ386" i="12"/>
  <c r="DB385" i="12"/>
  <c r="DA385" i="12"/>
  <c r="CZ385" i="12"/>
  <c r="DB384" i="12"/>
  <c r="DA384" i="12"/>
  <c r="CZ384" i="12"/>
  <c r="DB383" i="12"/>
  <c r="DA383" i="12"/>
  <c r="CZ383" i="12"/>
  <c r="DB382" i="12"/>
  <c r="DA382" i="12"/>
  <c r="CZ382" i="12"/>
  <c r="DB381" i="12"/>
  <c r="DA381" i="12"/>
  <c r="CZ381" i="12"/>
  <c r="DB380" i="12"/>
  <c r="DA380" i="12"/>
  <c r="CZ380" i="12"/>
  <c r="DB379" i="12"/>
  <c r="DA379" i="12"/>
  <c r="CZ379" i="12"/>
  <c r="DB378" i="12"/>
  <c r="DA378" i="12"/>
  <c r="CZ378" i="12"/>
  <c r="DB377" i="12"/>
  <c r="DA377" i="12"/>
  <c r="CZ377" i="12"/>
  <c r="DB376" i="12"/>
  <c r="DA376" i="12"/>
  <c r="CZ376" i="12"/>
  <c r="DB375" i="12"/>
  <c r="DA375" i="12"/>
  <c r="CZ375" i="12"/>
  <c r="DB374" i="12"/>
  <c r="DA374" i="12"/>
  <c r="CZ374" i="12"/>
  <c r="DB373" i="12"/>
  <c r="DA373" i="12"/>
  <c r="CZ373" i="12"/>
  <c r="DB372" i="12"/>
  <c r="DA372" i="12"/>
  <c r="CZ372" i="12"/>
  <c r="DB371" i="12"/>
  <c r="DA371" i="12"/>
  <c r="CZ371" i="12"/>
  <c r="DB370" i="12"/>
  <c r="DA370" i="12"/>
  <c r="CZ370" i="12"/>
  <c r="DB369" i="12"/>
  <c r="DA369" i="12"/>
  <c r="CZ369" i="12"/>
  <c r="DB368" i="12"/>
  <c r="DA368" i="12"/>
  <c r="CZ368" i="12"/>
  <c r="DB367" i="12"/>
  <c r="DA367" i="12"/>
  <c r="CZ367" i="12"/>
  <c r="DB366" i="12"/>
  <c r="DA366" i="12"/>
  <c r="CZ366" i="12"/>
  <c r="DB365" i="12"/>
  <c r="DA365" i="12"/>
  <c r="CZ365" i="12"/>
  <c r="DB364" i="12"/>
  <c r="DA364" i="12"/>
  <c r="CZ364" i="12"/>
  <c r="DB363" i="12"/>
  <c r="DA363" i="12"/>
  <c r="CZ363" i="12"/>
  <c r="DB362" i="12"/>
  <c r="DA362" i="12"/>
  <c r="CZ362" i="12"/>
  <c r="DB361" i="12"/>
  <c r="DA361" i="12"/>
  <c r="CZ361" i="12"/>
  <c r="DB360" i="12"/>
  <c r="DA360" i="12"/>
  <c r="CZ360" i="12"/>
  <c r="DB359" i="12"/>
  <c r="DA359" i="12"/>
  <c r="CZ359" i="12"/>
  <c r="DB358" i="12"/>
  <c r="DA358" i="12"/>
  <c r="CZ358" i="12"/>
  <c r="DB357" i="12"/>
  <c r="DA357" i="12"/>
  <c r="CZ357" i="12"/>
  <c r="DB356" i="12"/>
  <c r="DA356" i="12"/>
  <c r="CZ356" i="12"/>
  <c r="DB355" i="12"/>
  <c r="DA355" i="12"/>
  <c r="CZ355" i="12"/>
  <c r="DB354" i="12"/>
  <c r="DA354" i="12"/>
  <c r="CZ354" i="12"/>
  <c r="DB353" i="12"/>
  <c r="DA353" i="12"/>
  <c r="CZ353" i="12"/>
  <c r="DB352" i="12"/>
  <c r="DA352" i="12"/>
  <c r="CZ352" i="12"/>
  <c r="DB351" i="12"/>
  <c r="DA351" i="12"/>
  <c r="CZ351" i="12"/>
  <c r="DB350" i="12"/>
  <c r="DA350" i="12"/>
  <c r="CZ350" i="12"/>
  <c r="DB349" i="12"/>
  <c r="DA349" i="12"/>
  <c r="CZ349" i="12"/>
  <c r="DB348" i="12"/>
  <c r="DA348" i="12"/>
  <c r="CZ348" i="12"/>
  <c r="DB347" i="12"/>
  <c r="DA347" i="12"/>
  <c r="CZ347" i="12"/>
  <c r="DB346" i="12"/>
  <c r="DA346" i="12"/>
  <c r="CZ346" i="12"/>
  <c r="DB345" i="12"/>
  <c r="DA345" i="12"/>
  <c r="CZ345" i="12"/>
  <c r="DB344" i="12"/>
  <c r="DA344" i="12"/>
  <c r="CZ344" i="12"/>
  <c r="DB343" i="12"/>
  <c r="DA343" i="12"/>
  <c r="CZ343" i="12"/>
  <c r="DB342" i="12"/>
  <c r="DA342" i="12"/>
  <c r="CZ342" i="12"/>
  <c r="DB341" i="12"/>
  <c r="DA341" i="12"/>
  <c r="CZ341" i="12"/>
  <c r="DB340" i="12"/>
  <c r="DA340" i="12"/>
  <c r="CZ340" i="12"/>
  <c r="DB339" i="12"/>
  <c r="DA339" i="12"/>
  <c r="CZ339" i="12"/>
  <c r="DB338" i="12"/>
  <c r="DA338" i="12"/>
  <c r="CZ338" i="12"/>
  <c r="DB337" i="12"/>
  <c r="DA337" i="12"/>
  <c r="CZ337" i="12"/>
  <c r="DB336" i="12"/>
  <c r="DA336" i="12"/>
  <c r="CZ336" i="12"/>
  <c r="DB335" i="12"/>
  <c r="DA335" i="12"/>
  <c r="CZ335" i="12"/>
  <c r="DB334" i="12"/>
  <c r="DA334" i="12"/>
  <c r="CZ334" i="12"/>
  <c r="DB333" i="12"/>
  <c r="DA333" i="12"/>
  <c r="CZ333" i="12"/>
  <c r="DB332" i="12"/>
  <c r="DA332" i="12"/>
  <c r="CZ332" i="12"/>
  <c r="DB331" i="12"/>
  <c r="DA331" i="12"/>
  <c r="CZ331" i="12"/>
  <c r="DB330" i="12"/>
  <c r="DA330" i="12"/>
  <c r="CZ330" i="12"/>
  <c r="DB329" i="12"/>
  <c r="DA329" i="12"/>
  <c r="CZ329" i="12"/>
  <c r="DB328" i="12"/>
  <c r="DA328" i="12"/>
  <c r="CZ328" i="12"/>
  <c r="DB327" i="12"/>
  <c r="DA327" i="12"/>
  <c r="CZ327" i="12"/>
  <c r="DB326" i="12"/>
  <c r="DA326" i="12"/>
  <c r="CZ326" i="12"/>
  <c r="DB325" i="12"/>
  <c r="DA325" i="12"/>
  <c r="CZ325" i="12"/>
  <c r="DB324" i="12"/>
  <c r="DA324" i="12"/>
  <c r="CZ324" i="12"/>
  <c r="DB323" i="12"/>
  <c r="DA323" i="12"/>
  <c r="CZ323" i="12"/>
  <c r="DB322" i="12"/>
  <c r="DA322" i="12"/>
  <c r="CZ322" i="12"/>
  <c r="DB321" i="12"/>
  <c r="DA321" i="12"/>
  <c r="CZ321" i="12"/>
  <c r="DB320" i="12"/>
  <c r="DA320" i="12"/>
  <c r="CZ320" i="12"/>
  <c r="DB319" i="12"/>
  <c r="DA319" i="12"/>
  <c r="CZ319" i="12"/>
  <c r="DB318" i="12"/>
  <c r="DA318" i="12"/>
  <c r="CZ318" i="12"/>
  <c r="DB317" i="12"/>
  <c r="DA317" i="12"/>
  <c r="CZ317" i="12"/>
  <c r="DB316" i="12"/>
  <c r="DA316" i="12"/>
  <c r="CZ316" i="12"/>
  <c r="DB315" i="12"/>
  <c r="DA315" i="12"/>
  <c r="CZ315" i="12"/>
  <c r="DB314" i="12"/>
  <c r="DA314" i="12"/>
  <c r="CZ314" i="12"/>
  <c r="DB313" i="12"/>
  <c r="DA313" i="12"/>
  <c r="CZ313" i="12"/>
  <c r="DB312" i="12"/>
  <c r="DA312" i="12"/>
  <c r="CZ312" i="12"/>
  <c r="DB311" i="12"/>
  <c r="DA311" i="12"/>
  <c r="CZ311" i="12"/>
  <c r="DB310" i="12"/>
  <c r="DA310" i="12"/>
  <c r="CZ310" i="12"/>
  <c r="DB309" i="12"/>
  <c r="DA309" i="12"/>
  <c r="CZ309" i="12"/>
  <c r="DB308" i="12"/>
  <c r="DA308" i="12"/>
  <c r="CZ308" i="12"/>
  <c r="DB307" i="12"/>
  <c r="DA307" i="12"/>
  <c r="CZ307" i="12"/>
  <c r="DB306" i="12"/>
  <c r="DA306" i="12"/>
  <c r="CZ306" i="12"/>
  <c r="DB305" i="12"/>
  <c r="DA305" i="12"/>
  <c r="CZ305" i="12"/>
  <c r="DB304" i="12"/>
  <c r="DA304" i="12"/>
  <c r="CZ304" i="12"/>
  <c r="DB303" i="12"/>
  <c r="DA303" i="12"/>
  <c r="CZ303" i="12"/>
  <c r="DB302" i="12"/>
  <c r="DA302" i="12"/>
  <c r="CZ302" i="12"/>
  <c r="DB301" i="12"/>
  <c r="DA301" i="12"/>
  <c r="CZ301" i="12"/>
  <c r="DB300" i="12"/>
  <c r="DA300" i="12"/>
  <c r="CZ300" i="12"/>
  <c r="DB299" i="12"/>
  <c r="DA299" i="12"/>
  <c r="CZ299" i="12"/>
  <c r="DB298" i="12"/>
  <c r="DA298" i="12"/>
  <c r="CZ298" i="12"/>
  <c r="DB297" i="12"/>
  <c r="DA297" i="12"/>
  <c r="CZ297" i="12"/>
  <c r="DB296" i="12"/>
  <c r="DA296" i="12"/>
  <c r="CZ296" i="12"/>
  <c r="DB295" i="12"/>
  <c r="DA295" i="12"/>
  <c r="CZ295" i="12"/>
  <c r="DB294" i="12"/>
  <c r="DA294" i="12"/>
  <c r="CZ294" i="12"/>
  <c r="DB293" i="12"/>
  <c r="DA293" i="12"/>
  <c r="CZ293" i="12"/>
  <c r="DB292" i="12"/>
  <c r="DA292" i="12"/>
  <c r="CZ292" i="12"/>
  <c r="DB291" i="12"/>
  <c r="DA291" i="12"/>
  <c r="CZ291" i="12"/>
  <c r="DB290" i="12"/>
  <c r="DA290" i="12"/>
  <c r="CZ290" i="12"/>
  <c r="DB289" i="12"/>
  <c r="DA289" i="12"/>
  <c r="CZ289" i="12"/>
  <c r="DB288" i="12"/>
  <c r="DA288" i="12"/>
  <c r="CZ288" i="12"/>
  <c r="DB287" i="12"/>
  <c r="DA287" i="12"/>
  <c r="CZ287" i="12"/>
  <c r="DB286" i="12"/>
  <c r="DA286" i="12"/>
  <c r="CZ286" i="12"/>
  <c r="DB285" i="12"/>
  <c r="DA285" i="12"/>
  <c r="CZ285" i="12"/>
  <c r="DB284" i="12"/>
  <c r="DA284" i="12"/>
  <c r="CZ284" i="12"/>
  <c r="DB283" i="12"/>
  <c r="DA283" i="12"/>
  <c r="CZ283" i="12"/>
  <c r="DB282" i="12"/>
  <c r="DA282" i="12"/>
  <c r="CZ282" i="12"/>
  <c r="DB281" i="12"/>
  <c r="DA281" i="12"/>
  <c r="CZ281" i="12"/>
  <c r="DB280" i="12"/>
  <c r="DA280" i="12"/>
  <c r="CZ280" i="12"/>
  <c r="DB279" i="12"/>
  <c r="DA279" i="12"/>
  <c r="CZ279" i="12"/>
  <c r="DB278" i="12"/>
  <c r="DA278" i="12"/>
  <c r="CZ278" i="12"/>
  <c r="DB277" i="12"/>
  <c r="DA277" i="12"/>
  <c r="CZ277" i="12"/>
  <c r="DB276" i="12"/>
  <c r="DA276" i="12"/>
  <c r="CZ276" i="12"/>
  <c r="DB275" i="12"/>
  <c r="DA275" i="12"/>
  <c r="CZ275" i="12"/>
  <c r="DB274" i="12"/>
  <c r="DA274" i="12"/>
  <c r="CZ274" i="12"/>
  <c r="DB273" i="12"/>
  <c r="DA273" i="12"/>
  <c r="CZ273" i="12"/>
  <c r="DB272" i="12"/>
  <c r="DA272" i="12"/>
  <c r="CZ272" i="12"/>
  <c r="DB271" i="12"/>
  <c r="DA271" i="12"/>
  <c r="CZ271" i="12"/>
  <c r="DB270" i="12"/>
  <c r="DA270" i="12"/>
  <c r="CZ270" i="12"/>
  <c r="DB269" i="12"/>
  <c r="DA269" i="12"/>
  <c r="CZ269" i="12"/>
  <c r="DB268" i="12"/>
  <c r="DA268" i="12"/>
  <c r="CZ268" i="12"/>
  <c r="DB267" i="12"/>
  <c r="DA267" i="12"/>
  <c r="CZ267" i="12"/>
  <c r="DB266" i="12"/>
  <c r="DA266" i="12"/>
  <c r="CZ266" i="12"/>
  <c r="DB265" i="12"/>
  <c r="DA265" i="12"/>
  <c r="CZ265" i="12"/>
  <c r="DB264" i="12"/>
  <c r="DA264" i="12"/>
  <c r="CZ264" i="12"/>
  <c r="DB263" i="12"/>
  <c r="DA263" i="12"/>
  <c r="CZ263" i="12"/>
  <c r="DB262" i="12"/>
  <c r="DA262" i="12"/>
  <c r="CZ262" i="12"/>
  <c r="DB261" i="12"/>
  <c r="DA261" i="12"/>
  <c r="CZ261" i="12"/>
  <c r="DB260" i="12"/>
  <c r="DA260" i="12"/>
  <c r="CZ260" i="12"/>
  <c r="DB259" i="12"/>
  <c r="DA259" i="12"/>
  <c r="CZ259" i="12"/>
  <c r="DB258" i="12"/>
  <c r="DA258" i="12"/>
  <c r="CZ258" i="12"/>
  <c r="DB257" i="12"/>
  <c r="DA257" i="12"/>
  <c r="CZ257" i="12"/>
  <c r="DB256" i="12"/>
  <c r="DA256" i="12"/>
  <c r="CZ256" i="12"/>
  <c r="DB255" i="12"/>
  <c r="DA255" i="12"/>
  <c r="CZ255" i="12"/>
  <c r="DB254" i="12"/>
  <c r="DA254" i="12"/>
  <c r="CZ254" i="12"/>
  <c r="DB253" i="12"/>
  <c r="DA253" i="12"/>
  <c r="CZ253" i="12"/>
  <c r="DB252" i="12"/>
  <c r="DA252" i="12"/>
  <c r="CZ252" i="12"/>
  <c r="DB251" i="12"/>
  <c r="DA251" i="12"/>
  <c r="CZ251" i="12"/>
  <c r="DB250" i="12"/>
  <c r="DA250" i="12"/>
  <c r="CZ250" i="12"/>
  <c r="DB249" i="12"/>
  <c r="DA249" i="12"/>
  <c r="CZ249" i="12"/>
  <c r="DB248" i="12"/>
  <c r="DA248" i="12"/>
  <c r="CZ248" i="12"/>
  <c r="DB247" i="12"/>
  <c r="DA247" i="12"/>
  <c r="CZ247" i="12"/>
  <c r="DB246" i="12"/>
  <c r="DA246" i="12"/>
  <c r="CZ246" i="12"/>
  <c r="DB245" i="12"/>
  <c r="DA245" i="12"/>
  <c r="CZ245" i="12"/>
  <c r="DB244" i="12"/>
  <c r="DA244" i="12"/>
  <c r="CZ244" i="12"/>
  <c r="DB243" i="12"/>
  <c r="DA243" i="12"/>
  <c r="CZ243" i="12"/>
  <c r="DB242" i="12"/>
  <c r="DA242" i="12"/>
  <c r="CZ242" i="12"/>
  <c r="DB241" i="12"/>
  <c r="DA241" i="12"/>
  <c r="CZ241" i="12"/>
  <c r="DB240" i="12"/>
  <c r="DA240" i="12"/>
  <c r="CZ240" i="12"/>
  <c r="DB239" i="12"/>
  <c r="DA239" i="12"/>
  <c r="CZ239" i="12"/>
  <c r="DB238" i="12"/>
  <c r="DA238" i="12"/>
  <c r="CZ238" i="12"/>
  <c r="DB237" i="12"/>
  <c r="DA237" i="12"/>
  <c r="CZ237" i="12"/>
  <c r="DB236" i="12"/>
  <c r="DA236" i="12"/>
  <c r="CZ236" i="12"/>
  <c r="DB235" i="12"/>
  <c r="DA235" i="12"/>
  <c r="CZ235" i="12"/>
  <c r="DB234" i="12"/>
  <c r="DA234" i="12"/>
  <c r="CZ234" i="12"/>
  <c r="DB233" i="12"/>
  <c r="DA233" i="12"/>
  <c r="CZ233" i="12"/>
  <c r="DB232" i="12"/>
  <c r="DA232" i="12"/>
  <c r="CZ232" i="12"/>
  <c r="DB231" i="12"/>
  <c r="DA231" i="12"/>
  <c r="CZ231" i="12"/>
  <c r="DB230" i="12"/>
  <c r="DA230" i="12"/>
  <c r="CZ230" i="12"/>
  <c r="DB229" i="12"/>
  <c r="DA229" i="12"/>
  <c r="CZ229" i="12"/>
  <c r="DB228" i="12"/>
  <c r="DA228" i="12"/>
  <c r="CZ228" i="12"/>
  <c r="DB227" i="12"/>
  <c r="DA227" i="12"/>
  <c r="CZ227" i="12"/>
  <c r="DB226" i="12"/>
  <c r="DA226" i="12"/>
  <c r="CZ226" i="12"/>
  <c r="DB225" i="12"/>
  <c r="DA225" i="12"/>
  <c r="CZ225" i="12"/>
  <c r="DB224" i="12"/>
  <c r="DA224" i="12"/>
  <c r="CZ224" i="12"/>
  <c r="DB223" i="12"/>
  <c r="DA223" i="12"/>
  <c r="CZ223" i="12"/>
  <c r="DB222" i="12"/>
  <c r="DA222" i="12"/>
  <c r="CZ222" i="12"/>
  <c r="DB221" i="12"/>
  <c r="DA221" i="12"/>
  <c r="CZ221" i="12"/>
  <c r="DB220" i="12"/>
  <c r="DA220" i="12"/>
  <c r="CZ220" i="12"/>
  <c r="DB219" i="12"/>
  <c r="DA219" i="12"/>
  <c r="CZ219" i="12"/>
  <c r="DB218" i="12"/>
  <c r="DA218" i="12"/>
  <c r="CZ218" i="12"/>
  <c r="DB217" i="12"/>
  <c r="DA217" i="12"/>
  <c r="CZ217" i="12"/>
  <c r="DB216" i="12"/>
  <c r="DA216" i="12"/>
  <c r="CZ216" i="12"/>
  <c r="DB215" i="12"/>
  <c r="DA215" i="12"/>
  <c r="CZ215" i="12"/>
  <c r="DB214" i="12"/>
  <c r="DA214" i="12"/>
  <c r="CZ214" i="12"/>
  <c r="DB213" i="12"/>
  <c r="DA213" i="12"/>
  <c r="CZ213" i="12"/>
  <c r="DB212" i="12"/>
  <c r="DA212" i="12"/>
  <c r="CZ212" i="12"/>
  <c r="DB211" i="12"/>
  <c r="DA211" i="12"/>
  <c r="CZ211" i="12"/>
  <c r="DB210" i="12"/>
  <c r="DA210" i="12"/>
  <c r="CZ210" i="12"/>
  <c r="DB209" i="12"/>
  <c r="DA209" i="12"/>
  <c r="CZ209" i="12"/>
  <c r="DB208" i="12"/>
  <c r="DA208" i="12"/>
  <c r="CZ208" i="12"/>
  <c r="DB207" i="12"/>
  <c r="DA207" i="12"/>
  <c r="CZ207" i="12"/>
  <c r="DB206" i="12"/>
  <c r="DA206" i="12"/>
  <c r="CZ206" i="12"/>
  <c r="DB205" i="12"/>
  <c r="DA205" i="12"/>
  <c r="CZ205" i="12"/>
  <c r="DB204" i="12"/>
  <c r="DA204" i="12"/>
  <c r="CZ204" i="12"/>
  <c r="DB203" i="12"/>
  <c r="DA203" i="12"/>
  <c r="CZ203" i="12"/>
  <c r="DB202" i="12"/>
  <c r="DA202" i="12"/>
  <c r="CZ202" i="12"/>
  <c r="DB201" i="12"/>
  <c r="DA201" i="12"/>
  <c r="CZ201" i="12"/>
  <c r="DB200" i="12"/>
  <c r="DA200" i="12"/>
  <c r="CZ200" i="12"/>
  <c r="DB199" i="12"/>
  <c r="DA199" i="12"/>
  <c r="CZ199" i="12"/>
  <c r="DB198" i="12"/>
  <c r="DA198" i="12"/>
  <c r="CZ198" i="12"/>
  <c r="DB197" i="12"/>
  <c r="DA197" i="12"/>
  <c r="CZ197" i="12"/>
  <c r="DB196" i="12"/>
  <c r="DA196" i="12"/>
  <c r="CZ196" i="12"/>
  <c r="DB195" i="12"/>
  <c r="DA195" i="12"/>
  <c r="CZ195" i="12"/>
  <c r="DB194" i="12"/>
  <c r="DA194" i="12"/>
  <c r="CZ194" i="12"/>
  <c r="DB193" i="12"/>
  <c r="DA193" i="12"/>
  <c r="CZ193" i="12"/>
  <c r="DB192" i="12"/>
  <c r="DA192" i="12"/>
  <c r="CZ192" i="12"/>
  <c r="DB191" i="12"/>
  <c r="DA191" i="12"/>
  <c r="CZ191" i="12"/>
  <c r="DB190" i="12"/>
  <c r="DA190" i="12"/>
  <c r="CZ190" i="12"/>
  <c r="DB189" i="12"/>
  <c r="DA189" i="12"/>
  <c r="CZ189" i="12"/>
  <c r="DB188" i="12"/>
  <c r="DA188" i="12"/>
  <c r="CZ188" i="12"/>
  <c r="DB187" i="12"/>
  <c r="DA187" i="12"/>
  <c r="CZ187" i="12"/>
  <c r="DB186" i="12"/>
  <c r="DA186" i="12"/>
  <c r="CZ186" i="12"/>
  <c r="DB185" i="12"/>
  <c r="DA185" i="12"/>
  <c r="CZ185" i="12"/>
  <c r="DB184" i="12"/>
  <c r="DA184" i="12"/>
  <c r="CZ184" i="12"/>
  <c r="DB183" i="12"/>
  <c r="DA183" i="12"/>
  <c r="CZ183" i="12"/>
  <c r="DB182" i="12"/>
  <c r="DA182" i="12"/>
  <c r="CZ182" i="12"/>
  <c r="DB181" i="12"/>
  <c r="DA181" i="12"/>
  <c r="CZ181" i="12"/>
  <c r="DB180" i="12"/>
  <c r="DA180" i="12"/>
  <c r="CZ180" i="12"/>
  <c r="DB179" i="12"/>
  <c r="DA179" i="12"/>
  <c r="CZ179" i="12"/>
  <c r="DB178" i="12"/>
  <c r="DA178" i="12"/>
  <c r="CZ178" i="12"/>
  <c r="DB177" i="12"/>
  <c r="DA177" i="12"/>
  <c r="CZ177" i="12"/>
  <c r="DB176" i="12"/>
  <c r="DA176" i="12"/>
  <c r="CZ176" i="12"/>
  <c r="DB175" i="12"/>
  <c r="DA175" i="12"/>
  <c r="CZ175" i="12"/>
  <c r="DB174" i="12"/>
  <c r="DA174" i="12"/>
  <c r="CZ174" i="12"/>
  <c r="DB173" i="12"/>
  <c r="DA173" i="12"/>
  <c r="CZ173" i="12"/>
  <c r="DB172" i="12"/>
  <c r="DA172" i="12"/>
  <c r="CZ172" i="12"/>
  <c r="DB171" i="12"/>
  <c r="DA171" i="12"/>
  <c r="CZ171" i="12"/>
  <c r="DB170" i="12"/>
  <c r="DA170" i="12"/>
  <c r="CZ170" i="12"/>
  <c r="DB169" i="12"/>
  <c r="DA169" i="12"/>
  <c r="CZ169" i="12"/>
  <c r="DB168" i="12"/>
  <c r="DA168" i="12"/>
  <c r="CZ168" i="12"/>
  <c r="DB167" i="12"/>
  <c r="DA167" i="12"/>
  <c r="CZ167" i="12"/>
  <c r="DB166" i="12"/>
  <c r="DA166" i="12"/>
  <c r="CZ166" i="12"/>
  <c r="DB165" i="12"/>
  <c r="DA165" i="12"/>
  <c r="CZ165" i="12"/>
  <c r="DB164" i="12"/>
  <c r="DA164" i="12"/>
  <c r="CZ164" i="12"/>
  <c r="DB163" i="12"/>
  <c r="DA163" i="12"/>
  <c r="CZ163" i="12"/>
  <c r="DB162" i="12"/>
  <c r="DA162" i="12"/>
  <c r="CZ162" i="12"/>
  <c r="DB161" i="12"/>
  <c r="DA161" i="12"/>
  <c r="CZ161" i="12"/>
  <c r="DB160" i="12"/>
  <c r="DA160" i="12"/>
  <c r="CZ160" i="12"/>
  <c r="DB159" i="12"/>
  <c r="DA159" i="12"/>
  <c r="CZ159" i="12"/>
  <c r="DB158" i="12"/>
  <c r="DA158" i="12"/>
  <c r="CZ158" i="12"/>
  <c r="DB157" i="12"/>
  <c r="DA157" i="12"/>
  <c r="CZ157" i="12"/>
  <c r="DB156" i="12"/>
  <c r="DA156" i="12"/>
  <c r="CZ156" i="12"/>
  <c r="DB155" i="12"/>
  <c r="DA155" i="12"/>
  <c r="CZ155" i="12"/>
  <c r="DB154" i="12"/>
  <c r="DA154" i="12"/>
  <c r="CZ154" i="12"/>
  <c r="DB153" i="12"/>
  <c r="DA153" i="12"/>
  <c r="CZ153" i="12"/>
  <c r="DB152" i="12"/>
  <c r="DA152" i="12"/>
  <c r="CZ152" i="12"/>
  <c r="DB151" i="12"/>
  <c r="DA151" i="12"/>
  <c r="CZ151" i="12"/>
  <c r="DB150" i="12"/>
  <c r="DA150" i="12"/>
  <c r="CZ150" i="12"/>
  <c r="DB149" i="12"/>
  <c r="DA149" i="12"/>
  <c r="CZ149" i="12"/>
  <c r="DB148" i="12"/>
  <c r="DA148" i="12"/>
  <c r="CZ148" i="12"/>
  <c r="DB147" i="12"/>
  <c r="DA147" i="12"/>
  <c r="CZ147" i="12"/>
  <c r="DB146" i="12"/>
  <c r="DA146" i="12"/>
  <c r="CZ146" i="12"/>
  <c r="DB145" i="12"/>
  <c r="DA145" i="12"/>
  <c r="CZ145" i="12"/>
  <c r="DB144" i="12"/>
  <c r="DA144" i="12"/>
  <c r="CZ144" i="12"/>
  <c r="DB143" i="12"/>
  <c r="DA143" i="12"/>
  <c r="CZ143" i="12"/>
  <c r="DB142" i="12"/>
  <c r="DA142" i="12"/>
  <c r="CZ142" i="12"/>
  <c r="DB141" i="12"/>
  <c r="DA141" i="12"/>
  <c r="CZ141" i="12"/>
  <c r="DB140" i="12"/>
  <c r="DA140" i="12"/>
  <c r="CZ140" i="12"/>
  <c r="DB139" i="12"/>
  <c r="DA139" i="12"/>
  <c r="CZ139" i="12"/>
  <c r="DB138" i="12"/>
  <c r="DA138" i="12"/>
  <c r="CZ138" i="12"/>
  <c r="DB137" i="12"/>
  <c r="DA137" i="12"/>
  <c r="CZ137" i="12"/>
  <c r="DB136" i="12"/>
  <c r="DA136" i="12"/>
  <c r="CZ136" i="12"/>
  <c r="DB135" i="12"/>
  <c r="DA135" i="12"/>
  <c r="CZ135" i="12"/>
  <c r="DB134" i="12"/>
  <c r="DA134" i="12"/>
  <c r="CZ134" i="12"/>
  <c r="DB133" i="12"/>
  <c r="DA133" i="12"/>
  <c r="CZ133" i="12"/>
  <c r="DB132" i="12"/>
  <c r="DA132" i="12"/>
  <c r="CZ132" i="12"/>
  <c r="DB131" i="12"/>
  <c r="DA131" i="12"/>
  <c r="CZ131" i="12"/>
  <c r="DB130" i="12"/>
  <c r="DA130" i="12"/>
  <c r="CZ130" i="12"/>
  <c r="DB129" i="12"/>
  <c r="DA129" i="12"/>
  <c r="CZ129" i="12"/>
  <c r="DB128" i="12"/>
  <c r="DA128" i="12"/>
  <c r="CZ128" i="12"/>
  <c r="DB127" i="12"/>
  <c r="DA127" i="12"/>
  <c r="CZ127" i="12"/>
  <c r="DB126" i="12"/>
  <c r="DA126" i="12"/>
  <c r="CZ126" i="12"/>
  <c r="DB125" i="12"/>
  <c r="DA125" i="12"/>
  <c r="CZ125" i="12"/>
  <c r="DB124" i="12"/>
  <c r="DA124" i="12"/>
  <c r="CZ124" i="12"/>
  <c r="DB123" i="12"/>
  <c r="DA123" i="12"/>
  <c r="CZ123" i="12"/>
  <c r="DB122" i="12"/>
  <c r="DA122" i="12"/>
  <c r="CZ122" i="12"/>
  <c r="DB121" i="12"/>
  <c r="DA121" i="12"/>
  <c r="CZ121" i="12"/>
  <c r="DB120" i="12"/>
  <c r="DA120" i="12"/>
  <c r="CZ120" i="12"/>
  <c r="DB119" i="12"/>
  <c r="DA119" i="12"/>
  <c r="CZ119" i="12"/>
  <c r="DB118" i="12"/>
  <c r="DA118" i="12"/>
  <c r="CZ118" i="12"/>
  <c r="DB117" i="12"/>
  <c r="DA117" i="12"/>
  <c r="CZ117" i="12"/>
  <c r="DB116" i="12"/>
  <c r="DA116" i="12"/>
  <c r="CZ116" i="12"/>
  <c r="DB115" i="12"/>
  <c r="DA115" i="12"/>
  <c r="CZ115" i="12"/>
  <c r="DB114" i="12"/>
  <c r="DA114" i="12"/>
  <c r="CZ114" i="12"/>
  <c r="DB113" i="12"/>
  <c r="DA113" i="12"/>
  <c r="CZ113" i="12"/>
  <c r="DB112" i="12"/>
  <c r="DA112" i="12"/>
  <c r="CZ112" i="12"/>
  <c r="DB111" i="12"/>
  <c r="DA111" i="12"/>
  <c r="CZ111" i="12"/>
  <c r="DB110" i="12"/>
  <c r="DA110" i="12"/>
  <c r="CZ110" i="12"/>
  <c r="DB109" i="12"/>
  <c r="DA109" i="12"/>
  <c r="CZ109" i="12"/>
  <c r="DB108" i="12"/>
  <c r="DA108" i="12"/>
  <c r="CZ108" i="12"/>
  <c r="DB107" i="12"/>
  <c r="DA107" i="12"/>
  <c r="CZ107" i="12"/>
  <c r="DB106" i="12"/>
  <c r="DA106" i="12"/>
  <c r="CZ106" i="12"/>
  <c r="DB105" i="12"/>
  <c r="DA105" i="12"/>
  <c r="CZ105" i="12"/>
  <c r="DB104" i="12"/>
  <c r="DA104" i="12"/>
  <c r="CZ104" i="12"/>
  <c r="DB103" i="12"/>
  <c r="DA103" i="12"/>
  <c r="CZ103" i="12"/>
  <c r="DB102" i="12"/>
  <c r="DA102" i="12"/>
  <c r="CZ102" i="12"/>
  <c r="DB101" i="12"/>
  <c r="DA101" i="12"/>
  <c r="CZ101" i="12"/>
  <c r="DB100" i="12"/>
  <c r="DA100" i="12"/>
  <c r="CZ100" i="12"/>
  <c r="DB99" i="12"/>
  <c r="DA99" i="12"/>
  <c r="CZ99" i="12"/>
  <c r="DB98" i="12"/>
  <c r="DA98" i="12"/>
  <c r="CZ98" i="12"/>
  <c r="DB97" i="12"/>
  <c r="DA97" i="12"/>
  <c r="CZ97" i="12"/>
  <c r="DB96" i="12"/>
  <c r="DA96" i="12"/>
  <c r="CZ96" i="12"/>
  <c r="DB95" i="12"/>
  <c r="DA95" i="12"/>
  <c r="CZ95" i="12"/>
  <c r="DB94" i="12"/>
  <c r="DA94" i="12"/>
  <c r="CZ94" i="12"/>
  <c r="DB93" i="12"/>
  <c r="DA93" i="12"/>
  <c r="CZ93" i="12"/>
  <c r="DB92" i="12"/>
  <c r="DA92" i="12"/>
  <c r="CZ92" i="12"/>
  <c r="DB91" i="12"/>
  <c r="DA91" i="12"/>
  <c r="CZ91" i="12"/>
  <c r="DB90" i="12"/>
  <c r="DA90" i="12"/>
  <c r="CZ90" i="12"/>
  <c r="DB89" i="12"/>
  <c r="DA89" i="12"/>
  <c r="CZ89" i="12"/>
  <c r="DB88" i="12"/>
  <c r="DA88" i="12"/>
  <c r="CZ88" i="12"/>
  <c r="DB87" i="12"/>
  <c r="DA87" i="12"/>
  <c r="CZ87" i="12"/>
  <c r="DB86" i="12"/>
  <c r="DA86" i="12"/>
  <c r="CZ86" i="12"/>
  <c r="DB85" i="12"/>
  <c r="DA85" i="12"/>
  <c r="CZ85" i="12"/>
  <c r="DB84" i="12"/>
  <c r="DA84" i="12"/>
  <c r="CZ84" i="12"/>
  <c r="DB83" i="12"/>
  <c r="DA83" i="12"/>
  <c r="CZ83" i="12"/>
  <c r="DB82" i="12"/>
  <c r="DA82" i="12"/>
  <c r="CZ82" i="12"/>
  <c r="DB81" i="12"/>
  <c r="DA81" i="12"/>
  <c r="CZ81" i="12"/>
  <c r="DB80" i="12"/>
  <c r="DA80" i="12"/>
  <c r="CZ80" i="12"/>
  <c r="DB79" i="12"/>
  <c r="DA79" i="12"/>
  <c r="CZ79" i="12"/>
  <c r="DB78" i="12"/>
  <c r="DA78" i="12"/>
  <c r="CZ78" i="12"/>
  <c r="DB77" i="12"/>
  <c r="DA77" i="12"/>
  <c r="CZ77" i="12"/>
  <c r="DB76" i="12"/>
  <c r="DA76" i="12"/>
  <c r="CZ76" i="12"/>
  <c r="DB75" i="12"/>
  <c r="DA75" i="12"/>
  <c r="CZ75" i="12"/>
  <c r="DB74" i="12"/>
  <c r="DA74" i="12"/>
  <c r="CZ74" i="12"/>
  <c r="DB73" i="12"/>
  <c r="DA73" i="12"/>
  <c r="CZ73" i="12"/>
  <c r="DB72" i="12"/>
  <c r="DA72" i="12"/>
  <c r="CZ72" i="12"/>
  <c r="DB71" i="12"/>
  <c r="DA71" i="12"/>
  <c r="CZ71" i="12"/>
  <c r="DB70" i="12"/>
  <c r="DA70" i="12"/>
  <c r="CZ70" i="12"/>
  <c r="DB69" i="12"/>
  <c r="DA69" i="12"/>
  <c r="CZ69" i="12"/>
  <c r="DB68" i="12"/>
  <c r="DA68" i="12"/>
  <c r="CZ68" i="12"/>
  <c r="DB67" i="12"/>
  <c r="DA67" i="12"/>
  <c r="CZ67" i="12"/>
  <c r="DB66" i="12"/>
  <c r="DA66" i="12"/>
  <c r="CZ66" i="12"/>
  <c r="DB65" i="12"/>
  <c r="DA65" i="12"/>
  <c r="CZ65" i="12"/>
  <c r="DB64" i="12"/>
  <c r="DA64" i="12"/>
  <c r="CZ64" i="12"/>
  <c r="DB63" i="12"/>
  <c r="DA63" i="12"/>
  <c r="CZ63" i="12"/>
  <c r="DB62" i="12"/>
  <c r="DA62" i="12"/>
  <c r="CZ62" i="12"/>
  <c r="DB61" i="12"/>
  <c r="DA61" i="12"/>
  <c r="CZ61" i="12"/>
  <c r="DB60" i="12"/>
  <c r="DA60" i="12"/>
  <c r="CZ60" i="12"/>
  <c r="DB59" i="12"/>
  <c r="DA59" i="12"/>
  <c r="CZ59" i="12"/>
  <c r="DB58" i="12"/>
  <c r="DA58" i="12"/>
  <c r="CZ58" i="12"/>
  <c r="DB57" i="12"/>
  <c r="DA57" i="12"/>
  <c r="CZ57" i="12"/>
  <c r="DB56" i="12"/>
  <c r="DA56" i="12"/>
  <c r="CZ56" i="12"/>
  <c r="DB55" i="12"/>
  <c r="DA55" i="12"/>
  <c r="CZ55" i="12"/>
  <c r="DB54" i="12"/>
  <c r="DA54" i="12"/>
  <c r="CZ54" i="12"/>
  <c r="DB53" i="12"/>
  <c r="DA53" i="12"/>
  <c r="CZ53" i="12"/>
  <c r="DB52" i="12"/>
  <c r="DA52" i="12"/>
  <c r="CZ52" i="12"/>
  <c r="DB51" i="12"/>
  <c r="DA51" i="12"/>
  <c r="CZ51" i="12"/>
  <c r="DB50" i="12"/>
  <c r="DA50" i="12"/>
  <c r="CZ50" i="12"/>
  <c r="DB49" i="12"/>
  <c r="DA49" i="12"/>
  <c r="CZ49" i="12"/>
  <c r="DB48" i="12"/>
  <c r="DA48" i="12"/>
  <c r="CZ48" i="12"/>
  <c r="DB47" i="12"/>
  <c r="DA47" i="12"/>
  <c r="CZ47" i="12"/>
  <c r="DB46" i="12"/>
  <c r="DA46" i="12"/>
  <c r="CZ46" i="12"/>
  <c r="DB45" i="12"/>
  <c r="DA45" i="12"/>
  <c r="CZ45" i="12"/>
  <c r="DB44" i="12"/>
  <c r="DA44" i="12"/>
  <c r="CZ44" i="12"/>
  <c r="DB43" i="12"/>
  <c r="DA43" i="12"/>
  <c r="CZ43" i="12"/>
  <c r="DB42" i="12"/>
  <c r="DA42" i="12"/>
  <c r="CZ42" i="12"/>
  <c r="DB41" i="12"/>
  <c r="DA41" i="12"/>
  <c r="CZ41" i="12"/>
  <c r="DB40" i="12"/>
  <c r="DA40" i="12"/>
  <c r="CZ40" i="12"/>
  <c r="DB39" i="12"/>
  <c r="DA39" i="12"/>
  <c r="CZ39" i="12"/>
  <c r="DB38" i="12"/>
  <c r="DA38" i="12"/>
  <c r="CZ38" i="12"/>
  <c r="DB37" i="12"/>
  <c r="DA37" i="12"/>
  <c r="CZ37" i="12"/>
  <c r="DB36" i="12"/>
  <c r="DA36" i="12"/>
  <c r="CZ36" i="12"/>
  <c r="DB35" i="12"/>
  <c r="DA35" i="12"/>
  <c r="CZ35" i="12"/>
  <c r="DB34" i="12"/>
  <c r="DA34" i="12"/>
  <c r="CZ34" i="12"/>
  <c r="DB33" i="12"/>
  <c r="DA33" i="12"/>
  <c r="CZ33" i="12"/>
  <c r="DB32" i="12"/>
  <c r="DA32" i="12"/>
  <c r="CZ32" i="12"/>
  <c r="N20" i="11"/>
  <c r="K20" i="11"/>
  <c r="K19" i="11"/>
  <c r="K18" i="11"/>
  <c r="K15" i="11"/>
  <c r="K17" i="11" s="1"/>
  <c r="K14" i="11"/>
  <c r="K16" i="11" s="1"/>
  <c r="DE28" i="12"/>
  <c r="DF28" i="12" s="1"/>
  <c r="DY32" i="12" l="1"/>
  <c r="DY36" i="12"/>
  <c r="DY40" i="12"/>
  <c r="DY44" i="12"/>
  <c r="DY48" i="12"/>
  <c r="DY52" i="12"/>
  <c r="DY56" i="12"/>
  <c r="DY60" i="12"/>
  <c r="DY64" i="12"/>
  <c r="DY68" i="12"/>
  <c r="DY72" i="12"/>
  <c r="DY76" i="12"/>
  <c r="DY80" i="12"/>
  <c r="DY84" i="12"/>
  <c r="DY88" i="12"/>
  <c r="DY92" i="12"/>
  <c r="DY96" i="12"/>
  <c r="DY100" i="12"/>
  <c r="DY104" i="12"/>
  <c r="DY108" i="12"/>
  <c r="DY112" i="12"/>
  <c r="DY116" i="12"/>
  <c r="DY120" i="12"/>
  <c r="DY124" i="12"/>
  <c r="DY128" i="12"/>
  <c r="DY132" i="12"/>
  <c r="DY136" i="12"/>
  <c r="DY140" i="12"/>
  <c r="DY144" i="12"/>
  <c r="DY148" i="12"/>
  <c r="DY152" i="12"/>
  <c r="DY156" i="12"/>
  <c r="DY160" i="12"/>
  <c r="DY164" i="12"/>
  <c r="DY168" i="12"/>
  <c r="DY172" i="12"/>
  <c r="DY176" i="12"/>
  <c r="DY180" i="12"/>
  <c r="DY184" i="12"/>
  <c r="DY188" i="12"/>
  <c r="DY192" i="12"/>
  <c r="DY196" i="12"/>
  <c r="DY200" i="12"/>
  <c r="DY204" i="12"/>
  <c r="DY208" i="12"/>
  <c r="DY212" i="12"/>
  <c r="DY216" i="12"/>
  <c r="DY220" i="12"/>
  <c r="DY224" i="12"/>
  <c r="DY228" i="12"/>
  <c r="DY232" i="12"/>
  <c r="DY236" i="12"/>
  <c r="DY240" i="12"/>
  <c r="DY244" i="12"/>
  <c r="DY248" i="12"/>
  <c r="DY252" i="12"/>
  <c r="DY256" i="12"/>
  <c r="DY260" i="12"/>
  <c r="DY264" i="12"/>
  <c r="DY268" i="12"/>
  <c r="DY33" i="12"/>
  <c r="DY37" i="12"/>
  <c r="DY41" i="12"/>
  <c r="DY45" i="12"/>
  <c r="DY49" i="12"/>
  <c r="DY53" i="12"/>
  <c r="DY57" i="12"/>
  <c r="DY61" i="12"/>
  <c r="DY65" i="12"/>
  <c r="DY69" i="12"/>
  <c r="DY73" i="12"/>
  <c r="DY77" i="12"/>
  <c r="DY81" i="12"/>
  <c r="DY85" i="12"/>
  <c r="DY89" i="12"/>
  <c r="DY93" i="12"/>
  <c r="DY97" i="12"/>
  <c r="DY101" i="12"/>
  <c r="DY105" i="12"/>
  <c r="DY109" i="12"/>
  <c r="DY113" i="12"/>
  <c r="DY117" i="12"/>
  <c r="DY121" i="12"/>
  <c r="DY125" i="12"/>
  <c r="DY129" i="12"/>
  <c r="DY133" i="12"/>
  <c r="DY137" i="12"/>
  <c r="DY141" i="12"/>
  <c r="DY145" i="12"/>
  <c r="DY149" i="12"/>
  <c r="DY153" i="12"/>
  <c r="DY157" i="12"/>
  <c r="DY161" i="12"/>
  <c r="DY165" i="12"/>
  <c r="DY169" i="12"/>
  <c r="DY173" i="12"/>
  <c r="DY177" i="12"/>
  <c r="DY181" i="12"/>
  <c r="DY185" i="12"/>
  <c r="DY189" i="12"/>
  <c r="DY193" i="12"/>
  <c r="DY197" i="12"/>
  <c r="DY201" i="12"/>
  <c r="DY205" i="12"/>
  <c r="DY209" i="12"/>
  <c r="DY213" i="12"/>
  <c r="DY217" i="12"/>
  <c r="DY221" i="12"/>
  <c r="DY225" i="12"/>
  <c r="DY229" i="12"/>
  <c r="DY233" i="12"/>
  <c r="DY237" i="12"/>
  <c r="DY241" i="12"/>
  <c r="DY245" i="12"/>
  <c r="DY249" i="12"/>
  <c r="DY253" i="12"/>
  <c r="DY257" i="12"/>
  <c r="DY261" i="12"/>
  <c r="DY265" i="12"/>
  <c r="DY34" i="12"/>
  <c r="DY38" i="12"/>
  <c r="DY42" i="12"/>
  <c r="DY46" i="12"/>
  <c r="DY50" i="12"/>
  <c r="DY54" i="12"/>
  <c r="DY58" i="12"/>
  <c r="DY62" i="12"/>
  <c r="DY66" i="12"/>
  <c r="DY70" i="12"/>
  <c r="DY74" i="12"/>
  <c r="DY78" i="12"/>
  <c r="DY82" i="12"/>
  <c r="DY86" i="12"/>
  <c r="DY90" i="12"/>
  <c r="DY94" i="12"/>
  <c r="DY98" i="12"/>
  <c r="DY102" i="12"/>
  <c r="DY106" i="12"/>
  <c r="DY110" i="12"/>
  <c r="DY114" i="12"/>
  <c r="DY118" i="12"/>
  <c r="DY122" i="12"/>
  <c r="DY126" i="12"/>
  <c r="DY130" i="12"/>
  <c r="DY134" i="12"/>
  <c r="DY138" i="12"/>
  <c r="DY142" i="12"/>
  <c r="DY146" i="12"/>
  <c r="DY150" i="12"/>
  <c r="DY154" i="12"/>
  <c r="DY158" i="12"/>
  <c r="DY162" i="12"/>
  <c r="DY166" i="12"/>
  <c r="DY170" i="12"/>
  <c r="DY174" i="12"/>
  <c r="DY178" i="12"/>
  <c r="DY182" i="12"/>
  <c r="DY186" i="12"/>
  <c r="DY190" i="12"/>
  <c r="DY194" i="12"/>
  <c r="DY198" i="12"/>
  <c r="DY202" i="12"/>
  <c r="DY206" i="12"/>
  <c r="DY210" i="12"/>
  <c r="DY214" i="12"/>
  <c r="DY218" i="12"/>
  <c r="DY222" i="12"/>
  <c r="DY226" i="12"/>
  <c r="DY230" i="12"/>
  <c r="DY234" i="12"/>
  <c r="DY238" i="12"/>
  <c r="DY242" i="12"/>
  <c r="DY246" i="12"/>
  <c r="DY250" i="12"/>
  <c r="DY254" i="12"/>
  <c r="DY258" i="12"/>
  <c r="DY262" i="12"/>
  <c r="DY266" i="12"/>
  <c r="DY270" i="12"/>
  <c r="DY35" i="12"/>
  <c r="DY39" i="12"/>
  <c r="DY43" i="12"/>
  <c r="DY47" i="12"/>
  <c r="DY51" i="12"/>
  <c r="DY55" i="12"/>
  <c r="DY59" i="12"/>
  <c r="DY63" i="12"/>
  <c r="DY67" i="12"/>
  <c r="DY71" i="12"/>
  <c r="DY75" i="12"/>
  <c r="DY79" i="12"/>
  <c r="DY83" i="12"/>
  <c r="DY87" i="12"/>
  <c r="DY91" i="12"/>
  <c r="DY95" i="12"/>
  <c r="DY99" i="12"/>
  <c r="DY103" i="12"/>
  <c r="DY107" i="12"/>
  <c r="DY111" i="12"/>
  <c r="DY115" i="12"/>
  <c r="DY119" i="12"/>
  <c r="DY123" i="12"/>
  <c r="DY127" i="12"/>
  <c r="DY131" i="12"/>
  <c r="DY135" i="12"/>
  <c r="DY139" i="12"/>
  <c r="DY143" i="12"/>
  <c r="DY147" i="12"/>
  <c r="DY151" i="12"/>
  <c r="DY155" i="12"/>
  <c r="DY159" i="12"/>
  <c r="DY163" i="12"/>
  <c r="DY167" i="12"/>
  <c r="DY171" i="12"/>
  <c r="DY175" i="12"/>
  <c r="DY179" i="12"/>
  <c r="DY183" i="12"/>
  <c r="DY187" i="12"/>
  <c r="DY191" i="12"/>
  <c r="DY195" i="12"/>
  <c r="DY199" i="12"/>
  <c r="DY203" i="12"/>
  <c r="DY207" i="12"/>
  <c r="DY211" i="12"/>
  <c r="DY215" i="12"/>
  <c r="DY219" i="12"/>
  <c r="DY223" i="12"/>
  <c r="DY227" i="12"/>
  <c r="DY231" i="12"/>
  <c r="DY235" i="12"/>
  <c r="DY239" i="12"/>
  <c r="DY243" i="12"/>
  <c r="DY247" i="12"/>
  <c r="DY251" i="12"/>
  <c r="DY255" i="12"/>
  <c r="DY259" i="12"/>
  <c r="DY263" i="12"/>
  <c r="DY267" i="12"/>
  <c r="DG6" i="12"/>
  <c r="DH7" i="12"/>
  <c r="DG10" i="12"/>
  <c r="EB270" i="12"/>
  <c r="EI270" i="12" s="1"/>
  <c r="EB268" i="12"/>
  <c r="EI268" i="12" s="1"/>
  <c r="EB266" i="12"/>
  <c r="EI266" i="12" s="1"/>
  <c r="EB264" i="12"/>
  <c r="EI264" i="12" s="1"/>
  <c r="EB262" i="12"/>
  <c r="EI262" i="12" s="1"/>
  <c r="EB260" i="12"/>
  <c r="EI260" i="12" s="1"/>
  <c r="EB258" i="12"/>
  <c r="EI258" i="12" s="1"/>
  <c r="EB256" i="12"/>
  <c r="EI256" i="12" s="1"/>
  <c r="EB254" i="12"/>
  <c r="EI254" i="12" s="1"/>
  <c r="EB252" i="12"/>
  <c r="EI252" i="12" s="1"/>
  <c r="EB250" i="12"/>
  <c r="EI250" i="12" s="1"/>
  <c r="EB248" i="12"/>
  <c r="EI248" i="12" s="1"/>
  <c r="EB246" i="12"/>
  <c r="EI246" i="12" s="1"/>
  <c r="EB244" i="12"/>
  <c r="EI244" i="12" s="1"/>
  <c r="EB242" i="12"/>
  <c r="EI242" i="12" s="1"/>
  <c r="EB240" i="12"/>
  <c r="EI240" i="12" s="1"/>
  <c r="EB238" i="12"/>
  <c r="EI238" i="12" s="1"/>
  <c r="EB236" i="12"/>
  <c r="EI236" i="12" s="1"/>
  <c r="EB234" i="12"/>
  <c r="EI234" i="12" s="1"/>
  <c r="EB232" i="12"/>
  <c r="EI232" i="12" s="1"/>
  <c r="EB230" i="12"/>
  <c r="EI230" i="12" s="1"/>
  <c r="EB228" i="12"/>
  <c r="EI228" i="12" s="1"/>
  <c r="EB226" i="12"/>
  <c r="EI226" i="12" s="1"/>
  <c r="EB224" i="12"/>
  <c r="EI224" i="12" s="1"/>
  <c r="EB222" i="12"/>
  <c r="EI222" i="12" s="1"/>
  <c r="EB220" i="12"/>
  <c r="EI220" i="12" s="1"/>
  <c r="EB218" i="12"/>
  <c r="EI218" i="12" s="1"/>
  <c r="EB216" i="12"/>
  <c r="EI216" i="12" s="1"/>
  <c r="EB214" i="12"/>
  <c r="EI214" i="12" s="1"/>
  <c r="EB212" i="12"/>
  <c r="EI212" i="12" s="1"/>
  <c r="EB210" i="12"/>
  <c r="EI210" i="12" s="1"/>
  <c r="EB208" i="12"/>
  <c r="EI208" i="12" s="1"/>
  <c r="EB206" i="12"/>
  <c r="EI206" i="12" s="1"/>
  <c r="EB204" i="12"/>
  <c r="EI204" i="12" s="1"/>
  <c r="EB202" i="12"/>
  <c r="EI202" i="12" s="1"/>
  <c r="EB200" i="12"/>
  <c r="EI200" i="12" s="1"/>
  <c r="EB198" i="12"/>
  <c r="EI198" i="12" s="1"/>
  <c r="EB196" i="12"/>
  <c r="EI196" i="12" s="1"/>
  <c r="EB194" i="12"/>
  <c r="EI194" i="12" s="1"/>
  <c r="EB192" i="12"/>
  <c r="EI192" i="12" s="1"/>
  <c r="EB190" i="12"/>
  <c r="EI190" i="12" s="1"/>
  <c r="EB188" i="12"/>
  <c r="EI188" i="12" s="1"/>
  <c r="EB269" i="12"/>
  <c r="EI269" i="12" s="1"/>
  <c r="EB265" i="12"/>
  <c r="EI265" i="12" s="1"/>
  <c r="EB261" i="12"/>
  <c r="EI261" i="12" s="1"/>
  <c r="EB257" i="12"/>
  <c r="EI257" i="12" s="1"/>
  <c r="EB253" i="12"/>
  <c r="EI253" i="12" s="1"/>
  <c r="EB249" i="12"/>
  <c r="EI249" i="12" s="1"/>
  <c r="EB245" i="12"/>
  <c r="EI245" i="12" s="1"/>
  <c r="EB241" i="12"/>
  <c r="EI241" i="12" s="1"/>
  <c r="EB237" i="12"/>
  <c r="EI237" i="12" s="1"/>
  <c r="EB233" i="12"/>
  <c r="EI233" i="12" s="1"/>
  <c r="EB229" i="12"/>
  <c r="EI229" i="12" s="1"/>
  <c r="EB225" i="12"/>
  <c r="EI225" i="12" s="1"/>
  <c r="EB221" i="12"/>
  <c r="EI221" i="12" s="1"/>
  <c r="EB217" i="12"/>
  <c r="EI217" i="12" s="1"/>
  <c r="EB213" i="12"/>
  <c r="EI213" i="12" s="1"/>
  <c r="EB209" i="12"/>
  <c r="EI209" i="12" s="1"/>
  <c r="EB205" i="12"/>
  <c r="EI205" i="12" s="1"/>
  <c r="EB201" i="12"/>
  <c r="EI201" i="12" s="1"/>
  <c r="EB197" i="12"/>
  <c r="EI197" i="12" s="1"/>
  <c r="EB193" i="12"/>
  <c r="EI193" i="12" s="1"/>
  <c r="EB189" i="12"/>
  <c r="EI189" i="12" s="1"/>
  <c r="EB186" i="12"/>
  <c r="EI186" i="12" s="1"/>
  <c r="EB184" i="12"/>
  <c r="EI184" i="12" s="1"/>
  <c r="EB182" i="12"/>
  <c r="EI182" i="12" s="1"/>
  <c r="EB180" i="12"/>
  <c r="EI180" i="12" s="1"/>
  <c r="EB178" i="12"/>
  <c r="EI178" i="12" s="1"/>
  <c r="EB176" i="12"/>
  <c r="EI176" i="12" s="1"/>
  <c r="EB174" i="12"/>
  <c r="EI174" i="12" s="1"/>
  <c r="EB172" i="12"/>
  <c r="EI172" i="12" s="1"/>
  <c r="EB170" i="12"/>
  <c r="EI170" i="12" s="1"/>
  <c r="EB168" i="12"/>
  <c r="EI168" i="12" s="1"/>
  <c r="EB166" i="12"/>
  <c r="EI166" i="12" s="1"/>
  <c r="EB164" i="12"/>
  <c r="EI164" i="12" s="1"/>
  <c r="EB162" i="12"/>
  <c r="EI162" i="12" s="1"/>
  <c r="EB160" i="12"/>
  <c r="EI160" i="12" s="1"/>
  <c r="EB158" i="12"/>
  <c r="EI158" i="12" s="1"/>
  <c r="EB156" i="12"/>
  <c r="EI156" i="12" s="1"/>
  <c r="EB154" i="12"/>
  <c r="EI154" i="12" s="1"/>
  <c r="EB152" i="12"/>
  <c r="EI152" i="12" s="1"/>
  <c r="EB150" i="12"/>
  <c r="EI150" i="12" s="1"/>
  <c r="EB148" i="12"/>
  <c r="EI148" i="12" s="1"/>
  <c r="EB146" i="12"/>
  <c r="EI146" i="12" s="1"/>
  <c r="EB144" i="12"/>
  <c r="EI144" i="12" s="1"/>
  <c r="EB142" i="12"/>
  <c r="EI142" i="12" s="1"/>
  <c r="EB140" i="12"/>
  <c r="EI140" i="12" s="1"/>
  <c r="EB138" i="12"/>
  <c r="EI138" i="12" s="1"/>
  <c r="EB136" i="12"/>
  <c r="EI136" i="12" s="1"/>
  <c r="EB134" i="12"/>
  <c r="EI134" i="12" s="1"/>
  <c r="EB132" i="12"/>
  <c r="EI132" i="12" s="1"/>
  <c r="EB130" i="12"/>
  <c r="EI130" i="12" s="1"/>
  <c r="EB128" i="12"/>
  <c r="EI128" i="12" s="1"/>
  <c r="EB126" i="12"/>
  <c r="EI126" i="12" s="1"/>
  <c r="EB124" i="12"/>
  <c r="EI124" i="12" s="1"/>
  <c r="EB122" i="12"/>
  <c r="EI122" i="12" s="1"/>
  <c r="EB120" i="12"/>
  <c r="EI120" i="12" s="1"/>
  <c r="EB118" i="12"/>
  <c r="EI118" i="12" s="1"/>
  <c r="EB116" i="12"/>
  <c r="EI116" i="12" s="1"/>
  <c r="EB114" i="12"/>
  <c r="EI114" i="12" s="1"/>
  <c r="EB112" i="12"/>
  <c r="EI112" i="12" s="1"/>
  <c r="EB110" i="12"/>
  <c r="EI110" i="12" s="1"/>
  <c r="EB108" i="12"/>
  <c r="EI108" i="12" s="1"/>
  <c r="EB106" i="12"/>
  <c r="EI106" i="12" s="1"/>
  <c r="EB104" i="12"/>
  <c r="EI104" i="12" s="1"/>
  <c r="EB102" i="12"/>
  <c r="EI102" i="12" s="1"/>
  <c r="EB100" i="12"/>
  <c r="EI100" i="12" s="1"/>
  <c r="EB99" i="12"/>
  <c r="EI99" i="12" s="1"/>
  <c r="EB98" i="12"/>
  <c r="EI98" i="12" s="1"/>
  <c r="EB97" i="12"/>
  <c r="EI97" i="12" s="1"/>
  <c r="EB96" i="12"/>
  <c r="EI96" i="12" s="1"/>
  <c r="EB95" i="12"/>
  <c r="EI95" i="12" s="1"/>
  <c r="EB94" i="12"/>
  <c r="EI94" i="12" s="1"/>
  <c r="EB93" i="12"/>
  <c r="EI93" i="12" s="1"/>
  <c r="EB92" i="12"/>
  <c r="EI92" i="12" s="1"/>
  <c r="EB91" i="12"/>
  <c r="EI91" i="12" s="1"/>
  <c r="EB90" i="12"/>
  <c r="EI90" i="12" s="1"/>
  <c r="EB89" i="12"/>
  <c r="EI89" i="12" s="1"/>
  <c r="EB88" i="12"/>
  <c r="EI88" i="12" s="1"/>
  <c r="EB87" i="12"/>
  <c r="EI87" i="12" s="1"/>
  <c r="EB86" i="12"/>
  <c r="EI86" i="12" s="1"/>
  <c r="EB85" i="12"/>
  <c r="EI85" i="12" s="1"/>
  <c r="EB84" i="12"/>
  <c r="EI84" i="12" s="1"/>
  <c r="EB83" i="12"/>
  <c r="EI83" i="12" s="1"/>
  <c r="EB82" i="12"/>
  <c r="EI82" i="12" s="1"/>
  <c r="EB81" i="12"/>
  <c r="EI81" i="12" s="1"/>
  <c r="EB80" i="12"/>
  <c r="EI80" i="12" s="1"/>
  <c r="EB79" i="12"/>
  <c r="EI79" i="12" s="1"/>
  <c r="EB78" i="12"/>
  <c r="EI78" i="12" s="1"/>
  <c r="EB77" i="12"/>
  <c r="EI77" i="12" s="1"/>
  <c r="EB76" i="12"/>
  <c r="EI76" i="12" s="1"/>
  <c r="EB75" i="12"/>
  <c r="EI75" i="12" s="1"/>
  <c r="EB74" i="12"/>
  <c r="EI74" i="12" s="1"/>
  <c r="EB73" i="12"/>
  <c r="EI73" i="12" s="1"/>
  <c r="EB72" i="12"/>
  <c r="EI72" i="12" s="1"/>
  <c r="EB71" i="12"/>
  <c r="EI71" i="12" s="1"/>
  <c r="EB70" i="12"/>
  <c r="EI70" i="12" s="1"/>
  <c r="EB69" i="12"/>
  <c r="EI69" i="12" s="1"/>
  <c r="EB68" i="12"/>
  <c r="EI68" i="12" s="1"/>
  <c r="EB67" i="12"/>
  <c r="EI67" i="12" s="1"/>
  <c r="EB66" i="12"/>
  <c r="EI66" i="12" s="1"/>
  <c r="EB65" i="12"/>
  <c r="EI65" i="12" s="1"/>
  <c r="EB64" i="12"/>
  <c r="EI64" i="12" s="1"/>
  <c r="EB63" i="12"/>
  <c r="EI63" i="12" s="1"/>
  <c r="EB62" i="12"/>
  <c r="EI62" i="12" s="1"/>
  <c r="EB61" i="12"/>
  <c r="EI61" i="12" s="1"/>
  <c r="EB60" i="12"/>
  <c r="EI60" i="12" s="1"/>
  <c r="EB59" i="12"/>
  <c r="EI59" i="12" s="1"/>
  <c r="EB58" i="12"/>
  <c r="EI58" i="12" s="1"/>
  <c r="EB57" i="12"/>
  <c r="EI57" i="12" s="1"/>
  <c r="EB56" i="12"/>
  <c r="EI56" i="12" s="1"/>
  <c r="EB55" i="12"/>
  <c r="EI55" i="12" s="1"/>
  <c r="EB54" i="12"/>
  <c r="EI54" i="12" s="1"/>
  <c r="EB53" i="12"/>
  <c r="EI53" i="12" s="1"/>
  <c r="EB52" i="12"/>
  <c r="EI52" i="12" s="1"/>
  <c r="EB51" i="12"/>
  <c r="EI51" i="12" s="1"/>
  <c r="EB50" i="12"/>
  <c r="EI50" i="12" s="1"/>
  <c r="EB49" i="12"/>
  <c r="EI49" i="12" s="1"/>
  <c r="EB48" i="12"/>
  <c r="EI48" i="12" s="1"/>
  <c r="EB47" i="12"/>
  <c r="EI47" i="12" s="1"/>
  <c r="EB46" i="12"/>
  <c r="EI46" i="12" s="1"/>
  <c r="EB45" i="12"/>
  <c r="EI45" i="12" s="1"/>
  <c r="EB44" i="12"/>
  <c r="EI44" i="12" s="1"/>
  <c r="EB43" i="12"/>
  <c r="EI43" i="12" s="1"/>
  <c r="EB42" i="12"/>
  <c r="EI42" i="12" s="1"/>
  <c r="EB41" i="12"/>
  <c r="EI41" i="12" s="1"/>
  <c r="EB40" i="12"/>
  <c r="EI40" i="12" s="1"/>
  <c r="EB39" i="12"/>
  <c r="EI39" i="12" s="1"/>
  <c r="EB38" i="12"/>
  <c r="EI38" i="12" s="1"/>
  <c r="EB37" i="12"/>
  <c r="EI37" i="12" s="1"/>
  <c r="EB36" i="12"/>
  <c r="EI36" i="12" s="1"/>
  <c r="EB35" i="12"/>
  <c r="EI35" i="12" s="1"/>
  <c r="EB34" i="12"/>
  <c r="EI34" i="12" s="1"/>
  <c r="EB33" i="12"/>
  <c r="EI33" i="12" s="1"/>
  <c r="EB32" i="12"/>
  <c r="EI32" i="12" s="1"/>
  <c r="EB271" i="12"/>
  <c r="EI271" i="12" s="1"/>
  <c r="EB267" i="12"/>
  <c r="EI267" i="12" s="1"/>
  <c r="EB263" i="12"/>
  <c r="EI263" i="12" s="1"/>
  <c r="EB259" i="12"/>
  <c r="EI259" i="12" s="1"/>
  <c r="EB255" i="12"/>
  <c r="EI255" i="12" s="1"/>
  <c r="EB251" i="12"/>
  <c r="EI251" i="12" s="1"/>
  <c r="EB247" i="12"/>
  <c r="EI247" i="12" s="1"/>
  <c r="EB243" i="12"/>
  <c r="EI243" i="12" s="1"/>
  <c r="EB239" i="12"/>
  <c r="EI239" i="12" s="1"/>
  <c r="EB235" i="12"/>
  <c r="EI235" i="12" s="1"/>
  <c r="EB231" i="12"/>
  <c r="EI231" i="12" s="1"/>
  <c r="EB227" i="12"/>
  <c r="EI227" i="12" s="1"/>
  <c r="EB223" i="12"/>
  <c r="EI223" i="12" s="1"/>
  <c r="EB219" i="12"/>
  <c r="EI219" i="12" s="1"/>
  <c r="EB215" i="12"/>
  <c r="EI215" i="12" s="1"/>
  <c r="EB211" i="12"/>
  <c r="EI211" i="12" s="1"/>
  <c r="EB207" i="12"/>
  <c r="EI207" i="12" s="1"/>
  <c r="EB203" i="12"/>
  <c r="EI203" i="12" s="1"/>
  <c r="EB199" i="12"/>
  <c r="EI199" i="12" s="1"/>
  <c r="EB195" i="12"/>
  <c r="EI195" i="12" s="1"/>
  <c r="EB191" i="12"/>
  <c r="EI191" i="12" s="1"/>
  <c r="EB187" i="12"/>
  <c r="EI187" i="12" s="1"/>
  <c r="EB185" i="12"/>
  <c r="EI185" i="12" s="1"/>
  <c r="EB183" i="12"/>
  <c r="EI183" i="12" s="1"/>
  <c r="EB181" i="12"/>
  <c r="EI181" i="12" s="1"/>
  <c r="EB179" i="12"/>
  <c r="EI179" i="12" s="1"/>
  <c r="EB177" i="12"/>
  <c r="EI177" i="12" s="1"/>
  <c r="EB175" i="12"/>
  <c r="EI175" i="12" s="1"/>
  <c r="EB173" i="12"/>
  <c r="EI173" i="12" s="1"/>
  <c r="EB171" i="12"/>
  <c r="EI171" i="12" s="1"/>
  <c r="EB169" i="12"/>
  <c r="EI169" i="12" s="1"/>
  <c r="EB167" i="12"/>
  <c r="EI167" i="12" s="1"/>
  <c r="EB165" i="12"/>
  <c r="EI165" i="12" s="1"/>
  <c r="EB163" i="12"/>
  <c r="EI163" i="12" s="1"/>
  <c r="EB161" i="12"/>
  <c r="EI161" i="12" s="1"/>
  <c r="EB159" i="12"/>
  <c r="EI159" i="12" s="1"/>
  <c r="EB157" i="12"/>
  <c r="EI157" i="12" s="1"/>
  <c r="EB155" i="12"/>
  <c r="EI155" i="12" s="1"/>
  <c r="EB153" i="12"/>
  <c r="EI153" i="12" s="1"/>
  <c r="EB151" i="12"/>
  <c r="EI151" i="12" s="1"/>
  <c r="EB149" i="12"/>
  <c r="EI149" i="12" s="1"/>
  <c r="EB147" i="12"/>
  <c r="EI147" i="12" s="1"/>
  <c r="EB145" i="12"/>
  <c r="EI145" i="12" s="1"/>
  <c r="EB143" i="12"/>
  <c r="EI143" i="12" s="1"/>
  <c r="EB141" i="12"/>
  <c r="EI141" i="12" s="1"/>
  <c r="EB139" i="12"/>
  <c r="EI139" i="12" s="1"/>
  <c r="EB137" i="12"/>
  <c r="EI137" i="12" s="1"/>
  <c r="EB135" i="12"/>
  <c r="EI135" i="12" s="1"/>
  <c r="EB133" i="12"/>
  <c r="EI133" i="12" s="1"/>
  <c r="EB131" i="12"/>
  <c r="EI131" i="12" s="1"/>
  <c r="EB129" i="12"/>
  <c r="EI129" i="12" s="1"/>
  <c r="EB127" i="12"/>
  <c r="EI127" i="12" s="1"/>
  <c r="EB125" i="12"/>
  <c r="EI125" i="12" s="1"/>
  <c r="EB123" i="12"/>
  <c r="EI123" i="12" s="1"/>
  <c r="EB121" i="12"/>
  <c r="EI121" i="12" s="1"/>
  <c r="EB119" i="12"/>
  <c r="EI119" i="12" s="1"/>
  <c r="EB117" i="12"/>
  <c r="EI117" i="12" s="1"/>
  <c r="EB115" i="12"/>
  <c r="EI115" i="12" s="1"/>
  <c r="EB113" i="12"/>
  <c r="EI113" i="12" s="1"/>
  <c r="EB111" i="12"/>
  <c r="EI111" i="12" s="1"/>
  <c r="EB109" i="12"/>
  <c r="EI109" i="12" s="1"/>
  <c r="EB107" i="12"/>
  <c r="EI107" i="12" s="1"/>
  <c r="EB105" i="12"/>
  <c r="EI105" i="12" s="1"/>
  <c r="EB103" i="12"/>
  <c r="EI103" i="12" s="1"/>
  <c r="EB101" i="12"/>
  <c r="EI101" i="12" s="1"/>
  <c r="EC270" i="12"/>
  <c r="EJ270" i="12" s="1"/>
  <c r="EC269" i="12"/>
  <c r="EJ269" i="12" s="1"/>
  <c r="EC266" i="12"/>
  <c r="EJ266" i="12" s="1"/>
  <c r="EC265" i="12"/>
  <c r="EJ265" i="12" s="1"/>
  <c r="EC262" i="12"/>
  <c r="EJ262" i="12" s="1"/>
  <c r="EC261" i="12"/>
  <c r="EJ261" i="12" s="1"/>
  <c r="EC258" i="12"/>
  <c r="EJ258" i="12" s="1"/>
  <c r="EC257" i="12"/>
  <c r="EJ257" i="12" s="1"/>
  <c r="EC254" i="12"/>
  <c r="EJ254" i="12" s="1"/>
  <c r="EC253" i="12"/>
  <c r="EJ253" i="12" s="1"/>
  <c r="EC250" i="12"/>
  <c r="EJ250" i="12" s="1"/>
  <c r="EC249" i="12"/>
  <c r="EJ249" i="12" s="1"/>
  <c r="EC246" i="12"/>
  <c r="EJ246" i="12" s="1"/>
  <c r="EC245" i="12"/>
  <c r="EJ245" i="12" s="1"/>
  <c r="EC242" i="12"/>
  <c r="EJ242" i="12" s="1"/>
  <c r="EC241" i="12"/>
  <c r="EJ241" i="12" s="1"/>
  <c r="EC238" i="12"/>
  <c r="EJ238" i="12" s="1"/>
  <c r="EC237" i="12"/>
  <c r="EJ237" i="12" s="1"/>
  <c r="EC234" i="12"/>
  <c r="EJ234" i="12" s="1"/>
  <c r="EC233" i="12"/>
  <c r="EJ233" i="12" s="1"/>
  <c r="EC230" i="12"/>
  <c r="EJ230" i="12" s="1"/>
  <c r="EC229" i="12"/>
  <c r="EJ229" i="12" s="1"/>
  <c r="EC226" i="12"/>
  <c r="EJ226" i="12" s="1"/>
  <c r="EC225" i="12"/>
  <c r="EJ225" i="12" s="1"/>
  <c r="EC222" i="12"/>
  <c r="EJ222" i="12" s="1"/>
  <c r="EC221" i="12"/>
  <c r="EJ221" i="12" s="1"/>
  <c r="EC218" i="12"/>
  <c r="EJ218" i="12" s="1"/>
  <c r="EC217" i="12"/>
  <c r="EJ217" i="12" s="1"/>
  <c r="EC214" i="12"/>
  <c r="EJ214" i="12" s="1"/>
  <c r="EC213" i="12"/>
  <c r="EJ213" i="12" s="1"/>
  <c r="EC210" i="12"/>
  <c r="EJ210" i="12" s="1"/>
  <c r="EC209" i="12"/>
  <c r="EJ209" i="12" s="1"/>
  <c r="EC206" i="12"/>
  <c r="EJ206" i="12" s="1"/>
  <c r="EC205" i="12"/>
  <c r="EJ205" i="12" s="1"/>
  <c r="EC202" i="12"/>
  <c r="EJ202" i="12" s="1"/>
  <c r="EC201" i="12"/>
  <c r="EJ201" i="12" s="1"/>
  <c r="EC198" i="12"/>
  <c r="EJ198" i="12" s="1"/>
  <c r="EC197" i="12"/>
  <c r="EJ197" i="12" s="1"/>
  <c r="EC194" i="12"/>
  <c r="EJ194" i="12" s="1"/>
  <c r="EC193" i="12"/>
  <c r="EJ193" i="12" s="1"/>
  <c r="EC190" i="12"/>
  <c r="EJ190" i="12" s="1"/>
  <c r="EC189" i="12"/>
  <c r="EJ189" i="12" s="1"/>
  <c r="EC271" i="12"/>
  <c r="EJ271" i="12" s="1"/>
  <c r="EC268" i="12"/>
  <c r="EJ268" i="12" s="1"/>
  <c r="EC263" i="12"/>
  <c r="EJ263" i="12" s="1"/>
  <c r="EC260" i="12"/>
  <c r="EJ260" i="12" s="1"/>
  <c r="EC255" i="12"/>
  <c r="EJ255" i="12" s="1"/>
  <c r="EC252" i="12"/>
  <c r="EJ252" i="12" s="1"/>
  <c r="EC247" i="12"/>
  <c r="EJ247" i="12" s="1"/>
  <c r="EC244" i="12"/>
  <c r="EJ244" i="12" s="1"/>
  <c r="EC239" i="12"/>
  <c r="EJ239" i="12" s="1"/>
  <c r="EC236" i="12"/>
  <c r="EJ236" i="12" s="1"/>
  <c r="EC231" i="12"/>
  <c r="EJ231" i="12" s="1"/>
  <c r="EC228" i="12"/>
  <c r="EJ228" i="12" s="1"/>
  <c r="EC223" i="12"/>
  <c r="EJ223" i="12" s="1"/>
  <c r="EC220" i="12"/>
  <c r="EJ220" i="12" s="1"/>
  <c r="EC215" i="12"/>
  <c r="EJ215" i="12" s="1"/>
  <c r="EC212" i="12"/>
  <c r="EJ212" i="12" s="1"/>
  <c r="EC207" i="12"/>
  <c r="EJ207" i="12" s="1"/>
  <c r="EC204" i="12"/>
  <c r="EJ204" i="12" s="1"/>
  <c r="EC199" i="12"/>
  <c r="EJ199" i="12" s="1"/>
  <c r="EC196" i="12"/>
  <c r="EJ196" i="12" s="1"/>
  <c r="EC191" i="12"/>
  <c r="EJ191" i="12" s="1"/>
  <c r="EC188" i="12"/>
  <c r="EJ188" i="12" s="1"/>
  <c r="EC186" i="12"/>
  <c r="EJ186" i="12" s="1"/>
  <c r="EC184" i="12"/>
  <c r="EJ184" i="12" s="1"/>
  <c r="EC182" i="12"/>
  <c r="EJ182" i="12" s="1"/>
  <c r="EC180" i="12"/>
  <c r="EJ180" i="12" s="1"/>
  <c r="EC178" i="12"/>
  <c r="EJ178" i="12" s="1"/>
  <c r="EC176" i="12"/>
  <c r="EJ176" i="12" s="1"/>
  <c r="EC174" i="12"/>
  <c r="EJ174" i="12" s="1"/>
  <c r="EC172" i="12"/>
  <c r="EJ172" i="12" s="1"/>
  <c r="EC170" i="12"/>
  <c r="EJ170" i="12" s="1"/>
  <c r="EC168" i="12"/>
  <c r="EJ168" i="12" s="1"/>
  <c r="EC166" i="12"/>
  <c r="EJ166" i="12" s="1"/>
  <c r="EC164" i="12"/>
  <c r="EJ164" i="12" s="1"/>
  <c r="EC162" i="12"/>
  <c r="EJ162" i="12" s="1"/>
  <c r="EC160" i="12"/>
  <c r="EJ160" i="12" s="1"/>
  <c r="EC267" i="12"/>
  <c r="EJ267" i="12" s="1"/>
  <c r="EC256" i="12"/>
  <c r="EJ256" i="12" s="1"/>
  <c r="EC251" i="12"/>
  <c r="EJ251" i="12" s="1"/>
  <c r="EC240" i="12"/>
  <c r="EJ240" i="12" s="1"/>
  <c r="EC235" i="12"/>
  <c r="EJ235" i="12" s="1"/>
  <c r="EC224" i="12"/>
  <c r="EJ224" i="12" s="1"/>
  <c r="EC219" i="12"/>
  <c r="EJ219" i="12" s="1"/>
  <c r="EC208" i="12"/>
  <c r="EJ208" i="12" s="1"/>
  <c r="EC203" i="12"/>
  <c r="EJ203" i="12" s="1"/>
  <c r="EC192" i="12"/>
  <c r="EJ192" i="12" s="1"/>
  <c r="EC187" i="12"/>
  <c r="EJ187" i="12" s="1"/>
  <c r="EC183" i="12"/>
  <c r="EJ183" i="12" s="1"/>
  <c r="EC179" i="12"/>
  <c r="EJ179" i="12" s="1"/>
  <c r="EC175" i="12"/>
  <c r="EJ175" i="12" s="1"/>
  <c r="EC171" i="12"/>
  <c r="EJ171" i="12" s="1"/>
  <c r="EC167" i="12"/>
  <c r="EJ167" i="12" s="1"/>
  <c r="EC163" i="12"/>
  <c r="EJ163" i="12" s="1"/>
  <c r="EC159" i="12"/>
  <c r="EJ159" i="12" s="1"/>
  <c r="EC157" i="12"/>
  <c r="EJ157" i="12" s="1"/>
  <c r="EC155" i="12"/>
  <c r="EJ155" i="12" s="1"/>
  <c r="EC153" i="12"/>
  <c r="EJ153" i="12" s="1"/>
  <c r="EC151" i="12"/>
  <c r="EJ151" i="12" s="1"/>
  <c r="EC149" i="12"/>
  <c r="EJ149" i="12" s="1"/>
  <c r="EC147" i="12"/>
  <c r="EJ147" i="12" s="1"/>
  <c r="EC145" i="12"/>
  <c r="EJ145" i="12" s="1"/>
  <c r="EC143" i="12"/>
  <c r="EJ143" i="12" s="1"/>
  <c r="EC141" i="12"/>
  <c r="EJ141" i="12" s="1"/>
  <c r="EC139" i="12"/>
  <c r="EJ139" i="12" s="1"/>
  <c r="EC137" i="12"/>
  <c r="EJ137" i="12" s="1"/>
  <c r="EC135" i="12"/>
  <c r="EJ135" i="12" s="1"/>
  <c r="EC133" i="12"/>
  <c r="EJ133" i="12" s="1"/>
  <c r="EC131" i="12"/>
  <c r="EJ131" i="12" s="1"/>
  <c r="EC129" i="12"/>
  <c r="EJ129" i="12" s="1"/>
  <c r="EC127" i="12"/>
  <c r="EJ127" i="12" s="1"/>
  <c r="EC125" i="12"/>
  <c r="EJ125" i="12" s="1"/>
  <c r="EC123" i="12"/>
  <c r="EJ123" i="12" s="1"/>
  <c r="EC121" i="12"/>
  <c r="EJ121" i="12" s="1"/>
  <c r="EC119" i="12"/>
  <c r="EJ119" i="12" s="1"/>
  <c r="EC117" i="12"/>
  <c r="EJ117" i="12" s="1"/>
  <c r="EC115" i="12"/>
  <c r="EJ115" i="12" s="1"/>
  <c r="EC113" i="12"/>
  <c r="EJ113" i="12" s="1"/>
  <c r="EC111" i="12"/>
  <c r="EJ111" i="12" s="1"/>
  <c r="EC109" i="12"/>
  <c r="EJ109" i="12" s="1"/>
  <c r="EC107" i="12"/>
  <c r="EJ107" i="12" s="1"/>
  <c r="EC105" i="12"/>
  <c r="EJ105" i="12" s="1"/>
  <c r="EC103" i="12"/>
  <c r="EJ103" i="12" s="1"/>
  <c r="EC101" i="12"/>
  <c r="EJ101" i="12" s="1"/>
  <c r="EC99" i="12"/>
  <c r="EJ99" i="12" s="1"/>
  <c r="EC97" i="12"/>
  <c r="EJ97" i="12" s="1"/>
  <c r="EC95" i="12"/>
  <c r="EJ95" i="12" s="1"/>
  <c r="EC93" i="12"/>
  <c r="EJ93" i="12" s="1"/>
  <c r="EC91" i="12"/>
  <c r="EJ91" i="12" s="1"/>
  <c r="EC89" i="12"/>
  <c r="EJ89" i="12" s="1"/>
  <c r="EC87" i="12"/>
  <c r="EJ87" i="12" s="1"/>
  <c r="EC85" i="12"/>
  <c r="EJ85" i="12" s="1"/>
  <c r="EC83" i="12"/>
  <c r="EJ83" i="12" s="1"/>
  <c r="EC81" i="12"/>
  <c r="EJ81" i="12" s="1"/>
  <c r="EC79" i="12"/>
  <c r="EJ79" i="12" s="1"/>
  <c r="EC77" i="12"/>
  <c r="EJ77" i="12" s="1"/>
  <c r="EC75" i="12"/>
  <c r="EJ75" i="12" s="1"/>
  <c r="EC73" i="12"/>
  <c r="EJ73" i="12" s="1"/>
  <c r="EC71" i="12"/>
  <c r="EJ71" i="12" s="1"/>
  <c r="EC69" i="12"/>
  <c r="EJ69" i="12" s="1"/>
  <c r="EC67" i="12"/>
  <c r="EJ67" i="12" s="1"/>
  <c r="EC65" i="12"/>
  <c r="EJ65" i="12" s="1"/>
  <c r="EC63" i="12"/>
  <c r="EJ63" i="12" s="1"/>
  <c r="EC61" i="12"/>
  <c r="EJ61" i="12" s="1"/>
  <c r="EC59" i="12"/>
  <c r="EJ59" i="12" s="1"/>
  <c r="EC57" i="12"/>
  <c r="EJ57" i="12" s="1"/>
  <c r="EC55" i="12"/>
  <c r="EJ55" i="12" s="1"/>
  <c r="EC53" i="12"/>
  <c r="EJ53" i="12" s="1"/>
  <c r="EC51" i="12"/>
  <c r="EJ51" i="12" s="1"/>
  <c r="EC49" i="12"/>
  <c r="EJ49" i="12" s="1"/>
  <c r="EC47" i="12"/>
  <c r="EJ47" i="12" s="1"/>
  <c r="EC45" i="12"/>
  <c r="EJ45" i="12" s="1"/>
  <c r="EC43" i="12"/>
  <c r="EJ43" i="12" s="1"/>
  <c r="EC41" i="12"/>
  <c r="EJ41" i="12" s="1"/>
  <c r="EC39" i="12"/>
  <c r="EJ39" i="12" s="1"/>
  <c r="EC37" i="12"/>
  <c r="EJ37" i="12" s="1"/>
  <c r="EC35" i="12"/>
  <c r="EJ35" i="12" s="1"/>
  <c r="EC33" i="12"/>
  <c r="EJ33" i="12" s="1"/>
  <c r="EC264" i="12"/>
  <c r="EJ264" i="12" s="1"/>
  <c r="EC259" i="12"/>
  <c r="EJ259" i="12" s="1"/>
  <c r="EC248" i="12"/>
  <c r="EJ248" i="12" s="1"/>
  <c r="EC243" i="12"/>
  <c r="EJ243" i="12" s="1"/>
  <c r="EC232" i="12"/>
  <c r="EJ232" i="12" s="1"/>
  <c r="EC227" i="12"/>
  <c r="EJ227" i="12" s="1"/>
  <c r="EC216" i="12"/>
  <c r="EJ216" i="12" s="1"/>
  <c r="EC211" i="12"/>
  <c r="EJ211" i="12" s="1"/>
  <c r="EC200" i="12"/>
  <c r="EJ200" i="12" s="1"/>
  <c r="EC195" i="12"/>
  <c r="EJ195" i="12" s="1"/>
  <c r="EC185" i="12"/>
  <c r="EJ185" i="12" s="1"/>
  <c r="EC181" i="12"/>
  <c r="EJ181" i="12" s="1"/>
  <c r="EC177" i="12"/>
  <c r="EJ177" i="12" s="1"/>
  <c r="EC173" i="12"/>
  <c r="EJ173" i="12" s="1"/>
  <c r="EC169" i="12"/>
  <c r="EJ169" i="12" s="1"/>
  <c r="EC165" i="12"/>
  <c r="EJ165" i="12" s="1"/>
  <c r="EC161" i="12"/>
  <c r="EJ161" i="12" s="1"/>
  <c r="EC158" i="12"/>
  <c r="EJ158" i="12" s="1"/>
  <c r="EC156" i="12"/>
  <c r="EJ156" i="12" s="1"/>
  <c r="EC154" i="12"/>
  <c r="EJ154" i="12" s="1"/>
  <c r="EC152" i="12"/>
  <c r="EJ152" i="12" s="1"/>
  <c r="EC150" i="12"/>
  <c r="EJ150" i="12" s="1"/>
  <c r="EC148" i="12"/>
  <c r="EJ148" i="12" s="1"/>
  <c r="EC146" i="12"/>
  <c r="EJ146" i="12" s="1"/>
  <c r="EC144" i="12"/>
  <c r="EJ144" i="12" s="1"/>
  <c r="EC142" i="12"/>
  <c r="EJ142" i="12" s="1"/>
  <c r="EC140" i="12"/>
  <c r="EJ140" i="12" s="1"/>
  <c r="EC138" i="12"/>
  <c r="EJ138" i="12" s="1"/>
  <c r="EC136" i="12"/>
  <c r="EJ136" i="12" s="1"/>
  <c r="EC134" i="12"/>
  <c r="EJ134" i="12" s="1"/>
  <c r="EC132" i="12"/>
  <c r="EJ132" i="12" s="1"/>
  <c r="EC130" i="12"/>
  <c r="EJ130" i="12" s="1"/>
  <c r="EC128" i="12"/>
  <c r="EJ128" i="12" s="1"/>
  <c r="EC126" i="12"/>
  <c r="EJ126" i="12" s="1"/>
  <c r="EC124" i="12"/>
  <c r="EJ124" i="12" s="1"/>
  <c r="EC122" i="12"/>
  <c r="EJ122" i="12" s="1"/>
  <c r="EC120" i="12"/>
  <c r="EJ120" i="12" s="1"/>
  <c r="EC118" i="12"/>
  <c r="EJ118" i="12" s="1"/>
  <c r="EC116" i="12"/>
  <c r="EJ116" i="12" s="1"/>
  <c r="EC114" i="12"/>
  <c r="EJ114" i="12" s="1"/>
  <c r="EC112" i="12"/>
  <c r="EJ112" i="12" s="1"/>
  <c r="EC110" i="12"/>
  <c r="EJ110" i="12" s="1"/>
  <c r="EC108" i="12"/>
  <c r="EJ108" i="12" s="1"/>
  <c r="EC106" i="12"/>
  <c r="EJ106" i="12" s="1"/>
  <c r="EC104" i="12"/>
  <c r="EJ104" i="12" s="1"/>
  <c r="EC102" i="12"/>
  <c r="EJ102" i="12" s="1"/>
  <c r="EC100" i="12"/>
  <c r="EJ100" i="12" s="1"/>
  <c r="EC98" i="12"/>
  <c r="EJ98" i="12" s="1"/>
  <c r="EC96" i="12"/>
  <c r="EJ96" i="12" s="1"/>
  <c r="EC94" i="12"/>
  <c r="EJ94" i="12" s="1"/>
  <c r="EC92" i="12"/>
  <c r="EJ92" i="12" s="1"/>
  <c r="EC90" i="12"/>
  <c r="EJ90" i="12" s="1"/>
  <c r="EC88" i="12"/>
  <c r="EJ88" i="12" s="1"/>
  <c r="EC86" i="12"/>
  <c r="EJ86" i="12" s="1"/>
  <c r="EC84" i="12"/>
  <c r="EJ84" i="12" s="1"/>
  <c r="EC82" i="12"/>
  <c r="EJ82" i="12" s="1"/>
  <c r="EC80" i="12"/>
  <c r="EJ80" i="12" s="1"/>
  <c r="EC78" i="12"/>
  <c r="EJ78" i="12" s="1"/>
  <c r="EC76" i="12"/>
  <c r="EJ76" i="12" s="1"/>
  <c r="EC74" i="12"/>
  <c r="EJ74" i="12" s="1"/>
  <c r="EC72" i="12"/>
  <c r="EJ72" i="12" s="1"/>
  <c r="EC70" i="12"/>
  <c r="EJ70" i="12" s="1"/>
  <c r="EC68" i="12"/>
  <c r="EJ68" i="12" s="1"/>
  <c r="EC66" i="12"/>
  <c r="EJ66" i="12" s="1"/>
  <c r="EC64" i="12"/>
  <c r="EJ64" i="12" s="1"/>
  <c r="EC62" i="12"/>
  <c r="EJ62" i="12" s="1"/>
  <c r="EC60" i="12"/>
  <c r="EJ60" i="12" s="1"/>
  <c r="EC58" i="12"/>
  <c r="EJ58" i="12" s="1"/>
  <c r="EC56" i="12"/>
  <c r="EJ56" i="12" s="1"/>
  <c r="EC54" i="12"/>
  <c r="EJ54" i="12" s="1"/>
  <c r="EC52" i="12"/>
  <c r="EJ52" i="12" s="1"/>
  <c r="EC50" i="12"/>
  <c r="EJ50" i="12" s="1"/>
  <c r="EC48" i="12"/>
  <c r="EJ48" i="12" s="1"/>
  <c r="EC46" i="12"/>
  <c r="EJ46" i="12" s="1"/>
  <c r="EC44" i="12"/>
  <c r="EJ44" i="12" s="1"/>
  <c r="EC42" i="12"/>
  <c r="EJ42" i="12" s="1"/>
  <c r="EC40" i="12"/>
  <c r="EJ40" i="12" s="1"/>
  <c r="EC38" i="12"/>
  <c r="EJ38" i="12" s="1"/>
  <c r="EC36" i="12"/>
  <c r="EJ36" i="12" s="1"/>
  <c r="EC34" i="12"/>
  <c r="EJ34" i="12" s="1"/>
  <c r="EC32" i="12"/>
  <c r="EJ32" i="12" s="1"/>
  <c r="EA271" i="12"/>
  <c r="EA269" i="12"/>
  <c r="EA267" i="12"/>
  <c r="EA265" i="12"/>
  <c r="EA263" i="12"/>
  <c r="EA261" i="12"/>
  <c r="EA259" i="12"/>
  <c r="EA257" i="12"/>
  <c r="EA255" i="12"/>
  <c r="EA253" i="12"/>
  <c r="EA251" i="12"/>
  <c r="EA249" i="12"/>
  <c r="EA247" i="12"/>
  <c r="EA245" i="12"/>
  <c r="EA243" i="12"/>
  <c r="EA241" i="12"/>
  <c r="EA239" i="12"/>
  <c r="EA237" i="12"/>
  <c r="EA235" i="12"/>
  <c r="EA233" i="12"/>
  <c r="EA231" i="12"/>
  <c r="EA229" i="12"/>
  <c r="EA227" i="12"/>
  <c r="EA225" i="12"/>
  <c r="EA223" i="12"/>
  <c r="EA221" i="12"/>
  <c r="EA219" i="12"/>
  <c r="EA217" i="12"/>
  <c r="EA215" i="12"/>
  <c r="EA213" i="12"/>
  <c r="EA211" i="12"/>
  <c r="EA209" i="12"/>
  <c r="EA207" i="12"/>
  <c r="EA205" i="12"/>
  <c r="EA203" i="12"/>
  <c r="EA201" i="12"/>
  <c r="EA199" i="12"/>
  <c r="EA197" i="12"/>
  <c r="EA195" i="12"/>
  <c r="EA193" i="12"/>
  <c r="EA191" i="12"/>
  <c r="EA189" i="12"/>
  <c r="EA187" i="12"/>
  <c r="EA185" i="12"/>
  <c r="EA183" i="12"/>
  <c r="EA181" i="12"/>
  <c r="EA179" i="12"/>
  <c r="EA177" i="12"/>
  <c r="EA175" i="12"/>
  <c r="EA173" i="12"/>
  <c r="EA171" i="12"/>
  <c r="EA169" i="12"/>
  <c r="EA167" i="12"/>
  <c r="EA165" i="12"/>
  <c r="EA163" i="12"/>
  <c r="EA161" i="12"/>
  <c r="EA159" i="12"/>
  <c r="EA157" i="12"/>
  <c r="EA155" i="12"/>
  <c r="EA153" i="12"/>
  <c r="EA151" i="12"/>
  <c r="EA149" i="12"/>
  <c r="EA147" i="12"/>
  <c r="EA145" i="12"/>
  <c r="EA143" i="12"/>
  <c r="EA141" i="12"/>
  <c r="EA139" i="12"/>
  <c r="EA137" i="12"/>
  <c r="EA135" i="12"/>
  <c r="EA133" i="12"/>
  <c r="EA131" i="12"/>
  <c r="EA129" i="12"/>
  <c r="EA127" i="12"/>
  <c r="EA125" i="12"/>
  <c r="EA123" i="12"/>
  <c r="EA121" i="12"/>
  <c r="EA119" i="12"/>
  <c r="EA117" i="12"/>
  <c r="EA115" i="12"/>
  <c r="EA113" i="12"/>
  <c r="EA111" i="12"/>
  <c r="EA109" i="12"/>
  <c r="EA107" i="12"/>
  <c r="EA270" i="12"/>
  <c r="EA266" i="12"/>
  <c r="EA262" i="12"/>
  <c r="EA258" i="12"/>
  <c r="EA254" i="12"/>
  <c r="EA250" i="12"/>
  <c r="EA246" i="12"/>
  <c r="EA242" i="12"/>
  <c r="EA238" i="12"/>
  <c r="EA234" i="12"/>
  <c r="EA230" i="12"/>
  <c r="EA226" i="12"/>
  <c r="EA222" i="12"/>
  <c r="EA218" i="12"/>
  <c r="EA214" i="12"/>
  <c r="EA210" i="12"/>
  <c r="EA206" i="12"/>
  <c r="EA202" i="12"/>
  <c r="EA198" i="12"/>
  <c r="EA194" i="12"/>
  <c r="EA190" i="12"/>
  <c r="EA186" i="12"/>
  <c r="EA182" i="12"/>
  <c r="EA178" i="12"/>
  <c r="EA174" i="12"/>
  <c r="EA170" i="12"/>
  <c r="EA166" i="12"/>
  <c r="EA162" i="12"/>
  <c r="EA158" i="12"/>
  <c r="EA154" i="12"/>
  <c r="EA150" i="12"/>
  <c r="EA146" i="12"/>
  <c r="EA142" i="12"/>
  <c r="EA138" i="12"/>
  <c r="EA134" i="12"/>
  <c r="EA130" i="12"/>
  <c r="EA126" i="12"/>
  <c r="EA122" i="12"/>
  <c r="EA118" i="12"/>
  <c r="EA114" i="12"/>
  <c r="EA110" i="12"/>
  <c r="EA106" i="12"/>
  <c r="EA104" i="12"/>
  <c r="EA102" i="12"/>
  <c r="EA100" i="12"/>
  <c r="EA98" i="12"/>
  <c r="EA96" i="12"/>
  <c r="EA94" i="12"/>
  <c r="EA92" i="12"/>
  <c r="EA90" i="12"/>
  <c r="EA88" i="12"/>
  <c r="EA86" i="12"/>
  <c r="EA84" i="12"/>
  <c r="EA82" i="12"/>
  <c r="EA80" i="12"/>
  <c r="EA78" i="12"/>
  <c r="EA76" i="12"/>
  <c r="EA74" i="12"/>
  <c r="EA72" i="12"/>
  <c r="EA70" i="12"/>
  <c r="EA68" i="12"/>
  <c r="EA66" i="12"/>
  <c r="EA64" i="12"/>
  <c r="EA62" i="12"/>
  <c r="EA60" i="12"/>
  <c r="EA58" i="12"/>
  <c r="EA56" i="12"/>
  <c r="EA54" i="12"/>
  <c r="EA52" i="12"/>
  <c r="EA50" i="12"/>
  <c r="EA48" i="12"/>
  <c r="EA46" i="12"/>
  <c r="EA44" i="12"/>
  <c r="EA42" i="12"/>
  <c r="EA40" i="12"/>
  <c r="EA38" i="12"/>
  <c r="EA36" i="12"/>
  <c r="EA34" i="12"/>
  <c r="EA32" i="12"/>
  <c r="EA268" i="12"/>
  <c r="EA264" i="12"/>
  <c r="EA260" i="12"/>
  <c r="EA256" i="12"/>
  <c r="EA252" i="12"/>
  <c r="EA248" i="12"/>
  <c r="EA244" i="12"/>
  <c r="EA240" i="12"/>
  <c r="EA236" i="12"/>
  <c r="EA232" i="12"/>
  <c r="EA228" i="12"/>
  <c r="EA224" i="12"/>
  <c r="EA220" i="12"/>
  <c r="EA216" i="12"/>
  <c r="EA212" i="12"/>
  <c r="EA208" i="12"/>
  <c r="EA204" i="12"/>
  <c r="EA200" i="12"/>
  <c r="EA196" i="12"/>
  <c r="EA192" i="12"/>
  <c r="EA188" i="12"/>
  <c r="EA184" i="12"/>
  <c r="EA180" i="12"/>
  <c r="EA176" i="12"/>
  <c r="EA172" i="12"/>
  <c r="EA168" i="12"/>
  <c r="EA164" i="12"/>
  <c r="EA160" i="12"/>
  <c r="EA156" i="12"/>
  <c r="EA152" i="12"/>
  <c r="EA148" i="12"/>
  <c r="EA144" i="12"/>
  <c r="EA140" i="12"/>
  <c r="EA136" i="12"/>
  <c r="EA132" i="12"/>
  <c r="EA128" i="12"/>
  <c r="EA124" i="12"/>
  <c r="EA120" i="12"/>
  <c r="EA116" i="12"/>
  <c r="EA112" i="12"/>
  <c r="EA108" i="12"/>
  <c r="EA105" i="12"/>
  <c r="EA103" i="12"/>
  <c r="EA101" i="12"/>
  <c r="EA99" i="12"/>
  <c r="EA97" i="12"/>
  <c r="EA95" i="12"/>
  <c r="EA93" i="12"/>
  <c r="EA91" i="12"/>
  <c r="EA89" i="12"/>
  <c r="EA87" i="12"/>
  <c r="EA85" i="12"/>
  <c r="EA83" i="12"/>
  <c r="EA81" i="12"/>
  <c r="EA79" i="12"/>
  <c r="EA77" i="12"/>
  <c r="EA75" i="12"/>
  <c r="EA73" i="12"/>
  <c r="EA71" i="12"/>
  <c r="EA69" i="12"/>
  <c r="EA67" i="12"/>
  <c r="EA65" i="12"/>
  <c r="EA63" i="12"/>
  <c r="EA61" i="12"/>
  <c r="EA59" i="12"/>
  <c r="EA57" i="12"/>
  <c r="EA55" i="12"/>
  <c r="EA53" i="12"/>
  <c r="EA51" i="12"/>
  <c r="EA49" i="12"/>
  <c r="EA47" i="12"/>
  <c r="EA45" i="12"/>
  <c r="EA43" i="12"/>
  <c r="EA41" i="12"/>
  <c r="EA39" i="12"/>
  <c r="EA37" i="12"/>
  <c r="EA35" i="12"/>
  <c r="EA33" i="12"/>
  <c r="DC618" i="12"/>
  <c r="DC620" i="12"/>
  <c r="DC622" i="12"/>
  <c r="DC624" i="12"/>
  <c r="DC626" i="12"/>
  <c r="DC628" i="12"/>
  <c r="DC630" i="12"/>
  <c r="DC632" i="12"/>
  <c r="DD632" i="12"/>
  <c r="DC631" i="12"/>
  <c r="DD631" i="12"/>
  <c r="DD630" i="12"/>
  <c r="DC629" i="12"/>
  <c r="DD629" i="12"/>
  <c r="DD628" i="12"/>
  <c r="DC627" i="12"/>
  <c r="DD627" i="12"/>
  <c r="DD626" i="12"/>
  <c r="DC625" i="12"/>
  <c r="DD625" i="12"/>
  <c r="DD624" i="12"/>
  <c r="DC623" i="12"/>
  <c r="DD623" i="12"/>
  <c r="DD622" i="12"/>
  <c r="DC621" i="12"/>
  <c r="DD621" i="12"/>
  <c r="DD620" i="12"/>
  <c r="DC619" i="12"/>
  <c r="DD619" i="12"/>
  <c r="DC617" i="12"/>
  <c r="DD618" i="12"/>
  <c r="DC586" i="12"/>
  <c r="DC588" i="12"/>
  <c r="DC590" i="12"/>
  <c r="DC610" i="12"/>
  <c r="DC612" i="12"/>
  <c r="DC614" i="12"/>
  <c r="DC616" i="12"/>
  <c r="DD617" i="12"/>
  <c r="DD616" i="12"/>
  <c r="DC615" i="12"/>
  <c r="DD615" i="12"/>
  <c r="DD614" i="12"/>
  <c r="DC613" i="12"/>
  <c r="DD613" i="12"/>
  <c r="DD612" i="12"/>
  <c r="DC611" i="12"/>
  <c r="DD611" i="12"/>
  <c r="DD610" i="12"/>
  <c r="DC609" i="12"/>
  <c r="DD609" i="12"/>
  <c r="DC592" i="12"/>
  <c r="DC594" i="12"/>
  <c r="DC596" i="12"/>
  <c r="DC598" i="12"/>
  <c r="DC600" i="12"/>
  <c r="DC602" i="12"/>
  <c r="DC604" i="12"/>
  <c r="DC606" i="12"/>
  <c r="DC608" i="12"/>
  <c r="DD608" i="12"/>
  <c r="DC607" i="12"/>
  <c r="DD607" i="12"/>
  <c r="DD606" i="12"/>
  <c r="DC605" i="12"/>
  <c r="DD605" i="12"/>
  <c r="DD604" i="12"/>
  <c r="DC603" i="12"/>
  <c r="DD603" i="12"/>
  <c r="DD602" i="12"/>
  <c r="DC601" i="12"/>
  <c r="DD601" i="12"/>
  <c r="DD600" i="12"/>
  <c r="DC599" i="12"/>
  <c r="DD599" i="12"/>
  <c r="DD598" i="12"/>
  <c r="DC597" i="12"/>
  <c r="DD597" i="12"/>
  <c r="DD596" i="12"/>
  <c r="DC595" i="12"/>
  <c r="DD595" i="12"/>
  <c r="DD594" i="12"/>
  <c r="DC593" i="12"/>
  <c r="DD593" i="12"/>
  <c r="DD592" i="12"/>
  <c r="DC591" i="12"/>
  <c r="DD591" i="12"/>
  <c r="DD590" i="12"/>
  <c r="DC589" i="12"/>
  <c r="DD589" i="12"/>
  <c r="DD588" i="12"/>
  <c r="DC587" i="12"/>
  <c r="DD587" i="12"/>
  <c r="DC585" i="12"/>
  <c r="DD586" i="12"/>
  <c r="DC570" i="12"/>
  <c r="DC572" i="12"/>
  <c r="DC574" i="12"/>
  <c r="DC576" i="12"/>
  <c r="DC578" i="12"/>
  <c r="DC580" i="12"/>
  <c r="DC582" i="12"/>
  <c r="DC584" i="12"/>
  <c r="DD585" i="12"/>
  <c r="DD584" i="12"/>
  <c r="DC583" i="12"/>
  <c r="DD583" i="12"/>
  <c r="DD582" i="12"/>
  <c r="DC581" i="12"/>
  <c r="DD581" i="12"/>
  <c r="DD580" i="12"/>
  <c r="DC579" i="12"/>
  <c r="DD579" i="12"/>
  <c r="DD578" i="12"/>
  <c r="DC577" i="12"/>
  <c r="DD577" i="12"/>
  <c r="DD576" i="12"/>
  <c r="DC575" i="12"/>
  <c r="DD575" i="12"/>
  <c r="DD574" i="12"/>
  <c r="DC573" i="12"/>
  <c r="DD573" i="12"/>
  <c r="DD572" i="12"/>
  <c r="DC571" i="12"/>
  <c r="DD571" i="12"/>
  <c r="DC569" i="12"/>
  <c r="DD570" i="12"/>
  <c r="DC560" i="12"/>
  <c r="DC562" i="12"/>
  <c r="DC564" i="12"/>
  <c r="DC566" i="12"/>
  <c r="DC568" i="12"/>
  <c r="DD569" i="12"/>
  <c r="DD568" i="12"/>
  <c r="DC567" i="12"/>
  <c r="DD567" i="12"/>
  <c r="DD566" i="12"/>
  <c r="DC565" i="12"/>
  <c r="DD565" i="12"/>
  <c r="DD564" i="12"/>
  <c r="DC563" i="12"/>
  <c r="DD563" i="12"/>
  <c r="DD562" i="12"/>
  <c r="DC561" i="12"/>
  <c r="DD561" i="12"/>
  <c r="DC559" i="12"/>
  <c r="DD560" i="12"/>
  <c r="DC558" i="12"/>
  <c r="DD559" i="12"/>
  <c r="DD558" i="12"/>
  <c r="DC557" i="12"/>
  <c r="DD557" i="12"/>
  <c r="DC556" i="12"/>
  <c r="DD556" i="12"/>
  <c r="DC555" i="12"/>
  <c r="DD555" i="12"/>
  <c r="DC538" i="12"/>
  <c r="DC540" i="12"/>
  <c r="DC542" i="12"/>
  <c r="DC544" i="12"/>
  <c r="DC546" i="12"/>
  <c r="DC548" i="12"/>
  <c r="DC550" i="12"/>
  <c r="DC552" i="12"/>
  <c r="DC554" i="12"/>
  <c r="DD554" i="12"/>
  <c r="DC553" i="12"/>
  <c r="DD553" i="12"/>
  <c r="DD552" i="12"/>
  <c r="DC551" i="12"/>
  <c r="DD551" i="12"/>
  <c r="DD550" i="12"/>
  <c r="DC549" i="12"/>
  <c r="DD549" i="12"/>
  <c r="DD548" i="12"/>
  <c r="DC547" i="12"/>
  <c r="DD547" i="12"/>
  <c r="DD546" i="12"/>
  <c r="DC545" i="12"/>
  <c r="DD545" i="12"/>
  <c r="DD544" i="12"/>
  <c r="DC543" i="12"/>
  <c r="DD543" i="12"/>
  <c r="DD542" i="12"/>
  <c r="DC541" i="12"/>
  <c r="DD541" i="12"/>
  <c r="DD540" i="12"/>
  <c r="DC539" i="12"/>
  <c r="DD539" i="12"/>
  <c r="DC537" i="12"/>
  <c r="DD538" i="12"/>
  <c r="DC534" i="12"/>
  <c r="DC536" i="12"/>
  <c r="DD537" i="12"/>
  <c r="DD536" i="12"/>
  <c r="DC535" i="12"/>
  <c r="DD535" i="12"/>
  <c r="DC533" i="12"/>
  <c r="DD534" i="12"/>
  <c r="DC524" i="12"/>
  <c r="DC526" i="12"/>
  <c r="DC528" i="12"/>
  <c r="DC530" i="12"/>
  <c r="DC532" i="12"/>
  <c r="DD533" i="12"/>
  <c r="DD532" i="12"/>
  <c r="DC531" i="12"/>
  <c r="DD531" i="12"/>
  <c r="DD530" i="12"/>
  <c r="DC529" i="12"/>
  <c r="DD529" i="12"/>
  <c r="DD528" i="12"/>
  <c r="DC527" i="12"/>
  <c r="DD527" i="12"/>
  <c r="DD526" i="12"/>
  <c r="DC525" i="12"/>
  <c r="DD525" i="12"/>
  <c r="DC523" i="12"/>
  <c r="DD524" i="12"/>
  <c r="DC522" i="12"/>
  <c r="DD523" i="12"/>
  <c r="DD522" i="12"/>
  <c r="DC521" i="12"/>
  <c r="DD521" i="12"/>
  <c r="DC514" i="12"/>
  <c r="DC516" i="12"/>
  <c r="DC518" i="12"/>
  <c r="DC520" i="12"/>
  <c r="DD520" i="12"/>
  <c r="DC519" i="12"/>
  <c r="DD519" i="12"/>
  <c r="DD518" i="12"/>
  <c r="DC517" i="12"/>
  <c r="DD517" i="12"/>
  <c r="DD516" i="12"/>
  <c r="DC515" i="12"/>
  <c r="DD515" i="12"/>
  <c r="DC513" i="12"/>
  <c r="DD514" i="12"/>
  <c r="DD513" i="12"/>
  <c r="DC504" i="12"/>
  <c r="DC506" i="12"/>
  <c r="DC508" i="12"/>
  <c r="DC510" i="12"/>
  <c r="DC512" i="12"/>
  <c r="DD512" i="12"/>
  <c r="DC511" i="12"/>
  <c r="DD511" i="12"/>
  <c r="DD510" i="12"/>
  <c r="DC509" i="12"/>
  <c r="DD509" i="12"/>
  <c r="DD508" i="12"/>
  <c r="DC507" i="12"/>
  <c r="DD507" i="12"/>
  <c r="DD506" i="12"/>
  <c r="DC505" i="12"/>
  <c r="DD505" i="12"/>
  <c r="DC503" i="12"/>
  <c r="DD504" i="12"/>
  <c r="DD503" i="12"/>
  <c r="DC496" i="12"/>
  <c r="DC502" i="12"/>
  <c r="DD502" i="12"/>
  <c r="DC501" i="12"/>
  <c r="DD501" i="12"/>
  <c r="DC498" i="12"/>
  <c r="DC500" i="12"/>
  <c r="DD500" i="12"/>
  <c r="DC499" i="12"/>
  <c r="DD499" i="12"/>
  <c r="DD498" i="12"/>
  <c r="DC497" i="12"/>
  <c r="DD497" i="12"/>
  <c r="DC495" i="12"/>
  <c r="DD496" i="12"/>
  <c r="DC490" i="12"/>
  <c r="DC494" i="12"/>
  <c r="DD495" i="12"/>
  <c r="DD494" i="12"/>
  <c r="DC493" i="12"/>
  <c r="DC492" i="12"/>
  <c r="DD493" i="12"/>
  <c r="DD492" i="12"/>
  <c r="DC491" i="12"/>
  <c r="DD491" i="12"/>
  <c r="DD490" i="12"/>
  <c r="DC487" i="12"/>
  <c r="DC489" i="12"/>
  <c r="DD489" i="12"/>
  <c r="DC488" i="12"/>
  <c r="DD488" i="12"/>
  <c r="DD487" i="12"/>
  <c r="DC486" i="12"/>
  <c r="DD486" i="12"/>
  <c r="DC485" i="12"/>
  <c r="DD485" i="12"/>
  <c r="DC484" i="12"/>
  <c r="DD484" i="12"/>
  <c r="DC483" i="12"/>
  <c r="DD483" i="12"/>
  <c r="DC480" i="12"/>
  <c r="DC482" i="12"/>
  <c r="DD482" i="12"/>
  <c r="DC481" i="12"/>
  <c r="DD481" i="12"/>
  <c r="DC479" i="12"/>
  <c r="DD480" i="12"/>
  <c r="DC474" i="12"/>
  <c r="DC476" i="12"/>
  <c r="DC478" i="12"/>
  <c r="DD479" i="12"/>
  <c r="DD478" i="12"/>
  <c r="DC477" i="12"/>
  <c r="DD477" i="12"/>
  <c r="DD476" i="12"/>
  <c r="DC475" i="12"/>
  <c r="DD475" i="12"/>
  <c r="DC473" i="12"/>
  <c r="DD474" i="12"/>
  <c r="DC472" i="12"/>
  <c r="DD473" i="12"/>
  <c r="DC471" i="12"/>
  <c r="DD472" i="12"/>
  <c r="DD470" i="12"/>
  <c r="DD471" i="12"/>
  <c r="DC464" i="12"/>
  <c r="DC466" i="12"/>
  <c r="DC468" i="12"/>
  <c r="DC470" i="12"/>
  <c r="DC469" i="12"/>
  <c r="DD469" i="12"/>
  <c r="DD468" i="12"/>
  <c r="DC467" i="12"/>
  <c r="DD467" i="12"/>
  <c r="DD466" i="12"/>
  <c r="DC465" i="12"/>
  <c r="DD465" i="12"/>
  <c r="DD464" i="12"/>
  <c r="DC459" i="12"/>
  <c r="DC461" i="12"/>
  <c r="DC463" i="12"/>
  <c r="DD463" i="12"/>
  <c r="DC462" i="12"/>
  <c r="DD462" i="12"/>
  <c r="DD461" i="12"/>
  <c r="DC460" i="12"/>
  <c r="DD460" i="12"/>
  <c r="DC450" i="12"/>
  <c r="DC452" i="12"/>
  <c r="DC454" i="12"/>
  <c r="DC456" i="12"/>
  <c r="DC458" i="12"/>
  <c r="DD459" i="12"/>
  <c r="DD458" i="12"/>
  <c r="DC457" i="12"/>
  <c r="DD457" i="12"/>
  <c r="DD456" i="12"/>
  <c r="DC455" i="12"/>
  <c r="DD455" i="12"/>
  <c r="DD454" i="12"/>
  <c r="DC453" i="12"/>
  <c r="DD453" i="12"/>
  <c r="DD452" i="12"/>
  <c r="DC451" i="12"/>
  <c r="DD451" i="12"/>
  <c r="DC449" i="12"/>
  <c r="DD450" i="12"/>
  <c r="DC438" i="12"/>
  <c r="DC440" i="12"/>
  <c r="DC442" i="12"/>
  <c r="DC444" i="12"/>
  <c r="DC446" i="12"/>
  <c r="DC448" i="12"/>
  <c r="DD449" i="12"/>
  <c r="DD448" i="12"/>
  <c r="DC447" i="12"/>
  <c r="DD447" i="12"/>
  <c r="DD446" i="12"/>
  <c r="DC445" i="12"/>
  <c r="DD445" i="12"/>
  <c r="DD444" i="12"/>
  <c r="DC443" i="12"/>
  <c r="DD443" i="12"/>
  <c r="DD442" i="12"/>
  <c r="DC441" i="12"/>
  <c r="DD441" i="12"/>
  <c r="DD440" i="12"/>
  <c r="DC439" i="12"/>
  <c r="DD439" i="12"/>
  <c r="DC437" i="12"/>
  <c r="DD438" i="12"/>
  <c r="DC436" i="12"/>
  <c r="DD437" i="12"/>
  <c r="DD436" i="12"/>
  <c r="DC435" i="12"/>
  <c r="DD435" i="12"/>
  <c r="DC434" i="12"/>
  <c r="DD434" i="12"/>
  <c r="DC433" i="12"/>
  <c r="DD433" i="12"/>
  <c r="DC430" i="12"/>
  <c r="DC432" i="12"/>
  <c r="DD432" i="12"/>
  <c r="DC431" i="12"/>
  <c r="DD431" i="12"/>
  <c r="DD430" i="12"/>
  <c r="DC427" i="12"/>
  <c r="DC429" i="12"/>
  <c r="DD429" i="12"/>
  <c r="DC428" i="12"/>
  <c r="DD428" i="12"/>
  <c r="DD427" i="12"/>
  <c r="DC426" i="12"/>
  <c r="DD426" i="12"/>
  <c r="DC425" i="12"/>
  <c r="DD425" i="12"/>
  <c r="DC424" i="12"/>
  <c r="DC423" i="12"/>
  <c r="DD424" i="12"/>
  <c r="DD423" i="12"/>
  <c r="DC422" i="12"/>
  <c r="DC421" i="12"/>
  <c r="DD422" i="12"/>
  <c r="DD421" i="12"/>
  <c r="DC420" i="12"/>
  <c r="DC419" i="12"/>
  <c r="DD420" i="12"/>
  <c r="DC418" i="12"/>
  <c r="DD419" i="12"/>
  <c r="DC413" i="12"/>
  <c r="DC417" i="12"/>
  <c r="DD418" i="12"/>
  <c r="DD417" i="12"/>
  <c r="DC416" i="12"/>
  <c r="DC415" i="12"/>
  <c r="DD416" i="12"/>
  <c r="DD415" i="12"/>
  <c r="DC414" i="12"/>
  <c r="DD414" i="12"/>
  <c r="DC410" i="12"/>
  <c r="DC412" i="12"/>
  <c r="DD413" i="12"/>
  <c r="DD412" i="12"/>
  <c r="DC411" i="12"/>
  <c r="DD411" i="12"/>
  <c r="DC409" i="12"/>
  <c r="DD410" i="12"/>
  <c r="DC404" i="12"/>
  <c r="DD409" i="12"/>
  <c r="DC406" i="12"/>
  <c r="DC408" i="12"/>
  <c r="DD408" i="12"/>
  <c r="DC407" i="12"/>
  <c r="DD407" i="12"/>
  <c r="DD406" i="12"/>
  <c r="DC405" i="12"/>
  <c r="DD405" i="12"/>
  <c r="DD404" i="12"/>
  <c r="DC403" i="12"/>
  <c r="DD403" i="12"/>
  <c r="DC400" i="12"/>
  <c r="DC402" i="12"/>
  <c r="DD402" i="12"/>
  <c r="DC401" i="12"/>
  <c r="DD401" i="12"/>
  <c r="DC397" i="12"/>
  <c r="DC399" i="12"/>
  <c r="DD400" i="12"/>
  <c r="DD399" i="12"/>
  <c r="DC398" i="12"/>
  <c r="DD398" i="12"/>
  <c r="DC394" i="12"/>
  <c r="DC396" i="12"/>
  <c r="DD397" i="12"/>
  <c r="DD396" i="12"/>
  <c r="DC395" i="12"/>
  <c r="DD395" i="12"/>
  <c r="DD394" i="12"/>
  <c r="DC393" i="12"/>
  <c r="DD393" i="12"/>
  <c r="DC390" i="12"/>
  <c r="DC392" i="12"/>
  <c r="DD392" i="12"/>
  <c r="DC391" i="12"/>
  <c r="DD391" i="12"/>
  <c r="DC389" i="12"/>
  <c r="DD390" i="12"/>
  <c r="DC382" i="12"/>
  <c r="DC384" i="12"/>
  <c r="DC386" i="12"/>
  <c r="DC388" i="12"/>
  <c r="DD389" i="12"/>
  <c r="DD388" i="12"/>
  <c r="DC387" i="12"/>
  <c r="DD387" i="12"/>
  <c r="DD386" i="12"/>
  <c r="DC385" i="12"/>
  <c r="DD385" i="12"/>
  <c r="DD384" i="12"/>
  <c r="DC383" i="12"/>
  <c r="DD383" i="12"/>
  <c r="DC381" i="12"/>
  <c r="DD382" i="12"/>
  <c r="DC376" i="12"/>
  <c r="DC378" i="12"/>
  <c r="DC380" i="12"/>
  <c r="DD381" i="12"/>
  <c r="DD380" i="12"/>
  <c r="DC379" i="12"/>
  <c r="DD379" i="12"/>
  <c r="DD378" i="12"/>
  <c r="DC377" i="12"/>
  <c r="DD377" i="12"/>
  <c r="DC373" i="12"/>
  <c r="DC375" i="12"/>
  <c r="DD376" i="12"/>
  <c r="DD375" i="12"/>
  <c r="DD374" i="12"/>
  <c r="DC374" i="12"/>
  <c r="DD373" i="12"/>
  <c r="DC360" i="12"/>
  <c r="DC362" i="12"/>
  <c r="DC364" i="12"/>
  <c r="DC368" i="12"/>
  <c r="DC370" i="12"/>
  <c r="DC372" i="12"/>
  <c r="DD372" i="12"/>
  <c r="DC371" i="12"/>
  <c r="DD371" i="12"/>
  <c r="DD370" i="12"/>
  <c r="DC369" i="12"/>
  <c r="DD369" i="12"/>
  <c r="DD368" i="12"/>
  <c r="DC367" i="12"/>
  <c r="DD367" i="12"/>
  <c r="DC366" i="12"/>
  <c r="DD366" i="12"/>
  <c r="DC365" i="12"/>
  <c r="DD365" i="12"/>
  <c r="DD364" i="12"/>
  <c r="DC363" i="12"/>
  <c r="DD363" i="12"/>
  <c r="DD362" i="12"/>
  <c r="DC361" i="12"/>
  <c r="DD361" i="12"/>
  <c r="DC359" i="12"/>
  <c r="DD360" i="12"/>
  <c r="DC358" i="12"/>
  <c r="DD359" i="12"/>
  <c r="DC357" i="12"/>
  <c r="DD358" i="12"/>
  <c r="DC350" i="12"/>
  <c r="DC352" i="12"/>
  <c r="DC354" i="12"/>
  <c r="DC356" i="12"/>
  <c r="DD357" i="12"/>
  <c r="DD356" i="12"/>
  <c r="DC355" i="12"/>
  <c r="DD355" i="12"/>
  <c r="DD354" i="12"/>
  <c r="DC353" i="12"/>
  <c r="DD353" i="12"/>
  <c r="DD352" i="12"/>
  <c r="DC351" i="12"/>
  <c r="DD351" i="12"/>
  <c r="DC349" i="12"/>
  <c r="DD350" i="12"/>
  <c r="DC340" i="12"/>
  <c r="DC342" i="12"/>
  <c r="DC344" i="12"/>
  <c r="DC346" i="12"/>
  <c r="DC348" i="12"/>
  <c r="DD349" i="12"/>
  <c r="DD348" i="12"/>
  <c r="DC347" i="12"/>
  <c r="DD347" i="12"/>
  <c r="DD346" i="12"/>
  <c r="DC345" i="12"/>
  <c r="DD345" i="12"/>
  <c r="DD344" i="12"/>
  <c r="DC343" i="12"/>
  <c r="DD343" i="12"/>
  <c r="DD342" i="12"/>
  <c r="DC341" i="12"/>
  <c r="DD341" i="12"/>
  <c r="DC339" i="12"/>
  <c r="DD340" i="12"/>
  <c r="DC338" i="12"/>
  <c r="DD339" i="12"/>
  <c r="DC337" i="12"/>
  <c r="DD338" i="12"/>
  <c r="DC332" i="12"/>
  <c r="DC334" i="12"/>
  <c r="DC336" i="12"/>
  <c r="DD337" i="12"/>
  <c r="DD336" i="12"/>
  <c r="DC335" i="12"/>
  <c r="DD335" i="12"/>
  <c r="DD334" i="12"/>
  <c r="DC333" i="12"/>
  <c r="DD333" i="12"/>
  <c r="DC331" i="12"/>
  <c r="DD332" i="12"/>
  <c r="DC326" i="12"/>
  <c r="DC328" i="12"/>
  <c r="DC330" i="12"/>
  <c r="DD331" i="12"/>
  <c r="DD330" i="12"/>
  <c r="DC329" i="12"/>
  <c r="DD329" i="12"/>
  <c r="DD328" i="12"/>
  <c r="DC327" i="12"/>
  <c r="DD327" i="12"/>
  <c r="DD326" i="12"/>
  <c r="DC325" i="12"/>
  <c r="DD325" i="12"/>
  <c r="DD324" i="12"/>
  <c r="DC320" i="12"/>
  <c r="DC322" i="12"/>
  <c r="DC324" i="12"/>
  <c r="DC323" i="12"/>
  <c r="DD323" i="12"/>
  <c r="DD322" i="12"/>
  <c r="DC321" i="12"/>
  <c r="DD321" i="12"/>
  <c r="DC319" i="12"/>
  <c r="DD320" i="12"/>
  <c r="DC316" i="12"/>
  <c r="DC318" i="12"/>
  <c r="DD319" i="12"/>
  <c r="DD318" i="12"/>
  <c r="DD317" i="12"/>
  <c r="DC317" i="12"/>
  <c r="DD316" i="12"/>
  <c r="DC313" i="12"/>
  <c r="DC315" i="12"/>
  <c r="DD315" i="12"/>
  <c r="DC314" i="12"/>
  <c r="DD314" i="12"/>
  <c r="DC300" i="12"/>
  <c r="DC302" i="12"/>
  <c r="DC304" i="12"/>
  <c r="DC306" i="12"/>
  <c r="DC310" i="12"/>
  <c r="DC312" i="12"/>
  <c r="DD313" i="12"/>
  <c r="DD312" i="12"/>
  <c r="DC311" i="12"/>
  <c r="DD311" i="12"/>
  <c r="DD310" i="12"/>
  <c r="DC309" i="12"/>
  <c r="DD309" i="12"/>
  <c r="DC308" i="12"/>
  <c r="DD308" i="12"/>
  <c r="DC307" i="12"/>
  <c r="DD307" i="12"/>
  <c r="DD306" i="12"/>
  <c r="DC305" i="12"/>
  <c r="DD305" i="12"/>
  <c r="DD304" i="12"/>
  <c r="DC303" i="12"/>
  <c r="DD303" i="12"/>
  <c r="DD302" i="12"/>
  <c r="DC301" i="12"/>
  <c r="DD301" i="12"/>
  <c r="DC299" i="12"/>
  <c r="DD300" i="12"/>
  <c r="DC298" i="12"/>
  <c r="DD299" i="12"/>
  <c r="DD298" i="12"/>
  <c r="DC297" i="12"/>
  <c r="DD297" i="12"/>
  <c r="DC294" i="12"/>
  <c r="DC296" i="12"/>
  <c r="DD296" i="12"/>
  <c r="DC295" i="12"/>
  <c r="DD295" i="12"/>
  <c r="DD294" i="12"/>
  <c r="DC293" i="12"/>
  <c r="DD293" i="12"/>
  <c r="DC292" i="12"/>
  <c r="DD292" i="12"/>
  <c r="DD291" i="12"/>
  <c r="DC291" i="12"/>
  <c r="DC284" i="12"/>
  <c r="DC286" i="12"/>
  <c r="DC288" i="12"/>
  <c r="DC290" i="12"/>
  <c r="DD290" i="12"/>
  <c r="DC289" i="12"/>
  <c r="DD289" i="12"/>
  <c r="DD288" i="12"/>
  <c r="DC287" i="12"/>
  <c r="DD287" i="12"/>
  <c r="DD286" i="12"/>
  <c r="DC285" i="12"/>
  <c r="DD285" i="12"/>
  <c r="DD284" i="12"/>
  <c r="DC283" i="12"/>
  <c r="DD283" i="12"/>
  <c r="DC280" i="12"/>
  <c r="DC282" i="12"/>
  <c r="DD282" i="12"/>
  <c r="DC281" i="12"/>
  <c r="DD281" i="12"/>
  <c r="DC279" i="12"/>
  <c r="DD280" i="12"/>
  <c r="DC278" i="12"/>
  <c r="DD279" i="12"/>
  <c r="DC277" i="12"/>
  <c r="DD278" i="12"/>
  <c r="DC264" i="12"/>
  <c r="DC266" i="12"/>
  <c r="DC268" i="12"/>
  <c r="DC270" i="12"/>
  <c r="DC272" i="12"/>
  <c r="DC274" i="12"/>
  <c r="DD277" i="12"/>
  <c r="DC276" i="12"/>
  <c r="DD276" i="12"/>
  <c r="DC275" i="12"/>
  <c r="DD275" i="12"/>
  <c r="DD274" i="12"/>
  <c r="DC273" i="12"/>
  <c r="DD273" i="12"/>
  <c r="DD272" i="12"/>
  <c r="DC271" i="12"/>
  <c r="DD271" i="12"/>
  <c r="DD270" i="12"/>
  <c r="DC269" i="12"/>
  <c r="DD269" i="12"/>
  <c r="DD268" i="12"/>
  <c r="DC267" i="12"/>
  <c r="DD267" i="12"/>
  <c r="DD266" i="12"/>
  <c r="DC265" i="12"/>
  <c r="DD265" i="12"/>
  <c r="DC263" i="12"/>
  <c r="DD264" i="12"/>
  <c r="DC252" i="12"/>
  <c r="DC254" i="12"/>
  <c r="DC256" i="12"/>
  <c r="DC258" i="12"/>
  <c r="DC260" i="12"/>
  <c r="DC262" i="12"/>
  <c r="DD263" i="12"/>
  <c r="DD262" i="12"/>
  <c r="DC261" i="12"/>
  <c r="DD261" i="12"/>
  <c r="DD260" i="12"/>
  <c r="DC259" i="12"/>
  <c r="DD259" i="12"/>
  <c r="DD258" i="12"/>
  <c r="DC257" i="12"/>
  <c r="DD257" i="12"/>
  <c r="DD256" i="12"/>
  <c r="DC255" i="12"/>
  <c r="DD255" i="12"/>
  <c r="DD254" i="12"/>
  <c r="DC253" i="12"/>
  <c r="DD253" i="12"/>
  <c r="DC251" i="12"/>
  <c r="DD252" i="12"/>
  <c r="DC248" i="12"/>
  <c r="DC250" i="12"/>
  <c r="DD251" i="12"/>
  <c r="DD250" i="12"/>
  <c r="DC249" i="12"/>
  <c r="DD249" i="12"/>
  <c r="DC247" i="12"/>
  <c r="DD248" i="12"/>
  <c r="DC240" i="12"/>
  <c r="DC242" i="12"/>
  <c r="DC244" i="12"/>
  <c r="DC246" i="12"/>
  <c r="DD247" i="12"/>
  <c r="DD246" i="12"/>
  <c r="DD245" i="12"/>
  <c r="DC245" i="12"/>
  <c r="DD244" i="12"/>
  <c r="DC243" i="12"/>
  <c r="DD243" i="12"/>
  <c r="DD242" i="12"/>
  <c r="DC241" i="12"/>
  <c r="DD241" i="12"/>
  <c r="DD240" i="12"/>
  <c r="DC239" i="12"/>
  <c r="DD239" i="12"/>
  <c r="DD238" i="12"/>
  <c r="DC234" i="12"/>
  <c r="DC236" i="12"/>
  <c r="DC238" i="12"/>
  <c r="DC237" i="12"/>
  <c r="DD237" i="12"/>
  <c r="DD236" i="12"/>
  <c r="DC235" i="12"/>
  <c r="DD235" i="12"/>
  <c r="DC233" i="12"/>
  <c r="DD234" i="12"/>
  <c r="DC232" i="12"/>
  <c r="DD233" i="12"/>
  <c r="DD232" i="12"/>
  <c r="DC231" i="12"/>
  <c r="DD231" i="12"/>
  <c r="DC230" i="12"/>
  <c r="DD230" i="12"/>
  <c r="DC229" i="12"/>
  <c r="DD229" i="12"/>
  <c r="DD228" i="12"/>
  <c r="DC222" i="12"/>
  <c r="DC224" i="12"/>
  <c r="DC226" i="12"/>
  <c r="DC228" i="12"/>
  <c r="DD227" i="12"/>
  <c r="DC227" i="12"/>
  <c r="DD226" i="12"/>
  <c r="DD225" i="12"/>
  <c r="DC225" i="12"/>
  <c r="DD224" i="12"/>
  <c r="DD223" i="12"/>
  <c r="DC223" i="12"/>
  <c r="DD222" i="12"/>
  <c r="DD221" i="12"/>
  <c r="DC221" i="12"/>
  <c r="DD220" i="12"/>
  <c r="DC216" i="12"/>
  <c r="DC218" i="12"/>
  <c r="DC220" i="12"/>
  <c r="DD219" i="12"/>
  <c r="DC219" i="12"/>
  <c r="DD218" i="12"/>
  <c r="DD217" i="12"/>
  <c r="DC217" i="12"/>
  <c r="DD216" i="12"/>
  <c r="DD215" i="12"/>
  <c r="DC215" i="12"/>
  <c r="DD214" i="12"/>
  <c r="DC210" i="12"/>
  <c r="DC212" i="12"/>
  <c r="DC214" i="12"/>
  <c r="DD213" i="12"/>
  <c r="DC213" i="12"/>
  <c r="DD212" i="12"/>
  <c r="DD211" i="12"/>
  <c r="DC211" i="12"/>
  <c r="DC209" i="12"/>
  <c r="DD210" i="12"/>
  <c r="DD209" i="12"/>
  <c r="DD208" i="12"/>
  <c r="DC204" i="12"/>
  <c r="DC206" i="12"/>
  <c r="DC208" i="12"/>
  <c r="DD207" i="12"/>
  <c r="DC207" i="12"/>
  <c r="DD206" i="12"/>
  <c r="DC205" i="12"/>
  <c r="DD205" i="12"/>
  <c r="DC203" i="12"/>
  <c r="DD204" i="12"/>
  <c r="DD203" i="12"/>
  <c r="DC196" i="12"/>
  <c r="DC198" i="12"/>
  <c r="DC200" i="12"/>
  <c r="DC202" i="12"/>
  <c r="DD202" i="12"/>
  <c r="DC201" i="12"/>
  <c r="DD201" i="12"/>
  <c r="DD200" i="12"/>
  <c r="DC199" i="12"/>
  <c r="DD199" i="12"/>
  <c r="DD198" i="12"/>
  <c r="DC197" i="12"/>
  <c r="DD197" i="12"/>
  <c r="DD196" i="12"/>
  <c r="DC195" i="12"/>
  <c r="DD195" i="12"/>
  <c r="DD194" i="12"/>
  <c r="DC192" i="12"/>
  <c r="DC194" i="12"/>
  <c r="DD193" i="12"/>
  <c r="DC193" i="12"/>
  <c r="DC191" i="12"/>
  <c r="DD192" i="12"/>
  <c r="DC188" i="12"/>
  <c r="DD191" i="12"/>
  <c r="DC190" i="12"/>
  <c r="DD190" i="12"/>
  <c r="DC189" i="12"/>
  <c r="DD189" i="12"/>
  <c r="DC187" i="12"/>
  <c r="DD188" i="12"/>
  <c r="DC186" i="12"/>
  <c r="DD187" i="12"/>
  <c r="DC185" i="12"/>
  <c r="DD186" i="12"/>
  <c r="DC182" i="12"/>
  <c r="DC184" i="12"/>
  <c r="DD185" i="12"/>
  <c r="DD184" i="12"/>
  <c r="DC183" i="12"/>
  <c r="DD183" i="12"/>
  <c r="DC181" i="12"/>
  <c r="DD182" i="12"/>
  <c r="DC180" i="12"/>
  <c r="DD181" i="12"/>
  <c r="DC179" i="12"/>
  <c r="DD180" i="12"/>
  <c r="DC174" i="12"/>
  <c r="DD179" i="12"/>
  <c r="DC176" i="12"/>
  <c r="DC178" i="12"/>
  <c r="DD178" i="12"/>
  <c r="DC177" i="12"/>
  <c r="DD177" i="12"/>
  <c r="DD176" i="12"/>
  <c r="DC175" i="12"/>
  <c r="DD175" i="12"/>
  <c r="DC173" i="12"/>
  <c r="DD174" i="12"/>
  <c r="DC162" i="12"/>
  <c r="DC164" i="12"/>
  <c r="DC166" i="12"/>
  <c r="DC168" i="12"/>
  <c r="DC172" i="12"/>
  <c r="DD173" i="12"/>
  <c r="DD172" i="12"/>
  <c r="DC171" i="12"/>
  <c r="DC170" i="12"/>
  <c r="DD171" i="12"/>
  <c r="DD170" i="12"/>
  <c r="DC169" i="12"/>
  <c r="DD169" i="12"/>
  <c r="DD168" i="12"/>
  <c r="DC167" i="12"/>
  <c r="DD167" i="12"/>
  <c r="DD166" i="12"/>
  <c r="DC165" i="12"/>
  <c r="DD165" i="12"/>
  <c r="DD164" i="12"/>
  <c r="DD163" i="12"/>
  <c r="DC163" i="12"/>
  <c r="DC161" i="12"/>
  <c r="DD162" i="12"/>
  <c r="DD161" i="12"/>
  <c r="DD160" i="12"/>
  <c r="DC144" i="12"/>
  <c r="DC148" i="12"/>
  <c r="DC150" i="12"/>
  <c r="DC156" i="12"/>
  <c r="DC160" i="12"/>
  <c r="DD159" i="12"/>
  <c r="DC159" i="12"/>
  <c r="DD158" i="12"/>
  <c r="DC158" i="12"/>
  <c r="DD157" i="12"/>
  <c r="DC157" i="12"/>
  <c r="DD156" i="12"/>
  <c r="DD155" i="12"/>
  <c r="DC155" i="12"/>
  <c r="DC154" i="12"/>
  <c r="DD154" i="12"/>
  <c r="DC153" i="12"/>
  <c r="DD153" i="12"/>
  <c r="DC152" i="12"/>
  <c r="DD152" i="12"/>
  <c r="DD151" i="12"/>
  <c r="DC151" i="12"/>
  <c r="DD149" i="12"/>
  <c r="DD150" i="12"/>
  <c r="DC149" i="12"/>
  <c r="DD147" i="12"/>
  <c r="DD148" i="12"/>
  <c r="DC147" i="12"/>
  <c r="DC146" i="12"/>
  <c r="DD146" i="12"/>
  <c r="DC145" i="12"/>
  <c r="DD145" i="12"/>
  <c r="DC143" i="12"/>
  <c r="DD144" i="12"/>
  <c r="DC140" i="12"/>
  <c r="DC142" i="12"/>
  <c r="DD143" i="12"/>
  <c r="DD142" i="12"/>
  <c r="DC141" i="12"/>
  <c r="DD141" i="12"/>
  <c r="DC139" i="12"/>
  <c r="DD140" i="12"/>
  <c r="DC138" i="12"/>
  <c r="DD139" i="12"/>
  <c r="DC137" i="12"/>
  <c r="DD138" i="12"/>
  <c r="DC134" i="12"/>
  <c r="DC136" i="12"/>
  <c r="DD137" i="12"/>
  <c r="DD136" i="12"/>
  <c r="DC135" i="12"/>
  <c r="DD135" i="12"/>
  <c r="DC133" i="12"/>
  <c r="DD134" i="12"/>
  <c r="DD133" i="12"/>
  <c r="DC128" i="12"/>
  <c r="DC132" i="12"/>
  <c r="DD132" i="12"/>
  <c r="DC131" i="12"/>
  <c r="DC130" i="12"/>
  <c r="DD131" i="12"/>
  <c r="DD130" i="12"/>
  <c r="DC129" i="12"/>
  <c r="DD129" i="12"/>
  <c r="DD128" i="12"/>
  <c r="DC127" i="12"/>
  <c r="DD127" i="12"/>
  <c r="DD126" i="12"/>
  <c r="DC126" i="12"/>
  <c r="DC125" i="12"/>
  <c r="DD125" i="12"/>
  <c r="DC124" i="12"/>
  <c r="DD124" i="12"/>
  <c r="DD122" i="12"/>
  <c r="DC123" i="12"/>
  <c r="DD123" i="12"/>
  <c r="DC110" i="12"/>
  <c r="DC112" i="12"/>
  <c r="DC114" i="12"/>
  <c r="DC118" i="12"/>
  <c r="DC120" i="12"/>
  <c r="DC122" i="12"/>
  <c r="DC121" i="12"/>
  <c r="DD121" i="12"/>
  <c r="DD120" i="12"/>
  <c r="DC119" i="12"/>
  <c r="DD119" i="12"/>
  <c r="DD118" i="12"/>
  <c r="DC117" i="12"/>
  <c r="DD117" i="12"/>
  <c r="DC116" i="12"/>
  <c r="DD116" i="12"/>
  <c r="DC115" i="12"/>
  <c r="DD115" i="12"/>
  <c r="DD113" i="12"/>
  <c r="DD114" i="12"/>
  <c r="DC113" i="12"/>
  <c r="DD112" i="12"/>
  <c r="DC111" i="12"/>
  <c r="DD111" i="12"/>
  <c r="DC109" i="12"/>
  <c r="DD110" i="12"/>
  <c r="DC108" i="12"/>
  <c r="DD109" i="12"/>
  <c r="DC107" i="12"/>
  <c r="DD108" i="12"/>
  <c r="DD107" i="12"/>
  <c r="DD106" i="12"/>
  <c r="DC106" i="12"/>
  <c r="DD105" i="12"/>
  <c r="DC105" i="12"/>
  <c r="DD104" i="12"/>
  <c r="DC96" i="12"/>
  <c r="DC98" i="12"/>
  <c r="DC100" i="12"/>
  <c r="DC102" i="12"/>
  <c r="DC104" i="12"/>
  <c r="DD103" i="12"/>
  <c r="DC103" i="12"/>
  <c r="DD102" i="12"/>
  <c r="DD101" i="12"/>
  <c r="DC101" i="12"/>
  <c r="DD100" i="12"/>
  <c r="DD99" i="12"/>
  <c r="DC99" i="12"/>
  <c r="DD98" i="12"/>
  <c r="DD97" i="12"/>
  <c r="DC97" i="12"/>
  <c r="DD96" i="12"/>
  <c r="DC94" i="12"/>
  <c r="DD95" i="12"/>
  <c r="DC95" i="12"/>
  <c r="DD94" i="12"/>
  <c r="DD93" i="12"/>
  <c r="DC93" i="12"/>
  <c r="DC61" i="12"/>
  <c r="DC63" i="12"/>
  <c r="DC80" i="12"/>
  <c r="DC86" i="12"/>
  <c r="DC88" i="12"/>
  <c r="DC90" i="12"/>
  <c r="DC44" i="12"/>
  <c r="DC92" i="12"/>
  <c r="DC32" i="12"/>
  <c r="DD33" i="12"/>
  <c r="DC34" i="12"/>
  <c r="DD35" i="12"/>
  <c r="DC36" i="12"/>
  <c r="DD37" i="12"/>
  <c r="DC38" i="12"/>
  <c r="DD39" i="12"/>
  <c r="DC40" i="12"/>
  <c r="DD41" i="12"/>
  <c r="DC42" i="12"/>
  <c r="DD43" i="12"/>
  <c r="DD45" i="12"/>
  <c r="DC46" i="12"/>
  <c r="DD47" i="12"/>
  <c r="DC48" i="12"/>
  <c r="DD49" i="12"/>
  <c r="DC50" i="12"/>
  <c r="DD51" i="12"/>
  <c r="DC52" i="12"/>
  <c r="DD53" i="12"/>
  <c r="DC54" i="12"/>
  <c r="DD55" i="12"/>
  <c r="DC56" i="12"/>
  <c r="DD57" i="12"/>
  <c r="DC58" i="12"/>
  <c r="DD59" i="12"/>
  <c r="DC60" i="12"/>
  <c r="DD61" i="12"/>
  <c r="DC62" i="12"/>
  <c r="DD63" i="12"/>
  <c r="DC64" i="12"/>
  <c r="DD65" i="12"/>
  <c r="DC66" i="12"/>
  <c r="DD67" i="12"/>
  <c r="DC68" i="12"/>
  <c r="DD69" i="12"/>
  <c r="DC70" i="12"/>
  <c r="DD71" i="12"/>
  <c r="DC72" i="12"/>
  <c r="DD73" i="12"/>
  <c r="DC74" i="12"/>
  <c r="DD75" i="12"/>
  <c r="DC76" i="12"/>
  <c r="DD77" i="12"/>
  <c r="DC78" i="12"/>
  <c r="DD79" i="12"/>
  <c r="DD81" i="12"/>
  <c r="DC82" i="12"/>
  <c r="DD83" i="12"/>
  <c r="DC84" i="12"/>
  <c r="DD85" i="12"/>
  <c r="DD87" i="12"/>
  <c r="DD89" i="12"/>
  <c r="DD91" i="12"/>
  <c r="DD32" i="12"/>
  <c r="DC33" i="12"/>
  <c r="DD34" i="12"/>
  <c r="DC35" i="12"/>
  <c r="DD36" i="12"/>
  <c r="DC37" i="12"/>
  <c r="DD38" i="12"/>
  <c r="DC39" i="12"/>
  <c r="DD40" i="12"/>
  <c r="DC41" i="12"/>
  <c r="DD42" i="12"/>
  <c r="DC43" i="12"/>
  <c r="DD44" i="12"/>
  <c r="DC45" i="12"/>
  <c r="DD46" i="12"/>
  <c r="DC47" i="12"/>
  <c r="DD48" i="12"/>
  <c r="DC49" i="12"/>
  <c r="DD50" i="12"/>
  <c r="DC51" i="12"/>
  <c r="DD52" i="12"/>
  <c r="DC53" i="12"/>
  <c r="DD54" i="12"/>
  <c r="DC55" i="12"/>
  <c r="DD56" i="12"/>
  <c r="DC57" i="12"/>
  <c r="DD58" i="12"/>
  <c r="DC59" i="12"/>
  <c r="DD60" i="12"/>
  <c r="DD62" i="12"/>
  <c r="DD64" i="12"/>
  <c r="DC65" i="12"/>
  <c r="DD66" i="12"/>
  <c r="DC67" i="12"/>
  <c r="DD68" i="12"/>
  <c r="DC69" i="12"/>
  <c r="DD70" i="12"/>
  <c r="DC71" i="12"/>
  <c r="DD72" i="12"/>
  <c r="DC73" i="12"/>
  <c r="DD74" i="12"/>
  <c r="DC75" i="12"/>
  <c r="DD76" i="12"/>
  <c r="DC77" i="12"/>
  <c r="DD78" i="12"/>
  <c r="DC79" i="12"/>
  <c r="DD80" i="12"/>
  <c r="DC81" i="12"/>
  <c r="DD82" i="12"/>
  <c r="DC83" i="12"/>
  <c r="DD84" i="12"/>
  <c r="DC85" i="12"/>
  <c r="DD86" i="12"/>
  <c r="DC87" i="12"/>
  <c r="DD88" i="12"/>
  <c r="DC89" i="12"/>
  <c r="DD90" i="12"/>
  <c r="DC91" i="12"/>
  <c r="DD92" i="12"/>
  <c r="DC31" i="12"/>
  <c r="DF31" i="12"/>
  <c r="DE31" i="12"/>
  <c r="DB31" i="12"/>
  <c r="DA31" i="12"/>
  <c r="CZ31" i="12"/>
  <c r="J10" i="11"/>
  <c r="J8" i="11"/>
  <c r="J6" i="11"/>
  <c r="EE38" i="12" l="1"/>
  <c r="EH38" i="12"/>
  <c r="EE46" i="12"/>
  <c r="EH46" i="12"/>
  <c r="EE50" i="12"/>
  <c r="EH50" i="12"/>
  <c r="EE58" i="12"/>
  <c r="EH58" i="12"/>
  <c r="EE66" i="12"/>
  <c r="EH66" i="12"/>
  <c r="EE74" i="12"/>
  <c r="EH74" i="12"/>
  <c r="EE82" i="12"/>
  <c r="EH82" i="12"/>
  <c r="EE90" i="12"/>
  <c r="EH90" i="12"/>
  <c r="EE94" i="12"/>
  <c r="EH94" i="12"/>
  <c r="EE102" i="12"/>
  <c r="EH102" i="12"/>
  <c r="EE114" i="12"/>
  <c r="EH114" i="12"/>
  <c r="EE130" i="12"/>
  <c r="EH130" i="12"/>
  <c r="EE146" i="12"/>
  <c r="EH146" i="12"/>
  <c r="EE170" i="12"/>
  <c r="EH170" i="12"/>
  <c r="EE186" i="12"/>
  <c r="EH186" i="12"/>
  <c r="EE202" i="12"/>
  <c r="EH202" i="12"/>
  <c r="EE218" i="12"/>
  <c r="EH218" i="12"/>
  <c r="EE234" i="12"/>
  <c r="EH234" i="12"/>
  <c r="EE250" i="12"/>
  <c r="EH250" i="12"/>
  <c r="EE266" i="12"/>
  <c r="EH266" i="12"/>
  <c r="EE111" i="12"/>
  <c r="EH111" i="12"/>
  <c r="EE119" i="12"/>
  <c r="EH119" i="12"/>
  <c r="EE127" i="12"/>
  <c r="EH127" i="12"/>
  <c r="EE135" i="12"/>
  <c r="EH135" i="12"/>
  <c r="EE143" i="12"/>
  <c r="EH143" i="12"/>
  <c r="EE151" i="12"/>
  <c r="EH151" i="12"/>
  <c r="EE159" i="12"/>
  <c r="EH159" i="12"/>
  <c r="EE167" i="12"/>
  <c r="EH167" i="12"/>
  <c r="EE175" i="12"/>
  <c r="EH175" i="12"/>
  <c r="EE179" i="12"/>
  <c r="EH179" i="12"/>
  <c r="EE187" i="12"/>
  <c r="EH187" i="12"/>
  <c r="EE195" i="12"/>
  <c r="EH195" i="12"/>
  <c r="EE203" i="12"/>
  <c r="EH203" i="12"/>
  <c r="EE211" i="12"/>
  <c r="EH211" i="12"/>
  <c r="EE219" i="12"/>
  <c r="EH219" i="12"/>
  <c r="EE231" i="12"/>
  <c r="EH231" i="12"/>
  <c r="EE239" i="12"/>
  <c r="EH239" i="12"/>
  <c r="EE247" i="12"/>
  <c r="EH247" i="12"/>
  <c r="EE255" i="12"/>
  <c r="EH255" i="12"/>
  <c r="EE267" i="12"/>
  <c r="EH267" i="12"/>
  <c r="EE35" i="12"/>
  <c r="EH35" i="12"/>
  <c r="EE39" i="12"/>
  <c r="EH39" i="12"/>
  <c r="EE43" i="12"/>
  <c r="EH43" i="12"/>
  <c r="EE47" i="12"/>
  <c r="EH47" i="12"/>
  <c r="EE51" i="12"/>
  <c r="EH51" i="12"/>
  <c r="EE55" i="12"/>
  <c r="EH55" i="12"/>
  <c r="EE59" i="12"/>
  <c r="EH59" i="12"/>
  <c r="EE63" i="12"/>
  <c r="EH63" i="12"/>
  <c r="EE67" i="12"/>
  <c r="EH67" i="12"/>
  <c r="EE71" i="12"/>
  <c r="EH71" i="12"/>
  <c r="EE75" i="12"/>
  <c r="EH75" i="12"/>
  <c r="EE79" i="12"/>
  <c r="EH79" i="12"/>
  <c r="EE83" i="12"/>
  <c r="EH83" i="12"/>
  <c r="EE87" i="12"/>
  <c r="EH87" i="12"/>
  <c r="EE91" i="12"/>
  <c r="EH91" i="12"/>
  <c r="EE95" i="12"/>
  <c r="EH95" i="12"/>
  <c r="EE99" i="12"/>
  <c r="EH99" i="12"/>
  <c r="EE103" i="12"/>
  <c r="EH103" i="12"/>
  <c r="EE108" i="12"/>
  <c r="EH108" i="12"/>
  <c r="EE116" i="12"/>
  <c r="EH116" i="12"/>
  <c r="EE124" i="12"/>
  <c r="EH124" i="12"/>
  <c r="EE132" i="12"/>
  <c r="EH132" i="12"/>
  <c r="EE140" i="12"/>
  <c r="EH140" i="12"/>
  <c r="EE148" i="12"/>
  <c r="EH148" i="12"/>
  <c r="EE156" i="12"/>
  <c r="EH156" i="12"/>
  <c r="EE164" i="12"/>
  <c r="EH164" i="12"/>
  <c r="EE172" i="12"/>
  <c r="EH172" i="12"/>
  <c r="EE180" i="12"/>
  <c r="EH180" i="12"/>
  <c r="EE188" i="12"/>
  <c r="EH188" i="12"/>
  <c r="EE196" i="12"/>
  <c r="EH196" i="12"/>
  <c r="EE204" i="12"/>
  <c r="EH204" i="12"/>
  <c r="EE212" i="12"/>
  <c r="EH212" i="12"/>
  <c r="EE220" i="12"/>
  <c r="EH220" i="12"/>
  <c r="EE228" i="12"/>
  <c r="EH228" i="12"/>
  <c r="EE236" i="12"/>
  <c r="EH236" i="12"/>
  <c r="EE244" i="12"/>
  <c r="EH244" i="12"/>
  <c r="EE252" i="12"/>
  <c r="EH252" i="12"/>
  <c r="EE260" i="12"/>
  <c r="EH260" i="12"/>
  <c r="EE268" i="12"/>
  <c r="EH268" i="12"/>
  <c r="EE34" i="12"/>
  <c r="EH34" i="12"/>
  <c r="EE42" i="12"/>
  <c r="EH42" i="12"/>
  <c r="EE54" i="12"/>
  <c r="EH54" i="12"/>
  <c r="EE62" i="12"/>
  <c r="EH62" i="12"/>
  <c r="EE70" i="12"/>
  <c r="EH70" i="12"/>
  <c r="EE78" i="12"/>
  <c r="EH78" i="12"/>
  <c r="EE86" i="12"/>
  <c r="EH86" i="12"/>
  <c r="EE98" i="12"/>
  <c r="EH98" i="12"/>
  <c r="EE106" i="12"/>
  <c r="EH106" i="12"/>
  <c r="EE122" i="12"/>
  <c r="EH122" i="12"/>
  <c r="EE138" i="12"/>
  <c r="EH138" i="12"/>
  <c r="EE154" i="12"/>
  <c r="EH154" i="12"/>
  <c r="EE162" i="12"/>
  <c r="EH162" i="12"/>
  <c r="EE178" i="12"/>
  <c r="EH178" i="12"/>
  <c r="EE194" i="12"/>
  <c r="EH194" i="12"/>
  <c r="EE210" i="12"/>
  <c r="EH210" i="12"/>
  <c r="EE226" i="12"/>
  <c r="EH226" i="12"/>
  <c r="EE242" i="12"/>
  <c r="EH242" i="12"/>
  <c r="EE258" i="12"/>
  <c r="EH258" i="12"/>
  <c r="EE107" i="12"/>
  <c r="EH107" i="12"/>
  <c r="EE115" i="12"/>
  <c r="EH115" i="12"/>
  <c r="EE123" i="12"/>
  <c r="EH123" i="12"/>
  <c r="EE131" i="12"/>
  <c r="EH131" i="12"/>
  <c r="EE139" i="12"/>
  <c r="EH139" i="12"/>
  <c r="EE147" i="12"/>
  <c r="EH147" i="12"/>
  <c r="EE155" i="12"/>
  <c r="EH155" i="12"/>
  <c r="EE163" i="12"/>
  <c r="EH163" i="12"/>
  <c r="EE171" i="12"/>
  <c r="EH171" i="12"/>
  <c r="EE183" i="12"/>
  <c r="EH183" i="12"/>
  <c r="EE191" i="12"/>
  <c r="EH191" i="12"/>
  <c r="EE199" i="12"/>
  <c r="EH199" i="12"/>
  <c r="EE207" i="12"/>
  <c r="EH207" i="12"/>
  <c r="EE215" i="12"/>
  <c r="EH215" i="12"/>
  <c r="EE223" i="12"/>
  <c r="EH223" i="12"/>
  <c r="EE227" i="12"/>
  <c r="EH227" i="12"/>
  <c r="EE235" i="12"/>
  <c r="EH235" i="12"/>
  <c r="EE243" i="12"/>
  <c r="EH243" i="12"/>
  <c r="EE251" i="12"/>
  <c r="EH251" i="12"/>
  <c r="EE259" i="12"/>
  <c r="EH259" i="12"/>
  <c r="EE263" i="12"/>
  <c r="EH263" i="12"/>
  <c r="EE271" i="12"/>
  <c r="EH271" i="12"/>
  <c r="EE33" i="12"/>
  <c r="EH33" i="12"/>
  <c r="EE37" i="12"/>
  <c r="EH37" i="12"/>
  <c r="EE41" i="12"/>
  <c r="EH41" i="12"/>
  <c r="EE45" i="12"/>
  <c r="EH45" i="12"/>
  <c r="EE49" i="12"/>
  <c r="EH49" i="12"/>
  <c r="EE53" i="12"/>
  <c r="EH53" i="12"/>
  <c r="EE57" i="12"/>
  <c r="EH57" i="12"/>
  <c r="EE61" i="12"/>
  <c r="EH61" i="12"/>
  <c r="EE65" i="12"/>
  <c r="EH65" i="12"/>
  <c r="EE69" i="12"/>
  <c r="EH69" i="12"/>
  <c r="EE73" i="12"/>
  <c r="EH73" i="12"/>
  <c r="EE77" i="12"/>
  <c r="EH77" i="12"/>
  <c r="EE81" i="12"/>
  <c r="EH81" i="12"/>
  <c r="EE85" i="12"/>
  <c r="EH85" i="12"/>
  <c r="EE89" i="12"/>
  <c r="EH89" i="12"/>
  <c r="EE93" i="12"/>
  <c r="EH93" i="12"/>
  <c r="EE97" i="12"/>
  <c r="EH97" i="12"/>
  <c r="EE101" i="12"/>
  <c r="EH101" i="12"/>
  <c r="EE105" i="12"/>
  <c r="EH105" i="12"/>
  <c r="EE112" i="12"/>
  <c r="EH112" i="12"/>
  <c r="EE120" i="12"/>
  <c r="EH120" i="12"/>
  <c r="EE128" i="12"/>
  <c r="EH128" i="12"/>
  <c r="EE136" i="12"/>
  <c r="EH136" i="12"/>
  <c r="EE144" i="12"/>
  <c r="EH144" i="12"/>
  <c r="EE152" i="12"/>
  <c r="EH152" i="12"/>
  <c r="EE160" i="12"/>
  <c r="EH160" i="12"/>
  <c r="EE168" i="12"/>
  <c r="EH168" i="12"/>
  <c r="EE176" i="12"/>
  <c r="EH176" i="12"/>
  <c r="EE184" i="12"/>
  <c r="EH184" i="12"/>
  <c r="EE192" i="12"/>
  <c r="EH192" i="12"/>
  <c r="EE200" i="12"/>
  <c r="EH200" i="12"/>
  <c r="EE208" i="12"/>
  <c r="EH208" i="12"/>
  <c r="EE216" i="12"/>
  <c r="EH216" i="12"/>
  <c r="EE224" i="12"/>
  <c r="EH224" i="12"/>
  <c r="EE232" i="12"/>
  <c r="EH232" i="12"/>
  <c r="EE240" i="12"/>
  <c r="EH240" i="12"/>
  <c r="EE248" i="12"/>
  <c r="EH248" i="12"/>
  <c r="EE256" i="12"/>
  <c r="EH256" i="12"/>
  <c r="EE264" i="12"/>
  <c r="EH264" i="12"/>
  <c r="EE32" i="12"/>
  <c r="EH32" i="12"/>
  <c r="EE36" i="12"/>
  <c r="EH36" i="12"/>
  <c r="EE40" i="12"/>
  <c r="EH40" i="12"/>
  <c r="EE44" i="12"/>
  <c r="EH44" i="12"/>
  <c r="EE48" i="12"/>
  <c r="EH48" i="12"/>
  <c r="EE52" i="12"/>
  <c r="EH52" i="12"/>
  <c r="EE56" i="12"/>
  <c r="EH56" i="12"/>
  <c r="EE60" i="12"/>
  <c r="EH60" i="12"/>
  <c r="EE64" i="12"/>
  <c r="EH64" i="12"/>
  <c r="EE68" i="12"/>
  <c r="EH68" i="12"/>
  <c r="EE72" i="12"/>
  <c r="EH72" i="12"/>
  <c r="EE76" i="12"/>
  <c r="EH76" i="12"/>
  <c r="EE80" i="12"/>
  <c r="EH80" i="12"/>
  <c r="EE84" i="12"/>
  <c r="EH84" i="12"/>
  <c r="EE88" i="12"/>
  <c r="EH88" i="12"/>
  <c r="EE92" i="12"/>
  <c r="EH92" i="12"/>
  <c r="EE96" i="12"/>
  <c r="EH96" i="12"/>
  <c r="EE100" i="12"/>
  <c r="EH100" i="12"/>
  <c r="EE104" i="12"/>
  <c r="EH104" i="12"/>
  <c r="EE110" i="12"/>
  <c r="EH110" i="12"/>
  <c r="EE118" i="12"/>
  <c r="EH118" i="12"/>
  <c r="EE126" i="12"/>
  <c r="EH126" i="12"/>
  <c r="EE134" i="12"/>
  <c r="EH134" i="12"/>
  <c r="EE142" i="12"/>
  <c r="EH142" i="12"/>
  <c r="EE150" i="12"/>
  <c r="EH150" i="12"/>
  <c r="EE158" i="12"/>
  <c r="EH158" i="12"/>
  <c r="EE166" i="12"/>
  <c r="EH166" i="12"/>
  <c r="EE174" i="12"/>
  <c r="EH174" i="12"/>
  <c r="EE182" i="12"/>
  <c r="EH182" i="12"/>
  <c r="EE190" i="12"/>
  <c r="EH190" i="12"/>
  <c r="EE198" i="12"/>
  <c r="EH198" i="12"/>
  <c r="EE206" i="12"/>
  <c r="EH206" i="12"/>
  <c r="EE214" i="12"/>
  <c r="EH214" i="12"/>
  <c r="EE222" i="12"/>
  <c r="EH222" i="12"/>
  <c r="EE230" i="12"/>
  <c r="EH230" i="12"/>
  <c r="EE238" i="12"/>
  <c r="EH238" i="12"/>
  <c r="EE246" i="12"/>
  <c r="EH246" i="12"/>
  <c r="EE254" i="12"/>
  <c r="EH254" i="12"/>
  <c r="EE262" i="12"/>
  <c r="EH262" i="12"/>
  <c r="EE270" i="12"/>
  <c r="EH270" i="12"/>
  <c r="EE109" i="12"/>
  <c r="EH109" i="12"/>
  <c r="EE113" i="12"/>
  <c r="EH113" i="12"/>
  <c r="EE117" i="12"/>
  <c r="EH117" i="12"/>
  <c r="EE121" i="12"/>
  <c r="EH121" i="12"/>
  <c r="EE125" i="12"/>
  <c r="EH125" i="12"/>
  <c r="EE129" i="12"/>
  <c r="EH129" i="12"/>
  <c r="EE133" i="12"/>
  <c r="EH133" i="12"/>
  <c r="EE137" i="12"/>
  <c r="EH137" i="12"/>
  <c r="EE141" i="12"/>
  <c r="EH141" i="12"/>
  <c r="EE145" i="12"/>
  <c r="EH145" i="12"/>
  <c r="EE149" i="12"/>
  <c r="EH149" i="12"/>
  <c r="EE153" i="12"/>
  <c r="EH153" i="12"/>
  <c r="EE157" i="12"/>
  <c r="EH157" i="12"/>
  <c r="EE161" i="12"/>
  <c r="EH161" i="12"/>
  <c r="EE165" i="12"/>
  <c r="EH165" i="12"/>
  <c r="EE169" i="12"/>
  <c r="EH169" i="12"/>
  <c r="EE173" i="12"/>
  <c r="EH173" i="12"/>
  <c r="EE177" i="12"/>
  <c r="EH177" i="12"/>
  <c r="EE181" i="12"/>
  <c r="EH181" i="12"/>
  <c r="EE185" i="12"/>
  <c r="EH185" i="12"/>
  <c r="EE189" i="12"/>
  <c r="EH189" i="12"/>
  <c r="EE193" i="12"/>
  <c r="EH193" i="12"/>
  <c r="EE197" i="12"/>
  <c r="EH197" i="12"/>
  <c r="EE201" i="12"/>
  <c r="EH201" i="12"/>
  <c r="EE205" i="12"/>
  <c r="EH205" i="12"/>
  <c r="EE209" i="12"/>
  <c r="EH209" i="12"/>
  <c r="EE213" i="12"/>
  <c r="EH213" i="12"/>
  <c r="EE217" i="12"/>
  <c r="EH217" i="12"/>
  <c r="EE221" i="12"/>
  <c r="EH221" i="12"/>
  <c r="EE225" i="12"/>
  <c r="EH225" i="12"/>
  <c r="EE229" i="12"/>
  <c r="EH229" i="12"/>
  <c r="EE233" i="12"/>
  <c r="EH233" i="12"/>
  <c r="EE237" i="12"/>
  <c r="EH237" i="12"/>
  <c r="EE241" i="12"/>
  <c r="EH241" i="12"/>
  <c r="EE245" i="12"/>
  <c r="EH245" i="12"/>
  <c r="EE249" i="12"/>
  <c r="EH249" i="12"/>
  <c r="EE253" i="12"/>
  <c r="EH253" i="12"/>
  <c r="EE257" i="12"/>
  <c r="EH257" i="12"/>
  <c r="EE261" i="12"/>
  <c r="EH261" i="12"/>
  <c r="EE265" i="12"/>
  <c r="EH265" i="12"/>
  <c r="EE269" i="12"/>
  <c r="EH269" i="12"/>
  <c r="EG101" i="12"/>
  <c r="EF101" i="12"/>
  <c r="EF105" i="12"/>
  <c r="EG105" i="12"/>
  <c r="EG109" i="12"/>
  <c r="EF109" i="12"/>
  <c r="EF113" i="12"/>
  <c r="EG113" i="12"/>
  <c r="EF117" i="12"/>
  <c r="EG117" i="12"/>
  <c r="EF121" i="12"/>
  <c r="EG121" i="12"/>
  <c r="EF125" i="12"/>
  <c r="EG125" i="12"/>
  <c r="EG129" i="12"/>
  <c r="EF129" i="12"/>
  <c r="EG133" i="12"/>
  <c r="EF133" i="12"/>
  <c r="EF137" i="12"/>
  <c r="EG137" i="12"/>
  <c r="EF141" i="12"/>
  <c r="EG141" i="12"/>
  <c r="EG145" i="12"/>
  <c r="EF145" i="12"/>
  <c r="EG149" i="12"/>
  <c r="EF149" i="12"/>
  <c r="EF153" i="12"/>
  <c r="EG153" i="12"/>
  <c r="EF157" i="12"/>
  <c r="EG157" i="12"/>
  <c r="EG161" i="12"/>
  <c r="EF161" i="12"/>
  <c r="EG165" i="12"/>
  <c r="EF165" i="12"/>
  <c r="EF169" i="12"/>
  <c r="EG169" i="12"/>
  <c r="EF173" i="12"/>
  <c r="EG173" i="12"/>
  <c r="EG177" i="12"/>
  <c r="EF177" i="12"/>
  <c r="EG181" i="12"/>
  <c r="EF181" i="12"/>
  <c r="EF185" i="12"/>
  <c r="EG185" i="12"/>
  <c r="EF191" i="12"/>
  <c r="EG191" i="12"/>
  <c r="EF199" i="12"/>
  <c r="EG199" i="12"/>
  <c r="EF207" i="12"/>
  <c r="EG207" i="12"/>
  <c r="EF215" i="12"/>
  <c r="EG215" i="12"/>
  <c r="EF223" i="12"/>
  <c r="EG223" i="12"/>
  <c r="EF231" i="12"/>
  <c r="EG231" i="12"/>
  <c r="EF239" i="12"/>
  <c r="EG239" i="12"/>
  <c r="EF247" i="12"/>
  <c r="EG247" i="12"/>
  <c r="EF255" i="12"/>
  <c r="EG255" i="12"/>
  <c r="EF263" i="12"/>
  <c r="EG263" i="12"/>
  <c r="EF271" i="12"/>
  <c r="EG271" i="12"/>
  <c r="EG33" i="12"/>
  <c r="EF33" i="12"/>
  <c r="EG35" i="12"/>
  <c r="EF35" i="12"/>
  <c r="EG37" i="12"/>
  <c r="EF37" i="12"/>
  <c r="EG39" i="12"/>
  <c r="EF39" i="12"/>
  <c r="EG41" i="12"/>
  <c r="EF41" i="12"/>
  <c r="EG43" i="12"/>
  <c r="EF43" i="12"/>
  <c r="EG45" i="12"/>
  <c r="EF45" i="12"/>
  <c r="EG47" i="12"/>
  <c r="EF47" i="12"/>
  <c r="EG49" i="12"/>
  <c r="EF49" i="12"/>
  <c r="EG51" i="12"/>
  <c r="EF51" i="12"/>
  <c r="EG53" i="12"/>
  <c r="EF53" i="12"/>
  <c r="EG55" i="12"/>
  <c r="EF55" i="12"/>
  <c r="EG57" i="12"/>
  <c r="EF57" i="12"/>
  <c r="EG59" i="12"/>
  <c r="EF59" i="12"/>
  <c r="EG61" i="12"/>
  <c r="EF61" i="12"/>
  <c r="EG63" i="12"/>
  <c r="EF63" i="12"/>
  <c r="EG65" i="12"/>
  <c r="EF65" i="12"/>
  <c r="EG67" i="12"/>
  <c r="EF67" i="12"/>
  <c r="EG69" i="12"/>
  <c r="EF69" i="12"/>
  <c r="EG71" i="12"/>
  <c r="EF71" i="12"/>
  <c r="EG73" i="12"/>
  <c r="EF73" i="12"/>
  <c r="EG75" i="12"/>
  <c r="EF75" i="12"/>
  <c r="EG77" i="12"/>
  <c r="EF77" i="12"/>
  <c r="EG79" i="12"/>
  <c r="EF79" i="12"/>
  <c r="EG81" i="12"/>
  <c r="EF81" i="12"/>
  <c r="EG83" i="12"/>
  <c r="EF83" i="12"/>
  <c r="EG85" i="12"/>
  <c r="EF85" i="12"/>
  <c r="EG87" i="12"/>
  <c r="EF87" i="12"/>
  <c r="EG89" i="12"/>
  <c r="EF89" i="12"/>
  <c r="EG91" i="12"/>
  <c r="EF91" i="12"/>
  <c r="EG93" i="12"/>
  <c r="EF93" i="12"/>
  <c r="EG95" i="12"/>
  <c r="EF95" i="12"/>
  <c r="EG97" i="12"/>
  <c r="EF97" i="12"/>
  <c r="EG99" i="12"/>
  <c r="EF99" i="12"/>
  <c r="EF102" i="12"/>
  <c r="EG102" i="12"/>
  <c r="EG106" i="12"/>
  <c r="EF106" i="12"/>
  <c r="EF110" i="12"/>
  <c r="EG110" i="12"/>
  <c r="EG114" i="12"/>
  <c r="EF114" i="12"/>
  <c r="EG118" i="12"/>
  <c r="EF118" i="12"/>
  <c r="EG122" i="12"/>
  <c r="EF122" i="12"/>
  <c r="EG126" i="12"/>
  <c r="EF126" i="12"/>
  <c r="EF130" i="12"/>
  <c r="EG130" i="12"/>
  <c r="EF134" i="12"/>
  <c r="EG134" i="12"/>
  <c r="EG138" i="12"/>
  <c r="EF138" i="12"/>
  <c r="EG142" i="12"/>
  <c r="EF142" i="12"/>
  <c r="EF146" i="12"/>
  <c r="EG146" i="12"/>
  <c r="EF150" i="12"/>
  <c r="EG150" i="12"/>
  <c r="EG154" i="12"/>
  <c r="EF154" i="12"/>
  <c r="EG158" i="12"/>
  <c r="EF158" i="12"/>
  <c r="EF162" i="12"/>
  <c r="EG162" i="12"/>
  <c r="EF166" i="12"/>
  <c r="EG166" i="12"/>
  <c r="EG170" i="12"/>
  <c r="EF170" i="12"/>
  <c r="EG174" i="12"/>
  <c r="EF174" i="12"/>
  <c r="EF178" i="12"/>
  <c r="EG178" i="12"/>
  <c r="EF182" i="12"/>
  <c r="EG182" i="12"/>
  <c r="EG186" i="12"/>
  <c r="EF186" i="12"/>
  <c r="EF193" i="12"/>
  <c r="EG193" i="12"/>
  <c r="EF201" i="12"/>
  <c r="EG201" i="12"/>
  <c r="EF209" i="12"/>
  <c r="EG209" i="12"/>
  <c r="EF217" i="12"/>
  <c r="EG217" i="12"/>
  <c r="EF225" i="12"/>
  <c r="EG225" i="12"/>
  <c r="EF233" i="12"/>
  <c r="EG233" i="12"/>
  <c r="EF241" i="12"/>
  <c r="EG241" i="12"/>
  <c r="EF249" i="12"/>
  <c r="EG249" i="12"/>
  <c r="EF257" i="12"/>
  <c r="EG257" i="12"/>
  <c r="EF265" i="12"/>
  <c r="EG265" i="12"/>
  <c r="EF188" i="12"/>
  <c r="EG188" i="12"/>
  <c r="EF192" i="12"/>
  <c r="EG192" i="12"/>
  <c r="EF196" i="12"/>
  <c r="EG196" i="12"/>
  <c r="EF200" i="12"/>
  <c r="EG200" i="12"/>
  <c r="EF204" i="12"/>
  <c r="EG204" i="12"/>
  <c r="EF208" i="12"/>
  <c r="EG208" i="12"/>
  <c r="EF212" i="12"/>
  <c r="EG212" i="12"/>
  <c r="EF216" i="12"/>
  <c r="EG216" i="12"/>
  <c r="EF220" i="12"/>
  <c r="EG220" i="12"/>
  <c r="EF224" i="12"/>
  <c r="EG224" i="12"/>
  <c r="EF228" i="12"/>
  <c r="EG228" i="12"/>
  <c r="EF232" i="12"/>
  <c r="EG232" i="12"/>
  <c r="EF236" i="12"/>
  <c r="EG236" i="12"/>
  <c r="EF240" i="12"/>
  <c r="EG240" i="12"/>
  <c r="EF244" i="12"/>
  <c r="EG244" i="12"/>
  <c r="EF248" i="12"/>
  <c r="EG248" i="12"/>
  <c r="EF252" i="12"/>
  <c r="EG252" i="12"/>
  <c r="EF256" i="12"/>
  <c r="EG256" i="12"/>
  <c r="EF260" i="12"/>
  <c r="EG260" i="12"/>
  <c r="EF264" i="12"/>
  <c r="EG264" i="12"/>
  <c r="EF268" i="12"/>
  <c r="EG268" i="12"/>
  <c r="EG103" i="12"/>
  <c r="EF103" i="12"/>
  <c r="EG107" i="12"/>
  <c r="EF107" i="12"/>
  <c r="EG111" i="12"/>
  <c r="EF111" i="12"/>
  <c r="EF115" i="12"/>
  <c r="EG115" i="12"/>
  <c r="EG119" i="12"/>
  <c r="EF119" i="12"/>
  <c r="EF123" i="12"/>
  <c r="EG123" i="12"/>
  <c r="EF127" i="12"/>
  <c r="EG127" i="12"/>
  <c r="EG131" i="12"/>
  <c r="EF131" i="12"/>
  <c r="EG135" i="12"/>
  <c r="EF135" i="12"/>
  <c r="EF139" i="12"/>
  <c r="EG139" i="12"/>
  <c r="EF143" i="12"/>
  <c r="EG143" i="12"/>
  <c r="EG147" i="12"/>
  <c r="EF147" i="12"/>
  <c r="EG151" i="12"/>
  <c r="EF151" i="12"/>
  <c r="EF155" i="12"/>
  <c r="EG155" i="12"/>
  <c r="EF159" i="12"/>
  <c r="EG159" i="12"/>
  <c r="EG163" i="12"/>
  <c r="EF163" i="12"/>
  <c r="EG167" i="12"/>
  <c r="EF167" i="12"/>
  <c r="EF171" i="12"/>
  <c r="EG171" i="12"/>
  <c r="EF175" i="12"/>
  <c r="EG175" i="12"/>
  <c r="EG179" i="12"/>
  <c r="EF179" i="12"/>
  <c r="EG183" i="12"/>
  <c r="EF183" i="12"/>
  <c r="EF187" i="12"/>
  <c r="EG187" i="12"/>
  <c r="EF195" i="12"/>
  <c r="EG195" i="12"/>
  <c r="EF203" i="12"/>
  <c r="EG203" i="12"/>
  <c r="EF211" i="12"/>
  <c r="EG211" i="12"/>
  <c r="EF219" i="12"/>
  <c r="EG219" i="12"/>
  <c r="EF227" i="12"/>
  <c r="EG227" i="12"/>
  <c r="EF235" i="12"/>
  <c r="EG235" i="12"/>
  <c r="EF243" i="12"/>
  <c r="EG243" i="12"/>
  <c r="EF251" i="12"/>
  <c r="EG251" i="12"/>
  <c r="EF259" i="12"/>
  <c r="EG259" i="12"/>
  <c r="EF267" i="12"/>
  <c r="EG267" i="12"/>
  <c r="EF32" i="12"/>
  <c r="EG32" i="12"/>
  <c r="EF34" i="12"/>
  <c r="EG34" i="12"/>
  <c r="EF36" i="12"/>
  <c r="EG36" i="12"/>
  <c r="EF38" i="12"/>
  <c r="EG38" i="12"/>
  <c r="EF40" i="12"/>
  <c r="EG40" i="12"/>
  <c r="EF42" i="12"/>
  <c r="EG42" i="12"/>
  <c r="EF44" i="12"/>
  <c r="EG44" i="12"/>
  <c r="EF46" i="12"/>
  <c r="EG46" i="12"/>
  <c r="EF48" i="12"/>
  <c r="EG48" i="12"/>
  <c r="EF50" i="12"/>
  <c r="EG50" i="12"/>
  <c r="EF52" i="12"/>
  <c r="EG52" i="12"/>
  <c r="EF54" i="12"/>
  <c r="EG54" i="12"/>
  <c r="EF56" i="12"/>
  <c r="EG56" i="12"/>
  <c r="EF58" i="12"/>
  <c r="EG58" i="12"/>
  <c r="EF60" i="12"/>
  <c r="EG60" i="12"/>
  <c r="EF62" i="12"/>
  <c r="EG62" i="12"/>
  <c r="EF64" i="12"/>
  <c r="EG64" i="12"/>
  <c r="EF66" i="12"/>
  <c r="EG66" i="12"/>
  <c r="EF68" i="12"/>
  <c r="EG68" i="12"/>
  <c r="EF70" i="12"/>
  <c r="EG70" i="12"/>
  <c r="EF72" i="12"/>
  <c r="EG72" i="12"/>
  <c r="EF74" i="12"/>
  <c r="EG74" i="12"/>
  <c r="EF76" i="12"/>
  <c r="EG76" i="12"/>
  <c r="EF78" i="12"/>
  <c r="EG78" i="12"/>
  <c r="EF80" i="12"/>
  <c r="EG80" i="12"/>
  <c r="EF82" i="12"/>
  <c r="EG82" i="12"/>
  <c r="EF84" i="12"/>
  <c r="EG84" i="12"/>
  <c r="EF86" i="12"/>
  <c r="EG86" i="12"/>
  <c r="EF88" i="12"/>
  <c r="EG88" i="12"/>
  <c r="EF90" i="12"/>
  <c r="EG90" i="12"/>
  <c r="EF92" i="12"/>
  <c r="EG92" i="12"/>
  <c r="EF94" i="12"/>
  <c r="EG94" i="12"/>
  <c r="EG96" i="12"/>
  <c r="EF96" i="12"/>
  <c r="EG98" i="12"/>
  <c r="EF98" i="12"/>
  <c r="EF100" i="12"/>
  <c r="EG100" i="12"/>
  <c r="EG104" i="12"/>
  <c r="EF104" i="12"/>
  <c r="EF108" i="12"/>
  <c r="EG108" i="12"/>
  <c r="EG112" i="12"/>
  <c r="EF112" i="12"/>
  <c r="EG116" i="12"/>
  <c r="EF116" i="12"/>
  <c r="EG120" i="12"/>
  <c r="EF120" i="12"/>
  <c r="EG124" i="12"/>
  <c r="EF124" i="12"/>
  <c r="EF128" i="12"/>
  <c r="EG128" i="12"/>
  <c r="EF132" i="12"/>
  <c r="EG132" i="12"/>
  <c r="EG136" i="12"/>
  <c r="EF136" i="12"/>
  <c r="EG140" i="12"/>
  <c r="EF140" i="12"/>
  <c r="EF144" i="12"/>
  <c r="EG144" i="12"/>
  <c r="EF148" i="12"/>
  <c r="EG148" i="12"/>
  <c r="EG152" i="12"/>
  <c r="EF152" i="12"/>
  <c r="EG156" i="12"/>
  <c r="EF156" i="12"/>
  <c r="EF160" i="12"/>
  <c r="EG160" i="12"/>
  <c r="EG164" i="12"/>
  <c r="EF164" i="12"/>
  <c r="EG168" i="12"/>
  <c r="EF168" i="12"/>
  <c r="EG172" i="12"/>
  <c r="EF172" i="12"/>
  <c r="EF176" i="12"/>
  <c r="EG176" i="12"/>
  <c r="EG180" i="12"/>
  <c r="EF180" i="12"/>
  <c r="EG184" i="12"/>
  <c r="EF184" i="12"/>
  <c r="EF189" i="12"/>
  <c r="EG189" i="12"/>
  <c r="EF197" i="12"/>
  <c r="EG197" i="12"/>
  <c r="EF205" i="12"/>
  <c r="EG205" i="12"/>
  <c r="EF213" i="12"/>
  <c r="EG213" i="12"/>
  <c r="EF221" i="12"/>
  <c r="EG221" i="12"/>
  <c r="EF229" i="12"/>
  <c r="EG229" i="12"/>
  <c r="EF237" i="12"/>
  <c r="EG237" i="12"/>
  <c r="EF245" i="12"/>
  <c r="EG245" i="12"/>
  <c r="EF253" i="12"/>
  <c r="EG253" i="12"/>
  <c r="EF261" i="12"/>
  <c r="EG261" i="12"/>
  <c r="EF269" i="12"/>
  <c r="EG269" i="12"/>
  <c r="EF190" i="12"/>
  <c r="EG190" i="12"/>
  <c r="EF194" i="12"/>
  <c r="EG194" i="12"/>
  <c r="EF198" i="12"/>
  <c r="EG198" i="12"/>
  <c r="EF202" i="12"/>
  <c r="EG202" i="12"/>
  <c r="EF206" i="12"/>
  <c r="EG206" i="12"/>
  <c r="EF210" i="12"/>
  <c r="EG210" i="12"/>
  <c r="EF214" i="12"/>
  <c r="EG214" i="12"/>
  <c r="EF218" i="12"/>
  <c r="EG218" i="12"/>
  <c r="EF222" i="12"/>
  <c r="EG222" i="12"/>
  <c r="EF226" i="12"/>
  <c r="EG226" i="12"/>
  <c r="EF230" i="12"/>
  <c r="EG230" i="12"/>
  <c r="EF234" i="12"/>
  <c r="EG234" i="12"/>
  <c r="EF238" i="12"/>
  <c r="EG238" i="12"/>
  <c r="EF242" i="12"/>
  <c r="EG242" i="12"/>
  <c r="EF246" i="12"/>
  <c r="EG246" i="12"/>
  <c r="EF250" i="12"/>
  <c r="EG250" i="12"/>
  <c r="EF254" i="12"/>
  <c r="EG254" i="12"/>
  <c r="EF258" i="12"/>
  <c r="EG258" i="12"/>
  <c r="EF262" i="12"/>
  <c r="EG262" i="12"/>
  <c r="EF266" i="12"/>
  <c r="EG266" i="12"/>
  <c r="EF270" i="12"/>
  <c r="EG270" i="12"/>
  <c r="DE94" i="12"/>
  <c r="DF632" i="12"/>
  <c r="DE632" i="12"/>
  <c r="DF631" i="12"/>
  <c r="DE631" i="12"/>
  <c r="DF630" i="12"/>
  <c r="DE630" i="12"/>
  <c r="DF629" i="12"/>
  <c r="DE629" i="12"/>
  <c r="DF628" i="12"/>
  <c r="DE628" i="12"/>
  <c r="DF627" i="12"/>
  <c r="DE627" i="12"/>
  <c r="DF626" i="12"/>
  <c r="DE626" i="12"/>
  <c r="DF625" i="12"/>
  <c r="DE625" i="12"/>
  <c r="DF624" i="12"/>
  <c r="DE624" i="12"/>
  <c r="DF623" i="12"/>
  <c r="DE623" i="12"/>
  <c r="DF622" i="12"/>
  <c r="DE622" i="12"/>
  <c r="DF621" i="12"/>
  <c r="DE621" i="12"/>
  <c r="DF620" i="12"/>
  <c r="DE620" i="12"/>
  <c r="DF619" i="12"/>
  <c r="DE619" i="12"/>
  <c r="DF618" i="12"/>
  <c r="DE618" i="12"/>
  <c r="DF617" i="12"/>
  <c r="DE617" i="12"/>
  <c r="DF616" i="12"/>
  <c r="DE616" i="12"/>
  <c r="DF615" i="12"/>
  <c r="DE615" i="12"/>
  <c r="DF614" i="12"/>
  <c r="DE614" i="12"/>
  <c r="DF613" i="12"/>
  <c r="DE613" i="12"/>
  <c r="DF612" i="12"/>
  <c r="DE612" i="12"/>
  <c r="DF611" i="12"/>
  <c r="DE611" i="12"/>
  <c r="DF610" i="12"/>
  <c r="DE610" i="12"/>
  <c r="DF609" i="12"/>
  <c r="DE609" i="12"/>
  <c r="DF608" i="12"/>
  <c r="DE608" i="12"/>
  <c r="DF607" i="12"/>
  <c r="DE607" i="12"/>
  <c r="DF606" i="12"/>
  <c r="DE606" i="12"/>
  <c r="DF605" i="12"/>
  <c r="DE605" i="12"/>
  <c r="DF604" i="12"/>
  <c r="DE604" i="12"/>
  <c r="DF603" i="12"/>
  <c r="DE603" i="12"/>
  <c r="DF602" i="12"/>
  <c r="DE602" i="12"/>
  <c r="DF601" i="12"/>
  <c r="DE601" i="12"/>
  <c r="DF600" i="12"/>
  <c r="DE600" i="12"/>
  <c r="DF599" i="12"/>
  <c r="DE599" i="12"/>
  <c r="DF598" i="12"/>
  <c r="DE598" i="12"/>
  <c r="DF597" i="12"/>
  <c r="DE597" i="12"/>
  <c r="DF596" i="12"/>
  <c r="DE596" i="12"/>
  <c r="DF595" i="12"/>
  <c r="DE595" i="12"/>
  <c r="DF594" i="12"/>
  <c r="DE594" i="12"/>
  <c r="DF593" i="12"/>
  <c r="DE593" i="12"/>
  <c r="DF592" i="12"/>
  <c r="DE592" i="12"/>
  <c r="DF591" i="12"/>
  <c r="DE591" i="12"/>
  <c r="DF590" i="12"/>
  <c r="DE590" i="12"/>
  <c r="DF589" i="12"/>
  <c r="DE589" i="12"/>
  <c r="DF588" i="12"/>
  <c r="DE588" i="12"/>
  <c r="DF587" i="12"/>
  <c r="DE587" i="12"/>
  <c r="DF586" i="12"/>
  <c r="DE586" i="12"/>
  <c r="DF585" i="12"/>
  <c r="DE585" i="12"/>
  <c r="DF584" i="12"/>
  <c r="DE584" i="12"/>
  <c r="DF583" i="12"/>
  <c r="DE583" i="12"/>
  <c r="DF582" i="12"/>
  <c r="DE582" i="12"/>
  <c r="DF581" i="12"/>
  <c r="DE581" i="12"/>
  <c r="DF580" i="12"/>
  <c r="DE580" i="12"/>
  <c r="DF579" i="12"/>
  <c r="DE579" i="12"/>
  <c r="DF578" i="12"/>
  <c r="DE578" i="12"/>
  <c r="DF577" i="12"/>
  <c r="DE577" i="12"/>
  <c r="DF576" i="12"/>
  <c r="DE576" i="12"/>
  <c r="DF575" i="12"/>
  <c r="DE575" i="12"/>
  <c r="DF574" i="12"/>
  <c r="DE574" i="12"/>
  <c r="DF573" i="12"/>
  <c r="DE573" i="12"/>
  <c r="DF572" i="12"/>
  <c r="DE572" i="12"/>
  <c r="DF571" i="12"/>
  <c r="DE571" i="12"/>
  <c r="DF570" i="12"/>
  <c r="DE570" i="12"/>
  <c r="DF569" i="12"/>
  <c r="DE569" i="12"/>
  <c r="DF568" i="12"/>
  <c r="DE568" i="12"/>
  <c r="DF567" i="12"/>
  <c r="DE567" i="12"/>
  <c r="DF566" i="12"/>
  <c r="DE566" i="12"/>
  <c r="DF565" i="12"/>
  <c r="DE565" i="12"/>
  <c r="DF564" i="12"/>
  <c r="DE564" i="12"/>
  <c r="DF563" i="12"/>
  <c r="DE563" i="12"/>
  <c r="DF562" i="12"/>
  <c r="DE562" i="12"/>
  <c r="DF561" i="12"/>
  <c r="DE561" i="12"/>
  <c r="DF560" i="12"/>
  <c r="DE560" i="12"/>
  <c r="DF559" i="12"/>
  <c r="DE559" i="12"/>
  <c r="DF558" i="12"/>
  <c r="DE558" i="12"/>
  <c r="DF557" i="12"/>
  <c r="DE557" i="12"/>
  <c r="DF555" i="12"/>
  <c r="DF556" i="12"/>
  <c r="DE556" i="12"/>
  <c r="DE555" i="12"/>
  <c r="DF554" i="12"/>
  <c r="DE554" i="12"/>
  <c r="DF553" i="12"/>
  <c r="DE553" i="12"/>
  <c r="DF552" i="12"/>
  <c r="DE552" i="12"/>
  <c r="DF551" i="12"/>
  <c r="DE551" i="12"/>
  <c r="DF550" i="12"/>
  <c r="DE550" i="12"/>
  <c r="DF549" i="12"/>
  <c r="DE549" i="12"/>
  <c r="DF548" i="12"/>
  <c r="DE548" i="12"/>
  <c r="DF547" i="12"/>
  <c r="DE547" i="12"/>
  <c r="DF546" i="12"/>
  <c r="DE546" i="12"/>
  <c r="DF545" i="12"/>
  <c r="DE545" i="12"/>
  <c r="DF544" i="12"/>
  <c r="DE544" i="12"/>
  <c r="DF543" i="12"/>
  <c r="DE543" i="12"/>
  <c r="DF542" i="12"/>
  <c r="DE542" i="12"/>
  <c r="DF541" i="12"/>
  <c r="DE541" i="12"/>
  <c r="DF540" i="12"/>
  <c r="DE540" i="12"/>
  <c r="DF539" i="12"/>
  <c r="DE539" i="12"/>
  <c r="DF538" i="12"/>
  <c r="DE538" i="12"/>
  <c r="DF537" i="12"/>
  <c r="DE537" i="12"/>
  <c r="DF536" i="12"/>
  <c r="DE536" i="12"/>
  <c r="DF535" i="12"/>
  <c r="DE535" i="12"/>
  <c r="DF534" i="12"/>
  <c r="DE534" i="12"/>
  <c r="DF533" i="12"/>
  <c r="DE533" i="12"/>
  <c r="DF532" i="12"/>
  <c r="DE532" i="12"/>
  <c r="DF531" i="12"/>
  <c r="DE531" i="12"/>
  <c r="DF530" i="12"/>
  <c r="DE530" i="12"/>
  <c r="DF529" i="12"/>
  <c r="DE529" i="12"/>
  <c r="DF528" i="12"/>
  <c r="DE528" i="12"/>
  <c r="DF527" i="12"/>
  <c r="DE527" i="12"/>
  <c r="DF526" i="12"/>
  <c r="DE526" i="12"/>
  <c r="DF525" i="12"/>
  <c r="DE525" i="12"/>
  <c r="DF524" i="12"/>
  <c r="DE524" i="12"/>
  <c r="DF523" i="12"/>
  <c r="DE523" i="12"/>
  <c r="DF522" i="12"/>
  <c r="DE522" i="12"/>
  <c r="DF521" i="12"/>
  <c r="DE521" i="12"/>
  <c r="DE520" i="12"/>
  <c r="DF520" i="12"/>
  <c r="DF519" i="12"/>
  <c r="DE519" i="12"/>
  <c r="DF518" i="12"/>
  <c r="DE518" i="12"/>
  <c r="DF517" i="12"/>
  <c r="DE517" i="12"/>
  <c r="DF516" i="12"/>
  <c r="DE516" i="12"/>
  <c r="DF515" i="12"/>
  <c r="DE515" i="12"/>
  <c r="DF514" i="12"/>
  <c r="DE514" i="12"/>
  <c r="DF513" i="12"/>
  <c r="DE513" i="12"/>
  <c r="DF512" i="12"/>
  <c r="DE512" i="12"/>
  <c r="DF511" i="12"/>
  <c r="DE511" i="12"/>
  <c r="DF510" i="12"/>
  <c r="DE510" i="12"/>
  <c r="DF509" i="12"/>
  <c r="DE509" i="12"/>
  <c r="DF508" i="12"/>
  <c r="DE508" i="12"/>
  <c r="DF507" i="12"/>
  <c r="DE507" i="12"/>
  <c r="DF506" i="12"/>
  <c r="DE506" i="12"/>
  <c r="DF505" i="12"/>
  <c r="DE505" i="12"/>
  <c r="DF504" i="12"/>
  <c r="DE504" i="12"/>
  <c r="DF503" i="12"/>
  <c r="DE503" i="12"/>
  <c r="DE502" i="12"/>
  <c r="DF502" i="12"/>
  <c r="DF501" i="12"/>
  <c r="DE501" i="12"/>
  <c r="DE500" i="12"/>
  <c r="DF500" i="12"/>
  <c r="DF499" i="12"/>
  <c r="DE499" i="12"/>
  <c r="DF498" i="12"/>
  <c r="DE498" i="12"/>
  <c r="DF497" i="12"/>
  <c r="DE497" i="12"/>
  <c r="DF496" i="12"/>
  <c r="DE496" i="12"/>
  <c r="DF495" i="12"/>
  <c r="DE495" i="12"/>
  <c r="DF494" i="12"/>
  <c r="DE494" i="12"/>
  <c r="DF493" i="12"/>
  <c r="DE493" i="12"/>
  <c r="DF492" i="12"/>
  <c r="DE492" i="12"/>
  <c r="DF491" i="12"/>
  <c r="DE491" i="12"/>
  <c r="DF490" i="12"/>
  <c r="DE490" i="12"/>
  <c r="DE489" i="12"/>
  <c r="DF489" i="12"/>
  <c r="DF488" i="12"/>
  <c r="DE488" i="12"/>
  <c r="DF487" i="12"/>
  <c r="DE487" i="12"/>
  <c r="DF486" i="12"/>
  <c r="DE486" i="12"/>
  <c r="DF485" i="12"/>
  <c r="DE485" i="12"/>
  <c r="DF484" i="12"/>
  <c r="DE484" i="12"/>
  <c r="DF483" i="12"/>
  <c r="DE483" i="12"/>
  <c r="DE482" i="12"/>
  <c r="DF482" i="12"/>
  <c r="DF481" i="12"/>
  <c r="DE481" i="12"/>
  <c r="DF480" i="12"/>
  <c r="DE480" i="12"/>
  <c r="DF479" i="12"/>
  <c r="DE479" i="12"/>
  <c r="DF478" i="12"/>
  <c r="DE478" i="12"/>
  <c r="DF477" i="12"/>
  <c r="DE477" i="12"/>
  <c r="DF476" i="12"/>
  <c r="DE476" i="12"/>
  <c r="DF475" i="12"/>
  <c r="DE475" i="12"/>
  <c r="DF474" i="12"/>
  <c r="DE474" i="12"/>
  <c r="DF473" i="12"/>
  <c r="DE473" i="12"/>
  <c r="DF472" i="12"/>
  <c r="DE472" i="12"/>
  <c r="DE471" i="12"/>
  <c r="DF471" i="12"/>
  <c r="DE470" i="12"/>
  <c r="DF470" i="12"/>
  <c r="DF469" i="12"/>
  <c r="DE469" i="12"/>
  <c r="DF468" i="12"/>
  <c r="DE468" i="12"/>
  <c r="DF467" i="12"/>
  <c r="DE467" i="12"/>
  <c r="DF466" i="12"/>
  <c r="DE466" i="12"/>
  <c r="DF465" i="12"/>
  <c r="DE465" i="12"/>
  <c r="DF464" i="12"/>
  <c r="DE464" i="12"/>
  <c r="DF463" i="12"/>
  <c r="DE463" i="12"/>
  <c r="DF462" i="12"/>
  <c r="DE462" i="12"/>
  <c r="DF461" i="12"/>
  <c r="DE461" i="12"/>
  <c r="DF460" i="12"/>
  <c r="DE460" i="12"/>
  <c r="DF459" i="12"/>
  <c r="DE459" i="12"/>
  <c r="DF458" i="12"/>
  <c r="DE458" i="12"/>
  <c r="DF457" i="12"/>
  <c r="DE457" i="12"/>
  <c r="DF456" i="12"/>
  <c r="DE456" i="12"/>
  <c r="DF455" i="12"/>
  <c r="DE455" i="12"/>
  <c r="DF454" i="12"/>
  <c r="DE454" i="12"/>
  <c r="DF453" i="12"/>
  <c r="DE453" i="12"/>
  <c r="DF452" i="12"/>
  <c r="DE452" i="12"/>
  <c r="DF451" i="12"/>
  <c r="DE451" i="12"/>
  <c r="DF449" i="12"/>
  <c r="DF450" i="12"/>
  <c r="DE450" i="12"/>
  <c r="DE449" i="12"/>
  <c r="DF448" i="12"/>
  <c r="DE448" i="12"/>
  <c r="DF447" i="12"/>
  <c r="DE447" i="12"/>
  <c r="DF446" i="12"/>
  <c r="DE446" i="12"/>
  <c r="DF445" i="12"/>
  <c r="DE445" i="12"/>
  <c r="DF444" i="12"/>
  <c r="DE444" i="12"/>
  <c r="DF443" i="12"/>
  <c r="DE443" i="12"/>
  <c r="DF442" i="12"/>
  <c r="DE442" i="12"/>
  <c r="DF441" i="12"/>
  <c r="DE441" i="12"/>
  <c r="DF440" i="12"/>
  <c r="DE440" i="12"/>
  <c r="DF439" i="12"/>
  <c r="DE439" i="12"/>
  <c r="DF438" i="12"/>
  <c r="DE438" i="12"/>
  <c r="DF437" i="12"/>
  <c r="DE437" i="12"/>
  <c r="DF436" i="12"/>
  <c r="DE436" i="12"/>
  <c r="DF435" i="12"/>
  <c r="DE435" i="12"/>
  <c r="DF434" i="12"/>
  <c r="DE434" i="12"/>
  <c r="DF433" i="12"/>
  <c r="DE433" i="12"/>
  <c r="DE432" i="12"/>
  <c r="DF432" i="12"/>
  <c r="DF431" i="12"/>
  <c r="DE431" i="12"/>
  <c r="DF430" i="12"/>
  <c r="DE430" i="12"/>
  <c r="DE429" i="12"/>
  <c r="DF429" i="12"/>
  <c r="DF428" i="12"/>
  <c r="DE428" i="12"/>
  <c r="DF427" i="12"/>
  <c r="DE427" i="12"/>
  <c r="DF426" i="12"/>
  <c r="DE426" i="12"/>
  <c r="DF425" i="12"/>
  <c r="DE425" i="12"/>
  <c r="DF424" i="12"/>
  <c r="DE424" i="12"/>
  <c r="DF423" i="12"/>
  <c r="DE423" i="12"/>
  <c r="DF422" i="12"/>
  <c r="DE422" i="12"/>
  <c r="DF421" i="12"/>
  <c r="DE421" i="12"/>
  <c r="DF420" i="12"/>
  <c r="DE420" i="12"/>
  <c r="DF419" i="12"/>
  <c r="DE419" i="12"/>
  <c r="DF418" i="12"/>
  <c r="DE418" i="12"/>
  <c r="DF417" i="12"/>
  <c r="DE417" i="12"/>
  <c r="DF416" i="12"/>
  <c r="DE416" i="12"/>
  <c r="DF415" i="12"/>
  <c r="DE415" i="12"/>
  <c r="DF414" i="12"/>
  <c r="DE414" i="12"/>
  <c r="DF413" i="12"/>
  <c r="DE413" i="12"/>
  <c r="DF412" i="12"/>
  <c r="DE412" i="12"/>
  <c r="DF411" i="12"/>
  <c r="DE411" i="12"/>
  <c r="DF410" i="12"/>
  <c r="DE410" i="12"/>
  <c r="DF409" i="12"/>
  <c r="DE409" i="12"/>
  <c r="DE408" i="12"/>
  <c r="DF408" i="12"/>
  <c r="DF407" i="12"/>
  <c r="DE407" i="12"/>
  <c r="DF406" i="12"/>
  <c r="DE406" i="12"/>
  <c r="DF405" i="12"/>
  <c r="DE405" i="12"/>
  <c r="DF404" i="12"/>
  <c r="DE404" i="12"/>
  <c r="DF403" i="12"/>
  <c r="DE403" i="12"/>
  <c r="DE402" i="12"/>
  <c r="DF402" i="12"/>
  <c r="DF401" i="12"/>
  <c r="DE401" i="12"/>
  <c r="DF400" i="12"/>
  <c r="DE400" i="12"/>
  <c r="DF399" i="12"/>
  <c r="DE399" i="12"/>
  <c r="DF398" i="12"/>
  <c r="DE398" i="12"/>
  <c r="DF397" i="12"/>
  <c r="DE397" i="12"/>
  <c r="DF396" i="12"/>
  <c r="DE396" i="12"/>
  <c r="DF395" i="12"/>
  <c r="DE395" i="12"/>
  <c r="DF394" i="12"/>
  <c r="DE394" i="12"/>
  <c r="DF393" i="12"/>
  <c r="DE393" i="12"/>
  <c r="DE392" i="12"/>
  <c r="DF392" i="12"/>
  <c r="DF391" i="12"/>
  <c r="DE391" i="12"/>
  <c r="DF390" i="12"/>
  <c r="DE390" i="12"/>
  <c r="DF389" i="12"/>
  <c r="DE389" i="12"/>
  <c r="DF388" i="12"/>
  <c r="DE388" i="12"/>
  <c r="DF387" i="12"/>
  <c r="DE387" i="12"/>
  <c r="DF386" i="12"/>
  <c r="DE386" i="12"/>
  <c r="DF385" i="12"/>
  <c r="DE385" i="12"/>
  <c r="DF384" i="12"/>
  <c r="DE384" i="12"/>
  <c r="DF383" i="12"/>
  <c r="DE383" i="12"/>
  <c r="DF382" i="12"/>
  <c r="DE382" i="12"/>
  <c r="DF381" i="12"/>
  <c r="DE381" i="12"/>
  <c r="DF380" i="12"/>
  <c r="DE380" i="12"/>
  <c r="DF379" i="12"/>
  <c r="DE379" i="12"/>
  <c r="DF378" i="12"/>
  <c r="DE378" i="12"/>
  <c r="DF377" i="12"/>
  <c r="DE377" i="12"/>
  <c r="DF376" i="12"/>
  <c r="DE376" i="12"/>
  <c r="DF375" i="12"/>
  <c r="DE375" i="12"/>
  <c r="DE374" i="12"/>
  <c r="DF374" i="12"/>
  <c r="DF373" i="12"/>
  <c r="DE373" i="12"/>
  <c r="DE372" i="12"/>
  <c r="DF372" i="12"/>
  <c r="DF371" i="12"/>
  <c r="DE371" i="12"/>
  <c r="DF370" i="12"/>
  <c r="DE370" i="12"/>
  <c r="DF369" i="12"/>
  <c r="DE369" i="12"/>
  <c r="DF368" i="12"/>
  <c r="DE368" i="12"/>
  <c r="DF367" i="12"/>
  <c r="DE367" i="12"/>
  <c r="DF366" i="12"/>
  <c r="DE366" i="12"/>
  <c r="DF365" i="12"/>
  <c r="DE365" i="12"/>
  <c r="DF364" i="12"/>
  <c r="DE364" i="12"/>
  <c r="DF363" i="12"/>
  <c r="DE363" i="12"/>
  <c r="DF362" i="12"/>
  <c r="DE362" i="12"/>
  <c r="DF361" i="12"/>
  <c r="DE361" i="12"/>
  <c r="DF360" i="12"/>
  <c r="DE360" i="12"/>
  <c r="DF359" i="12"/>
  <c r="DE359" i="12"/>
  <c r="DF358" i="12"/>
  <c r="DE358" i="12"/>
  <c r="DF357" i="12"/>
  <c r="DE357" i="12"/>
  <c r="DF356" i="12"/>
  <c r="DE356" i="12"/>
  <c r="DF355" i="12"/>
  <c r="DE355" i="12"/>
  <c r="DF354" i="12"/>
  <c r="DE354" i="12"/>
  <c r="DF353" i="12"/>
  <c r="DE353" i="12"/>
  <c r="DF352" i="12"/>
  <c r="DE352" i="12"/>
  <c r="DF351" i="12"/>
  <c r="DE351" i="12"/>
  <c r="DF350" i="12"/>
  <c r="DE350" i="12"/>
  <c r="DF349" i="12"/>
  <c r="DE349" i="12"/>
  <c r="DF348" i="12"/>
  <c r="DE348" i="12"/>
  <c r="DF347" i="12"/>
  <c r="DE347" i="12"/>
  <c r="DF346" i="12"/>
  <c r="DE346" i="12"/>
  <c r="DF345" i="12"/>
  <c r="DE345" i="12"/>
  <c r="DF344" i="12"/>
  <c r="DE344" i="12"/>
  <c r="DF343" i="12"/>
  <c r="DE343" i="12"/>
  <c r="DF342" i="12"/>
  <c r="DE342" i="12"/>
  <c r="DF341" i="12"/>
  <c r="DE341" i="12"/>
  <c r="DF340" i="12"/>
  <c r="DE340" i="12"/>
  <c r="DF339" i="12"/>
  <c r="DE339" i="12"/>
  <c r="DF338" i="12"/>
  <c r="DE338" i="12"/>
  <c r="DF337" i="12"/>
  <c r="DE337" i="12"/>
  <c r="DF336" i="12"/>
  <c r="DE336" i="12"/>
  <c r="DF335" i="12"/>
  <c r="DE335" i="12"/>
  <c r="DF334" i="12"/>
  <c r="DE334" i="12"/>
  <c r="DF333" i="12"/>
  <c r="DE333" i="12"/>
  <c r="DF332" i="12"/>
  <c r="DE332" i="12"/>
  <c r="DF331" i="12"/>
  <c r="DE331" i="12"/>
  <c r="DF330" i="12"/>
  <c r="DE330" i="12"/>
  <c r="DF329" i="12"/>
  <c r="DE329" i="12"/>
  <c r="DF328" i="12"/>
  <c r="DE328" i="12"/>
  <c r="DF327" i="12"/>
  <c r="DE327" i="12"/>
  <c r="DF326" i="12"/>
  <c r="DE326" i="12"/>
  <c r="DF325" i="12"/>
  <c r="DE325" i="12"/>
  <c r="DE324" i="12"/>
  <c r="DF324" i="12"/>
  <c r="DF323" i="12"/>
  <c r="DE323" i="12"/>
  <c r="DF322" i="12"/>
  <c r="DE322" i="12"/>
  <c r="DF321" i="12"/>
  <c r="DE321" i="12"/>
  <c r="DF320" i="12"/>
  <c r="DE320" i="12"/>
  <c r="DF319" i="12"/>
  <c r="DE319" i="12"/>
  <c r="DF318" i="12"/>
  <c r="DE318" i="12"/>
  <c r="DE317" i="12"/>
  <c r="DF317" i="12"/>
  <c r="DF316" i="12"/>
  <c r="DE316" i="12"/>
  <c r="DE315" i="12"/>
  <c r="DF315" i="12"/>
  <c r="DF314" i="12"/>
  <c r="DE314" i="12"/>
  <c r="DF313" i="12"/>
  <c r="DE313" i="12"/>
  <c r="DF312" i="12"/>
  <c r="DE312" i="12"/>
  <c r="DF311" i="12"/>
  <c r="DE311" i="12"/>
  <c r="DF310" i="12"/>
  <c r="DE309" i="12"/>
  <c r="DE310" i="12"/>
  <c r="DF309" i="12"/>
  <c r="DF308" i="12"/>
  <c r="DE308" i="12"/>
  <c r="DF307" i="12"/>
  <c r="DE306" i="12"/>
  <c r="DE307" i="12"/>
  <c r="DF306" i="12"/>
  <c r="DG306" i="12" s="1"/>
  <c r="DF305" i="12"/>
  <c r="DE305" i="12"/>
  <c r="DF304" i="12"/>
  <c r="DE304" i="12"/>
  <c r="DF303" i="12"/>
  <c r="DE303" i="12"/>
  <c r="DF302" i="12"/>
  <c r="DE302" i="12"/>
  <c r="DF301" i="12"/>
  <c r="DE301" i="12"/>
  <c r="DF300" i="12"/>
  <c r="DE300" i="12"/>
  <c r="DF299" i="12"/>
  <c r="DE299" i="12"/>
  <c r="DF298" i="12"/>
  <c r="DE298" i="12"/>
  <c r="DF297" i="12"/>
  <c r="DE297" i="12"/>
  <c r="DE296" i="12"/>
  <c r="DF296" i="12"/>
  <c r="DF295" i="12"/>
  <c r="DE295" i="12"/>
  <c r="DF294" i="12"/>
  <c r="DE294" i="12"/>
  <c r="DF293" i="12"/>
  <c r="DE293" i="12"/>
  <c r="DF292" i="12"/>
  <c r="DE292" i="12"/>
  <c r="DE291" i="12"/>
  <c r="DF291" i="12"/>
  <c r="DE290" i="12"/>
  <c r="DF290" i="12"/>
  <c r="DF289" i="12"/>
  <c r="DE289" i="12"/>
  <c r="DF288" i="12"/>
  <c r="DE288" i="12"/>
  <c r="DF287" i="12"/>
  <c r="DE287" i="12"/>
  <c r="DF286" i="12"/>
  <c r="DE286" i="12"/>
  <c r="DF285" i="12"/>
  <c r="DE285" i="12"/>
  <c r="DF284" i="12"/>
  <c r="DE284" i="12"/>
  <c r="DF283" i="12"/>
  <c r="DE283" i="12"/>
  <c r="DE282" i="12"/>
  <c r="DF282" i="12"/>
  <c r="DF281" i="12"/>
  <c r="DE281" i="12"/>
  <c r="DF280" i="12"/>
  <c r="DE280" i="12"/>
  <c r="DF279" i="12"/>
  <c r="DE279" i="12"/>
  <c r="DF277" i="12"/>
  <c r="DF278" i="12"/>
  <c r="DE278" i="12"/>
  <c r="DE277" i="12"/>
  <c r="DF276" i="12"/>
  <c r="DE276" i="12"/>
  <c r="DF275" i="12"/>
  <c r="DE275" i="12"/>
  <c r="DF274" i="12"/>
  <c r="DE274" i="12"/>
  <c r="DF273" i="12"/>
  <c r="DE273" i="12"/>
  <c r="DF272" i="12"/>
  <c r="DE272" i="12"/>
  <c r="DF271" i="12"/>
  <c r="DE271" i="12"/>
  <c r="DF269" i="12"/>
  <c r="DF270" i="12"/>
  <c r="DE270" i="12"/>
  <c r="DE269" i="12"/>
  <c r="DF268" i="12"/>
  <c r="DE268" i="12"/>
  <c r="DF267" i="12"/>
  <c r="DE267" i="12"/>
  <c r="DF266" i="12"/>
  <c r="DE266" i="12"/>
  <c r="DF265" i="12"/>
  <c r="DE265" i="12"/>
  <c r="DF264" i="12"/>
  <c r="DE264" i="12"/>
  <c r="DF263" i="12"/>
  <c r="DE263" i="12"/>
  <c r="DF262" i="12"/>
  <c r="DE262" i="12"/>
  <c r="DF261" i="12"/>
  <c r="DE261" i="12"/>
  <c r="DF260" i="12"/>
  <c r="DE260" i="12"/>
  <c r="DF259" i="12"/>
  <c r="DE259" i="12"/>
  <c r="DF258" i="12"/>
  <c r="DE258" i="12"/>
  <c r="DF257" i="12"/>
  <c r="DE257" i="12"/>
  <c r="DF256" i="12"/>
  <c r="DE256" i="12"/>
  <c r="DF255" i="12"/>
  <c r="DF254" i="12"/>
  <c r="DE255" i="12"/>
  <c r="DE254" i="12"/>
  <c r="DF253" i="12"/>
  <c r="DE253" i="12"/>
  <c r="DF252" i="12"/>
  <c r="DE252" i="12"/>
  <c r="DF251" i="12"/>
  <c r="DE251" i="12"/>
  <c r="DF250" i="12"/>
  <c r="DE250" i="12"/>
  <c r="DF249" i="12"/>
  <c r="DE249" i="12"/>
  <c r="DF248" i="12"/>
  <c r="DE248" i="12"/>
  <c r="DF247" i="12"/>
  <c r="DE246" i="12"/>
  <c r="DE247" i="12"/>
  <c r="DF246" i="12"/>
  <c r="DE245" i="12"/>
  <c r="DF245" i="12"/>
  <c r="DF244" i="12"/>
  <c r="DE244" i="12"/>
  <c r="DF243" i="12"/>
  <c r="DE243" i="12"/>
  <c r="DF242" i="12"/>
  <c r="DE242" i="12"/>
  <c r="DF241" i="12"/>
  <c r="DE241" i="12"/>
  <c r="DF240" i="12"/>
  <c r="DE240" i="12"/>
  <c r="DF239" i="12"/>
  <c r="DE239" i="12"/>
  <c r="DE238" i="12"/>
  <c r="DF238" i="12"/>
  <c r="DF237" i="12"/>
  <c r="DF236" i="12"/>
  <c r="DE237" i="12"/>
  <c r="DE236" i="12"/>
  <c r="DF235" i="12"/>
  <c r="DE235" i="12"/>
  <c r="DF234" i="12"/>
  <c r="DE234" i="12"/>
  <c r="DF233" i="12"/>
  <c r="DE233" i="12"/>
  <c r="DF232" i="12"/>
  <c r="DE232" i="12"/>
  <c r="DF231" i="12"/>
  <c r="DE231" i="12"/>
  <c r="DF230" i="12"/>
  <c r="DE230" i="12"/>
  <c r="DF229" i="12"/>
  <c r="DE229" i="12"/>
  <c r="DE228" i="12"/>
  <c r="DF228" i="12"/>
  <c r="DE227" i="12"/>
  <c r="DF227" i="12"/>
  <c r="DE226" i="12"/>
  <c r="DF226" i="12"/>
  <c r="DE225" i="12"/>
  <c r="DF225" i="12"/>
  <c r="DE224" i="12"/>
  <c r="DF224" i="12"/>
  <c r="DE223" i="12"/>
  <c r="DF223" i="12"/>
  <c r="DE222" i="12"/>
  <c r="DF222" i="12"/>
  <c r="DE221" i="12"/>
  <c r="DF221" i="12"/>
  <c r="DE220" i="12"/>
  <c r="DF220" i="12"/>
  <c r="DE219" i="12"/>
  <c r="DF219" i="12"/>
  <c r="DE218" i="12"/>
  <c r="DF218" i="12"/>
  <c r="DE217" i="12"/>
  <c r="DF217" i="12"/>
  <c r="DE215" i="12"/>
  <c r="DE216" i="12"/>
  <c r="DF216" i="12"/>
  <c r="DF215" i="12"/>
  <c r="DE214" i="12"/>
  <c r="DF214" i="12"/>
  <c r="DE213" i="12"/>
  <c r="DF213" i="12"/>
  <c r="DE212" i="12"/>
  <c r="DF212" i="12"/>
  <c r="DE211" i="12"/>
  <c r="DF211" i="12"/>
  <c r="DF210" i="12"/>
  <c r="DE210" i="12"/>
  <c r="DE209" i="12"/>
  <c r="DF209" i="12"/>
  <c r="DE208" i="12"/>
  <c r="DF208" i="12"/>
  <c r="DE207" i="12"/>
  <c r="DF207" i="12"/>
  <c r="DF206" i="12"/>
  <c r="DE206" i="12"/>
  <c r="DF205" i="12"/>
  <c r="DE205" i="12"/>
  <c r="DF204" i="12"/>
  <c r="DE204" i="12"/>
  <c r="DF203" i="12"/>
  <c r="DE203" i="12"/>
  <c r="DE202" i="12"/>
  <c r="DF202" i="12"/>
  <c r="DF201" i="12"/>
  <c r="DE201" i="12"/>
  <c r="DF200" i="12"/>
  <c r="DE200" i="12"/>
  <c r="DF199" i="12"/>
  <c r="DE199" i="12"/>
  <c r="DF198" i="12"/>
  <c r="DE198" i="12"/>
  <c r="DF197" i="12"/>
  <c r="DE197" i="12"/>
  <c r="DF196" i="12"/>
  <c r="DE196" i="12"/>
  <c r="DF195" i="12"/>
  <c r="DE195" i="12"/>
  <c r="DE194" i="12"/>
  <c r="DF194" i="12"/>
  <c r="DE193" i="12"/>
  <c r="DF193" i="12"/>
  <c r="DF192" i="12"/>
  <c r="DE192" i="12"/>
  <c r="DE190" i="12"/>
  <c r="DF191" i="12"/>
  <c r="DE191" i="12"/>
  <c r="DF190" i="12"/>
  <c r="DF189" i="12"/>
  <c r="DE189" i="12"/>
  <c r="DF188" i="12"/>
  <c r="DE188" i="12"/>
  <c r="DF187" i="12"/>
  <c r="DE187" i="12"/>
  <c r="DF186" i="12"/>
  <c r="DE186" i="12"/>
  <c r="DF185" i="12"/>
  <c r="DE185" i="12"/>
  <c r="DF184" i="12"/>
  <c r="DE184" i="12"/>
  <c r="DF183" i="12"/>
  <c r="DE183" i="12"/>
  <c r="DF182" i="12"/>
  <c r="DE182" i="12"/>
  <c r="DF181" i="12"/>
  <c r="DE181" i="12"/>
  <c r="DF180" i="12"/>
  <c r="DE180" i="12"/>
  <c r="DF179" i="12"/>
  <c r="DE179" i="12"/>
  <c r="DE178" i="12"/>
  <c r="DF178" i="12"/>
  <c r="DF177" i="12"/>
  <c r="DE177" i="12"/>
  <c r="DF176" i="12"/>
  <c r="DE176" i="12"/>
  <c r="DF175" i="12"/>
  <c r="DE175" i="12"/>
  <c r="DF174" i="12"/>
  <c r="DE174" i="12"/>
  <c r="DF173" i="12"/>
  <c r="DE173" i="12"/>
  <c r="DF172" i="12"/>
  <c r="DE172" i="12"/>
  <c r="DF171" i="12"/>
  <c r="DE171" i="12"/>
  <c r="DF170" i="12"/>
  <c r="DE170" i="12"/>
  <c r="DF169" i="12"/>
  <c r="DE169" i="12"/>
  <c r="DF168" i="12"/>
  <c r="DE168" i="12"/>
  <c r="DF167" i="12"/>
  <c r="DE167" i="12"/>
  <c r="DF166" i="12"/>
  <c r="DE166" i="12"/>
  <c r="DF165" i="12"/>
  <c r="DE165" i="12"/>
  <c r="DF164" i="12"/>
  <c r="DE164" i="12"/>
  <c r="DE163" i="12"/>
  <c r="DF163" i="12"/>
  <c r="DF162" i="12"/>
  <c r="DE162" i="12"/>
  <c r="DF161" i="12"/>
  <c r="DE161" i="12"/>
  <c r="DE160" i="12"/>
  <c r="DF160" i="12"/>
  <c r="DE159" i="12"/>
  <c r="DF159" i="12"/>
  <c r="DE158" i="12"/>
  <c r="DF158" i="12"/>
  <c r="DE157" i="12"/>
  <c r="DF157" i="12"/>
  <c r="DE156" i="12"/>
  <c r="DF156" i="12"/>
  <c r="DE155" i="12"/>
  <c r="DF155" i="12"/>
  <c r="DF153" i="12"/>
  <c r="DF154" i="12"/>
  <c r="DE154" i="12"/>
  <c r="DE153" i="12"/>
  <c r="DF152" i="12"/>
  <c r="DE152" i="12"/>
  <c r="DE151" i="12"/>
  <c r="DF151" i="12"/>
  <c r="DE150" i="12"/>
  <c r="DF150" i="12"/>
  <c r="DE149" i="12"/>
  <c r="DF149" i="12"/>
  <c r="DE148" i="12"/>
  <c r="DF148" i="12"/>
  <c r="DE147" i="12"/>
  <c r="DF147" i="12"/>
  <c r="DF146" i="12"/>
  <c r="DE146" i="12"/>
  <c r="DF145" i="12"/>
  <c r="DE145" i="12"/>
  <c r="DF144" i="12"/>
  <c r="DE144" i="12"/>
  <c r="DF143" i="12"/>
  <c r="DE143" i="12"/>
  <c r="DF142" i="12"/>
  <c r="DE142" i="12"/>
  <c r="DF141" i="12"/>
  <c r="DE141" i="12"/>
  <c r="DF140" i="12"/>
  <c r="DE140" i="12"/>
  <c r="DF139" i="12"/>
  <c r="DE139" i="12"/>
  <c r="DF138" i="12"/>
  <c r="DE138" i="12"/>
  <c r="DF137" i="12"/>
  <c r="DE137" i="12"/>
  <c r="DF136" i="12"/>
  <c r="DE136" i="12"/>
  <c r="DF135" i="12"/>
  <c r="DE135" i="12"/>
  <c r="DF134" i="12"/>
  <c r="DE134" i="12"/>
  <c r="DF133" i="12"/>
  <c r="DE133" i="12"/>
  <c r="DE132" i="12"/>
  <c r="DF132" i="12"/>
  <c r="DF131" i="12"/>
  <c r="DE131" i="12"/>
  <c r="DF130" i="12"/>
  <c r="DE130" i="12"/>
  <c r="DF129" i="12"/>
  <c r="DE129" i="12"/>
  <c r="DF127" i="12"/>
  <c r="DF128" i="12"/>
  <c r="DE128" i="12"/>
  <c r="DE127" i="12"/>
  <c r="DE126" i="12"/>
  <c r="DF126" i="12"/>
  <c r="DF125" i="12"/>
  <c r="DE125" i="12"/>
  <c r="DF124" i="12"/>
  <c r="DE124" i="12"/>
  <c r="DE123" i="12"/>
  <c r="DF123" i="12"/>
  <c r="DE122" i="12"/>
  <c r="DF122" i="12"/>
  <c r="DF121" i="12"/>
  <c r="DE121" i="12"/>
  <c r="DF120" i="12"/>
  <c r="DE120" i="12"/>
  <c r="DF119" i="12"/>
  <c r="DE119" i="12"/>
  <c r="DF118" i="12"/>
  <c r="DE118" i="12"/>
  <c r="DF117" i="12"/>
  <c r="DE117" i="12"/>
  <c r="DF116" i="12"/>
  <c r="DE116" i="12"/>
  <c r="DF115" i="12"/>
  <c r="DE115" i="12"/>
  <c r="DE114" i="12"/>
  <c r="DF114" i="12"/>
  <c r="DE113" i="12"/>
  <c r="DF113" i="12"/>
  <c r="DF112" i="12"/>
  <c r="DE112" i="12"/>
  <c r="DF111" i="12"/>
  <c r="DE111" i="12"/>
  <c r="DF110" i="12"/>
  <c r="DE110" i="12"/>
  <c r="DF109" i="12"/>
  <c r="DE109" i="12"/>
  <c r="DF108" i="12"/>
  <c r="DE108" i="12"/>
  <c r="DF107" i="12"/>
  <c r="DE107" i="12"/>
  <c r="DE106" i="12"/>
  <c r="DF106" i="12"/>
  <c r="DE105" i="12"/>
  <c r="DF105" i="12"/>
  <c r="DE104" i="12"/>
  <c r="DF104" i="12"/>
  <c r="DE103" i="12"/>
  <c r="DF103" i="12"/>
  <c r="DE102" i="12"/>
  <c r="DF102" i="12"/>
  <c r="DE101" i="12"/>
  <c r="DF101" i="12"/>
  <c r="DE100" i="12"/>
  <c r="DF100" i="12"/>
  <c r="DE99" i="12"/>
  <c r="DF99" i="12"/>
  <c r="DE98" i="12"/>
  <c r="DF98" i="12"/>
  <c r="DE97" i="12"/>
  <c r="DF97" i="12"/>
  <c r="DE96" i="12"/>
  <c r="DF96" i="12"/>
  <c r="DF95" i="12"/>
  <c r="DE95" i="12"/>
  <c r="DF94" i="12"/>
  <c r="DE93" i="12"/>
  <c r="DF93" i="12"/>
  <c r="DF92" i="12"/>
  <c r="DF90" i="12"/>
  <c r="DF88" i="12"/>
  <c r="DF86" i="12"/>
  <c r="DF84" i="12"/>
  <c r="DF82" i="12"/>
  <c r="DF80" i="12"/>
  <c r="DF78" i="12"/>
  <c r="DF76" i="12"/>
  <c r="DF74" i="12"/>
  <c r="DF72" i="12"/>
  <c r="DF70" i="12"/>
  <c r="DF68" i="12"/>
  <c r="DF66" i="12"/>
  <c r="DF64" i="12"/>
  <c r="DF60" i="12"/>
  <c r="DF58" i="12"/>
  <c r="DF56" i="12"/>
  <c r="DF54" i="12"/>
  <c r="DF52" i="12"/>
  <c r="DF50" i="12"/>
  <c r="DF48" i="12"/>
  <c r="DF46" i="12"/>
  <c r="DF44" i="12"/>
  <c r="DF42" i="12"/>
  <c r="DF40" i="12"/>
  <c r="DF38" i="12"/>
  <c r="DF36" i="12"/>
  <c r="DF34" i="12"/>
  <c r="DF32" i="12"/>
  <c r="DF89" i="12"/>
  <c r="DF85" i="12"/>
  <c r="DF83" i="12"/>
  <c r="DF81" i="12"/>
  <c r="DE78" i="12"/>
  <c r="DE76" i="12"/>
  <c r="DE74" i="12"/>
  <c r="DE72" i="12"/>
  <c r="DE70" i="12"/>
  <c r="DE68" i="12"/>
  <c r="DE66" i="12"/>
  <c r="DE64" i="12"/>
  <c r="DE62" i="12"/>
  <c r="DE60" i="12"/>
  <c r="DE58" i="12"/>
  <c r="DE56" i="12"/>
  <c r="DE54" i="12"/>
  <c r="DE52" i="12"/>
  <c r="DE50" i="12"/>
  <c r="DE48" i="12"/>
  <c r="DE46" i="12"/>
  <c r="DF43" i="12"/>
  <c r="DF41" i="12"/>
  <c r="DF39" i="12"/>
  <c r="DF37" i="12"/>
  <c r="DF35" i="12"/>
  <c r="DF33" i="12"/>
  <c r="DE92" i="12"/>
  <c r="DE90" i="12"/>
  <c r="DE86" i="12"/>
  <c r="DE63" i="12"/>
  <c r="DE91" i="12"/>
  <c r="DE89" i="12"/>
  <c r="DE87" i="12"/>
  <c r="DE85" i="12"/>
  <c r="DE83" i="12"/>
  <c r="DE81" i="12"/>
  <c r="DE79" i="12"/>
  <c r="DE77" i="12"/>
  <c r="DE75" i="12"/>
  <c r="DE73" i="12"/>
  <c r="DE71" i="12"/>
  <c r="DE69" i="12"/>
  <c r="DE67" i="12"/>
  <c r="DE65" i="12"/>
  <c r="DF62" i="12"/>
  <c r="DE59" i="12"/>
  <c r="DE57" i="12"/>
  <c r="DE55" i="12"/>
  <c r="DE53" i="12"/>
  <c r="DE51" i="12"/>
  <c r="DE49" i="12"/>
  <c r="DE47" i="12"/>
  <c r="DE45" i="12"/>
  <c r="DE43" i="12"/>
  <c r="DE41" i="12"/>
  <c r="DE39" i="12"/>
  <c r="DE37" i="12"/>
  <c r="DE35" i="12"/>
  <c r="DE33" i="12"/>
  <c r="DF91" i="12"/>
  <c r="DF87" i="12"/>
  <c r="DE84" i="12"/>
  <c r="DE82" i="12"/>
  <c r="DF79" i="12"/>
  <c r="DF77" i="12"/>
  <c r="DF75" i="12"/>
  <c r="DF73" i="12"/>
  <c r="DF71" i="12"/>
  <c r="DF69" i="12"/>
  <c r="DF67" i="12"/>
  <c r="DF65" i="12"/>
  <c r="DF63" i="12"/>
  <c r="DF61" i="12"/>
  <c r="DF59" i="12"/>
  <c r="DF57" i="12"/>
  <c r="DF55" i="12"/>
  <c r="DF53" i="12"/>
  <c r="DF51" i="12"/>
  <c r="DF49" i="12"/>
  <c r="DF47" i="12"/>
  <c r="DF45" i="12"/>
  <c r="DE42" i="12"/>
  <c r="DE40" i="12"/>
  <c r="DE38" i="12"/>
  <c r="DE36" i="12"/>
  <c r="DE34" i="12"/>
  <c r="DE32" i="12"/>
  <c r="DE44" i="12"/>
  <c r="DE88" i="12"/>
  <c r="DE80" i="12"/>
  <c r="DE61" i="12"/>
  <c r="CP23" i="12"/>
  <c r="CP22" i="12"/>
  <c r="CU26" i="12"/>
  <c r="CV26" i="12" s="1"/>
  <c r="J24" i="12"/>
  <c r="J9" i="11"/>
  <c r="J7" i="11"/>
  <c r="DG94" i="12" l="1"/>
  <c r="DG246" i="12"/>
  <c r="CP25" i="12"/>
  <c r="DG632" i="12"/>
  <c r="DH632" i="12"/>
  <c r="DG631" i="12"/>
  <c r="DH631" i="12"/>
  <c r="DH630" i="12"/>
  <c r="DG630" i="12"/>
  <c r="DH629" i="12"/>
  <c r="DG629" i="12"/>
  <c r="DG628" i="12"/>
  <c r="DH628" i="12"/>
  <c r="DG627" i="12"/>
  <c r="DH627" i="12"/>
  <c r="DH626" i="12"/>
  <c r="DG626" i="12"/>
  <c r="DH625" i="12"/>
  <c r="DG625" i="12"/>
  <c r="DG624" i="12"/>
  <c r="DH624" i="12"/>
  <c r="DG623" i="12"/>
  <c r="DH623" i="12"/>
  <c r="DH622" i="12"/>
  <c r="DG622" i="12"/>
  <c r="DH621" i="12"/>
  <c r="DG621" i="12"/>
  <c r="DG620" i="12"/>
  <c r="DH620" i="12"/>
  <c r="DG619" i="12"/>
  <c r="DH619" i="12"/>
  <c r="DH618" i="12"/>
  <c r="DG618" i="12"/>
  <c r="DH617" i="12"/>
  <c r="DG617" i="12"/>
  <c r="DH616" i="12"/>
  <c r="DG616" i="12"/>
  <c r="DH615" i="12"/>
  <c r="DG615" i="12"/>
  <c r="DG614" i="12"/>
  <c r="DH614" i="12"/>
  <c r="DG613" i="12"/>
  <c r="DH613" i="12"/>
  <c r="DH612" i="12"/>
  <c r="DG612" i="12"/>
  <c r="DH611" i="12"/>
  <c r="DG611" i="12"/>
  <c r="DG610" i="12"/>
  <c r="DH610" i="12"/>
  <c r="DG609" i="12"/>
  <c r="DH609" i="12"/>
  <c r="DH608" i="12"/>
  <c r="DG608" i="12"/>
  <c r="DG607" i="12"/>
  <c r="DH607" i="12"/>
  <c r="DH606" i="12"/>
  <c r="DG606" i="12"/>
  <c r="DH605" i="12"/>
  <c r="DG605" i="12"/>
  <c r="DG604" i="12"/>
  <c r="DH604" i="12"/>
  <c r="DG603" i="12"/>
  <c r="DH603" i="12"/>
  <c r="DH602" i="12"/>
  <c r="DG602" i="12"/>
  <c r="DH601" i="12"/>
  <c r="DG601" i="12"/>
  <c r="DG600" i="12"/>
  <c r="DH600" i="12"/>
  <c r="DG599" i="12"/>
  <c r="DH599" i="12"/>
  <c r="DH598" i="12"/>
  <c r="DG598" i="12"/>
  <c r="DH597" i="12"/>
  <c r="DG597" i="12"/>
  <c r="DG596" i="12"/>
  <c r="DH596" i="12"/>
  <c r="DG595" i="12"/>
  <c r="DH595" i="12"/>
  <c r="DH594" i="12"/>
  <c r="DG594" i="12"/>
  <c r="DH593" i="12"/>
  <c r="DG593" i="12"/>
  <c r="DG592" i="12"/>
  <c r="DH592" i="12"/>
  <c r="DG591" i="12"/>
  <c r="DH591" i="12"/>
  <c r="DH590" i="12"/>
  <c r="DG590" i="12"/>
  <c r="DH589" i="12"/>
  <c r="DG589" i="12"/>
  <c r="DG588" i="12"/>
  <c r="DH588" i="12"/>
  <c r="DG587" i="12"/>
  <c r="DH587" i="12"/>
  <c r="DH586" i="12"/>
  <c r="DG586" i="12"/>
  <c r="DH585" i="12"/>
  <c r="DG585" i="12"/>
  <c r="DG584" i="12"/>
  <c r="DH584" i="12"/>
  <c r="DG583" i="12"/>
  <c r="DH583" i="12"/>
  <c r="DH582" i="12"/>
  <c r="DG582" i="12"/>
  <c r="DH581" i="12"/>
  <c r="DG581" i="12"/>
  <c r="DG580" i="12"/>
  <c r="DH580" i="12"/>
  <c r="DG579" i="12"/>
  <c r="DH579" i="12"/>
  <c r="DH578" i="12"/>
  <c r="DG578" i="12"/>
  <c r="DH577" i="12"/>
  <c r="DG577" i="12"/>
  <c r="DG576" i="12"/>
  <c r="DH576" i="12"/>
  <c r="DG575" i="12"/>
  <c r="DH575" i="12"/>
  <c r="DH574" i="12"/>
  <c r="DG574" i="12"/>
  <c r="DH573" i="12"/>
  <c r="DG573" i="12"/>
  <c r="DG572" i="12"/>
  <c r="DH572" i="12"/>
  <c r="DG571" i="12"/>
  <c r="DH571" i="12"/>
  <c r="DH570" i="12"/>
  <c r="DG570" i="12"/>
  <c r="DH569" i="12"/>
  <c r="DG569" i="12"/>
  <c r="DH568" i="12"/>
  <c r="DG568" i="12"/>
  <c r="DH567" i="12"/>
  <c r="DG567" i="12"/>
  <c r="DG566" i="12"/>
  <c r="DH566" i="12"/>
  <c r="DG565" i="12"/>
  <c r="DH565" i="12"/>
  <c r="DH564" i="12"/>
  <c r="DG564" i="12"/>
  <c r="DH563" i="12"/>
  <c r="DG563" i="12"/>
  <c r="DG562" i="12"/>
  <c r="DH562" i="12"/>
  <c r="DG561" i="12"/>
  <c r="DH561" i="12"/>
  <c r="DH560" i="12"/>
  <c r="DG560" i="12"/>
  <c r="DH559" i="12"/>
  <c r="DG559" i="12"/>
  <c r="DH558" i="12"/>
  <c r="DG558" i="12"/>
  <c r="DH557" i="12"/>
  <c r="DG557" i="12"/>
  <c r="DH556" i="12"/>
  <c r="DG556" i="12"/>
  <c r="DH555" i="12"/>
  <c r="DG555" i="12"/>
  <c r="DH554" i="12"/>
  <c r="DG554" i="12"/>
  <c r="DH553" i="12"/>
  <c r="DG553" i="12"/>
  <c r="DG552" i="12"/>
  <c r="DH552" i="12"/>
  <c r="DG551" i="12"/>
  <c r="DH551" i="12"/>
  <c r="DG550" i="12"/>
  <c r="DH550" i="12"/>
  <c r="DH549" i="12"/>
  <c r="DG549" i="12"/>
  <c r="DG548" i="12"/>
  <c r="DH548" i="12"/>
  <c r="DH547" i="12"/>
  <c r="DG547" i="12"/>
  <c r="DG546" i="12"/>
  <c r="DH546" i="12"/>
  <c r="DG545" i="12"/>
  <c r="DH545" i="12"/>
  <c r="DH544" i="12"/>
  <c r="DG544" i="12"/>
  <c r="DH543" i="12"/>
  <c r="DG543" i="12"/>
  <c r="DG542" i="12"/>
  <c r="DH542" i="12"/>
  <c r="DG541" i="12"/>
  <c r="DH541" i="12"/>
  <c r="DH540" i="12"/>
  <c r="DG540" i="12"/>
  <c r="DH539" i="12"/>
  <c r="DG539" i="12"/>
  <c r="DG538" i="12"/>
  <c r="DH538" i="12"/>
  <c r="DG537" i="12"/>
  <c r="DH537" i="12"/>
  <c r="DH536" i="12"/>
  <c r="DG536" i="12"/>
  <c r="DH535" i="12"/>
  <c r="DG535" i="12"/>
  <c r="DG534" i="12"/>
  <c r="DH534" i="12"/>
  <c r="DG533" i="12"/>
  <c r="DH533" i="12"/>
  <c r="DG532" i="12"/>
  <c r="DH532" i="12"/>
  <c r="DG531" i="12"/>
  <c r="DH531" i="12"/>
  <c r="DH530" i="12"/>
  <c r="DG530" i="12"/>
  <c r="DH529" i="12"/>
  <c r="DG529" i="12"/>
  <c r="DG528" i="12"/>
  <c r="DH528" i="12"/>
  <c r="DG527" i="12"/>
  <c r="DH527" i="12"/>
  <c r="DH526" i="12"/>
  <c r="DG526" i="12"/>
  <c r="DH525" i="12"/>
  <c r="DG525" i="12"/>
  <c r="DG524" i="12"/>
  <c r="DH524" i="12"/>
  <c r="DG523" i="12"/>
  <c r="DH523" i="12"/>
  <c r="DG522" i="12"/>
  <c r="DH522" i="12"/>
  <c r="DG521" i="12"/>
  <c r="DH521" i="12"/>
  <c r="DG520" i="12"/>
  <c r="DH520" i="12"/>
  <c r="DH519" i="12"/>
  <c r="DG519" i="12"/>
  <c r="DG518" i="12"/>
  <c r="DH518" i="12"/>
  <c r="DG517" i="12"/>
  <c r="DH517" i="12"/>
  <c r="DH516" i="12"/>
  <c r="DG516" i="12"/>
  <c r="DH515" i="12"/>
  <c r="DG515" i="12"/>
  <c r="DG514" i="12"/>
  <c r="DH514" i="12"/>
  <c r="DG513" i="12"/>
  <c r="DH513" i="12"/>
  <c r="DG512" i="12"/>
  <c r="DH512" i="12"/>
  <c r="DG511" i="12"/>
  <c r="DH511" i="12"/>
  <c r="DH510" i="12"/>
  <c r="DG510" i="12"/>
  <c r="DH509" i="12"/>
  <c r="DG509" i="12"/>
  <c r="DG508" i="12"/>
  <c r="DH508" i="12"/>
  <c r="DG507" i="12"/>
  <c r="DH507" i="12"/>
  <c r="DH506" i="12"/>
  <c r="DG506" i="12"/>
  <c r="DH505" i="12"/>
  <c r="DG505" i="12"/>
  <c r="DG504" i="12"/>
  <c r="DH504" i="12"/>
  <c r="DG503" i="12"/>
  <c r="DH503" i="12"/>
  <c r="DG502" i="12"/>
  <c r="DH502" i="12"/>
  <c r="DH501" i="12"/>
  <c r="DG501" i="12"/>
  <c r="DH500" i="12"/>
  <c r="DG500" i="12"/>
  <c r="DG499" i="12"/>
  <c r="DH499" i="12"/>
  <c r="DH498" i="12"/>
  <c r="DG498" i="12"/>
  <c r="DH497" i="12"/>
  <c r="DG497" i="12"/>
  <c r="DG496" i="12"/>
  <c r="DH496" i="12"/>
  <c r="DG495" i="12"/>
  <c r="DH495" i="12"/>
  <c r="DH494" i="12"/>
  <c r="DG494" i="12"/>
  <c r="DH493" i="12"/>
  <c r="DG493" i="12"/>
  <c r="DH492" i="12"/>
  <c r="DG492" i="12"/>
  <c r="DG491" i="12"/>
  <c r="DH491" i="12"/>
  <c r="DG490" i="12"/>
  <c r="DH490" i="12"/>
  <c r="DG489" i="12"/>
  <c r="DH489" i="12"/>
  <c r="DH488" i="12"/>
  <c r="DG488" i="12"/>
  <c r="DG487" i="12"/>
  <c r="DH487" i="12"/>
  <c r="DG486" i="12"/>
  <c r="DH486" i="12"/>
  <c r="DG485" i="12"/>
  <c r="DH485" i="12"/>
  <c r="DG484" i="12"/>
  <c r="DH484" i="12"/>
  <c r="DG483" i="12"/>
  <c r="DH483" i="12"/>
  <c r="DG482" i="12"/>
  <c r="DH482" i="12"/>
  <c r="DH481" i="12"/>
  <c r="DG481" i="12"/>
  <c r="DG480" i="12"/>
  <c r="DH480" i="12"/>
  <c r="DG479" i="12"/>
  <c r="DH479" i="12"/>
  <c r="DG478" i="12"/>
  <c r="DH478" i="12"/>
  <c r="DG477" i="12"/>
  <c r="DH477" i="12"/>
  <c r="DH476" i="12"/>
  <c r="DG476" i="12"/>
  <c r="DH475" i="12"/>
  <c r="DG475" i="12"/>
  <c r="DG474" i="12"/>
  <c r="DH474" i="12"/>
  <c r="DG473" i="12"/>
  <c r="DH473" i="12"/>
  <c r="DG472" i="12"/>
  <c r="DH472" i="12"/>
  <c r="DG471" i="12"/>
  <c r="DH471" i="12"/>
  <c r="DG470" i="12"/>
  <c r="DH470" i="12"/>
  <c r="DH469" i="12"/>
  <c r="DG469" i="12"/>
  <c r="DG468" i="12"/>
  <c r="DH468" i="12"/>
  <c r="DG467" i="12"/>
  <c r="DH467" i="12"/>
  <c r="DH466" i="12"/>
  <c r="DG466" i="12"/>
  <c r="DH465" i="12"/>
  <c r="DG465" i="12"/>
  <c r="DG464" i="12"/>
  <c r="DH464" i="12"/>
  <c r="DG463" i="12"/>
  <c r="DH463" i="12"/>
  <c r="DG462" i="12"/>
  <c r="DH462" i="12"/>
  <c r="DH461" i="12"/>
  <c r="DG461" i="12"/>
  <c r="DH460" i="12"/>
  <c r="DG460" i="12"/>
  <c r="DG459" i="12"/>
  <c r="DH459" i="12"/>
  <c r="DG458" i="12"/>
  <c r="DH458" i="12"/>
  <c r="DG457" i="12"/>
  <c r="DH457" i="12"/>
  <c r="DH456" i="12"/>
  <c r="DG456" i="12"/>
  <c r="DH455" i="12"/>
  <c r="DG455" i="12"/>
  <c r="DG454" i="12"/>
  <c r="DH454" i="12"/>
  <c r="DG453" i="12"/>
  <c r="DH453" i="12"/>
  <c r="DH452" i="12"/>
  <c r="DG452" i="12"/>
  <c r="DH451" i="12"/>
  <c r="DG451" i="12"/>
  <c r="DG450" i="12"/>
  <c r="DH450" i="12"/>
  <c r="DG449" i="12"/>
  <c r="DH449" i="12"/>
  <c r="DH448" i="12"/>
  <c r="DG448" i="12"/>
  <c r="DH447" i="12"/>
  <c r="DG447" i="12"/>
  <c r="DG446" i="12"/>
  <c r="DH446" i="12"/>
  <c r="DG445" i="12"/>
  <c r="DH445" i="12"/>
  <c r="DH444" i="12"/>
  <c r="DG444" i="12"/>
  <c r="DH443" i="12"/>
  <c r="DG443" i="12"/>
  <c r="DG442" i="12"/>
  <c r="DH442" i="12"/>
  <c r="DG441" i="12"/>
  <c r="DH441" i="12"/>
  <c r="DH440" i="12"/>
  <c r="DG440" i="12"/>
  <c r="DH439" i="12"/>
  <c r="DG439" i="12"/>
  <c r="DG438" i="12"/>
  <c r="DH438" i="12"/>
  <c r="DG437" i="12"/>
  <c r="DH437" i="12"/>
  <c r="DG436" i="12"/>
  <c r="DH436" i="12"/>
  <c r="DG435" i="12"/>
  <c r="DH435" i="12"/>
  <c r="DG434" i="12"/>
  <c r="DH434" i="12"/>
  <c r="DG433" i="12"/>
  <c r="DH433" i="12"/>
  <c r="DG432" i="12"/>
  <c r="DH432" i="12"/>
  <c r="DH431" i="12"/>
  <c r="DG431" i="12"/>
  <c r="DG430" i="12"/>
  <c r="DH430" i="12"/>
  <c r="DG429" i="12"/>
  <c r="DH429" i="12"/>
  <c r="DH428" i="12"/>
  <c r="DG428" i="12"/>
  <c r="DG427" i="12"/>
  <c r="DH427" i="12"/>
  <c r="DG309" i="12"/>
  <c r="DG426" i="12"/>
  <c r="DH426" i="12"/>
  <c r="DG425" i="12"/>
  <c r="DH425" i="12"/>
  <c r="DG424" i="12"/>
  <c r="DH424" i="12"/>
  <c r="DG423" i="12"/>
  <c r="DH423" i="12"/>
  <c r="DG422" i="12"/>
  <c r="DH422" i="12"/>
  <c r="DG421" i="12"/>
  <c r="DH421" i="12"/>
  <c r="DG420" i="12"/>
  <c r="DH420" i="12"/>
  <c r="DG419" i="12"/>
  <c r="DH419" i="12"/>
  <c r="DG418" i="12"/>
  <c r="DH418" i="12"/>
  <c r="DH417" i="12"/>
  <c r="DG417" i="12"/>
  <c r="DH416" i="12"/>
  <c r="DG416" i="12"/>
  <c r="DH415" i="12"/>
  <c r="DG415" i="12"/>
  <c r="DH414" i="12"/>
  <c r="DG414" i="12"/>
  <c r="DG413" i="12"/>
  <c r="DH413" i="12"/>
  <c r="DH412" i="12"/>
  <c r="DG412" i="12"/>
  <c r="DH411" i="12"/>
  <c r="DG411" i="12"/>
  <c r="DG410" i="12"/>
  <c r="DH410" i="12"/>
  <c r="DG409" i="12"/>
  <c r="DH409" i="12"/>
  <c r="DH408" i="12"/>
  <c r="DG408" i="12"/>
  <c r="DG407" i="12"/>
  <c r="DH407" i="12"/>
  <c r="DH406" i="12"/>
  <c r="DG406" i="12"/>
  <c r="DH405" i="12"/>
  <c r="DG405" i="12"/>
  <c r="DG404" i="12"/>
  <c r="DH404" i="12"/>
  <c r="DG403" i="12"/>
  <c r="DH403" i="12"/>
  <c r="DG402" i="12"/>
  <c r="DH402" i="12"/>
  <c r="DH401" i="12"/>
  <c r="DG401" i="12"/>
  <c r="DG400" i="12"/>
  <c r="DH400" i="12"/>
  <c r="DH399" i="12"/>
  <c r="DG399" i="12"/>
  <c r="DH398" i="12"/>
  <c r="DG398" i="12"/>
  <c r="DG397" i="12"/>
  <c r="DH397" i="12"/>
  <c r="DH396" i="12"/>
  <c r="DG396" i="12"/>
  <c r="DH395" i="12"/>
  <c r="DG395" i="12"/>
  <c r="DG394" i="12"/>
  <c r="DH394" i="12"/>
  <c r="DG393" i="12"/>
  <c r="DH393" i="12"/>
  <c r="DG392" i="12"/>
  <c r="DH392" i="12"/>
  <c r="DH391" i="12"/>
  <c r="DG391" i="12"/>
  <c r="DG390" i="12"/>
  <c r="DH390" i="12"/>
  <c r="DG389" i="12"/>
  <c r="DH389" i="12"/>
  <c r="DH388" i="12"/>
  <c r="DG388" i="12"/>
  <c r="DH387" i="12"/>
  <c r="DG387" i="12"/>
  <c r="DG386" i="12"/>
  <c r="DH386" i="12"/>
  <c r="DG385" i="12"/>
  <c r="DH385" i="12"/>
  <c r="DH384" i="12"/>
  <c r="DG384" i="12"/>
  <c r="DH383" i="12"/>
  <c r="DG383" i="12"/>
  <c r="DG382" i="12"/>
  <c r="DH382" i="12"/>
  <c r="DG381" i="12"/>
  <c r="DH381" i="12"/>
  <c r="DG380" i="12"/>
  <c r="DH380" i="12"/>
  <c r="DG379" i="12"/>
  <c r="DH379" i="12"/>
  <c r="DH378" i="12"/>
  <c r="DG378" i="12"/>
  <c r="DH377" i="12"/>
  <c r="DG377" i="12"/>
  <c r="DG376" i="12"/>
  <c r="DH376" i="12"/>
  <c r="DH375" i="12"/>
  <c r="DG375" i="12"/>
  <c r="DG374" i="12"/>
  <c r="DH374" i="12"/>
  <c r="DG373" i="12"/>
  <c r="DH373" i="12"/>
  <c r="DG372" i="12"/>
  <c r="DH372" i="12"/>
  <c r="DH371" i="12"/>
  <c r="DG371" i="12"/>
  <c r="DG370" i="12"/>
  <c r="DH370" i="12"/>
  <c r="DG369" i="12"/>
  <c r="DH369" i="12"/>
  <c r="DH368" i="12"/>
  <c r="DG368" i="12"/>
  <c r="DH367" i="12"/>
  <c r="DG367" i="12"/>
  <c r="DH366" i="12"/>
  <c r="DG366" i="12"/>
  <c r="DH365" i="12"/>
  <c r="DG365" i="12"/>
  <c r="DG364" i="12"/>
  <c r="DH364" i="12"/>
  <c r="DG363" i="12"/>
  <c r="DH363" i="12"/>
  <c r="DH362" i="12"/>
  <c r="DG362" i="12"/>
  <c r="DH361" i="12"/>
  <c r="DG361" i="12"/>
  <c r="DG360" i="12"/>
  <c r="DH360" i="12"/>
  <c r="DG359" i="12"/>
  <c r="DH359" i="12"/>
  <c r="DG358" i="12"/>
  <c r="DH358" i="12"/>
  <c r="DG357" i="12"/>
  <c r="DH357" i="12"/>
  <c r="DH356" i="12"/>
  <c r="DG356" i="12"/>
  <c r="DH355" i="12"/>
  <c r="DG355" i="12"/>
  <c r="DG354" i="12"/>
  <c r="DH354" i="12"/>
  <c r="DG353" i="12"/>
  <c r="DH353" i="12"/>
  <c r="DH352" i="12"/>
  <c r="DG352" i="12"/>
  <c r="DH351" i="12"/>
  <c r="DG351" i="12"/>
  <c r="DG350" i="12"/>
  <c r="DH350" i="12"/>
  <c r="DG349" i="12"/>
  <c r="DH349" i="12"/>
  <c r="DG348" i="12"/>
  <c r="DH348" i="12"/>
  <c r="DG347" i="12"/>
  <c r="DH347" i="12"/>
  <c r="DH346" i="12"/>
  <c r="DG346" i="12"/>
  <c r="DH345" i="12"/>
  <c r="DG345" i="12"/>
  <c r="DG344" i="12"/>
  <c r="DH344" i="12"/>
  <c r="DG343" i="12"/>
  <c r="DH343" i="12"/>
  <c r="DH342" i="12"/>
  <c r="DG342" i="12"/>
  <c r="DH341" i="12"/>
  <c r="DG341" i="12"/>
  <c r="DG340" i="12"/>
  <c r="DH340" i="12"/>
  <c r="DG339" i="12"/>
  <c r="DH339" i="12"/>
  <c r="DG338" i="12"/>
  <c r="DH338" i="12"/>
  <c r="DG337" i="12"/>
  <c r="DH337" i="12"/>
  <c r="DG336" i="12"/>
  <c r="DH336" i="12"/>
  <c r="DG335" i="12"/>
  <c r="DH335" i="12"/>
  <c r="DH334" i="12"/>
  <c r="DG334" i="12"/>
  <c r="DH333" i="12"/>
  <c r="DG333" i="12"/>
  <c r="DG332" i="12"/>
  <c r="DH332" i="12"/>
  <c r="DG331" i="12"/>
  <c r="DH331" i="12"/>
  <c r="DG330" i="12"/>
  <c r="DH330" i="12"/>
  <c r="DG329" i="12"/>
  <c r="DH329" i="12"/>
  <c r="DH328" i="12"/>
  <c r="DG328" i="12"/>
  <c r="DH327" i="12"/>
  <c r="DG327" i="12"/>
  <c r="DG326" i="12"/>
  <c r="DH326" i="12"/>
  <c r="DG325" i="12"/>
  <c r="DH325" i="12"/>
  <c r="DG324" i="12"/>
  <c r="DH324" i="12"/>
  <c r="DG323" i="12"/>
  <c r="DH323" i="12"/>
  <c r="DH322" i="12"/>
  <c r="DG322" i="12"/>
  <c r="DH321" i="12"/>
  <c r="DG321" i="12"/>
  <c r="DG320" i="12"/>
  <c r="DH320" i="12"/>
  <c r="DG319" i="12"/>
  <c r="DH319" i="12"/>
  <c r="DH318" i="12"/>
  <c r="DG318" i="12"/>
  <c r="DH317" i="12"/>
  <c r="DG317" i="12"/>
  <c r="DG316" i="12"/>
  <c r="DH316" i="12"/>
  <c r="DG315" i="12"/>
  <c r="DH315" i="12"/>
  <c r="DH314" i="12"/>
  <c r="DG314" i="12"/>
  <c r="DG313" i="12"/>
  <c r="DH313" i="12"/>
  <c r="DH312" i="12"/>
  <c r="DG312" i="12"/>
  <c r="DH311" i="12"/>
  <c r="DG311" i="12"/>
  <c r="DG310" i="12"/>
  <c r="DH310" i="12"/>
  <c r="DH309" i="12"/>
  <c r="DG308" i="12"/>
  <c r="DH308" i="12"/>
  <c r="DH307" i="12"/>
  <c r="DG307" i="12"/>
  <c r="DH306" i="12"/>
  <c r="DH305" i="12"/>
  <c r="DG305" i="12"/>
  <c r="DG304" i="12"/>
  <c r="DH304" i="12"/>
  <c r="DG303" i="12"/>
  <c r="DH303" i="12"/>
  <c r="DH302" i="12"/>
  <c r="DG302" i="12"/>
  <c r="DH301" i="12"/>
  <c r="DG301" i="12"/>
  <c r="DG300" i="12"/>
  <c r="DH300" i="12"/>
  <c r="DG299" i="12"/>
  <c r="DH299" i="12"/>
  <c r="DG298" i="12"/>
  <c r="DH298" i="12"/>
  <c r="DG297" i="12"/>
  <c r="DH297" i="12"/>
  <c r="DG296" i="12"/>
  <c r="DH296" i="12"/>
  <c r="DH295" i="12"/>
  <c r="DG295" i="12"/>
  <c r="DG294" i="12"/>
  <c r="DH294" i="12"/>
  <c r="DG293" i="12"/>
  <c r="DH293" i="12"/>
  <c r="DG292" i="12"/>
  <c r="DH292" i="12"/>
  <c r="DG291" i="12"/>
  <c r="DH291" i="12"/>
  <c r="DG290" i="12"/>
  <c r="DH290" i="12"/>
  <c r="DH289" i="12"/>
  <c r="DG289" i="12"/>
  <c r="DG288" i="12"/>
  <c r="DH288" i="12"/>
  <c r="DG287" i="12"/>
  <c r="DH287" i="12"/>
  <c r="DH286" i="12"/>
  <c r="DG286" i="12"/>
  <c r="DH285" i="12"/>
  <c r="DG285" i="12"/>
  <c r="DG284" i="12"/>
  <c r="DH284" i="12"/>
  <c r="DG283" i="12"/>
  <c r="DH283" i="12"/>
  <c r="DG282" i="12"/>
  <c r="DH282" i="12"/>
  <c r="DH281" i="12"/>
  <c r="DG281" i="12"/>
  <c r="DG280" i="12"/>
  <c r="DH280" i="12"/>
  <c r="DG279" i="12"/>
  <c r="DH279" i="12"/>
  <c r="DG278" i="12"/>
  <c r="DH278" i="12"/>
  <c r="DG277" i="12"/>
  <c r="DH277" i="12"/>
  <c r="DG276" i="12"/>
  <c r="DH276" i="12"/>
  <c r="DG275" i="12"/>
  <c r="DH275" i="12"/>
  <c r="DH274" i="12"/>
  <c r="DG274" i="12"/>
  <c r="DH273" i="12"/>
  <c r="DG273" i="12"/>
  <c r="DG272" i="12"/>
  <c r="DH272" i="12"/>
  <c r="DG271" i="12"/>
  <c r="DH271" i="12"/>
  <c r="DH270" i="12"/>
  <c r="DG270" i="12"/>
  <c r="DH269" i="12"/>
  <c r="DG269" i="12"/>
  <c r="DG268" i="12"/>
  <c r="DH268" i="12"/>
  <c r="DG267" i="12"/>
  <c r="DH267" i="12"/>
  <c r="DH266" i="12"/>
  <c r="DG266" i="12"/>
  <c r="DH265" i="12"/>
  <c r="DG265" i="12"/>
  <c r="DG264" i="12"/>
  <c r="DH264" i="12"/>
  <c r="DG263" i="12"/>
  <c r="DH263" i="12"/>
  <c r="DH262" i="12"/>
  <c r="DG262" i="12"/>
  <c r="DH261" i="12"/>
  <c r="DG261" i="12"/>
  <c r="DG260" i="12"/>
  <c r="DH260" i="12"/>
  <c r="DG259" i="12"/>
  <c r="DH259" i="12"/>
  <c r="DH258" i="12"/>
  <c r="DG258" i="12"/>
  <c r="DH257" i="12"/>
  <c r="DG257" i="12"/>
  <c r="DG256" i="12"/>
  <c r="DH256" i="12"/>
  <c r="DG255" i="12"/>
  <c r="DH255" i="12"/>
  <c r="DH254" i="12"/>
  <c r="DG254" i="12"/>
  <c r="DH253" i="12"/>
  <c r="DG253" i="12"/>
  <c r="DG252" i="12"/>
  <c r="DH252" i="12"/>
  <c r="DG251" i="12"/>
  <c r="DH251" i="12"/>
  <c r="DH250" i="12"/>
  <c r="DG250" i="12"/>
  <c r="DH249" i="12"/>
  <c r="DG249" i="12"/>
  <c r="DG248" i="12"/>
  <c r="DH248" i="12"/>
  <c r="DH247" i="12"/>
  <c r="DG247" i="12"/>
  <c r="DH246" i="12"/>
  <c r="DH245" i="12"/>
  <c r="DG245" i="12"/>
  <c r="DG244" i="12"/>
  <c r="DH244" i="12"/>
  <c r="DG243" i="12"/>
  <c r="DH243" i="12"/>
  <c r="DH242" i="12"/>
  <c r="DG242" i="12"/>
  <c r="DH241" i="12"/>
  <c r="DG241" i="12"/>
  <c r="DG240" i="12"/>
  <c r="DH240" i="12"/>
  <c r="DG239" i="12"/>
  <c r="DH239" i="12"/>
  <c r="DG238" i="12"/>
  <c r="DH238" i="12"/>
  <c r="DG237" i="12"/>
  <c r="DH237" i="12"/>
  <c r="DG215" i="12"/>
  <c r="DH236" i="12"/>
  <c r="DG236" i="12"/>
  <c r="DH235" i="12"/>
  <c r="DG235" i="12"/>
  <c r="DG234" i="12"/>
  <c r="DH234" i="12"/>
  <c r="DG233" i="12"/>
  <c r="DH233" i="12"/>
  <c r="DG232" i="12"/>
  <c r="DH232" i="12"/>
  <c r="DG231" i="12"/>
  <c r="DH231" i="12"/>
  <c r="DG230" i="12"/>
  <c r="DH230" i="12"/>
  <c r="DG229" i="12"/>
  <c r="DH229" i="12"/>
  <c r="DG228" i="12"/>
  <c r="DH228" i="12"/>
  <c r="DH227" i="12"/>
  <c r="DG227" i="12"/>
  <c r="DG226" i="12"/>
  <c r="DH226" i="12"/>
  <c r="DG225" i="12"/>
  <c r="DH225" i="12"/>
  <c r="DH224" i="12"/>
  <c r="DG224" i="12"/>
  <c r="DH223" i="12"/>
  <c r="DG223" i="12"/>
  <c r="DG222" i="12"/>
  <c r="DH222" i="12"/>
  <c r="DG221" i="12"/>
  <c r="DH221" i="12"/>
  <c r="DG220" i="12"/>
  <c r="DH220" i="12"/>
  <c r="DG219" i="12"/>
  <c r="DH219" i="12"/>
  <c r="DH218" i="12"/>
  <c r="DG218" i="12"/>
  <c r="DH215" i="12"/>
  <c r="DH217" i="12"/>
  <c r="DG217" i="12"/>
  <c r="DG216" i="12"/>
  <c r="DH216" i="12"/>
  <c r="DG214" i="12"/>
  <c r="DH214" i="12"/>
  <c r="DG213" i="12"/>
  <c r="DH213" i="12"/>
  <c r="DH212" i="12"/>
  <c r="DG212" i="12"/>
  <c r="DH211" i="12"/>
  <c r="DG211" i="12"/>
  <c r="DG210" i="12"/>
  <c r="DH210" i="12"/>
  <c r="DG209" i="12"/>
  <c r="DH209" i="12"/>
  <c r="DG208" i="12"/>
  <c r="DH208" i="12"/>
  <c r="DG207" i="12"/>
  <c r="DH207" i="12"/>
  <c r="DH206" i="12"/>
  <c r="DG206" i="12"/>
  <c r="DH205" i="12"/>
  <c r="DG205" i="12"/>
  <c r="DG204" i="12"/>
  <c r="DH204" i="12"/>
  <c r="DG203" i="12"/>
  <c r="DH203" i="12"/>
  <c r="DG190" i="12"/>
  <c r="DG202" i="12"/>
  <c r="DH202" i="12"/>
  <c r="DH201" i="12"/>
  <c r="DG201" i="12"/>
  <c r="DG200" i="12"/>
  <c r="DH200" i="12"/>
  <c r="DG199" i="12"/>
  <c r="DH199" i="12"/>
  <c r="DH198" i="12"/>
  <c r="DG198" i="12"/>
  <c r="DH197" i="12"/>
  <c r="DG197" i="12"/>
  <c r="DG196" i="12"/>
  <c r="DH196" i="12"/>
  <c r="DG195" i="12"/>
  <c r="DH195" i="12"/>
  <c r="DG194" i="12"/>
  <c r="DH194" i="12"/>
  <c r="DH193" i="12"/>
  <c r="DG193" i="12"/>
  <c r="DG192" i="12"/>
  <c r="DH192" i="12"/>
  <c r="DG191" i="12"/>
  <c r="DH191" i="12"/>
  <c r="DH190" i="12"/>
  <c r="DH189" i="12"/>
  <c r="DG189" i="12"/>
  <c r="DG188" i="12"/>
  <c r="DH188" i="12"/>
  <c r="DH187" i="12"/>
  <c r="DG187" i="12"/>
  <c r="DG186" i="12"/>
  <c r="DH186" i="12"/>
  <c r="DG185" i="12"/>
  <c r="DH185" i="12"/>
  <c r="DH184" i="12"/>
  <c r="DG184" i="12"/>
  <c r="DH183" i="12"/>
  <c r="DG183" i="12"/>
  <c r="DG182" i="12"/>
  <c r="DH182" i="12"/>
  <c r="DG181" i="12"/>
  <c r="DH181" i="12"/>
  <c r="DG180" i="12"/>
  <c r="DH180" i="12"/>
  <c r="DG179" i="12"/>
  <c r="DH179" i="12"/>
  <c r="DH178" i="12"/>
  <c r="DG178" i="12"/>
  <c r="DG177" i="12"/>
  <c r="DH177" i="12"/>
  <c r="DH176" i="12"/>
  <c r="DG176" i="12"/>
  <c r="DH175" i="12"/>
  <c r="DG175" i="12"/>
  <c r="DG174" i="12"/>
  <c r="DH174" i="12"/>
  <c r="DG173" i="12"/>
  <c r="DH173" i="12"/>
  <c r="DG172" i="12"/>
  <c r="DH172" i="12"/>
  <c r="DG171" i="12"/>
  <c r="DH171" i="12"/>
  <c r="DG170" i="12"/>
  <c r="DH170" i="12"/>
  <c r="DG169" i="12"/>
  <c r="DH169" i="12"/>
  <c r="DG168" i="12"/>
  <c r="DH168" i="12"/>
  <c r="DH167" i="12"/>
  <c r="DG167" i="12"/>
  <c r="DG166" i="12"/>
  <c r="DH166" i="12"/>
  <c r="DG165" i="12"/>
  <c r="DH165" i="12"/>
  <c r="DH164" i="12"/>
  <c r="DG164" i="12"/>
  <c r="DH163" i="12"/>
  <c r="DG163" i="12"/>
  <c r="DG162" i="12"/>
  <c r="DH162" i="12"/>
  <c r="DG161" i="12"/>
  <c r="DH161" i="12"/>
  <c r="DG160" i="12"/>
  <c r="DH160" i="12"/>
  <c r="DG159" i="12"/>
  <c r="DH159" i="12"/>
  <c r="DG158" i="12"/>
  <c r="DH158" i="12"/>
  <c r="DG157" i="12"/>
  <c r="DH157" i="12"/>
  <c r="DH156" i="12"/>
  <c r="DG156" i="12"/>
  <c r="DH155" i="12"/>
  <c r="DG155" i="12"/>
  <c r="DH154" i="12"/>
  <c r="DG154" i="12"/>
  <c r="DH153" i="12"/>
  <c r="DG153" i="12"/>
  <c r="DH152" i="12"/>
  <c r="DG152" i="12"/>
  <c r="DH151" i="12"/>
  <c r="DG151" i="12"/>
  <c r="DG150" i="12"/>
  <c r="DH150" i="12"/>
  <c r="DG149" i="12"/>
  <c r="DH149" i="12"/>
  <c r="DH148" i="12"/>
  <c r="DG148" i="12"/>
  <c r="DH147" i="12"/>
  <c r="DG147" i="12"/>
  <c r="DH146" i="12"/>
  <c r="DG146" i="12"/>
  <c r="DH145" i="12"/>
  <c r="DG145" i="12"/>
  <c r="DG144" i="12"/>
  <c r="DH144" i="12"/>
  <c r="DG143" i="12"/>
  <c r="DH143" i="12"/>
  <c r="DH142" i="12"/>
  <c r="DG142" i="12"/>
  <c r="DH141" i="12"/>
  <c r="DG141" i="12"/>
  <c r="DG140" i="12"/>
  <c r="DH140" i="12"/>
  <c r="DH139" i="12"/>
  <c r="DG139" i="12"/>
  <c r="DG138" i="12"/>
  <c r="DH138" i="12"/>
  <c r="DG137" i="12"/>
  <c r="DH137" i="12"/>
  <c r="DH136" i="12"/>
  <c r="DG136" i="12"/>
  <c r="DH135" i="12"/>
  <c r="DG135" i="12"/>
  <c r="DG134" i="12"/>
  <c r="DH134" i="12"/>
  <c r="DG133" i="12"/>
  <c r="DH133" i="12"/>
  <c r="DG132" i="12"/>
  <c r="DH132" i="12"/>
  <c r="DH131" i="12"/>
  <c r="DG131" i="12"/>
  <c r="DH130" i="12"/>
  <c r="DG130" i="12"/>
  <c r="DH129" i="12"/>
  <c r="DG129" i="12"/>
  <c r="DG128" i="12"/>
  <c r="DH128" i="12"/>
  <c r="DG127" i="12"/>
  <c r="DH127" i="12"/>
  <c r="DG126" i="12"/>
  <c r="DH126" i="12"/>
  <c r="DG125" i="12"/>
  <c r="DH125" i="12"/>
  <c r="DG124" i="12"/>
  <c r="DH124" i="12"/>
  <c r="DG123" i="12"/>
  <c r="DH123" i="12"/>
  <c r="DG122" i="12"/>
  <c r="DH122" i="12"/>
  <c r="DH121" i="12"/>
  <c r="DG121" i="12"/>
  <c r="DG120" i="12"/>
  <c r="DH120" i="12"/>
  <c r="DG119" i="12"/>
  <c r="DH119" i="12"/>
  <c r="DH118" i="12"/>
  <c r="DG118" i="12"/>
  <c r="DH117" i="12"/>
  <c r="DG117" i="12"/>
  <c r="DH116" i="12"/>
  <c r="DG116" i="12"/>
  <c r="DH115" i="12"/>
  <c r="DG115" i="12"/>
  <c r="DG114" i="12"/>
  <c r="DH114" i="12"/>
  <c r="DG113" i="12"/>
  <c r="DH113" i="12"/>
  <c r="DH112" i="12"/>
  <c r="DG112" i="12"/>
  <c r="DH111" i="12"/>
  <c r="DG111" i="12"/>
  <c r="DG110" i="12"/>
  <c r="DH110" i="12"/>
  <c r="DG109" i="12"/>
  <c r="DH109" i="12"/>
  <c r="DG108" i="12"/>
  <c r="DH108" i="12"/>
  <c r="DG107" i="12"/>
  <c r="DH107" i="12"/>
  <c r="DG106" i="12"/>
  <c r="DH106" i="12"/>
  <c r="DG105" i="12"/>
  <c r="DH105" i="12"/>
  <c r="DG104" i="12"/>
  <c r="DH104" i="12"/>
  <c r="DG103" i="12"/>
  <c r="DH103" i="12"/>
  <c r="DH102" i="12"/>
  <c r="DG102" i="12"/>
  <c r="DH101" i="12"/>
  <c r="DG101" i="12"/>
  <c r="DG100" i="12"/>
  <c r="DH100" i="12"/>
  <c r="DG99" i="12"/>
  <c r="DH99" i="12"/>
  <c r="DH98" i="12"/>
  <c r="DG98" i="12"/>
  <c r="DH97" i="12"/>
  <c r="DG97" i="12"/>
  <c r="DG96" i="12"/>
  <c r="DH96" i="12"/>
  <c r="DG95" i="12"/>
  <c r="DH95" i="12"/>
  <c r="DH94" i="12"/>
  <c r="DG93" i="12"/>
  <c r="DH93" i="12"/>
  <c r="CP24" i="12"/>
  <c r="DG47" i="12"/>
  <c r="DH47" i="12"/>
  <c r="DG55" i="12"/>
  <c r="DH55" i="12"/>
  <c r="DG63" i="12"/>
  <c r="DH63" i="12"/>
  <c r="DG71" i="12"/>
  <c r="DH71" i="12"/>
  <c r="DG79" i="12"/>
  <c r="DH79" i="12"/>
  <c r="DG33" i="12"/>
  <c r="DH33" i="12"/>
  <c r="DG41" i="12"/>
  <c r="DH41" i="12"/>
  <c r="DG87" i="12"/>
  <c r="DH87" i="12"/>
  <c r="DG91" i="12"/>
  <c r="DH91" i="12"/>
  <c r="DG53" i="12"/>
  <c r="DH53" i="12"/>
  <c r="DG61" i="12"/>
  <c r="DH61" i="12"/>
  <c r="DG69" i="12"/>
  <c r="DH69" i="12"/>
  <c r="DG77" i="12"/>
  <c r="DH77" i="12"/>
  <c r="DG32" i="12"/>
  <c r="DH32" i="12"/>
  <c r="DG36" i="12"/>
  <c r="DH36" i="12"/>
  <c r="DG40" i="12"/>
  <c r="DH40" i="12"/>
  <c r="DG44" i="12"/>
  <c r="DH44" i="12"/>
  <c r="DG48" i="12"/>
  <c r="DH48" i="12"/>
  <c r="DG52" i="12"/>
  <c r="DH52" i="12"/>
  <c r="DG56" i="12"/>
  <c r="DH56" i="12"/>
  <c r="DG60" i="12"/>
  <c r="DH60" i="12"/>
  <c r="DG64" i="12"/>
  <c r="DH64" i="12"/>
  <c r="DG68" i="12"/>
  <c r="DH68" i="12"/>
  <c r="DG72" i="12"/>
  <c r="DH72" i="12"/>
  <c r="DG76" i="12"/>
  <c r="DH76" i="12"/>
  <c r="DG80" i="12"/>
  <c r="DH80" i="12"/>
  <c r="DG84" i="12"/>
  <c r="DH84" i="12"/>
  <c r="DG88" i="12"/>
  <c r="DH88" i="12"/>
  <c r="DG92" i="12"/>
  <c r="DH92" i="12"/>
  <c r="DG39" i="12"/>
  <c r="DH39" i="12"/>
  <c r="DG51" i="12"/>
  <c r="DH51" i="12"/>
  <c r="DG59" i="12"/>
  <c r="DH59" i="12"/>
  <c r="DG67" i="12"/>
  <c r="DH67" i="12"/>
  <c r="DG75" i="12"/>
  <c r="DH75" i="12"/>
  <c r="DG37" i="12"/>
  <c r="DH37" i="12"/>
  <c r="DG45" i="12"/>
  <c r="DH45" i="12"/>
  <c r="DG85" i="12"/>
  <c r="DH85" i="12"/>
  <c r="DG89" i="12"/>
  <c r="DH89" i="12"/>
  <c r="DG49" i="12"/>
  <c r="DH49" i="12"/>
  <c r="DG57" i="12"/>
  <c r="DH57" i="12"/>
  <c r="DG65" i="12"/>
  <c r="DH65" i="12"/>
  <c r="DG73" i="12"/>
  <c r="DH73" i="12"/>
  <c r="DG81" i="12"/>
  <c r="DH81" i="12"/>
  <c r="DG34" i="12"/>
  <c r="DH34" i="12"/>
  <c r="DG38" i="12"/>
  <c r="DH38" i="12"/>
  <c r="DG42" i="12"/>
  <c r="DH42" i="12"/>
  <c r="DG46" i="12"/>
  <c r="DH46" i="12"/>
  <c r="DG50" i="12"/>
  <c r="DH50" i="12"/>
  <c r="DG54" i="12"/>
  <c r="DH54" i="12"/>
  <c r="DG58" i="12"/>
  <c r="DH58" i="12"/>
  <c r="DG62" i="12"/>
  <c r="DH62" i="12"/>
  <c r="DG66" i="12"/>
  <c r="DH66" i="12"/>
  <c r="DG70" i="12"/>
  <c r="DH70" i="12"/>
  <c r="DG74" i="12"/>
  <c r="DH74" i="12"/>
  <c r="DG78" i="12"/>
  <c r="DH78" i="12"/>
  <c r="DG82" i="12"/>
  <c r="DH82" i="12"/>
  <c r="DG86" i="12"/>
  <c r="DH86" i="12"/>
  <c r="DG90" i="12"/>
  <c r="DH90" i="12"/>
  <c r="DG35" i="12"/>
  <c r="DH35" i="12"/>
  <c r="DG43" i="12"/>
  <c r="DH43" i="12"/>
  <c r="DG83" i="12"/>
  <c r="DH83" i="12"/>
  <c r="CP32" i="12"/>
  <c r="DK30" i="12" l="1"/>
  <c r="CG31" i="12"/>
  <c r="CL26" i="12"/>
  <c r="CM26" i="12" s="1"/>
  <c r="CN26" i="12" s="1"/>
  <c r="CO26" i="12" s="1"/>
  <c r="CP26" i="12" s="1"/>
  <c r="CQ26" i="12" s="1"/>
  <c r="CJ27" i="12"/>
  <c r="N19" i="11" l="1"/>
  <c r="J13" i="11"/>
  <c r="J12" i="11"/>
  <c r="J11" i="11"/>
  <c r="CQ9" i="12"/>
  <c r="CQ8" i="12"/>
  <c r="CQ7" i="12"/>
  <c r="CQ4" i="12"/>
  <c r="CQ3" i="12"/>
  <c r="M20" i="11"/>
  <c r="M19" i="11"/>
  <c r="M18" i="11"/>
  <c r="M15" i="11"/>
  <c r="M14" i="11"/>
  <c r="CF9" i="12"/>
  <c r="CF8" i="12"/>
  <c r="CF7" i="12"/>
  <c r="CF4" i="12"/>
  <c r="CF3" i="12"/>
  <c r="BU9" i="12"/>
  <c r="BU8" i="12"/>
  <c r="BU7" i="12"/>
  <c r="BU4" i="12"/>
  <c r="BU3" i="12"/>
  <c r="BW31" i="12"/>
  <c r="BV31" i="12"/>
  <c r="BX31" i="12" s="1"/>
  <c r="BZ31" i="12" s="1"/>
  <c r="CC31" i="12" s="1"/>
  <c r="AQ632" i="12"/>
  <c r="AQ631" i="12"/>
  <c r="AQ630" i="12"/>
  <c r="AQ629" i="12"/>
  <c r="AQ628" i="12"/>
  <c r="AQ627" i="12"/>
  <c r="AQ626" i="12"/>
  <c r="AQ625" i="12"/>
  <c r="AQ624" i="12"/>
  <c r="AQ623" i="12"/>
  <c r="AQ622" i="12"/>
  <c r="AQ621" i="12"/>
  <c r="AQ620" i="12"/>
  <c r="AQ619" i="12"/>
  <c r="AQ618" i="12"/>
  <c r="AQ617" i="12"/>
  <c r="AQ616" i="12"/>
  <c r="AQ615" i="12"/>
  <c r="AQ614" i="12"/>
  <c r="AQ613" i="12"/>
  <c r="AQ612" i="12"/>
  <c r="AQ611" i="12"/>
  <c r="AQ610" i="12"/>
  <c r="AQ609" i="12"/>
  <c r="AQ608" i="12"/>
  <c r="AQ607" i="12"/>
  <c r="AQ606" i="12"/>
  <c r="AQ605" i="12"/>
  <c r="AQ604" i="12"/>
  <c r="AQ603" i="12"/>
  <c r="AQ602" i="12"/>
  <c r="AQ601" i="12"/>
  <c r="AQ600" i="12"/>
  <c r="AQ599" i="12"/>
  <c r="AQ598" i="12"/>
  <c r="AQ597" i="12"/>
  <c r="AQ596" i="12"/>
  <c r="AQ595" i="12"/>
  <c r="AQ594" i="12"/>
  <c r="AQ593" i="12"/>
  <c r="AQ592" i="12"/>
  <c r="AQ591" i="12"/>
  <c r="AQ590" i="12"/>
  <c r="AQ589" i="12"/>
  <c r="AQ588" i="12"/>
  <c r="AQ587" i="12"/>
  <c r="AQ586" i="12"/>
  <c r="AQ585" i="12"/>
  <c r="AQ584" i="12"/>
  <c r="AQ583" i="12"/>
  <c r="AQ582" i="12"/>
  <c r="AQ581" i="12"/>
  <c r="AQ580" i="12"/>
  <c r="AQ579" i="12"/>
  <c r="AQ578" i="12"/>
  <c r="AQ577" i="12"/>
  <c r="AQ576" i="12"/>
  <c r="AQ575" i="12"/>
  <c r="AQ574" i="12"/>
  <c r="AQ573" i="12"/>
  <c r="AQ572" i="12"/>
  <c r="AQ571" i="12"/>
  <c r="AQ570" i="12"/>
  <c r="AQ569" i="12"/>
  <c r="AQ568" i="12"/>
  <c r="AQ567" i="12"/>
  <c r="AQ566" i="12"/>
  <c r="AQ565" i="12"/>
  <c r="AQ564" i="12"/>
  <c r="AQ563" i="12"/>
  <c r="AQ562" i="12"/>
  <c r="AQ561" i="12"/>
  <c r="AQ560" i="12"/>
  <c r="AQ559" i="12"/>
  <c r="AQ558" i="12"/>
  <c r="AQ557" i="12"/>
  <c r="AQ556" i="12"/>
  <c r="AQ555" i="12"/>
  <c r="AQ554" i="12"/>
  <c r="AQ553" i="12"/>
  <c r="AQ552" i="12"/>
  <c r="AQ551" i="12"/>
  <c r="AQ550" i="12"/>
  <c r="AQ549" i="12"/>
  <c r="AQ548" i="12"/>
  <c r="AQ547" i="12"/>
  <c r="AQ546" i="12"/>
  <c r="AQ545" i="12"/>
  <c r="AQ544" i="12"/>
  <c r="AQ543" i="12"/>
  <c r="AQ542" i="12"/>
  <c r="AQ541" i="12"/>
  <c r="AQ540" i="12"/>
  <c r="AQ539" i="12"/>
  <c r="AQ538" i="12"/>
  <c r="AQ537" i="12"/>
  <c r="AQ536" i="12"/>
  <c r="AQ535" i="12"/>
  <c r="AQ534" i="12"/>
  <c r="AQ533" i="12"/>
  <c r="AQ532" i="12"/>
  <c r="AQ531" i="12"/>
  <c r="AQ530" i="12"/>
  <c r="AQ529" i="12"/>
  <c r="AQ528" i="12"/>
  <c r="AQ527" i="12"/>
  <c r="AQ526" i="12"/>
  <c r="AQ525" i="12"/>
  <c r="AQ524" i="12"/>
  <c r="AQ523" i="12"/>
  <c r="AQ522" i="12"/>
  <c r="AQ521" i="12"/>
  <c r="AQ520" i="12"/>
  <c r="AQ519" i="12"/>
  <c r="AQ518" i="12"/>
  <c r="AQ517" i="12"/>
  <c r="AQ516" i="12"/>
  <c r="AQ515" i="12"/>
  <c r="AQ514" i="12"/>
  <c r="AQ513" i="12"/>
  <c r="AQ512" i="12"/>
  <c r="AQ511" i="12"/>
  <c r="AQ510" i="12"/>
  <c r="AQ509" i="12"/>
  <c r="AQ508" i="12"/>
  <c r="AQ507" i="12"/>
  <c r="AQ506" i="12"/>
  <c r="AQ505" i="12"/>
  <c r="AQ504" i="12"/>
  <c r="AQ503" i="12"/>
  <c r="AQ502" i="12"/>
  <c r="AQ501" i="12"/>
  <c r="AQ500" i="12"/>
  <c r="AQ499" i="12"/>
  <c r="AQ498" i="12"/>
  <c r="AQ497" i="12"/>
  <c r="AQ496" i="12"/>
  <c r="AQ495" i="12"/>
  <c r="AQ494" i="12"/>
  <c r="AQ493" i="12"/>
  <c r="AQ492" i="12"/>
  <c r="AQ491" i="12"/>
  <c r="AQ490" i="12"/>
  <c r="AQ489" i="12"/>
  <c r="AQ488" i="12"/>
  <c r="AQ487" i="12"/>
  <c r="AQ486" i="12"/>
  <c r="AQ485" i="12"/>
  <c r="AQ484" i="12"/>
  <c r="AQ483" i="12"/>
  <c r="AQ482" i="12"/>
  <c r="AQ481" i="12"/>
  <c r="AQ480" i="12"/>
  <c r="AQ479" i="12"/>
  <c r="AQ478" i="12"/>
  <c r="AQ477" i="12"/>
  <c r="AQ476" i="12"/>
  <c r="AQ475" i="12"/>
  <c r="AQ474" i="12"/>
  <c r="AQ473" i="12"/>
  <c r="AQ472" i="12"/>
  <c r="AQ471" i="12"/>
  <c r="AQ470" i="12"/>
  <c r="AQ469" i="12"/>
  <c r="AQ468" i="12"/>
  <c r="AQ467" i="12"/>
  <c r="AQ466" i="12"/>
  <c r="AQ465" i="12"/>
  <c r="AQ464" i="12"/>
  <c r="AQ463" i="12"/>
  <c r="AQ462" i="12"/>
  <c r="AQ461" i="12"/>
  <c r="AQ460" i="12"/>
  <c r="AQ459" i="12"/>
  <c r="AQ458" i="12"/>
  <c r="AQ457" i="12"/>
  <c r="AQ456" i="12"/>
  <c r="AQ455" i="12"/>
  <c r="AQ454" i="12"/>
  <c r="AQ453" i="12"/>
  <c r="AQ452" i="12"/>
  <c r="AQ451" i="12"/>
  <c r="AQ450" i="12"/>
  <c r="AQ449" i="12"/>
  <c r="AQ448" i="12"/>
  <c r="AQ447" i="12"/>
  <c r="AQ446" i="12"/>
  <c r="AQ445" i="12"/>
  <c r="AQ444" i="12"/>
  <c r="AQ443" i="12"/>
  <c r="AQ442" i="12"/>
  <c r="AQ441" i="12"/>
  <c r="AQ440" i="12"/>
  <c r="AQ439" i="12"/>
  <c r="AQ438" i="12"/>
  <c r="AQ437" i="12"/>
  <c r="AQ436" i="12"/>
  <c r="AQ435" i="12"/>
  <c r="AQ434" i="12"/>
  <c r="AQ433" i="12"/>
  <c r="AQ432" i="12"/>
  <c r="AQ431" i="12"/>
  <c r="AQ430" i="12"/>
  <c r="AQ429" i="12"/>
  <c r="AQ428" i="12"/>
  <c r="AQ427" i="12"/>
  <c r="AQ426" i="12"/>
  <c r="AQ425" i="12"/>
  <c r="AQ424" i="12"/>
  <c r="AQ423" i="12"/>
  <c r="AQ422" i="12"/>
  <c r="AQ421" i="12"/>
  <c r="AQ420" i="12"/>
  <c r="AQ419" i="12"/>
  <c r="AQ418" i="12"/>
  <c r="AQ417" i="12"/>
  <c r="AQ416" i="12"/>
  <c r="AQ415" i="12"/>
  <c r="AQ414" i="12"/>
  <c r="AQ413" i="12"/>
  <c r="AQ412" i="12"/>
  <c r="AQ411" i="12"/>
  <c r="AQ410" i="12"/>
  <c r="AQ409" i="12"/>
  <c r="AQ408" i="12"/>
  <c r="AQ407" i="12"/>
  <c r="AQ406" i="12"/>
  <c r="AQ405" i="12"/>
  <c r="AQ404" i="12"/>
  <c r="AQ403" i="12"/>
  <c r="AQ402" i="12"/>
  <c r="AQ401" i="12"/>
  <c r="AQ400" i="12"/>
  <c r="AQ399" i="12"/>
  <c r="AQ398" i="12"/>
  <c r="AQ397" i="12"/>
  <c r="AQ396" i="12"/>
  <c r="AQ395" i="12"/>
  <c r="AQ394" i="12"/>
  <c r="AQ393" i="12"/>
  <c r="AQ392" i="12"/>
  <c r="AQ391" i="12"/>
  <c r="AQ390" i="12"/>
  <c r="AQ389" i="12"/>
  <c r="AQ388" i="12"/>
  <c r="AQ387" i="12"/>
  <c r="AQ386" i="12"/>
  <c r="AQ385" i="12"/>
  <c r="AQ384" i="12"/>
  <c r="AQ383" i="12"/>
  <c r="AQ382" i="12"/>
  <c r="AQ381" i="12"/>
  <c r="AQ380" i="12"/>
  <c r="AQ379" i="12"/>
  <c r="AQ378" i="12"/>
  <c r="AQ377" i="12"/>
  <c r="AQ376" i="12"/>
  <c r="AQ375" i="12"/>
  <c r="AQ374" i="12"/>
  <c r="AQ373" i="12"/>
  <c r="AQ372" i="12"/>
  <c r="AQ371" i="12"/>
  <c r="AQ370" i="12"/>
  <c r="AQ369" i="12"/>
  <c r="AQ368" i="12"/>
  <c r="AQ367" i="12"/>
  <c r="AQ366" i="12"/>
  <c r="AQ365" i="12"/>
  <c r="AQ364" i="12"/>
  <c r="AQ363" i="12"/>
  <c r="AQ362" i="12"/>
  <c r="AQ361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1" i="12"/>
  <c r="AQ32" i="12"/>
  <c r="BU6" i="12" l="1"/>
  <c r="CF5" i="12"/>
  <c r="CQ5" i="12"/>
  <c r="BY31" i="12"/>
  <c r="CA31" i="12" s="1"/>
  <c r="CD31" i="12" s="1"/>
  <c r="CJ28" i="12"/>
  <c r="BU5" i="12"/>
  <c r="CF6" i="12"/>
  <c r="CQ6" i="12"/>
  <c r="M17" i="11"/>
  <c r="M16" i="11"/>
  <c r="H31" i="12"/>
  <c r="AY30" i="12"/>
  <c r="AW30" i="12"/>
  <c r="AY62" i="12" l="1"/>
  <c r="AZ62" i="12"/>
  <c r="AZ46" i="12" s="1"/>
  <c r="AZ30" i="12" s="1"/>
  <c r="AY78" i="12"/>
  <c r="BG46" i="12"/>
  <c r="BG62" i="12" s="1"/>
  <c r="BG78" i="12" s="1"/>
  <c r="BL29" i="12"/>
  <c r="BO30" i="12"/>
  <c r="BR30" i="12" s="1"/>
  <c r="BN30" i="12"/>
  <c r="BQ30" i="12" s="1"/>
  <c r="BD78" i="12"/>
  <c r="AW78" i="12" s="1"/>
  <c r="AW62" i="12" s="1"/>
  <c r="AW46" i="12" s="1"/>
  <c r="BD62" i="12"/>
  <c r="BF46" i="12"/>
  <c r="AY46" i="12" s="1"/>
  <c r="BL30" i="12"/>
  <c r="BP30" i="12" s="1"/>
  <c r="BM31" i="12"/>
  <c r="BL31" i="12"/>
  <c r="G31" i="12"/>
  <c r="C22" i="12"/>
  <c r="D22" i="12" s="1"/>
  <c r="E22" i="12" s="1"/>
  <c r="F22" i="12" s="1"/>
  <c r="G22" i="12" s="1"/>
  <c r="H22" i="12" s="1"/>
  <c r="E632" i="12"/>
  <c r="E631" i="12"/>
  <c r="E630" i="12"/>
  <c r="E629" i="12"/>
  <c r="E628" i="12"/>
  <c r="E627" i="12"/>
  <c r="E626" i="12"/>
  <c r="E625" i="12"/>
  <c r="E624" i="12"/>
  <c r="E623" i="12"/>
  <c r="E622" i="12"/>
  <c r="E621" i="12"/>
  <c r="E620" i="12"/>
  <c r="E619" i="12"/>
  <c r="E618" i="12"/>
  <c r="E617" i="12"/>
  <c r="E616" i="12"/>
  <c r="E615" i="12"/>
  <c r="E614" i="12"/>
  <c r="E613" i="12"/>
  <c r="E612" i="12"/>
  <c r="E611" i="12"/>
  <c r="E610" i="12"/>
  <c r="E609" i="12"/>
  <c r="E608" i="12"/>
  <c r="E607" i="12"/>
  <c r="E606" i="12"/>
  <c r="E605" i="12"/>
  <c r="E604" i="12"/>
  <c r="E603" i="12"/>
  <c r="E602" i="12"/>
  <c r="E601" i="12"/>
  <c r="E600" i="12"/>
  <c r="E599" i="12"/>
  <c r="E598" i="12"/>
  <c r="E597" i="12"/>
  <c r="E596" i="12"/>
  <c r="E595" i="12"/>
  <c r="E594" i="12"/>
  <c r="E593" i="12"/>
  <c r="E592" i="12"/>
  <c r="E591" i="12"/>
  <c r="E590" i="12"/>
  <c r="E589" i="12"/>
  <c r="E588" i="12"/>
  <c r="E587" i="12"/>
  <c r="E586" i="12"/>
  <c r="E585" i="12"/>
  <c r="E584" i="12"/>
  <c r="E583" i="12"/>
  <c r="E582" i="12"/>
  <c r="E581" i="12"/>
  <c r="E580" i="12"/>
  <c r="E579" i="12"/>
  <c r="E578" i="12"/>
  <c r="E577" i="12"/>
  <c r="E576" i="12"/>
  <c r="E575" i="12"/>
  <c r="E574" i="12"/>
  <c r="E573" i="12"/>
  <c r="E572" i="12"/>
  <c r="E571" i="12"/>
  <c r="E570" i="12"/>
  <c r="E569" i="12"/>
  <c r="E568" i="12"/>
  <c r="E567" i="12"/>
  <c r="E566" i="12"/>
  <c r="E565" i="12"/>
  <c r="E564" i="12"/>
  <c r="E563" i="12"/>
  <c r="E562" i="12"/>
  <c r="E561" i="12"/>
  <c r="E560" i="12"/>
  <c r="E559" i="12"/>
  <c r="E558" i="12"/>
  <c r="E557" i="12"/>
  <c r="E556" i="12"/>
  <c r="E555" i="12"/>
  <c r="E554" i="12"/>
  <c r="E553" i="12"/>
  <c r="E552" i="12"/>
  <c r="E551" i="12"/>
  <c r="E550" i="12"/>
  <c r="E549" i="12"/>
  <c r="E548" i="12"/>
  <c r="E547" i="12"/>
  <c r="E546" i="12"/>
  <c r="E545" i="12"/>
  <c r="E544" i="12"/>
  <c r="E543" i="12"/>
  <c r="E542" i="12"/>
  <c r="E541" i="12"/>
  <c r="E540" i="12"/>
  <c r="E539" i="12"/>
  <c r="E538" i="12"/>
  <c r="E537" i="12"/>
  <c r="E536" i="12"/>
  <c r="E535" i="12"/>
  <c r="E534" i="12"/>
  <c r="E533" i="12"/>
  <c r="E532" i="12"/>
  <c r="E531" i="12"/>
  <c r="E530" i="12"/>
  <c r="E529" i="12"/>
  <c r="E528" i="12"/>
  <c r="E527" i="12"/>
  <c r="E526" i="12"/>
  <c r="E525" i="12"/>
  <c r="E524" i="12"/>
  <c r="E523" i="12"/>
  <c r="E522" i="12"/>
  <c r="E521" i="12"/>
  <c r="E520" i="12"/>
  <c r="E519" i="12"/>
  <c r="E518" i="12"/>
  <c r="E517" i="12"/>
  <c r="E516" i="12"/>
  <c r="E515" i="12"/>
  <c r="E514" i="12"/>
  <c r="E513" i="12"/>
  <c r="E512" i="12"/>
  <c r="E511" i="12"/>
  <c r="E510" i="12"/>
  <c r="E509" i="12"/>
  <c r="E508" i="12"/>
  <c r="E507" i="12"/>
  <c r="E506" i="12"/>
  <c r="E505" i="12"/>
  <c r="E504" i="12"/>
  <c r="E503" i="12"/>
  <c r="E502" i="12"/>
  <c r="E501" i="12"/>
  <c r="E500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C33" i="12"/>
  <c r="CP33" i="12" l="1"/>
  <c r="C34" i="12"/>
  <c r="M14" i="4"/>
  <c r="M13" i="4"/>
  <c r="J14" i="4"/>
  <c r="J13" i="4"/>
  <c r="C35" i="12" l="1"/>
  <c r="CP34" i="12"/>
  <c r="J20" i="11"/>
  <c r="J18" i="11"/>
  <c r="L20" i="11"/>
  <c r="L19" i="11"/>
  <c r="L18" i="11"/>
  <c r="L15" i="11"/>
  <c r="L14" i="11"/>
  <c r="L17" i="11" s="1"/>
  <c r="E13" i="11"/>
  <c r="E12" i="11"/>
  <c r="E11" i="11"/>
  <c r="E10" i="11"/>
  <c r="E9" i="11"/>
  <c r="E8" i="11"/>
  <c r="E7" i="11"/>
  <c r="E6" i="11"/>
  <c r="B13" i="11"/>
  <c r="B12" i="11"/>
  <c r="B11" i="11"/>
  <c r="B10" i="11"/>
  <c r="B9" i="11"/>
  <c r="B8" i="11"/>
  <c r="B7" i="11"/>
  <c r="B6" i="11"/>
  <c r="B4" i="11"/>
  <c r="M12" i="4"/>
  <c r="J12" i="4"/>
  <c r="M11" i="4"/>
  <c r="J11" i="4"/>
  <c r="CP35" i="12" l="1"/>
  <c r="C36" i="12"/>
  <c r="J19" i="11"/>
  <c r="J14" i="11"/>
  <c r="J15" i="11"/>
  <c r="L16" i="11"/>
  <c r="AZ64" i="4"/>
  <c r="AZ63" i="4"/>
  <c r="AZ62" i="4"/>
  <c r="AZ61" i="4"/>
  <c r="AZ60" i="4"/>
  <c r="AZ59" i="4"/>
  <c r="AZ58" i="4"/>
  <c r="AY57" i="4"/>
  <c r="AZ57" i="4" s="1"/>
  <c r="AY56" i="4"/>
  <c r="AZ56" i="4" s="1"/>
  <c r="AY55" i="4"/>
  <c r="AZ55" i="4" s="1"/>
  <c r="AY53" i="4"/>
  <c r="CP36" i="12" l="1"/>
  <c r="C37" i="12"/>
  <c r="J16" i="11"/>
  <c r="J17" i="11"/>
  <c r="AZ53" i="4"/>
  <c r="AT61" i="4"/>
  <c r="AT60" i="4"/>
  <c r="AT59" i="4"/>
  <c r="AT58" i="4"/>
  <c r="AT57" i="4"/>
  <c r="AT56" i="4"/>
  <c r="AS56" i="4"/>
  <c r="AT52" i="4"/>
  <c r="AT51" i="4"/>
  <c r="AT50" i="4"/>
  <c r="AT49" i="4"/>
  <c r="AS49" i="4"/>
  <c r="CP37" i="12" l="1"/>
  <c r="C38" i="12"/>
  <c r="AT72" i="4"/>
  <c r="AT71" i="4"/>
  <c r="AT70" i="4"/>
  <c r="AT69" i="4"/>
  <c r="AT68" i="4"/>
  <c r="AT67" i="4"/>
  <c r="AT66" i="4"/>
  <c r="AS63" i="4"/>
  <c r="AT65" i="4"/>
  <c r="AS65" i="4"/>
  <c r="J246" i="2"/>
  <c r="AS66" i="4" s="1"/>
  <c r="K246" i="2"/>
  <c r="K247" i="2" s="1"/>
  <c r="K248" i="2" s="1"/>
  <c r="K249" i="2" s="1"/>
  <c r="K250" i="2" s="1"/>
  <c r="K251" i="2" s="1"/>
  <c r="K252" i="2" s="1"/>
  <c r="F246" i="2"/>
  <c r="F247" i="2" s="1"/>
  <c r="F248" i="2" s="1"/>
  <c r="F249" i="2" s="1"/>
  <c r="F250" i="2" s="1"/>
  <c r="F251" i="2" s="1"/>
  <c r="F252" i="2" s="1"/>
  <c r="AQ48" i="4"/>
  <c r="AP48" i="4"/>
  <c r="AO49" i="4"/>
  <c r="AO50" i="4" s="1"/>
  <c r="J247" i="2" l="1"/>
  <c r="CP38" i="12"/>
  <c r="C39" i="12"/>
  <c r="AQ50" i="4"/>
  <c r="AP50" i="4"/>
  <c r="AO51" i="4"/>
  <c r="AP49" i="4"/>
  <c r="AQ49" i="4"/>
  <c r="O10" i="4"/>
  <c r="O9" i="4"/>
  <c r="Q7" i="4"/>
  <c r="P7" i="4" s="1"/>
  <c r="R7" i="4" s="1"/>
  <c r="Q5" i="4"/>
  <c r="J248" i="2" l="1"/>
  <c r="AS67" i="4"/>
  <c r="CP39" i="12"/>
  <c r="C40" i="12"/>
  <c r="AO52" i="4"/>
  <c r="AQ51" i="4"/>
  <c r="AP51" i="4"/>
  <c r="O7" i="4"/>
  <c r="Q8" i="4"/>
  <c r="P8" i="4" s="1"/>
  <c r="O8" i="4" s="1"/>
  <c r="F8" i="4"/>
  <c r="P5" i="4"/>
  <c r="R5" i="4" s="1"/>
  <c r="Q4" i="4" s="1"/>
  <c r="Q6" i="4" s="1"/>
  <c r="Q14" i="4"/>
  <c r="J249" i="2" l="1"/>
  <c r="AS68" i="4"/>
  <c r="CP40" i="12"/>
  <c r="C41" i="12"/>
  <c r="AO53" i="4"/>
  <c r="AQ52" i="4"/>
  <c r="AP52" i="4"/>
  <c r="R8" i="4"/>
  <c r="O5" i="4"/>
  <c r="P4" i="4"/>
  <c r="R4" i="4" s="1"/>
  <c r="P6" i="4" s="1"/>
  <c r="J250" i="2" l="1"/>
  <c r="AS69" i="4"/>
  <c r="CP41" i="12"/>
  <c r="C42" i="12"/>
  <c r="AO54" i="4"/>
  <c r="AQ53" i="4"/>
  <c r="AP53" i="4"/>
  <c r="R6" i="4"/>
  <c r="O6" i="4"/>
  <c r="O4" i="4"/>
  <c r="J251" i="2" l="1"/>
  <c r="AS70" i="4"/>
  <c r="CP42" i="12"/>
  <c r="C43" i="12"/>
  <c r="AO55" i="4"/>
  <c r="AQ54" i="4"/>
  <c r="AP54" i="4"/>
  <c r="M15" i="6"/>
  <c r="J252" i="2" l="1"/>
  <c r="AS72" i="4" s="1"/>
  <c r="AS71" i="4"/>
  <c r="CP43" i="12"/>
  <c r="C44" i="12"/>
  <c r="AO56" i="4"/>
  <c r="AQ55" i="4"/>
  <c r="AP55" i="4"/>
  <c r="BF45" i="4"/>
  <c r="BF44" i="4"/>
  <c r="BF43" i="4"/>
  <c r="BF42" i="4"/>
  <c r="BF41" i="4"/>
  <c r="CP44" i="12" l="1"/>
  <c r="C45" i="12"/>
  <c r="AO57" i="4"/>
  <c r="AQ56" i="4"/>
  <c r="AP56" i="4"/>
  <c r="J143" i="1"/>
  <c r="J142" i="1"/>
  <c r="J141" i="1"/>
  <c r="H144" i="1"/>
  <c r="H143" i="1"/>
  <c r="H142" i="1"/>
  <c r="H141" i="1"/>
  <c r="F144" i="1"/>
  <c r="F143" i="1"/>
  <c r="F142" i="1"/>
  <c r="F141" i="1"/>
  <c r="D144" i="1"/>
  <c r="D143" i="1"/>
  <c r="D142" i="1"/>
  <c r="D141" i="1"/>
  <c r="J104" i="1"/>
  <c r="J103" i="1"/>
  <c r="J102" i="1"/>
  <c r="H105" i="1"/>
  <c r="H104" i="1"/>
  <c r="H103" i="1"/>
  <c r="H102" i="1"/>
  <c r="F105" i="1"/>
  <c r="F104" i="1"/>
  <c r="F103" i="1"/>
  <c r="F102" i="1"/>
  <c r="D105" i="1"/>
  <c r="D104" i="1"/>
  <c r="D103" i="1"/>
  <c r="D102" i="1"/>
  <c r="CP45" i="12" l="1"/>
  <c r="C46" i="12"/>
  <c r="AO58" i="4"/>
  <c r="AQ57" i="4"/>
  <c r="AP57" i="4"/>
  <c r="V25" i="6"/>
  <c r="U25" i="6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14" i="1"/>
  <c r="D113" i="1"/>
  <c r="D112" i="1"/>
  <c r="D111" i="1"/>
  <c r="D110" i="1"/>
  <c r="D109" i="1"/>
  <c r="D108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0" i="1"/>
  <c r="J79" i="1"/>
  <c r="J78" i="1"/>
  <c r="J77" i="1"/>
  <c r="J76" i="1"/>
  <c r="J75" i="1"/>
  <c r="J74" i="1"/>
  <c r="J73" i="1"/>
  <c r="J72" i="1"/>
  <c r="J71" i="1"/>
  <c r="J70" i="1"/>
  <c r="J69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71" i="1"/>
  <c r="D70" i="1"/>
  <c r="D69" i="1"/>
  <c r="CP46" i="12" l="1"/>
  <c r="C47" i="12"/>
  <c r="AO59" i="4"/>
  <c r="AQ58" i="4"/>
  <c r="AP58" i="4"/>
  <c r="C11" i="4"/>
  <c r="C10" i="4"/>
  <c r="CP47" i="12" l="1"/>
  <c r="C48" i="12"/>
  <c r="AO60" i="4"/>
  <c r="AQ59" i="4"/>
  <c r="AP59" i="4"/>
  <c r="C12" i="4"/>
  <c r="B14" i="4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CP48" i="12" l="1"/>
  <c r="C49" i="12"/>
  <c r="AO61" i="4"/>
  <c r="AQ60" i="4"/>
  <c r="AP60" i="4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A17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16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15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A14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13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12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11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10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9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8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7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A6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A5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A4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A3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2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B1" i="9"/>
  <c r="CP49" i="12" l="1"/>
  <c r="C50" i="12"/>
  <c r="AO62" i="4"/>
  <c r="AQ61" i="4"/>
  <c r="AP61" i="4"/>
  <c r="V22" i="6"/>
  <c r="CP50" i="12" l="1"/>
  <c r="C51" i="12"/>
  <c r="AO63" i="4"/>
  <c r="AQ62" i="4"/>
  <c r="AP62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CP51" i="12" l="1"/>
  <c r="C52" i="12"/>
  <c r="AQ63" i="4"/>
  <c r="AP63" i="4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A17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9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7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CP52" i="12" l="1"/>
  <c r="C53" i="12"/>
  <c r="L279" i="2"/>
  <c r="L278" i="2"/>
  <c r="L253" i="2"/>
  <c r="L245" i="2"/>
  <c r="L246" i="2" s="1"/>
  <c r="L247" i="2" s="1"/>
  <c r="L248" i="2" s="1"/>
  <c r="L249" i="2" s="1"/>
  <c r="L250" i="2" s="1"/>
  <c r="L251" i="2" s="1"/>
  <c r="L252" i="2" s="1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CP53" i="12" l="1"/>
  <c r="C54" i="12"/>
  <c r="L217" i="2"/>
  <c r="CP54" i="12" l="1"/>
  <c r="C55" i="12"/>
  <c r="Q17" i="6"/>
  <c r="AN36" i="4" s="1"/>
  <c r="P17" i="6"/>
  <c r="AM36" i="4" s="1"/>
  <c r="O17" i="6"/>
  <c r="AL36" i="4" s="1"/>
  <c r="N17" i="6"/>
  <c r="AK36" i="4" s="1"/>
  <c r="M17" i="6"/>
  <c r="AJ36" i="4" s="1"/>
  <c r="L17" i="6"/>
  <c r="AI36" i="4" s="1"/>
  <c r="K17" i="6"/>
  <c r="AH36" i="4" s="1"/>
  <c r="J17" i="6"/>
  <c r="AG36" i="4" s="1"/>
  <c r="I17" i="6"/>
  <c r="AF36" i="4" s="1"/>
  <c r="H17" i="6"/>
  <c r="AE36" i="4" s="1"/>
  <c r="G17" i="6"/>
  <c r="AD36" i="4" s="1"/>
  <c r="F17" i="6"/>
  <c r="AC36" i="4" s="1"/>
  <c r="E17" i="6"/>
  <c r="AB36" i="4" s="1"/>
  <c r="D17" i="6"/>
  <c r="AA36" i="4" s="1"/>
  <c r="C17" i="6"/>
  <c r="Z36" i="4" s="1"/>
  <c r="B17" i="6"/>
  <c r="Y36" i="4" s="1"/>
  <c r="A17" i="6"/>
  <c r="Q16" i="6"/>
  <c r="AN35" i="4" s="1"/>
  <c r="P16" i="6"/>
  <c r="AM35" i="4" s="1"/>
  <c r="O16" i="6"/>
  <c r="AL35" i="4" s="1"/>
  <c r="N16" i="6"/>
  <c r="AK35" i="4" s="1"/>
  <c r="M16" i="6"/>
  <c r="AJ35" i="4" s="1"/>
  <c r="L16" i="6"/>
  <c r="AI35" i="4" s="1"/>
  <c r="K16" i="6"/>
  <c r="AH35" i="4" s="1"/>
  <c r="J16" i="6"/>
  <c r="AG35" i="4" s="1"/>
  <c r="I16" i="6"/>
  <c r="AF35" i="4" s="1"/>
  <c r="H16" i="6"/>
  <c r="AE35" i="4" s="1"/>
  <c r="G16" i="6"/>
  <c r="AD35" i="4" s="1"/>
  <c r="F16" i="6"/>
  <c r="AC35" i="4" s="1"/>
  <c r="E16" i="6"/>
  <c r="AB35" i="4" s="1"/>
  <c r="D16" i="6"/>
  <c r="AA35" i="4" s="1"/>
  <c r="C16" i="6"/>
  <c r="Z35" i="4" s="1"/>
  <c r="B16" i="6"/>
  <c r="Y35" i="4" s="1"/>
  <c r="A16" i="6"/>
  <c r="Q15" i="6"/>
  <c r="AN34" i="4" s="1"/>
  <c r="P15" i="6"/>
  <c r="AM34" i="4" s="1"/>
  <c r="O15" i="6"/>
  <c r="AL34" i="4" s="1"/>
  <c r="N15" i="6"/>
  <c r="AK34" i="4" s="1"/>
  <c r="AJ34" i="4"/>
  <c r="L15" i="6"/>
  <c r="AI34" i="4" s="1"/>
  <c r="K15" i="6"/>
  <c r="AH34" i="4" s="1"/>
  <c r="J15" i="6"/>
  <c r="AG34" i="4" s="1"/>
  <c r="I15" i="6"/>
  <c r="AF34" i="4" s="1"/>
  <c r="H15" i="6"/>
  <c r="AE34" i="4" s="1"/>
  <c r="G15" i="6"/>
  <c r="AD34" i="4" s="1"/>
  <c r="F15" i="6"/>
  <c r="AC34" i="4" s="1"/>
  <c r="E15" i="6"/>
  <c r="AB34" i="4" s="1"/>
  <c r="D15" i="6"/>
  <c r="AA34" i="4" s="1"/>
  <c r="C15" i="6"/>
  <c r="Z34" i="4" s="1"/>
  <c r="B15" i="6"/>
  <c r="Y34" i="4" s="1"/>
  <c r="A15" i="6"/>
  <c r="Q14" i="6"/>
  <c r="AN33" i="4" s="1"/>
  <c r="P14" i="6"/>
  <c r="AM33" i="4" s="1"/>
  <c r="O14" i="6"/>
  <c r="AL33" i="4" s="1"/>
  <c r="N14" i="6"/>
  <c r="AK33" i="4" s="1"/>
  <c r="M14" i="6"/>
  <c r="AJ33" i="4" s="1"/>
  <c r="L14" i="6"/>
  <c r="AI33" i="4" s="1"/>
  <c r="K14" i="6"/>
  <c r="AH33" i="4" s="1"/>
  <c r="J14" i="6"/>
  <c r="AG33" i="4" s="1"/>
  <c r="I14" i="6"/>
  <c r="AF33" i="4" s="1"/>
  <c r="H14" i="6"/>
  <c r="AE33" i="4" s="1"/>
  <c r="G14" i="6"/>
  <c r="AD33" i="4" s="1"/>
  <c r="F14" i="6"/>
  <c r="AC33" i="4" s="1"/>
  <c r="E14" i="6"/>
  <c r="AB33" i="4" s="1"/>
  <c r="D14" i="6"/>
  <c r="AA33" i="4" s="1"/>
  <c r="C14" i="6"/>
  <c r="Z33" i="4" s="1"/>
  <c r="B14" i="6"/>
  <c r="Y33" i="4" s="1"/>
  <c r="A14" i="6"/>
  <c r="Q13" i="6"/>
  <c r="AN32" i="4" s="1"/>
  <c r="P13" i="6"/>
  <c r="AM32" i="4" s="1"/>
  <c r="O13" i="6"/>
  <c r="AL32" i="4" s="1"/>
  <c r="N13" i="6"/>
  <c r="AK32" i="4" s="1"/>
  <c r="M13" i="6"/>
  <c r="AJ32" i="4" s="1"/>
  <c r="L13" i="6"/>
  <c r="AI32" i="4" s="1"/>
  <c r="K13" i="6"/>
  <c r="AH32" i="4" s="1"/>
  <c r="J13" i="6"/>
  <c r="AG32" i="4" s="1"/>
  <c r="I13" i="6"/>
  <c r="AF32" i="4" s="1"/>
  <c r="H13" i="6"/>
  <c r="AE32" i="4" s="1"/>
  <c r="G13" i="6"/>
  <c r="AD32" i="4" s="1"/>
  <c r="F13" i="6"/>
  <c r="AC32" i="4" s="1"/>
  <c r="E13" i="6"/>
  <c r="AB32" i="4" s="1"/>
  <c r="D13" i="6"/>
  <c r="AA32" i="4" s="1"/>
  <c r="C13" i="6"/>
  <c r="Z32" i="4" s="1"/>
  <c r="B13" i="6"/>
  <c r="Y32" i="4" s="1"/>
  <c r="A13" i="6"/>
  <c r="Q12" i="6"/>
  <c r="AN31" i="4" s="1"/>
  <c r="P12" i="6"/>
  <c r="AM31" i="4" s="1"/>
  <c r="O12" i="6"/>
  <c r="AL31" i="4" s="1"/>
  <c r="N12" i="6"/>
  <c r="AK31" i="4" s="1"/>
  <c r="M12" i="6"/>
  <c r="AJ31" i="4" s="1"/>
  <c r="L12" i="6"/>
  <c r="AI31" i="4" s="1"/>
  <c r="K12" i="6"/>
  <c r="AH31" i="4" s="1"/>
  <c r="J12" i="6"/>
  <c r="AG31" i="4" s="1"/>
  <c r="I12" i="6"/>
  <c r="AF31" i="4" s="1"/>
  <c r="H12" i="6"/>
  <c r="AE31" i="4" s="1"/>
  <c r="G12" i="6"/>
  <c r="AD31" i="4" s="1"/>
  <c r="F12" i="6"/>
  <c r="AC31" i="4" s="1"/>
  <c r="E12" i="6"/>
  <c r="AB31" i="4" s="1"/>
  <c r="D12" i="6"/>
  <c r="AA31" i="4" s="1"/>
  <c r="C12" i="6"/>
  <c r="Z31" i="4" s="1"/>
  <c r="B12" i="6"/>
  <c r="Y31" i="4" s="1"/>
  <c r="A12" i="6"/>
  <c r="Q11" i="6"/>
  <c r="AN30" i="4" s="1"/>
  <c r="P11" i="6"/>
  <c r="AM30" i="4" s="1"/>
  <c r="O11" i="6"/>
  <c r="AL30" i="4" s="1"/>
  <c r="N11" i="6"/>
  <c r="AK30" i="4" s="1"/>
  <c r="M11" i="6"/>
  <c r="AJ30" i="4" s="1"/>
  <c r="L11" i="6"/>
  <c r="AI30" i="4" s="1"/>
  <c r="K11" i="6"/>
  <c r="AH30" i="4" s="1"/>
  <c r="J11" i="6"/>
  <c r="AG30" i="4" s="1"/>
  <c r="I11" i="6"/>
  <c r="AF30" i="4" s="1"/>
  <c r="H11" i="6"/>
  <c r="AE30" i="4" s="1"/>
  <c r="G11" i="6"/>
  <c r="AD30" i="4" s="1"/>
  <c r="F11" i="6"/>
  <c r="AC30" i="4" s="1"/>
  <c r="E11" i="6"/>
  <c r="AB30" i="4" s="1"/>
  <c r="D11" i="6"/>
  <c r="AA30" i="4" s="1"/>
  <c r="C11" i="6"/>
  <c r="Z30" i="4" s="1"/>
  <c r="B11" i="6"/>
  <c r="Y30" i="4" s="1"/>
  <c r="A11" i="6"/>
  <c r="Q10" i="6"/>
  <c r="AN29" i="4" s="1"/>
  <c r="P10" i="6"/>
  <c r="AM29" i="4" s="1"/>
  <c r="O10" i="6"/>
  <c r="AL29" i="4" s="1"/>
  <c r="N10" i="6"/>
  <c r="AK29" i="4" s="1"/>
  <c r="M10" i="6"/>
  <c r="AJ29" i="4" s="1"/>
  <c r="L10" i="6"/>
  <c r="AI29" i="4" s="1"/>
  <c r="K10" i="6"/>
  <c r="AH29" i="4" s="1"/>
  <c r="J10" i="6"/>
  <c r="AG29" i="4" s="1"/>
  <c r="I10" i="6"/>
  <c r="AF29" i="4" s="1"/>
  <c r="H10" i="6"/>
  <c r="AE29" i="4" s="1"/>
  <c r="G10" i="6"/>
  <c r="AD29" i="4" s="1"/>
  <c r="F10" i="6"/>
  <c r="AC29" i="4" s="1"/>
  <c r="E10" i="6"/>
  <c r="AB29" i="4" s="1"/>
  <c r="D10" i="6"/>
  <c r="AA29" i="4" s="1"/>
  <c r="C10" i="6"/>
  <c r="Z29" i="4" s="1"/>
  <c r="B10" i="6"/>
  <c r="Y29" i="4" s="1"/>
  <c r="A10" i="6"/>
  <c r="Q9" i="6"/>
  <c r="AN28" i="4" s="1"/>
  <c r="P9" i="6"/>
  <c r="AM28" i="4" s="1"/>
  <c r="O9" i="6"/>
  <c r="AL28" i="4" s="1"/>
  <c r="N9" i="6"/>
  <c r="AK28" i="4" s="1"/>
  <c r="M9" i="6"/>
  <c r="AJ28" i="4" s="1"/>
  <c r="L9" i="6"/>
  <c r="AI28" i="4" s="1"/>
  <c r="K9" i="6"/>
  <c r="AH28" i="4" s="1"/>
  <c r="J9" i="6"/>
  <c r="AG28" i="4" s="1"/>
  <c r="I9" i="6"/>
  <c r="AF28" i="4" s="1"/>
  <c r="H9" i="6"/>
  <c r="AE28" i="4" s="1"/>
  <c r="G9" i="6"/>
  <c r="AD28" i="4" s="1"/>
  <c r="F9" i="6"/>
  <c r="AC28" i="4" s="1"/>
  <c r="E9" i="6"/>
  <c r="AB28" i="4" s="1"/>
  <c r="D9" i="6"/>
  <c r="AA28" i="4" s="1"/>
  <c r="C9" i="6"/>
  <c r="Z28" i="4" s="1"/>
  <c r="B9" i="6"/>
  <c r="Y28" i="4" s="1"/>
  <c r="A9" i="6"/>
  <c r="Q8" i="6"/>
  <c r="AN27" i="4" s="1"/>
  <c r="P8" i="6"/>
  <c r="AM27" i="4" s="1"/>
  <c r="O8" i="6"/>
  <c r="AL27" i="4" s="1"/>
  <c r="N8" i="6"/>
  <c r="AK27" i="4" s="1"/>
  <c r="M8" i="6"/>
  <c r="AJ27" i="4" s="1"/>
  <c r="L8" i="6"/>
  <c r="AI27" i="4" s="1"/>
  <c r="K8" i="6"/>
  <c r="AH27" i="4" s="1"/>
  <c r="J8" i="6"/>
  <c r="AG27" i="4" s="1"/>
  <c r="I8" i="6"/>
  <c r="AF27" i="4" s="1"/>
  <c r="H8" i="6"/>
  <c r="AE27" i="4" s="1"/>
  <c r="G8" i="6"/>
  <c r="AD27" i="4" s="1"/>
  <c r="F8" i="6"/>
  <c r="AC27" i="4" s="1"/>
  <c r="E8" i="6"/>
  <c r="AB27" i="4" s="1"/>
  <c r="D8" i="6"/>
  <c r="AA27" i="4" s="1"/>
  <c r="C8" i="6"/>
  <c r="Z27" i="4" s="1"/>
  <c r="B8" i="6"/>
  <c r="Y27" i="4" s="1"/>
  <c r="A8" i="6"/>
  <c r="Q7" i="6"/>
  <c r="AN26" i="4" s="1"/>
  <c r="P7" i="6"/>
  <c r="AM26" i="4" s="1"/>
  <c r="O7" i="6"/>
  <c r="AL26" i="4" s="1"/>
  <c r="N7" i="6"/>
  <c r="AK26" i="4" s="1"/>
  <c r="M7" i="6"/>
  <c r="AJ26" i="4" s="1"/>
  <c r="L7" i="6"/>
  <c r="AI26" i="4" s="1"/>
  <c r="K7" i="6"/>
  <c r="AH26" i="4" s="1"/>
  <c r="J7" i="6"/>
  <c r="AG26" i="4" s="1"/>
  <c r="I7" i="6"/>
  <c r="AF26" i="4" s="1"/>
  <c r="H7" i="6"/>
  <c r="AE26" i="4" s="1"/>
  <c r="G7" i="6"/>
  <c r="AD26" i="4" s="1"/>
  <c r="F7" i="6"/>
  <c r="AC26" i="4" s="1"/>
  <c r="E7" i="6"/>
  <c r="AB26" i="4" s="1"/>
  <c r="D7" i="6"/>
  <c r="AA26" i="4" s="1"/>
  <c r="C7" i="6"/>
  <c r="Z26" i="4" s="1"/>
  <c r="B7" i="6"/>
  <c r="Y26" i="4" s="1"/>
  <c r="A7" i="6"/>
  <c r="Q6" i="6"/>
  <c r="AN25" i="4" s="1"/>
  <c r="P6" i="6"/>
  <c r="AM25" i="4" s="1"/>
  <c r="O6" i="6"/>
  <c r="AL25" i="4" s="1"/>
  <c r="N6" i="6"/>
  <c r="AK25" i="4" s="1"/>
  <c r="M6" i="6"/>
  <c r="AJ25" i="4" s="1"/>
  <c r="L6" i="6"/>
  <c r="AI25" i="4" s="1"/>
  <c r="K6" i="6"/>
  <c r="AH25" i="4" s="1"/>
  <c r="J6" i="6"/>
  <c r="AG25" i="4" s="1"/>
  <c r="I6" i="6"/>
  <c r="AF25" i="4" s="1"/>
  <c r="H6" i="6"/>
  <c r="AE25" i="4" s="1"/>
  <c r="G6" i="6"/>
  <c r="AD25" i="4" s="1"/>
  <c r="F6" i="6"/>
  <c r="AC25" i="4" s="1"/>
  <c r="E6" i="6"/>
  <c r="AB25" i="4" s="1"/>
  <c r="D6" i="6"/>
  <c r="AA25" i="4" s="1"/>
  <c r="C6" i="6"/>
  <c r="Z25" i="4" s="1"/>
  <c r="B6" i="6"/>
  <c r="Y25" i="4" s="1"/>
  <c r="A6" i="6"/>
  <c r="Q5" i="6"/>
  <c r="AN24" i="4" s="1"/>
  <c r="P5" i="6"/>
  <c r="AM24" i="4" s="1"/>
  <c r="O5" i="6"/>
  <c r="AL24" i="4" s="1"/>
  <c r="N5" i="6"/>
  <c r="AK24" i="4" s="1"/>
  <c r="M5" i="6"/>
  <c r="AJ24" i="4" s="1"/>
  <c r="L5" i="6"/>
  <c r="AI24" i="4" s="1"/>
  <c r="K5" i="6"/>
  <c r="AH24" i="4" s="1"/>
  <c r="J5" i="6"/>
  <c r="AG24" i="4" s="1"/>
  <c r="I5" i="6"/>
  <c r="AF24" i="4" s="1"/>
  <c r="H5" i="6"/>
  <c r="AE24" i="4" s="1"/>
  <c r="G5" i="6"/>
  <c r="AD24" i="4" s="1"/>
  <c r="F5" i="6"/>
  <c r="AC24" i="4" s="1"/>
  <c r="E5" i="6"/>
  <c r="AB24" i="4" s="1"/>
  <c r="D5" i="6"/>
  <c r="AA24" i="4" s="1"/>
  <c r="C5" i="6"/>
  <c r="Z24" i="4" s="1"/>
  <c r="B5" i="6"/>
  <c r="Y24" i="4" s="1"/>
  <c r="A5" i="6"/>
  <c r="Q4" i="6"/>
  <c r="AN23" i="4" s="1"/>
  <c r="P4" i="6"/>
  <c r="AM23" i="4" s="1"/>
  <c r="O4" i="6"/>
  <c r="AL23" i="4" s="1"/>
  <c r="N4" i="6"/>
  <c r="AK23" i="4" s="1"/>
  <c r="M4" i="6"/>
  <c r="AJ23" i="4" s="1"/>
  <c r="L4" i="6"/>
  <c r="AI23" i="4" s="1"/>
  <c r="K4" i="6"/>
  <c r="AH23" i="4" s="1"/>
  <c r="J4" i="6"/>
  <c r="AG23" i="4" s="1"/>
  <c r="I4" i="6"/>
  <c r="AF23" i="4" s="1"/>
  <c r="H4" i="6"/>
  <c r="AE23" i="4" s="1"/>
  <c r="G4" i="6"/>
  <c r="AD23" i="4" s="1"/>
  <c r="F4" i="6"/>
  <c r="AC23" i="4" s="1"/>
  <c r="E4" i="6"/>
  <c r="AB23" i="4" s="1"/>
  <c r="D4" i="6"/>
  <c r="AA23" i="4" s="1"/>
  <c r="C4" i="6"/>
  <c r="Z23" i="4" s="1"/>
  <c r="B4" i="6"/>
  <c r="Y23" i="4" s="1"/>
  <c r="A4" i="6"/>
  <c r="Q3" i="6"/>
  <c r="AN22" i="4" s="1"/>
  <c r="P3" i="6"/>
  <c r="AM22" i="4" s="1"/>
  <c r="O3" i="6"/>
  <c r="AL22" i="4" s="1"/>
  <c r="N3" i="6"/>
  <c r="AK22" i="4" s="1"/>
  <c r="M3" i="6"/>
  <c r="AJ22" i="4" s="1"/>
  <c r="L3" i="6"/>
  <c r="AI22" i="4" s="1"/>
  <c r="K3" i="6"/>
  <c r="AH22" i="4" s="1"/>
  <c r="J3" i="6"/>
  <c r="AG22" i="4" s="1"/>
  <c r="I3" i="6"/>
  <c r="AF22" i="4" s="1"/>
  <c r="H3" i="6"/>
  <c r="AE22" i="4" s="1"/>
  <c r="G3" i="6"/>
  <c r="AD22" i="4" s="1"/>
  <c r="F3" i="6"/>
  <c r="AC22" i="4" s="1"/>
  <c r="E3" i="6"/>
  <c r="AB22" i="4" s="1"/>
  <c r="D3" i="6"/>
  <c r="AA22" i="4" s="1"/>
  <c r="C3" i="6"/>
  <c r="Z22" i="4" s="1"/>
  <c r="B3" i="6"/>
  <c r="Y22" i="4" s="1"/>
  <c r="A3" i="6"/>
  <c r="Q2" i="6"/>
  <c r="AN21" i="4" s="1"/>
  <c r="P2" i="6"/>
  <c r="AM21" i="4" s="1"/>
  <c r="O2" i="6"/>
  <c r="AL21" i="4" s="1"/>
  <c r="N2" i="6"/>
  <c r="AK21" i="4" s="1"/>
  <c r="M2" i="6"/>
  <c r="AJ21" i="4" s="1"/>
  <c r="L2" i="6"/>
  <c r="AI21" i="4" s="1"/>
  <c r="K2" i="6"/>
  <c r="AH21" i="4" s="1"/>
  <c r="J2" i="6"/>
  <c r="AG21" i="4" s="1"/>
  <c r="I2" i="6"/>
  <c r="AF21" i="4" s="1"/>
  <c r="H2" i="6"/>
  <c r="AE21" i="4" s="1"/>
  <c r="G2" i="6"/>
  <c r="AD21" i="4" s="1"/>
  <c r="F2" i="6"/>
  <c r="AC21" i="4" s="1"/>
  <c r="E2" i="6"/>
  <c r="AB21" i="4" s="1"/>
  <c r="D2" i="6"/>
  <c r="AA21" i="4" s="1"/>
  <c r="C2" i="6"/>
  <c r="Z21" i="4" s="1"/>
  <c r="B2" i="6"/>
  <c r="Y21" i="4" s="1"/>
  <c r="A2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CP55" i="12" l="1"/>
  <c r="C56" i="12"/>
  <c r="Q17" i="5"/>
  <c r="AN18" i="4" s="1"/>
  <c r="P17" i="5"/>
  <c r="AM18" i="4" s="1"/>
  <c r="O17" i="5"/>
  <c r="AL18" i="4" s="1"/>
  <c r="N17" i="5"/>
  <c r="AK18" i="4" s="1"/>
  <c r="M17" i="5"/>
  <c r="AJ18" i="4" s="1"/>
  <c r="L17" i="5"/>
  <c r="AI18" i="4" s="1"/>
  <c r="K17" i="5"/>
  <c r="AH18" i="4" s="1"/>
  <c r="J17" i="5"/>
  <c r="AG18" i="4" s="1"/>
  <c r="I17" i="5"/>
  <c r="AF18" i="4" s="1"/>
  <c r="H17" i="5"/>
  <c r="AE18" i="4" s="1"/>
  <c r="G17" i="5"/>
  <c r="AD18" i="4" s="1"/>
  <c r="F17" i="5"/>
  <c r="AC18" i="4" s="1"/>
  <c r="E17" i="5"/>
  <c r="AB18" i="4" s="1"/>
  <c r="D17" i="5"/>
  <c r="AA18" i="4" s="1"/>
  <c r="C17" i="5"/>
  <c r="Z18" i="4" s="1"/>
  <c r="B17" i="5"/>
  <c r="Y18" i="4" s="1"/>
  <c r="Q16" i="5"/>
  <c r="AN17" i="4" s="1"/>
  <c r="P16" i="5"/>
  <c r="AM17" i="4" s="1"/>
  <c r="O16" i="5"/>
  <c r="AL17" i="4" s="1"/>
  <c r="N16" i="5"/>
  <c r="AK17" i="4" s="1"/>
  <c r="M16" i="5"/>
  <c r="AJ17" i="4" s="1"/>
  <c r="L16" i="5"/>
  <c r="AI17" i="4" s="1"/>
  <c r="K16" i="5"/>
  <c r="AH17" i="4" s="1"/>
  <c r="J16" i="5"/>
  <c r="AG17" i="4" s="1"/>
  <c r="I16" i="5"/>
  <c r="AF17" i="4" s="1"/>
  <c r="H16" i="5"/>
  <c r="AE17" i="4" s="1"/>
  <c r="G16" i="5"/>
  <c r="AD17" i="4" s="1"/>
  <c r="G32" i="4" s="1"/>
  <c r="F16" i="5"/>
  <c r="AC17" i="4" s="1"/>
  <c r="G31" i="4" s="1"/>
  <c r="E16" i="5"/>
  <c r="AB17" i="4" s="1"/>
  <c r="D16" i="5"/>
  <c r="AA17" i="4" s="1"/>
  <c r="C16" i="5"/>
  <c r="Z17" i="4" s="1"/>
  <c r="B16" i="5"/>
  <c r="Y17" i="4" s="1"/>
  <c r="Q15" i="5"/>
  <c r="AN16" i="4" s="1"/>
  <c r="P15" i="5"/>
  <c r="AM16" i="4" s="1"/>
  <c r="O15" i="5"/>
  <c r="AL16" i="4" s="1"/>
  <c r="BE49" i="4" s="1"/>
  <c r="N15" i="5"/>
  <c r="AK16" i="4" s="1"/>
  <c r="M15" i="5"/>
  <c r="AJ16" i="4" s="1"/>
  <c r="L15" i="5"/>
  <c r="AI16" i="4" s="1"/>
  <c r="BE48" i="4" s="1"/>
  <c r="K15" i="5"/>
  <c r="AH16" i="4" s="1"/>
  <c r="J15" i="5"/>
  <c r="AG16" i="4" s="1"/>
  <c r="I15" i="5"/>
  <c r="AF16" i="4" s="1"/>
  <c r="H15" i="5"/>
  <c r="AE16" i="4" s="1"/>
  <c r="G15" i="5"/>
  <c r="AD16" i="4" s="1"/>
  <c r="F15" i="5"/>
  <c r="AC16" i="4" s="1"/>
  <c r="E15" i="5"/>
  <c r="AB16" i="4" s="1"/>
  <c r="D15" i="5"/>
  <c r="AA16" i="4" s="1"/>
  <c r="C15" i="5"/>
  <c r="Z16" i="4" s="1"/>
  <c r="B15" i="5"/>
  <c r="Y16" i="4" s="1"/>
  <c r="Q14" i="5"/>
  <c r="AN15" i="4" s="1"/>
  <c r="P14" i="5"/>
  <c r="AM15" i="4" s="1"/>
  <c r="O14" i="5"/>
  <c r="AL15" i="4" s="1"/>
  <c r="N14" i="5"/>
  <c r="AK15" i="4" s="1"/>
  <c r="M14" i="5"/>
  <c r="AJ15" i="4" s="1"/>
  <c r="L14" i="5"/>
  <c r="AI15" i="4" s="1"/>
  <c r="K14" i="5"/>
  <c r="AH15" i="4" s="1"/>
  <c r="J14" i="5"/>
  <c r="AG15" i="4" s="1"/>
  <c r="I14" i="5"/>
  <c r="AF15" i="4" s="1"/>
  <c r="H14" i="5"/>
  <c r="AE15" i="4" s="1"/>
  <c r="G14" i="5"/>
  <c r="AD15" i="4" s="1"/>
  <c r="F14" i="5"/>
  <c r="AC15" i="4" s="1"/>
  <c r="E14" i="5"/>
  <c r="AB15" i="4" s="1"/>
  <c r="D14" i="5"/>
  <c r="AA15" i="4" s="1"/>
  <c r="C14" i="5"/>
  <c r="Z15" i="4" s="1"/>
  <c r="B14" i="5"/>
  <c r="Y15" i="4" s="1"/>
  <c r="Q13" i="5"/>
  <c r="AN14" i="4" s="1"/>
  <c r="P13" i="5"/>
  <c r="AM14" i="4" s="1"/>
  <c r="O13" i="5"/>
  <c r="AL14" i="4" s="1"/>
  <c r="N13" i="5"/>
  <c r="AK14" i="4" s="1"/>
  <c r="M13" i="5"/>
  <c r="AJ14" i="4" s="1"/>
  <c r="L13" i="5"/>
  <c r="AI14" i="4" s="1"/>
  <c r="K13" i="5"/>
  <c r="AH14" i="4" s="1"/>
  <c r="J13" i="5"/>
  <c r="AG14" i="4" s="1"/>
  <c r="I13" i="5"/>
  <c r="AF14" i="4" s="1"/>
  <c r="H13" i="5"/>
  <c r="AE14" i="4" s="1"/>
  <c r="G13" i="5"/>
  <c r="AD14" i="4" s="1"/>
  <c r="F13" i="5"/>
  <c r="AC14" i="4" s="1"/>
  <c r="E13" i="5"/>
  <c r="AB14" i="4" s="1"/>
  <c r="D13" i="5"/>
  <c r="AA14" i="4" s="1"/>
  <c r="C13" i="5"/>
  <c r="Z14" i="4" s="1"/>
  <c r="B13" i="5"/>
  <c r="Q12" i="5"/>
  <c r="AN13" i="4" s="1"/>
  <c r="P12" i="5"/>
  <c r="AM13" i="4" s="1"/>
  <c r="O12" i="5"/>
  <c r="AL13" i="4" s="1"/>
  <c r="N12" i="5"/>
  <c r="AK13" i="4" s="1"/>
  <c r="M12" i="5"/>
  <c r="AJ13" i="4" s="1"/>
  <c r="L12" i="5"/>
  <c r="AI13" i="4" s="1"/>
  <c r="K12" i="5"/>
  <c r="AH13" i="4" s="1"/>
  <c r="J12" i="5"/>
  <c r="AG13" i="4" s="1"/>
  <c r="I12" i="5"/>
  <c r="AF13" i="4" s="1"/>
  <c r="H12" i="5"/>
  <c r="AE13" i="4" s="1"/>
  <c r="G12" i="5"/>
  <c r="AD13" i="4" s="1"/>
  <c r="F12" i="5"/>
  <c r="AC13" i="4" s="1"/>
  <c r="E12" i="5"/>
  <c r="AB13" i="4" s="1"/>
  <c r="D12" i="5"/>
  <c r="AA13" i="4" s="1"/>
  <c r="C12" i="5"/>
  <c r="Z13" i="4" s="1"/>
  <c r="B12" i="5"/>
  <c r="Y13" i="4" s="1"/>
  <c r="Q11" i="5"/>
  <c r="AN12" i="4" s="1"/>
  <c r="P11" i="5"/>
  <c r="AM12" i="4" s="1"/>
  <c r="O11" i="5"/>
  <c r="AL12" i="4" s="1"/>
  <c r="N11" i="5"/>
  <c r="AK12" i="4" s="1"/>
  <c r="M11" i="5"/>
  <c r="AJ12" i="4" s="1"/>
  <c r="L11" i="5"/>
  <c r="AI12" i="4" s="1"/>
  <c r="K11" i="5"/>
  <c r="AH12" i="4" s="1"/>
  <c r="J11" i="5"/>
  <c r="AG12" i="4" s="1"/>
  <c r="I11" i="5"/>
  <c r="AF12" i="4" s="1"/>
  <c r="H11" i="5"/>
  <c r="AE12" i="4" s="1"/>
  <c r="G11" i="5"/>
  <c r="AD12" i="4" s="1"/>
  <c r="F11" i="5"/>
  <c r="AC12" i="4" s="1"/>
  <c r="E11" i="5"/>
  <c r="AB12" i="4" s="1"/>
  <c r="D11" i="5"/>
  <c r="AA12" i="4" s="1"/>
  <c r="C11" i="5"/>
  <c r="Z12" i="4" s="1"/>
  <c r="B11" i="5"/>
  <c r="Y12" i="4" s="1"/>
  <c r="Q10" i="5"/>
  <c r="AN11" i="4" s="1"/>
  <c r="P10" i="5"/>
  <c r="AM11" i="4" s="1"/>
  <c r="O10" i="5"/>
  <c r="AL11" i="4" s="1"/>
  <c r="N10" i="5"/>
  <c r="AK11" i="4" s="1"/>
  <c r="M10" i="5"/>
  <c r="AJ11" i="4" s="1"/>
  <c r="L10" i="5"/>
  <c r="AI11" i="4" s="1"/>
  <c r="K10" i="5"/>
  <c r="AH11" i="4" s="1"/>
  <c r="J10" i="5"/>
  <c r="AG11" i="4" s="1"/>
  <c r="I10" i="5"/>
  <c r="AF11" i="4" s="1"/>
  <c r="H10" i="5"/>
  <c r="AE11" i="4" s="1"/>
  <c r="G10" i="5"/>
  <c r="AD11" i="4" s="1"/>
  <c r="F10" i="5"/>
  <c r="AC11" i="4" s="1"/>
  <c r="E10" i="5"/>
  <c r="AB11" i="4" s="1"/>
  <c r="D10" i="5"/>
  <c r="AA11" i="4" s="1"/>
  <c r="C10" i="5"/>
  <c r="Z11" i="4" s="1"/>
  <c r="B10" i="5"/>
  <c r="Y11" i="4" s="1"/>
  <c r="Q9" i="5"/>
  <c r="AN10" i="4" s="1"/>
  <c r="P9" i="5"/>
  <c r="AM10" i="4" s="1"/>
  <c r="O9" i="5"/>
  <c r="AL10" i="4" s="1"/>
  <c r="N9" i="5"/>
  <c r="AK10" i="4" s="1"/>
  <c r="M9" i="5"/>
  <c r="AJ10" i="4" s="1"/>
  <c r="L9" i="5"/>
  <c r="AI10" i="4" s="1"/>
  <c r="K9" i="5"/>
  <c r="AH10" i="4" s="1"/>
  <c r="J9" i="5"/>
  <c r="AG10" i="4" s="1"/>
  <c r="I9" i="5"/>
  <c r="AF10" i="4" s="1"/>
  <c r="H9" i="5"/>
  <c r="AE10" i="4" s="1"/>
  <c r="G9" i="5"/>
  <c r="AD10" i="4" s="1"/>
  <c r="F9" i="5"/>
  <c r="AC10" i="4" s="1"/>
  <c r="E9" i="5"/>
  <c r="AB10" i="4" s="1"/>
  <c r="D9" i="5"/>
  <c r="AA10" i="4" s="1"/>
  <c r="C9" i="5"/>
  <c r="Z10" i="4" s="1"/>
  <c r="B9" i="5"/>
  <c r="Y10" i="4" s="1"/>
  <c r="Q8" i="5"/>
  <c r="AN9" i="4" s="1"/>
  <c r="P8" i="5"/>
  <c r="AM9" i="4" s="1"/>
  <c r="O8" i="5"/>
  <c r="AL9" i="4" s="1"/>
  <c r="N8" i="5"/>
  <c r="AK9" i="4" s="1"/>
  <c r="M8" i="5"/>
  <c r="AJ9" i="4" s="1"/>
  <c r="L8" i="5"/>
  <c r="AI9" i="4" s="1"/>
  <c r="K8" i="5"/>
  <c r="AH9" i="4" s="1"/>
  <c r="J8" i="5"/>
  <c r="AG9" i="4" s="1"/>
  <c r="I8" i="5"/>
  <c r="AF9" i="4" s="1"/>
  <c r="H8" i="5"/>
  <c r="AE9" i="4" s="1"/>
  <c r="G8" i="5"/>
  <c r="AD9" i="4" s="1"/>
  <c r="F8" i="5"/>
  <c r="AC9" i="4" s="1"/>
  <c r="E8" i="5"/>
  <c r="AB9" i="4" s="1"/>
  <c r="D8" i="5"/>
  <c r="AA9" i="4" s="1"/>
  <c r="C8" i="5"/>
  <c r="Z9" i="4" s="1"/>
  <c r="B8" i="5"/>
  <c r="Q7" i="5"/>
  <c r="AN8" i="4" s="1"/>
  <c r="P7" i="5"/>
  <c r="AM8" i="4" s="1"/>
  <c r="O7" i="5"/>
  <c r="AL8" i="4" s="1"/>
  <c r="N7" i="5"/>
  <c r="AK8" i="4" s="1"/>
  <c r="M7" i="5"/>
  <c r="AJ8" i="4" s="1"/>
  <c r="L7" i="5"/>
  <c r="AI8" i="4" s="1"/>
  <c r="K7" i="5"/>
  <c r="AH8" i="4" s="1"/>
  <c r="J7" i="5"/>
  <c r="AG8" i="4" s="1"/>
  <c r="I7" i="5"/>
  <c r="AF8" i="4" s="1"/>
  <c r="H7" i="5"/>
  <c r="AE8" i="4" s="1"/>
  <c r="G7" i="5"/>
  <c r="AD8" i="4" s="1"/>
  <c r="F7" i="5"/>
  <c r="AC8" i="4" s="1"/>
  <c r="E7" i="5"/>
  <c r="AB8" i="4" s="1"/>
  <c r="D7" i="5"/>
  <c r="AA8" i="4" s="1"/>
  <c r="C7" i="5"/>
  <c r="Z8" i="4" s="1"/>
  <c r="B7" i="5"/>
  <c r="Y8" i="4" s="1"/>
  <c r="Q6" i="5"/>
  <c r="AN7" i="4" s="1"/>
  <c r="P6" i="5"/>
  <c r="AM7" i="4" s="1"/>
  <c r="O6" i="5"/>
  <c r="AL7" i="4" s="1"/>
  <c r="N6" i="5"/>
  <c r="AK7" i="4" s="1"/>
  <c r="M6" i="5"/>
  <c r="AJ7" i="4" s="1"/>
  <c r="L6" i="5"/>
  <c r="AI7" i="4" s="1"/>
  <c r="K6" i="5"/>
  <c r="AH7" i="4" s="1"/>
  <c r="J6" i="5"/>
  <c r="AG7" i="4" s="1"/>
  <c r="I6" i="5"/>
  <c r="AF7" i="4" s="1"/>
  <c r="H6" i="5"/>
  <c r="AE7" i="4" s="1"/>
  <c r="G6" i="5"/>
  <c r="AD7" i="4" s="1"/>
  <c r="F6" i="5"/>
  <c r="AC7" i="4" s="1"/>
  <c r="E6" i="5"/>
  <c r="AB7" i="4" s="1"/>
  <c r="D6" i="5"/>
  <c r="AA7" i="4" s="1"/>
  <c r="C6" i="5"/>
  <c r="Z7" i="4" s="1"/>
  <c r="B6" i="5"/>
  <c r="Y7" i="4" s="1"/>
  <c r="Q5" i="5"/>
  <c r="AN6" i="4" s="1"/>
  <c r="P5" i="5"/>
  <c r="AM6" i="4" s="1"/>
  <c r="O5" i="5"/>
  <c r="AL6" i="4" s="1"/>
  <c r="N5" i="5"/>
  <c r="AK6" i="4" s="1"/>
  <c r="M5" i="5"/>
  <c r="AJ6" i="4" s="1"/>
  <c r="L5" i="5"/>
  <c r="AI6" i="4" s="1"/>
  <c r="K5" i="5"/>
  <c r="AH6" i="4" s="1"/>
  <c r="J5" i="5"/>
  <c r="AG6" i="4" s="1"/>
  <c r="I5" i="5"/>
  <c r="AF6" i="4" s="1"/>
  <c r="H5" i="5"/>
  <c r="AE6" i="4" s="1"/>
  <c r="G5" i="5"/>
  <c r="AD6" i="4" s="1"/>
  <c r="F5" i="5"/>
  <c r="AC6" i="4" s="1"/>
  <c r="E5" i="5"/>
  <c r="AB6" i="4" s="1"/>
  <c r="D5" i="5"/>
  <c r="AA6" i="4" s="1"/>
  <c r="C5" i="5"/>
  <c r="Z6" i="4" s="1"/>
  <c r="B5" i="5"/>
  <c r="Y6" i="4" s="1"/>
  <c r="Q4" i="5"/>
  <c r="AN5" i="4" s="1"/>
  <c r="P4" i="5"/>
  <c r="AM5" i="4" s="1"/>
  <c r="O4" i="5"/>
  <c r="AL5" i="4" s="1"/>
  <c r="N4" i="5"/>
  <c r="AK5" i="4" s="1"/>
  <c r="M4" i="5"/>
  <c r="AJ5" i="4" s="1"/>
  <c r="L4" i="5"/>
  <c r="AI5" i="4" s="1"/>
  <c r="K4" i="5"/>
  <c r="AH5" i="4" s="1"/>
  <c r="J4" i="5"/>
  <c r="AG5" i="4" s="1"/>
  <c r="I4" i="5"/>
  <c r="AF5" i="4" s="1"/>
  <c r="BE51" i="4" s="1"/>
  <c r="H4" i="5"/>
  <c r="AE5" i="4" s="1"/>
  <c r="G4" i="5"/>
  <c r="AD5" i="4" s="1"/>
  <c r="F4" i="5"/>
  <c r="AC5" i="4" s="1"/>
  <c r="BE50" i="4" s="1"/>
  <c r="E4" i="5"/>
  <c r="AB5" i="4" s="1"/>
  <c r="D4" i="5"/>
  <c r="AA5" i="4" s="1"/>
  <c r="C4" i="5"/>
  <c r="Z5" i="4" s="1"/>
  <c r="B4" i="5"/>
  <c r="Y5" i="4" s="1"/>
  <c r="Q3" i="5"/>
  <c r="AN4" i="4" s="1"/>
  <c r="P3" i="5"/>
  <c r="AM4" i="4" s="1"/>
  <c r="O3" i="5"/>
  <c r="AL4" i="4" s="1"/>
  <c r="N3" i="5"/>
  <c r="AK4" i="4" s="1"/>
  <c r="M3" i="5"/>
  <c r="AJ4" i="4" s="1"/>
  <c r="L3" i="5"/>
  <c r="AI4" i="4" s="1"/>
  <c r="K3" i="5"/>
  <c r="J3" i="5"/>
  <c r="I3" i="5"/>
  <c r="AF4" i="4" s="1"/>
  <c r="H3" i="5"/>
  <c r="AE4" i="4" s="1"/>
  <c r="G3" i="5"/>
  <c r="AD4" i="4" s="1"/>
  <c r="F3" i="5"/>
  <c r="AC4" i="4" s="1"/>
  <c r="E3" i="5"/>
  <c r="D3" i="5"/>
  <c r="AA4" i="4" s="1"/>
  <c r="C3" i="5"/>
  <c r="B3" i="5"/>
  <c r="Q2" i="5"/>
  <c r="AN3" i="4" s="1"/>
  <c r="P2" i="5"/>
  <c r="AM3" i="4" s="1"/>
  <c r="O2" i="5"/>
  <c r="AL3" i="4" s="1"/>
  <c r="N2" i="5"/>
  <c r="AK3" i="4" s="1"/>
  <c r="M2" i="5"/>
  <c r="AJ3" i="4" s="1"/>
  <c r="L2" i="5"/>
  <c r="AI3" i="4" s="1"/>
  <c r="K2" i="5"/>
  <c r="AH3" i="4" s="1"/>
  <c r="J2" i="5"/>
  <c r="AG3" i="4" s="1"/>
  <c r="I2" i="5"/>
  <c r="AF3" i="4" s="1"/>
  <c r="H2" i="5"/>
  <c r="AE3" i="4" s="1"/>
  <c r="G2" i="5"/>
  <c r="AD3" i="4" s="1"/>
  <c r="F2" i="5"/>
  <c r="AC3" i="4" s="1"/>
  <c r="E2" i="5"/>
  <c r="AB3" i="4" s="1"/>
  <c r="D2" i="5"/>
  <c r="AA3" i="4" s="1"/>
  <c r="C2" i="5"/>
  <c r="Z3" i="4" s="1"/>
  <c r="B2" i="5"/>
  <c r="Y3" i="4" s="1"/>
  <c r="A2" i="5"/>
  <c r="X3" i="4" s="1"/>
  <c r="B1" i="5"/>
  <c r="Y2" i="4" s="1"/>
  <c r="A3" i="5"/>
  <c r="X4" i="4" s="1"/>
  <c r="C1" i="5"/>
  <c r="Z2" i="4" s="1"/>
  <c r="G14" i="4" l="1"/>
  <c r="G11" i="4"/>
  <c r="BE53" i="4"/>
  <c r="G15" i="4"/>
  <c r="CP56" i="12"/>
  <c r="C57" i="12"/>
  <c r="H32" i="4"/>
  <c r="H31" i="4"/>
  <c r="G29" i="4"/>
  <c r="H29" i="4" s="1"/>
  <c r="G30" i="4"/>
  <c r="H30" i="4" s="1"/>
  <c r="BF53" i="4"/>
  <c r="BF54" i="4"/>
  <c r="BG54" i="4" s="1"/>
  <c r="BF52" i="4"/>
  <c r="BG52" i="4" s="1"/>
  <c r="BF51" i="4"/>
  <c r="BG51" i="4" s="1"/>
  <c r="BF49" i="4"/>
  <c r="BF50" i="4"/>
  <c r="BG50" i="4" s="1"/>
  <c r="BF48" i="4"/>
  <c r="Y14" i="4"/>
  <c r="D9" i="10"/>
  <c r="Y4" i="4"/>
  <c r="D3" i="10"/>
  <c r="AG4" i="4"/>
  <c r="D7" i="10"/>
  <c r="Y9" i="4"/>
  <c r="D6" i="10"/>
  <c r="Z4" i="4"/>
  <c r="D4" i="10"/>
  <c r="AB4" i="4"/>
  <c r="D5" i="10"/>
  <c r="AH4" i="4"/>
  <c r="D8" i="10"/>
  <c r="Q1" i="5"/>
  <c r="AN2" i="4" s="1"/>
  <c r="D1" i="5"/>
  <c r="AA2" i="4" s="1"/>
  <c r="F1" i="5"/>
  <c r="AC2" i="4" s="1"/>
  <c r="H1" i="5"/>
  <c r="AE2" i="4" s="1"/>
  <c r="J1" i="5"/>
  <c r="AG2" i="4" s="1"/>
  <c r="L1" i="5"/>
  <c r="AI2" i="4" s="1"/>
  <c r="N1" i="5"/>
  <c r="AK2" i="4" s="1"/>
  <c r="P1" i="5"/>
  <c r="AM2" i="4" s="1"/>
  <c r="E1" i="5"/>
  <c r="AB2" i="4" s="1"/>
  <c r="G1" i="5"/>
  <c r="AD2" i="4" s="1"/>
  <c r="I1" i="5"/>
  <c r="AF2" i="4" s="1"/>
  <c r="K1" i="5"/>
  <c r="AH2" i="4" s="1"/>
  <c r="M1" i="5"/>
  <c r="AJ2" i="4" s="1"/>
  <c r="O1" i="5"/>
  <c r="AL2" i="4" s="1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3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3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4" i="2"/>
  <c r="V173" i="2"/>
  <c r="V172" i="2"/>
  <c r="V171" i="2"/>
  <c r="V170" i="2"/>
  <c r="V169" i="2"/>
  <c r="V168" i="2"/>
  <c r="V167" i="2"/>
  <c r="V166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5" i="2"/>
  <c r="V33" i="2"/>
  <c r="V32" i="2"/>
  <c r="V30" i="2"/>
  <c r="V29" i="2"/>
  <c r="V28" i="2"/>
  <c r="V27" i="2"/>
  <c r="V26" i="2"/>
  <c r="V25" i="2"/>
  <c r="V24" i="2"/>
  <c r="V23" i="2"/>
  <c r="V22" i="2"/>
  <c r="V21" i="2"/>
  <c r="V20" i="2"/>
  <c r="V18" i="2"/>
  <c r="V17" i="2"/>
  <c r="V16" i="2"/>
  <c r="V15" i="2"/>
  <c r="G299" i="2"/>
  <c r="I299" i="2" s="1"/>
  <c r="AB3" i="2"/>
  <c r="AA3" i="2"/>
  <c r="Z3" i="2"/>
  <c r="K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1" i="3"/>
  <c r="D22" i="3"/>
  <c r="D20" i="3"/>
  <c r="H19" i="3"/>
  <c r="D18" i="3"/>
  <c r="D17" i="3"/>
  <c r="B16" i="3"/>
  <c r="G60" i="3"/>
  <c r="H60" i="3"/>
  <c r="I60" i="3"/>
  <c r="J60" i="3"/>
  <c r="D54" i="3"/>
  <c r="H53" i="3"/>
  <c r="B52" i="3"/>
  <c r="BG53" i="4" l="1"/>
  <c r="CP57" i="12"/>
  <c r="C58" i="12"/>
  <c r="I30" i="4"/>
  <c r="G33" i="4" s="1"/>
  <c r="I29" i="4"/>
  <c r="A4" i="5"/>
  <c r="X5" i="4" s="1"/>
  <c r="D3" i="4"/>
  <c r="CP58" i="12" l="1"/>
  <c r="C59" i="12"/>
  <c r="A5" i="5"/>
  <c r="X6" i="4" s="1"/>
  <c r="L207" i="2"/>
  <c r="L200" i="2"/>
  <c r="L199" i="2"/>
  <c r="L198" i="2"/>
  <c r="G201" i="2"/>
  <c r="B73" i="3" s="1"/>
  <c r="L201" i="2"/>
  <c r="L203" i="2"/>
  <c r="L202" i="2"/>
  <c r="L196" i="2"/>
  <c r="L195" i="2"/>
  <c r="L194" i="2"/>
  <c r="L185" i="2"/>
  <c r="L184" i="2"/>
  <c r="L182" i="2"/>
  <c r="L180" i="2"/>
  <c r="L179" i="2"/>
  <c r="L178" i="2"/>
  <c r="L176" i="2"/>
  <c r="L175" i="2"/>
  <c r="L174" i="2"/>
  <c r="L168" i="2"/>
  <c r="L167" i="2"/>
  <c r="C7" i="3"/>
  <c r="H14" i="3"/>
  <c r="H13" i="3"/>
  <c r="H12" i="3"/>
  <c r="K11" i="3"/>
  <c r="J11" i="3"/>
  <c r="H11" i="3"/>
  <c r="G11" i="3"/>
  <c r="F11" i="3"/>
  <c r="E11" i="3"/>
  <c r="D11" i="3"/>
  <c r="J10" i="3"/>
  <c r="D9" i="3"/>
  <c r="H8" i="3"/>
  <c r="D8" i="3"/>
  <c r="B7" i="3"/>
  <c r="D7" i="3"/>
  <c r="K5" i="3"/>
  <c r="J5" i="3"/>
  <c r="I5" i="3"/>
  <c r="H5" i="3"/>
  <c r="K4" i="3"/>
  <c r="D3" i="3"/>
  <c r="E2" i="3"/>
  <c r="F2" i="3" s="1"/>
  <c r="B2" i="3"/>
  <c r="CP59" i="12" l="1"/>
  <c r="C60" i="12"/>
  <c r="A6" i="5"/>
  <c r="X7" i="4" s="1"/>
  <c r="D52" i="3"/>
  <c r="D16" i="3"/>
  <c r="C52" i="3"/>
  <c r="C16" i="3"/>
  <c r="G2" i="3"/>
  <c r="F7" i="3"/>
  <c r="E7" i="3"/>
  <c r="K133" i="2"/>
  <c r="K134" i="2" s="1"/>
  <c r="J133" i="2"/>
  <c r="J134" i="2" s="1"/>
  <c r="J135" i="2" s="1"/>
  <c r="J136" i="2" s="1"/>
  <c r="J137" i="2" s="1"/>
  <c r="J138" i="2" s="1"/>
  <c r="J139" i="2" s="1"/>
  <c r="K127" i="2"/>
  <c r="L127" i="2" s="1"/>
  <c r="J127" i="2"/>
  <c r="K115" i="2"/>
  <c r="K116" i="2" s="1"/>
  <c r="K117" i="2" s="1"/>
  <c r="K118" i="2" s="1"/>
  <c r="K119" i="2" s="1"/>
  <c r="K120" i="2" s="1"/>
  <c r="K121" i="2" s="1"/>
  <c r="L121" i="2" s="1"/>
  <c r="J115" i="2"/>
  <c r="J116" i="2" s="1"/>
  <c r="J117" i="2" s="1"/>
  <c r="J118" i="2" s="1"/>
  <c r="J119" i="2" s="1"/>
  <c r="J120" i="2" s="1"/>
  <c r="J121" i="2" s="1"/>
  <c r="K107" i="2"/>
  <c r="K108" i="2" s="1"/>
  <c r="L108" i="2" s="1"/>
  <c r="J107" i="2"/>
  <c r="J108" i="2" s="1"/>
  <c r="J109" i="2" s="1"/>
  <c r="J110" i="2" s="1"/>
  <c r="J111" i="2" s="1"/>
  <c r="J112" i="2" s="1"/>
  <c r="J113" i="2" s="1"/>
  <c r="L107" i="2"/>
  <c r="L105" i="2"/>
  <c r="L104" i="2"/>
  <c r="L103" i="2"/>
  <c r="L102" i="2"/>
  <c r="D10" i="2"/>
  <c r="F10" i="2"/>
  <c r="V10" i="2" s="1"/>
  <c r="G10" i="2"/>
  <c r="B4" i="3" s="1"/>
  <c r="L10" i="2"/>
  <c r="G11" i="2"/>
  <c r="L11" i="2"/>
  <c r="J12" i="2"/>
  <c r="AS50" i="4" s="1"/>
  <c r="K12" i="2"/>
  <c r="L12" i="2" s="1"/>
  <c r="J13" i="2"/>
  <c r="G15" i="2"/>
  <c r="B8" i="3" s="1"/>
  <c r="L15" i="2"/>
  <c r="F16" i="2"/>
  <c r="L16" i="2"/>
  <c r="F17" i="2"/>
  <c r="G17" i="2"/>
  <c r="B9" i="3" s="1"/>
  <c r="L17" i="2"/>
  <c r="G18" i="2"/>
  <c r="B10" i="3" s="1"/>
  <c r="L18" i="2"/>
  <c r="G19" i="2"/>
  <c r="L19" i="2"/>
  <c r="J20" i="2"/>
  <c r="J21" i="2" s="1"/>
  <c r="J22" i="2" s="1"/>
  <c r="K20" i="2"/>
  <c r="L20" i="2" s="1"/>
  <c r="L23" i="2"/>
  <c r="J24" i="2"/>
  <c r="L24" i="2"/>
  <c r="J25" i="2"/>
  <c r="K25" i="2"/>
  <c r="L25" i="2" s="1"/>
  <c r="G26" i="2"/>
  <c r="B12" i="3" s="1"/>
  <c r="L26" i="2"/>
  <c r="G27" i="2"/>
  <c r="B13" i="3" s="1"/>
  <c r="L27" i="2"/>
  <c r="G28" i="2"/>
  <c r="B14" i="3" s="1"/>
  <c r="L28" i="2"/>
  <c r="G29" i="2"/>
  <c r="G30" i="2" s="1"/>
  <c r="L29" i="2"/>
  <c r="F30" i="2"/>
  <c r="F31" i="2" s="1"/>
  <c r="V31" i="2" s="1"/>
  <c r="L30" i="2"/>
  <c r="N15" i="4" s="1"/>
  <c r="L31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16" i="2"/>
  <c r="L215" i="2"/>
  <c r="L214" i="2"/>
  <c r="L213" i="2"/>
  <c r="L212" i="2"/>
  <c r="L211" i="2"/>
  <c r="L210" i="2"/>
  <c r="L209" i="2"/>
  <c r="L208" i="2"/>
  <c r="L206" i="2"/>
  <c r="L205" i="2"/>
  <c r="L204" i="2"/>
  <c r="L197" i="2"/>
  <c r="L193" i="2"/>
  <c r="L192" i="2"/>
  <c r="L191" i="2"/>
  <c r="L190" i="2"/>
  <c r="L189" i="2"/>
  <c r="L188" i="2"/>
  <c r="L187" i="2"/>
  <c r="L186" i="2"/>
  <c r="L183" i="2"/>
  <c r="L181" i="2"/>
  <c r="L177" i="2"/>
  <c r="L173" i="2"/>
  <c r="L172" i="2"/>
  <c r="L171" i="2"/>
  <c r="L170" i="2"/>
  <c r="L169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2" i="2"/>
  <c r="L126" i="2"/>
  <c r="L125" i="2"/>
  <c r="L124" i="2"/>
  <c r="L123" i="2"/>
  <c r="L122" i="2"/>
  <c r="L114" i="2"/>
  <c r="L106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F13" i="11" s="1"/>
  <c r="L60" i="2"/>
  <c r="L59" i="2"/>
  <c r="F12" i="11" s="1"/>
  <c r="L58" i="2"/>
  <c r="F11" i="11" s="1"/>
  <c r="L57" i="2"/>
  <c r="L56" i="2"/>
  <c r="F10" i="11" s="1"/>
  <c r="L55" i="2"/>
  <c r="L54" i="2"/>
  <c r="F9" i="11" s="1"/>
  <c r="L53" i="2"/>
  <c r="F8" i="11" s="1"/>
  <c r="L52" i="2"/>
  <c r="L51" i="2"/>
  <c r="F7" i="11" s="1"/>
  <c r="L50" i="2"/>
  <c r="F6" i="11" s="1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N14" i="4" s="1"/>
  <c r="L34" i="2"/>
  <c r="N13" i="4" s="1"/>
  <c r="L33" i="2"/>
  <c r="N12" i="4" s="1"/>
  <c r="L32" i="2"/>
  <c r="N11" i="4" s="1"/>
  <c r="L9" i="2"/>
  <c r="F98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45" i="2"/>
  <c r="G244" i="2"/>
  <c r="I244" i="2" s="1"/>
  <c r="G243" i="2"/>
  <c r="I243" i="2" s="1"/>
  <c r="G242" i="2"/>
  <c r="I242" i="2" s="1"/>
  <c r="G241" i="2"/>
  <c r="I241" i="2" s="1"/>
  <c r="G240" i="2"/>
  <c r="I240" i="2" s="1"/>
  <c r="G239" i="2"/>
  <c r="I239" i="2" s="1"/>
  <c r="G238" i="2"/>
  <c r="I238" i="2" s="1"/>
  <c r="G237" i="2"/>
  <c r="I237" i="2" s="1"/>
  <c r="G236" i="2"/>
  <c r="I236" i="2" s="1"/>
  <c r="G235" i="2"/>
  <c r="I235" i="2" s="1"/>
  <c r="G234" i="2"/>
  <c r="I234" i="2" s="1"/>
  <c r="G233" i="2"/>
  <c r="I233" i="2" s="1"/>
  <c r="G232" i="2"/>
  <c r="I232" i="2" s="1"/>
  <c r="G231" i="2"/>
  <c r="I231" i="2" s="1"/>
  <c r="G230" i="2"/>
  <c r="I230" i="2" s="1"/>
  <c r="F230" i="2"/>
  <c r="G229" i="2"/>
  <c r="I229" i="2" s="1"/>
  <c r="G228" i="2"/>
  <c r="G227" i="2"/>
  <c r="G226" i="2"/>
  <c r="G225" i="2"/>
  <c r="I225" i="2" s="1"/>
  <c r="G224" i="2"/>
  <c r="I224" i="2" s="1"/>
  <c r="G223" i="2"/>
  <c r="I223" i="2" s="1"/>
  <c r="G222" i="2"/>
  <c r="I222" i="2" s="1"/>
  <c r="G221" i="2"/>
  <c r="I221" i="2" s="1"/>
  <c r="G220" i="2"/>
  <c r="I220" i="2" s="1"/>
  <c r="G219" i="2"/>
  <c r="I219" i="2" s="1"/>
  <c r="G218" i="2"/>
  <c r="I218" i="2" s="1"/>
  <c r="G217" i="2"/>
  <c r="I217" i="2" s="1"/>
  <c r="AB4" i="2" s="1" a="1"/>
  <c r="G216" i="2"/>
  <c r="B84" i="3" s="1"/>
  <c r="G215" i="2"/>
  <c r="B83" i="3" s="1"/>
  <c r="G214" i="2"/>
  <c r="B82" i="3" s="1"/>
  <c r="G213" i="2"/>
  <c r="B81" i="3" s="1"/>
  <c r="G212" i="2"/>
  <c r="G211" i="2"/>
  <c r="B79" i="3" s="1"/>
  <c r="G210" i="2"/>
  <c r="B78" i="3" s="1"/>
  <c r="G209" i="2"/>
  <c r="B77" i="3" s="1"/>
  <c r="G208" i="2"/>
  <c r="B76" i="3" s="1"/>
  <c r="G206" i="2"/>
  <c r="G205" i="2"/>
  <c r="B74" i="3" s="1"/>
  <c r="G204" i="2"/>
  <c r="G197" i="2"/>
  <c r="B72" i="3" s="1"/>
  <c r="G193" i="2"/>
  <c r="B71" i="3" s="1"/>
  <c r="G192" i="2"/>
  <c r="B70" i="3" s="1"/>
  <c r="G191" i="2"/>
  <c r="B69" i="3" s="1"/>
  <c r="G190" i="2"/>
  <c r="B68" i="3" s="1"/>
  <c r="G189" i="2"/>
  <c r="B67" i="3" s="1"/>
  <c r="G188" i="2"/>
  <c r="B66" i="3" s="1"/>
  <c r="G187" i="2"/>
  <c r="B65" i="3" s="1"/>
  <c r="G186" i="2"/>
  <c r="B64" i="3" s="1"/>
  <c r="G183" i="2"/>
  <c r="B63" i="3" s="1"/>
  <c r="G181" i="2"/>
  <c r="B62" i="3" s="1"/>
  <c r="G177" i="2"/>
  <c r="G173" i="2"/>
  <c r="B60" i="3" s="1"/>
  <c r="G172" i="2"/>
  <c r="B59" i="3" s="1"/>
  <c r="G171" i="2"/>
  <c r="B58" i="3" s="1"/>
  <c r="G170" i="2"/>
  <c r="B57" i="3" s="1"/>
  <c r="G169" i="2"/>
  <c r="B56" i="3" s="1"/>
  <c r="G166" i="2"/>
  <c r="B55" i="3" s="1"/>
  <c r="G165" i="2"/>
  <c r="B54" i="3" s="1"/>
  <c r="G164" i="2"/>
  <c r="B53" i="3" s="1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2" i="2"/>
  <c r="G133" i="2" s="1"/>
  <c r="G126" i="2"/>
  <c r="G125" i="2"/>
  <c r="G124" i="2"/>
  <c r="G123" i="2"/>
  <c r="G122" i="2"/>
  <c r="G114" i="2"/>
  <c r="G115" i="2" s="1"/>
  <c r="G116" i="2" s="1"/>
  <c r="G106" i="2"/>
  <c r="G107" i="2" s="1"/>
  <c r="G108" i="2" s="1"/>
  <c r="G102" i="2"/>
  <c r="G103" i="2" s="1"/>
  <c r="G104" i="2" s="1"/>
  <c r="G105" i="2" s="1"/>
  <c r="G101" i="2"/>
  <c r="G97" i="2"/>
  <c r="G98" i="2" s="1"/>
  <c r="G99" i="2" s="1"/>
  <c r="G96" i="2"/>
  <c r="B50" i="3" s="1"/>
  <c r="G95" i="2"/>
  <c r="B49" i="3" s="1"/>
  <c r="G94" i="2"/>
  <c r="B48" i="3" s="1"/>
  <c r="G93" i="2"/>
  <c r="B47" i="3" s="1"/>
  <c r="G92" i="2"/>
  <c r="B46" i="3" s="1"/>
  <c r="G91" i="2"/>
  <c r="B45" i="3" s="1"/>
  <c r="G90" i="2"/>
  <c r="B44" i="3" s="1"/>
  <c r="G89" i="2"/>
  <c r="B43" i="3" s="1"/>
  <c r="G88" i="2"/>
  <c r="B42" i="3" s="1"/>
  <c r="G87" i="2"/>
  <c r="B41" i="3" s="1"/>
  <c r="G86" i="2"/>
  <c r="B40" i="3" s="1"/>
  <c r="G85" i="2"/>
  <c r="B39" i="3" s="1"/>
  <c r="G84" i="2"/>
  <c r="B38" i="3" s="1"/>
  <c r="G83" i="2"/>
  <c r="B37" i="3" s="1"/>
  <c r="G82" i="2"/>
  <c r="B36" i="3" s="1"/>
  <c r="G81" i="2"/>
  <c r="B35" i="3" s="1"/>
  <c r="G80" i="2"/>
  <c r="B34" i="3" s="1"/>
  <c r="G79" i="2"/>
  <c r="B33" i="3" s="1"/>
  <c r="G78" i="2"/>
  <c r="B32" i="3" s="1"/>
  <c r="G77" i="2"/>
  <c r="B31" i="3" s="1"/>
  <c r="G76" i="2"/>
  <c r="B30" i="3" s="1"/>
  <c r="G75" i="2"/>
  <c r="B29" i="3" s="1"/>
  <c r="G74" i="2"/>
  <c r="B28" i="3" s="1"/>
  <c r="G73" i="2"/>
  <c r="B27" i="3" s="1"/>
  <c r="G72" i="2"/>
  <c r="B26" i="3" s="1"/>
  <c r="G71" i="2"/>
  <c r="B25" i="3" s="1"/>
  <c r="G70" i="2"/>
  <c r="B24" i="3" s="1"/>
  <c r="G69" i="2"/>
  <c r="B23" i="3" s="1"/>
  <c r="G68" i="2"/>
  <c r="B22" i="3" s="1"/>
  <c r="G67" i="2"/>
  <c r="B21" i="3" s="1"/>
  <c r="G66" i="2"/>
  <c r="B20" i="3" s="1"/>
  <c r="G65" i="2"/>
  <c r="B19" i="3" s="1"/>
  <c r="G64" i="2"/>
  <c r="B18" i="3" s="1"/>
  <c r="G63" i="2"/>
  <c r="B17" i="3" s="1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5" i="2"/>
  <c r="G46" i="2" s="1"/>
  <c r="G44" i="2"/>
  <c r="G43" i="2"/>
  <c r="G42" i="2"/>
  <c r="G41" i="2"/>
  <c r="G40" i="2"/>
  <c r="G36" i="2"/>
  <c r="G37" i="2" s="1"/>
  <c r="G34" i="2"/>
  <c r="G35" i="2" s="1"/>
  <c r="G32" i="2"/>
  <c r="G33" i="2" s="1"/>
  <c r="F32" i="2"/>
  <c r="F34" i="2" s="1"/>
  <c r="J14" i="2" l="1"/>
  <c r="AS52" i="4" s="1"/>
  <c r="AS51" i="4"/>
  <c r="J128" i="2"/>
  <c r="AS57" i="4"/>
  <c r="G127" i="2"/>
  <c r="G128" i="2" s="1"/>
  <c r="G129" i="2" s="1"/>
  <c r="G130" i="2" s="1"/>
  <c r="G131" i="2" s="1"/>
  <c r="AT55" i="4"/>
  <c r="B5" i="3"/>
  <c r="AT48" i="4"/>
  <c r="AT64" i="4"/>
  <c r="G246" i="2"/>
  <c r="G247" i="2" s="1"/>
  <c r="G248" i="2" s="1"/>
  <c r="G249" i="2" s="1"/>
  <c r="G250" i="2" s="1"/>
  <c r="G251" i="2" s="1"/>
  <c r="G252" i="2" s="1"/>
  <c r="CP60" i="12"/>
  <c r="C61" i="12"/>
  <c r="G16" i="2"/>
  <c r="AB4" i="2"/>
  <c r="I7" i="2"/>
  <c r="F36" i="2"/>
  <c r="V34" i="2"/>
  <c r="B80" i="3"/>
  <c r="A7" i="5"/>
  <c r="X8" i="4" s="1"/>
  <c r="D11" i="2"/>
  <c r="D12" i="2" s="1"/>
  <c r="D13" i="2" s="1"/>
  <c r="D14" i="2" s="1"/>
  <c r="D15" i="2" s="1"/>
  <c r="D16" i="2" s="1"/>
  <c r="D17" i="2" s="1"/>
  <c r="D18" i="2" s="1"/>
  <c r="D19" i="2" s="1"/>
  <c r="B10" i="2"/>
  <c r="G178" i="2"/>
  <c r="G179" i="2" s="1"/>
  <c r="G180" i="2" s="1"/>
  <c r="B61" i="3"/>
  <c r="B75" i="3"/>
  <c r="G207" i="2"/>
  <c r="F52" i="3"/>
  <c r="F16" i="3"/>
  <c r="E52" i="3"/>
  <c r="E16" i="3"/>
  <c r="G198" i="2"/>
  <c r="L115" i="2"/>
  <c r="G194" i="2"/>
  <c r="G195" i="2" s="1"/>
  <c r="G196" i="2" s="1"/>
  <c r="G184" i="2"/>
  <c r="G182" i="2"/>
  <c r="G174" i="2"/>
  <c r="G175" i="2" s="1"/>
  <c r="G176" i="2" s="1"/>
  <c r="G167" i="2"/>
  <c r="L119" i="2"/>
  <c r="L117" i="2"/>
  <c r="G20" i="2"/>
  <c r="B11" i="3"/>
  <c r="K128" i="2"/>
  <c r="L116" i="2"/>
  <c r="L118" i="2"/>
  <c r="L120" i="2"/>
  <c r="H2" i="3"/>
  <c r="G7" i="3"/>
  <c r="K135" i="2"/>
  <c r="L134" i="2"/>
  <c r="G134" i="2"/>
  <c r="L133" i="2"/>
  <c r="G117" i="2"/>
  <c r="K109" i="2"/>
  <c r="G109" i="2"/>
  <c r="K21" i="2"/>
  <c r="L21" i="2" s="1"/>
  <c r="G31" i="2"/>
  <c r="K22" i="2"/>
  <c r="L22" i="2" s="1"/>
  <c r="G21" i="2"/>
  <c r="F18" i="2"/>
  <c r="K13" i="2"/>
  <c r="G12" i="2"/>
  <c r="F11" i="2"/>
  <c r="V11" i="2" s="1"/>
  <c r="F35" i="2"/>
  <c r="F33" i="2"/>
  <c r="F37" i="2"/>
  <c r="F38" i="2" s="1"/>
  <c r="F39" i="2" s="1"/>
  <c r="G100" i="2"/>
  <c r="F99" i="2"/>
  <c r="G38" i="2"/>
  <c r="G9" i="2"/>
  <c r="E2" i="1"/>
  <c r="C3" i="1"/>
  <c r="C4" i="1"/>
  <c r="B5" i="1"/>
  <c r="J129" i="2" l="1"/>
  <c r="AS58" i="4"/>
  <c r="CP61" i="12"/>
  <c r="C62" i="12"/>
  <c r="B11" i="2"/>
  <c r="AS47" i="4"/>
  <c r="C69" i="1"/>
  <c r="H9" i="2"/>
  <c r="D20" i="2"/>
  <c r="X19" i="2"/>
  <c r="F41" i="2"/>
  <c r="F42" i="2" s="1"/>
  <c r="F43" i="2" s="1"/>
  <c r="F44" i="2" s="1"/>
  <c r="F45" i="2" s="1"/>
  <c r="V36" i="2"/>
  <c r="A8" i="5"/>
  <c r="X9" i="4" s="1"/>
  <c r="G52" i="3"/>
  <c r="G16" i="3"/>
  <c r="G199" i="2"/>
  <c r="G200" i="2" s="1"/>
  <c r="G202" i="2"/>
  <c r="G203" i="2" s="1"/>
  <c r="G185" i="2"/>
  <c r="G168" i="2"/>
  <c r="C10" i="2"/>
  <c r="B3" i="3"/>
  <c r="K129" i="2"/>
  <c r="L128" i="2"/>
  <c r="I2" i="3"/>
  <c r="H7" i="3"/>
  <c r="G135" i="2"/>
  <c r="K136" i="2"/>
  <c r="L135" i="2"/>
  <c r="G118" i="2"/>
  <c r="K110" i="2"/>
  <c r="L109" i="2"/>
  <c r="G110" i="2"/>
  <c r="F12" i="2"/>
  <c r="L13" i="2"/>
  <c r="K14" i="2"/>
  <c r="L14" i="2" s="1"/>
  <c r="G22" i="2"/>
  <c r="G13" i="2"/>
  <c r="F19" i="2"/>
  <c r="V19" i="2" s="1"/>
  <c r="F100" i="2"/>
  <c r="G39" i="2"/>
  <c r="C5" i="1"/>
  <c r="B6" i="1"/>
  <c r="C37" i="1"/>
  <c r="G2" i="1"/>
  <c r="C36" i="1"/>
  <c r="O9" i="2"/>
  <c r="J130" i="2" l="1"/>
  <c r="AS59" i="4"/>
  <c r="B12" i="2"/>
  <c r="V12" i="2"/>
  <c r="CP62" i="12"/>
  <c r="C63" i="12"/>
  <c r="E69" i="1"/>
  <c r="H45" i="2"/>
  <c r="H46" i="2" s="1"/>
  <c r="C70" i="1"/>
  <c r="H10" i="2"/>
  <c r="C3" i="3"/>
  <c r="E70" i="1"/>
  <c r="H47" i="2"/>
  <c r="F46" i="2"/>
  <c r="F47" i="2"/>
  <c r="F48" i="2" s="1"/>
  <c r="F49" i="2" s="1"/>
  <c r="D21" i="2"/>
  <c r="X20" i="2"/>
  <c r="A9" i="5"/>
  <c r="X10" i="4" s="1"/>
  <c r="C11" i="2"/>
  <c r="C12" i="2" s="1"/>
  <c r="C13" i="2" s="1"/>
  <c r="H52" i="3"/>
  <c r="H16" i="3"/>
  <c r="K130" i="2"/>
  <c r="L129" i="2"/>
  <c r="J2" i="3"/>
  <c r="I7" i="3"/>
  <c r="K137" i="2"/>
  <c r="L136" i="2"/>
  <c r="G136" i="2"/>
  <c r="G119" i="2"/>
  <c r="L110" i="2"/>
  <c r="K111" i="2"/>
  <c r="G111" i="2"/>
  <c r="F13" i="2"/>
  <c r="F20" i="2"/>
  <c r="F26" i="2"/>
  <c r="G14" i="2"/>
  <c r="G23" i="2"/>
  <c r="E4" i="1"/>
  <c r="I2" i="1"/>
  <c r="E5" i="1"/>
  <c r="E6" i="1"/>
  <c r="C6" i="1"/>
  <c r="B7" i="1"/>
  <c r="C38" i="1"/>
  <c r="E38" i="1"/>
  <c r="O10" i="2"/>
  <c r="J131" i="2" l="1"/>
  <c r="AS61" i="4" s="1"/>
  <c r="AS60" i="4"/>
  <c r="B13" i="2"/>
  <c r="V13" i="2"/>
  <c r="CP63" i="12"/>
  <c r="C64" i="12"/>
  <c r="E71" i="1"/>
  <c r="H48" i="2"/>
  <c r="C71" i="1"/>
  <c r="H11" i="2"/>
  <c r="AS48" i="4" s="1"/>
  <c r="AY49" i="4" s="1"/>
  <c r="AZ49" i="4" s="1"/>
  <c r="G70" i="1"/>
  <c r="H79" i="2"/>
  <c r="C33" i="3" s="1"/>
  <c r="G69" i="1"/>
  <c r="H78" i="2"/>
  <c r="C32" i="3" s="1"/>
  <c r="C4" i="3"/>
  <c r="I71" i="1"/>
  <c r="H102" i="2"/>
  <c r="H103" i="2" s="1"/>
  <c r="H104" i="2" s="1"/>
  <c r="H105" i="2" s="1"/>
  <c r="G71" i="1"/>
  <c r="H80" i="2"/>
  <c r="C34" i="3" s="1"/>
  <c r="D22" i="2"/>
  <c r="X21" i="2"/>
  <c r="A10" i="5"/>
  <c r="X11" i="4" s="1"/>
  <c r="I52" i="3"/>
  <c r="I16" i="3"/>
  <c r="C14" i="2"/>
  <c r="C15" i="2" s="1"/>
  <c r="C16" i="2" s="1"/>
  <c r="C17" i="2" s="1"/>
  <c r="C18" i="2" s="1"/>
  <c r="C19" i="2" s="1"/>
  <c r="C20" i="2" s="1"/>
  <c r="C21" i="2" s="1"/>
  <c r="C22" i="2" s="1"/>
  <c r="C23" i="2" s="1"/>
  <c r="L130" i="2"/>
  <c r="K131" i="2"/>
  <c r="L131" i="2" s="1"/>
  <c r="K2" i="3"/>
  <c r="K7" i="3" s="1"/>
  <c r="J7" i="3"/>
  <c r="G137" i="2"/>
  <c r="K138" i="2"/>
  <c r="L137" i="2"/>
  <c r="G120" i="2"/>
  <c r="K112" i="2"/>
  <c r="L111" i="2"/>
  <c r="G112" i="2"/>
  <c r="F21" i="2"/>
  <c r="F14" i="2"/>
  <c r="G24" i="2"/>
  <c r="F27" i="2"/>
  <c r="F51" i="2"/>
  <c r="K2" i="1"/>
  <c r="E36" i="1"/>
  <c r="E37" i="1"/>
  <c r="C7" i="1"/>
  <c r="C72" i="1" s="1"/>
  <c r="G7" i="1"/>
  <c r="B8" i="1"/>
  <c r="C39" i="1"/>
  <c r="E7" i="1"/>
  <c r="E39" i="1"/>
  <c r="B14" i="2" l="1"/>
  <c r="B15" i="2" s="1"/>
  <c r="B16" i="2" s="1"/>
  <c r="B17" i="2" s="1"/>
  <c r="B18" i="2" s="1"/>
  <c r="B19" i="2" s="1"/>
  <c r="B20" i="2" s="1"/>
  <c r="V14" i="2"/>
  <c r="CP64" i="12"/>
  <c r="C65" i="12"/>
  <c r="I72" i="1"/>
  <c r="H106" i="2"/>
  <c r="H107" i="2" s="1"/>
  <c r="H108" i="2" s="1"/>
  <c r="H109" i="2" s="1"/>
  <c r="H110" i="2" s="1"/>
  <c r="H111" i="2" s="1"/>
  <c r="H112" i="2" s="1"/>
  <c r="H113" i="2" s="1"/>
  <c r="E72" i="1"/>
  <c r="H49" i="2"/>
  <c r="C111" i="1"/>
  <c r="H160" i="2"/>
  <c r="I70" i="1"/>
  <c r="H101" i="2"/>
  <c r="H12" i="2"/>
  <c r="C5" i="3"/>
  <c r="G72" i="1"/>
  <c r="H81" i="2"/>
  <c r="C35" i="3" s="1"/>
  <c r="I69" i="1"/>
  <c r="H97" i="2"/>
  <c r="H98" i="2" s="1"/>
  <c r="H99" i="2" s="1"/>
  <c r="H100" i="2" s="1"/>
  <c r="D23" i="2"/>
  <c r="X22" i="2"/>
  <c r="A11" i="5"/>
  <c r="X12" i="4" s="1"/>
  <c r="J52" i="3"/>
  <c r="J16" i="3"/>
  <c r="K52" i="3"/>
  <c r="K16" i="3"/>
  <c r="B21" i="2"/>
  <c r="C24" i="2"/>
  <c r="K139" i="2"/>
  <c r="L139" i="2" s="1"/>
  <c r="L138" i="2"/>
  <c r="G138" i="2"/>
  <c r="G121" i="2"/>
  <c r="L112" i="2"/>
  <c r="K113" i="2"/>
  <c r="L113" i="2" s="1"/>
  <c r="G113" i="2"/>
  <c r="F28" i="2"/>
  <c r="G25" i="2"/>
  <c r="F22" i="2"/>
  <c r="F52" i="2"/>
  <c r="E8" i="1"/>
  <c r="G8" i="1"/>
  <c r="C40" i="1"/>
  <c r="B9" i="1"/>
  <c r="C8" i="1"/>
  <c r="C73" i="1" s="1"/>
  <c r="E40" i="1"/>
  <c r="M2" i="1"/>
  <c r="G4" i="1"/>
  <c r="G5" i="1"/>
  <c r="G6" i="1"/>
  <c r="O11" i="2"/>
  <c r="O12" i="2"/>
  <c r="AW49" i="4" l="1"/>
  <c r="CP65" i="12"/>
  <c r="C66" i="12"/>
  <c r="AW50" i="4"/>
  <c r="C110" i="1"/>
  <c r="H159" i="2"/>
  <c r="C108" i="1"/>
  <c r="H157" i="2"/>
  <c r="I73" i="1"/>
  <c r="H114" i="2"/>
  <c r="H115" i="2" s="1"/>
  <c r="H116" i="2" s="1"/>
  <c r="H117" i="2" s="1"/>
  <c r="H118" i="2" s="1"/>
  <c r="H119" i="2" s="1"/>
  <c r="H120" i="2" s="1"/>
  <c r="H121" i="2" s="1"/>
  <c r="C112" i="1"/>
  <c r="H161" i="2"/>
  <c r="C109" i="1"/>
  <c r="H158" i="2"/>
  <c r="E73" i="1"/>
  <c r="H50" i="2"/>
  <c r="D6" i="11" s="1"/>
  <c r="G73" i="1"/>
  <c r="H82" i="2"/>
  <c r="C36" i="3" s="1"/>
  <c r="H13" i="2"/>
  <c r="B22" i="2"/>
  <c r="D24" i="2"/>
  <c r="X23" i="2"/>
  <c r="A12" i="5"/>
  <c r="X13" i="4" s="1"/>
  <c r="K7" i="2"/>
  <c r="C25" i="2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G139" i="2"/>
  <c r="F23" i="2"/>
  <c r="F53" i="2"/>
  <c r="O2" i="1"/>
  <c r="G36" i="1"/>
  <c r="G37" i="1"/>
  <c r="G38" i="1"/>
  <c r="G39" i="1"/>
  <c r="C9" i="1"/>
  <c r="C74" i="1" s="1"/>
  <c r="G9" i="1"/>
  <c r="B10" i="1"/>
  <c r="E9" i="1"/>
  <c r="C41" i="1"/>
  <c r="G41" i="1"/>
  <c r="I9" i="1"/>
  <c r="E41" i="1"/>
  <c r="G40" i="1"/>
  <c r="O13" i="2"/>
  <c r="CP66" i="12" l="1"/>
  <c r="C67" i="12"/>
  <c r="AW51" i="4"/>
  <c r="E112" i="1"/>
  <c r="H201" i="2"/>
  <c r="H204" i="2"/>
  <c r="G113" i="1"/>
  <c r="H234" i="2"/>
  <c r="E74" i="1"/>
  <c r="H51" i="2"/>
  <c r="D7" i="11" s="1"/>
  <c r="E110" i="1"/>
  <c r="H193" i="2"/>
  <c r="E108" i="1"/>
  <c r="H191" i="2"/>
  <c r="C69" i="3" s="1"/>
  <c r="I74" i="1"/>
  <c r="H122" i="2"/>
  <c r="E113" i="1"/>
  <c r="H205" i="2"/>
  <c r="C74" i="3" s="1"/>
  <c r="G74" i="1"/>
  <c r="H83" i="2"/>
  <c r="C37" i="3" s="1"/>
  <c r="C113" i="1"/>
  <c r="H162" i="2"/>
  <c r="E111" i="1"/>
  <c r="H197" i="2"/>
  <c r="E109" i="1"/>
  <c r="H192" i="2"/>
  <c r="C70" i="3" s="1"/>
  <c r="H14" i="2"/>
  <c r="B23" i="2"/>
  <c r="D25" i="2"/>
  <c r="X24" i="2"/>
  <c r="A13" i="5"/>
  <c r="X14" i="4" s="1"/>
  <c r="AA4" i="2" a="1"/>
  <c r="AA4" i="2" s="1"/>
  <c r="C139" i="2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/>
  <c r="C168" i="2" s="1"/>
  <c r="C169" i="2" s="1"/>
  <c r="C170" i="2" s="1"/>
  <c r="C171" i="2" s="1"/>
  <c r="C172" i="2" s="1"/>
  <c r="F24" i="2"/>
  <c r="F54" i="2"/>
  <c r="E10" i="1"/>
  <c r="I10" i="1"/>
  <c r="C10" i="1"/>
  <c r="C75" i="1" s="1"/>
  <c r="B11" i="1"/>
  <c r="C42" i="1"/>
  <c r="G42" i="1"/>
  <c r="G10" i="1"/>
  <c r="I42" i="1"/>
  <c r="E42" i="1"/>
  <c r="I4" i="1"/>
  <c r="Q2" i="1"/>
  <c r="I5" i="1"/>
  <c r="I6" i="1"/>
  <c r="I7" i="1"/>
  <c r="I8" i="1"/>
  <c r="O14" i="2"/>
  <c r="O51" i="2"/>
  <c r="CP67" i="12" l="1"/>
  <c r="C68" i="12"/>
  <c r="G7" i="11"/>
  <c r="AW52" i="4"/>
  <c r="G111" i="1"/>
  <c r="H232" i="2"/>
  <c r="G109" i="1"/>
  <c r="H230" i="2"/>
  <c r="G108" i="1"/>
  <c r="H229" i="2"/>
  <c r="I114" i="1"/>
  <c r="H274" i="2"/>
  <c r="E114" i="1"/>
  <c r="H206" i="2"/>
  <c r="G114" i="1"/>
  <c r="H235" i="2"/>
  <c r="C72" i="3"/>
  <c r="H198" i="2"/>
  <c r="H199" i="2" s="1"/>
  <c r="H200" i="2" s="1"/>
  <c r="C73" i="3"/>
  <c r="H202" i="2"/>
  <c r="H203" i="2" s="1"/>
  <c r="G112" i="1"/>
  <c r="H233" i="2"/>
  <c r="G110" i="1"/>
  <c r="H231" i="2"/>
  <c r="I75" i="1"/>
  <c r="H123" i="2"/>
  <c r="C114" i="1"/>
  <c r="H163" i="2"/>
  <c r="E75" i="1"/>
  <c r="H52" i="2"/>
  <c r="G75" i="1"/>
  <c r="H84" i="2"/>
  <c r="C38" i="3" s="1"/>
  <c r="C71" i="3"/>
  <c r="H194" i="2"/>
  <c r="H195" i="2" s="1"/>
  <c r="H196" i="2" s="1"/>
  <c r="B24" i="2"/>
  <c r="D26" i="2"/>
  <c r="D27" i="2" s="1"/>
  <c r="D28" i="2" s="1"/>
  <c r="D29" i="2" s="1"/>
  <c r="D30" i="2" s="1"/>
  <c r="D31" i="2" s="1"/>
  <c r="X25" i="2"/>
  <c r="A14" i="5"/>
  <c r="X15" i="4" s="1"/>
  <c r="C173" i="2"/>
  <c r="C174" i="2" s="1"/>
  <c r="C175" i="2" s="1"/>
  <c r="C176" i="2" s="1"/>
  <c r="F25" i="2"/>
  <c r="F55" i="2"/>
  <c r="C11" i="1"/>
  <c r="C76" i="1" s="1"/>
  <c r="G11" i="1"/>
  <c r="C115" i="1" s="1"/>
  <c r="B12" i="1"/>
  <c r="I11" i="1"/>
  <c r="C43" i="1"/>
  <c r="G43" i="1"/>
  <c r="I43" i="1"/>
  <c r="E11" i="1"/>
  <c r="E43" i="1"/>
  <c r="I36" i="1"/>
  <c r="I37" i="1"/>
  <c r="I38" i="1"/>
  <c r="I39" i="1"/>
  <c r="I40" i="1"/>
  <c r="I41" i="1"/>
  <c r="O52" i="2"/>
  <c r="H7" i="11" l="1"/>
  <c r="CP68" i="12"/>
  <c r="C69" i="12"/>
  <c r="I111" i="1"/>
  <c r="H271" i="2"/>
  <c r="I109" i="1"/>
  <c r="H269" i="2"/>
  <c r="I76" i="1"/>
  <c r="H124" i="2"/>
  <c r="I115" i="1"/>
  <c r="H275" i="2"/>
  <c r="E76" i="1"/>
  <c r="H53" i="2"/>
  <c r="D8" i="11" s="1"/>
  <c r="H207" i="2"/>
  <c r="C75" i="3"/>
  <c r="I113" i="1"/>
  <c r="H273" i="2"/>
  <c r="I112" i="1"/>
  <c r="H272" i="2"/>
  <c r="I110" i="1"/>
  <c r="H270" i="2"/>
  <c r="I108" i="1"/>
  <c r="H268" i="2"/>
  <c r="G76" i="1"/>
  <c r="H85" i="2"/>
  <c r="C39" i="3" s="1"/>
  <c r="E115" i="1"/>
  <c r="H208" i="2"/>
  <c r="C76" i="3" s="1"/>
  <c r="G115" i="1"/>
  <c r="H236" i="2"/>
  <c r="B25" i="2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X31" i="2"/>
  <c r="D32" i="2"/>
  <c r="D33" i="2" s="1"/>
  <c r="D34" i="2" s="1"/>
  <c r="A15" i="5"/>
  <c r="X16" i="4" s="1"/>
  <c r="C177" i="2"/>
  <c r="C178" i="2" s="1"/>
  <c r="C179" i="2" s="1"/>
  <c r="C180" i="2" s="1"/>
  <c r="C181" i="2" s="1"/>
  <c r="F56" i="2"/>
  <c r="E12" i="1"/>
  <c r="I12" i="1"/>
  <c r="G12" i="1"/>
  <c r="C116" i="1" s="1"/>
  <c r="C44" i="1"/>
  <c r="G44" i="1"/>
  <c r="C12" i="1"/>
  <c r="C77" i="1" s="1"/>
  <c r="I44" i="1"/>
  <c r="B13" i="1"/>
  <c r="E44" i="1"/>
  <c r="CP69" i="12" l="1"/>
  <c r="C70" i="12"/>
  <c r="I77" i="1"/>
  <c r="H125" i="2"/>
  <c r="E116" i="1"/>
  <c r="H209" i="2"/>
  <c r="C77" i="3" s="1"/>
  <c r="E77" i="1"/>
  <c r="H54" i="2"/>
  <c r="D9" i="11" s="1"/>
  <c r="G116" i="1"/>
  <c r="H237" i="2"/>
  <c r="I116" i="1"/>
  <c r="H276" i="2"/>
  <c r="G77" i="1"/>
  <c r="H86" i="2"/>
  <c r="C40" i="3" s="1"/>
  <c r="B56" i="2"/>
  <c r="X34" i="2"/>
  <c r="D35" i="2"/>
  <c r="A17" i="5"/>
  <c r="X18" i="4" s="1"/>
  <c r="A16" i="5"/>
  <c r="X17" i="4" s="1"/>
  <c r="C182" i="2"/>
  <c r="C183" i="2" s="1"/>
  <c r="F57" i="2"/>
  <c r="B57" i="2" s="1"/>
  <c r="C13" i="1"/>
  <c r="C78" i="1" s="1"/>
  <c r="G13" i="1"/>
  <c r="C117" i="1" s="1"/>
  <c r="B14" i="1"/>
  <c r="E13" i="1"/>
  <c r="C45" i="1"/>
  <c r="G45" i="1"/>
  <c r="I13" i="1"/>
  <c r="I45" i="1"/>
  <c r="E45" i="1"/>
  <c r="O201" i="2"/>
  <c r="O203" i="2"/>
  <c r="O124" i="2"/>
  <c r="O163" i="2"/>
  <c r="O200" i="2"/>
  <c r="O49" i="2"/>
  <c r="O207" i="2"/>
  <c r="O103" i="2"/>
  <c r="O231" i="2"/>
  <c r="O162" i="2"/>
  <c r="O102" i="2"/>
  <c r="O233" i="2"/>
  <c r="O197" i="2"/>
  <c r="O121" i="2"/>
  <c r="O85" i="2"/>
  <c r="O204" i="2"/>
  <c r="O195" i="2"/>
  <c r="O46" i="2"/>
  <c r="O97" i="2"/>
  <c r="O53" i="2"/>
  <c r="O236" i="2"/>
  <c r="O112" i="2"/>
  <c r="O193" i="2"/>
  <c r="O115" i="2"/>
  <c r="O105" i="2"/>
  <c r="O84" i="2"/>
  <c r="O230" i="2"/>
  <c r="O198" i="2"/>
  <c r="O47" i="2"/>
  <c r="O79" i="2"/>
  <c r="O157" i="2"/>
  <c r="O159" i="2"/>
  <c r="O107" i="2"/>
  <c r="O120" i="2"/>
  <c r="O83" i="2"/>
  <c r="O123" i="2"/>
  <c r="O196" i="2"/>
  <c r="O208" i="2"/>
  <c r="O117" i="2"/>
  <c r="O194" i="2"/>
  <c r="O270" i="2"/>
  <c r="O269" i="2"/>
  <c r="O271" i="2"/>
  <c r="O274" i="2"/>
  <c r="O268" i="2"/>
  <c r="O275" i="2"/>
  <c r="O104" i="2"/>
  <c r="O99" i="2"/>
  <c r="O45" i="2"/>
  <c r="O161" i="2"/>
  <c r="O48" i="2"/>
  <c r="O119" i="2"/>
  <c r="O80" i="2"/>
  <c r="O78" i="2"/>
  <c r="O50" i="2"/>
  <c r="O86" i="2"/>
  <c r="O205" i="2"/>
  <c r="O108" i="2"/>
  <c r="O82" i="2"/>
  <c r="O199" i="2"/>
  <c r="O118" i="2"/>
  <c r="O109" i="2"/>
  <c r="O206" i="2"/>
  <c r="O237" i="2"/>
  <c r="O101" i="2"/>
  <c r="O202" i="2"/>
  <c r="O111" i="2"/>
  <c r="O113" i="2"/>
  <c r="O55" i="2"/>
  <c r="O232" i="2"/>
  <c r="O125" i="2"/>
  <c r="O191" i="2"/>
  <c r="O234" i="2"/>
  <c r="O81" i="2"/>
  <c r="O160" i="2"/>
  <c r="O110" i="2"/>
  <c r="O100" i="2"/>
  <c r="O192" i="2"/>
  <c r="O106" i="2"/>
  <c r="O54" i="2"/>
  <c r="O114" i="2"/>
  <c r="O98" i="2"/>
  <c r="O209" i="2"/>
  <c r="O235" i="2"/>
  <c r="O158" i="2"/>
  <c r="O122" i="2"/>
  <c r="O116" i="2"/>
  <c r="O273" i="2"/>
  <c r="O272" i="2"/>
  <c r="O276" i="2"/>
  <c r="O229" i="2"/>
  <c r="CP70" i="12" l="1"/>
  <c r="P273" i="2"/>
  <c r="P275" i="2"/>
  <c r="C71" i="12"/>
  <c r="G6" i="11"/>
  <c r="G8" i="11"/>
  <c r="H9" i="11"/>
  <c r="G9" i="11"/>
  <c r="G117" i="1"/>
  <c r="H238" i="2"/>
  <c r="E78" i="1"/>
  <c r="H55" i="2"/>
  <c r="I78" i="1"/>
  <c r="H126" i="2"/>
  <c r="AS55" i="4" s="1"/>
  <c r="AY50" i="4" s="1"/>
  <c r="AZ50" i="4" s="1"/>
  <c r="I117" i="1"/>
  <c r="H277" i="2"/>
  <c r="E117" i="1"/>
  <c r="H210" i="2"/>
  <c r="G78" i="1"/>
  <c r="H87" i="2"/>
  <c r="X35" i="2"/>
  <c r="D36" i="2"/>
  <c r="C184" i="2"/>
  <c r="C185" i="2" s="1"/>
  <c r="C186" i="2" s="1"/>
  <c r="C187" i="2" s="1"/>
  <c r="C188" i="2" s="1"/>
  <c r="C189" i="2" s="1"/>
  <c r="C190" i="2" s="1"/>
  <c r="C191" i="2" s="1"/>
  <c r="C192" i="2" s="1"/>
  <c r="C193" i="2" s="1"/>
  <c r="F58" i="2"/>
  <c r="B58" i="2" s="1"/>
  <c r="E14" i="1"/>
  <c r="I14" i="1"/>
  <c r="C14" i="1"/>
  <c r="C79" i="1" s="1"/>
  <c r="B15" i="1"/>
  <c r="C46" i="1"/>
  <c r="G46" i="1"/>
  <c r="I46" i="1"/>
  <c r="G14" i="1"/>
  <c r="C118" i="1" s="1"/>
  <c r="E46" i="1"/>
  <c r="O210" i="2"/>
  <c r="O126" i="2"/>
  <c r="O277" i="2"/>
  <c r="O238" i="2"/>
  <c r="O87" i="2"/>
  <c r="CP71" i="12" l="1"/>
  <c r="P274" i="2"/>
  <c r="P277" i="2"/>
  <c r="C72" i="12"/>
  <c r="H8" i="11"/>
  <c r="I8" i="11" s="1"/>
  <c r="G15" i="11"/>
  <c r="H6" i="11"/>
  <c r="I6" i="11" s="1"/>
  <c r="G14" i="11"/>
  <c r="AW56" i="4"/>
  <c r="E118" i="1"/>
  <c r="H211" i="2"/>
  <c r="G118" i="1"/>
  <c r="H239" i="2"/>
  <c r="C41" i="3"/>
  <c r="C78" i="3"/>
  <c r="H127" i="2"/>
  <c r="I79" i="1"/>
  <c r="H132" i="2"/>
  <c r="I118" i="1"/>
  <c r="H278" i="2"/>
  <c r="E79" i="1"/>
  <c r="H56" i="2"/>
  <c r="D10" i="11" s="1"/>
  <c r="G79" i="1"/>
  <c r="H88" i="2"/>
  <c r="X36" i="2"/>
  <c r="D37" i="2"/>
  <c r="C194" i="2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F231" i="2"/>
  <c r="F59" i="2"/>
  <c r="B59" i="2" s="1"/>
  <c r="C15" i="1"/>
  <c r="C80" i="1" s="1"/>
  <c r="G15" i="1"/>
  <c r="C119" i="1" s="1"/>
  <c r="B16" i="1"/>
  <c r="I15" i="1"/>
  <c r="C47" i="1"/>
  <c r="G47" i="1"/>
  <c r="E15" i="1"/>
  <c r="I47" i="1"/>
  <c r="E47" i="1"/>
  <c r="O239" i="2"/>
  <c r="O57" i="2"/>
  <c r="O132" i="2"/>
  <c r="O211" i="2"/>
  <c r="O56" i="2"/>
  <c r="O88" i="2"/>
  <c r="O127" i="2"/>
  <c r="O278" i="2"/>
  <c r="CP72" i="12" l="1"/>
  <c r="C73" i="12"/>
  <c r="G16" i="11"/>
  <c r="G17" i="11"/>
  <c r="H10" i="11"/>
  <c r="G10" i="11"/>
  <c r="G18" i="11" s="1"/>
  <c r="AW57" i="4"/>
  <c r="I119" i="1"/>
  <c r="H279" i="2"/>
  <c r="E119" i="1"/>
  <c r="H212" i="2"/>
  <c r="G119" i="1"/>
  <c r="H240" i="2"/>
  <c r="C79" i="3"/>
  <c r="I80" i="1"/>
  <c r="H140" i="2"/>
  <c r="G80" i="1"/>
  <c r="H89" i="2"/>
  <c r="E80" i="1"/>
  <c r="H57" i="2"/>
  <c r="C42" i="3"/>
  <c r="H133" i="2"/>
  <c r="H128" i="2"/>
  <c r="X37" i="2"/>
  <c r="D38" i="2"/>
  <c r="C207" i="2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F232" i="2"/>
  <c r="F60" i="2"/>
  <c r="B60" i="2" s="1"/>
  <c r="E16" i="1"/>
  <c r="I16" i="1"/>
  <c r="G16" i="1"/>
  <c r="C120" i="1" s="1"/>
  <c r="C48" i="1"/>
  <c r="G48" i="1"/>
  <c r="B17" i="1"/>
  <c r="I48" i="1"/>
  <c r="C16" i="1"/>
  <c r="C81" i="1" s="1"/>
  <c r="E48" i="1"/>
  <c r="I81" i="1" s="1"/>
  <c r="O133" i="2"/>
  <c r="O140" i="2"/>
  <c r="O212" i="2"/>
  <c r="O89" i="2"/>
  <c r="O240" i="2"/>
  <c r="O128" i="2"/>
  <c r="O279" i="2"/>
  <c r="C246" i="2" l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AA5" i="2" s="1"/>
  <c r="CP73" i="12"/>
  <c r="P279" i="2"/>
  <c r="C74" i="12"/>
  <c r="AW58" i="4"/>
  <c r="E81" i="1"/>
  <c r="H58" i="2"/>
  <c r="D11" i="11" s="1"/>
  <c r="G120" i="1"/>
  <c r="H241" i="2"/>
  <c r="I120" i="1"/>
  <c r="H280" i="2"/>
  <c r="E120" i="1"/>
  <c r="H213" i="2"/>
  <c r="G81" i="1"/>
  <c r="H90" i="2"/>
  <c r="H129" i="2"/>
  <c r="C80" i="3"/>
  <c r="H134" i="2"/>
  <c r="C43" i="3"/>
  <c r="X38" i="2"/>
  <c r="D39" i="2"/>
  <c r="F233" i="2"/>
  <c r="F61" i="2"/>
  <c r="B61" i="2" s="1"/>
  <c r="C17" i="1"/>
  <c r="C82" i="1" s="1"/>
  <c r="G17" i="1"/>
  <c r="C121" i="1" s="1"/>
  <c r="B18" i="1"/>
  <c r="E17" i="1"/>
  <c r="C49" i="1"/>
  <c r="G49" i="1"/>
  <c r="I49" i="1"/>
  <c r="I17" i="1"/>
  <c r="E49" i="1"/>
  <c r="I82" i="1" s="1"/>
  <c r="O213" i="2"/>
  <c r="O58" i="2"/>
  <c r="O241" i="2"/>
  <c r="O90" i="2"/>
  <c r="O134" i="2"/>
  <c r="O129" i="2"/>
  <c r="CP74" i="12" l="1"/>
  <c r="Q278" i="2"/>
  <c r="Q277" i="2"/>
  <c r="C75" i="12"/>
  <c r="G11" i="11"/>
  <c r="AW59" i="4"/>
  <c r="E121" i="1"/>
  <c r="H214" i="2"/>
  <c r="C44" i="3"/>
  <c r="C81" i="3"/>
  <c r="G121" i="1"/>
  <c r="H242" i="2"/>
  <c r="G82" i="1"/>
  <c r="H91" i="2"/>
  <c r="I121" i="1"/>
  <c r="H281" i="2"/>
  <c r="E82" i="1"/>
  <c r="H59" i="2"/>
  <c r="D12" i="11" s="1"/>
  <c r="H135" i="2"/>
  <c r="H130" i="2"/>
  <c r="X39" i="2"/>
  <c r="D40" i="2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F62" i="2"/>
  <c r="B62" i="2" s="1"/>
  <c r="B63" i="2" s="1"/>
  <c r="E18" i="1"/>
  <c r="I18" i="1"/>
  <c r="C18" i="1"/>
  <c r="C83" i="1" s="1"/>
  <c r="B19" i="1"/>
  <c r="C50" i="1"/>
  <c r="G50" i="1"/>
  <c r="G18" i="1"/>
  <c r="C122" i="1" s="1"/>
  <c r="I50" i="1"/>
  <c r="E50" i="1"/>
  <c r="I83" i="1" s="1"/>
  <c r="O91" i="2"/>
  <c r="O135" i="2"/>
  <c r="O214" i="2"/>
  <c r="O242" i="2"/>
  <c r="O130" i="2"/>
  <c r="CP75" i="12" l="1"/>
  <c r="C76" i="12"/>
  <c r="H11" i="11"/>
  <c r="AW60" i="4"/>
  <c r="E83" i="1"/>
  <c r="H60" i="2"/>
  <c r="G83" i="1"/>
  <c r="H92" i="2"/>
  <c r="H131" i="2"/>
  <c r="C45" i="3"/>
  <c r="C82" i="3"/>
  <c r="I122" i="1"/>
  <c r="H282" i="2"/>
  <c r="E122" i="1"/>
  <c r="H215" i="2"/>
  <c r="G122" i="1"/>
  <c r="H243" i="2"/>
  <c r="H136" i="2"/>
  <c r="D66" i="2"/>
  <c r="D67" i="2" s="1"/>
  <c r="D68" i="2" s="1"/>
  <c r="X68" i="2"/>
  <c r="F235" i="2"/>
  <c r="C19" i="1"/>
  <c r="C84" i="1" s="1"/>
  <c r="G19" i="1"/>
  <c r="C123" i="1" s="1"/>
  <c r="B20" i="1"/>
  <c r="I19" i="1"/>
  <c r="C51" i="1"/>
  <c r="G51" i="1"/>
  <c r="I51" i="1"/>
  <c r="E19" i="1"/>
  <c r="E51" i="1"/>
  <c r="I84" i="1" s="1"/>
  <c r="O59" i="2"/>
  <c r="O243" i="2"/>
  <c r="O60" i="2"/>
  <c r="O131" i="2"/>
  <c r="O215" i="2"/>
  <c r="O136" i="2"/>
  <c r="O92" i="2"/>
  <c r="H12" i="11" l="1"/>
  <c r="I11" i="11" s="1"/>
  <c r="G12" i="11"/>
  <c r="G19" i="11" s="1"/>
  <c r="CP76" i="12"/>
  <c r="C77" i="12"/>
  <c r="AW61" i="4"/>
  <c r="I123" i="1"/>
  <c r="H283" i="2"/>
  <c r="E84" i="1"/>
  <c r="H61" i="2"/>
  <c r="D13" i="11" s="1"/>
  <c r="H137" i="2"/>
  <c r="C46" i="3"/>
  <c r="G84" i="1"/>
  <c r="H93" i="2"/>
  <c r="E123" i="1"/>
  <c r="H216" i="2"/>
  <c r="G123" i="1"/>
  <c r="H244" i="2"/>
  <c r="C83" i="3"/>
  <c r="D69" i="2"/>
  <c r="D70" i="2" s="1"/>
  <c r="D71" i="2" s="1"/>
  <c r="D72" i="2" s="1"/>
  <c r="D73" i="2" s="1"/>
  <c r="Y68" i="2"/>
  <c r="F236" i="2"/>
  <c r="F64" i="2"/>
  <c r="B64" i="2" s="1"/>
  <c r="E20" i="1"/>
  <c r="I20" i="1"/>
  <c r="G20" i="1"/>
  <c r="C52" i="1"/>
  <c r="G52" i="1"/>
  <c r="C20" i="1"/>
  <c r="I52" i="1"/>
  <c r="B21" i="1"/>
  <c r="E52" i="1"/>
  <c r="O137" i="2"/>
  <c r="O216" i="2"/>
  <c r="O93" i="2"/>
  <c r="O244" i="2"/>
  <c r="CP77" i="12" l="1"/>
  <c r="C78" i="12"/>
  <c r="I85" i="1"/>
  <c r="H141" i="2"/>
  <c r="I124" i="1"/>
  <c r="H284" i="2"/>
  <c r="E124" i="1"/>
  <c r="H217" i="2"/>
  <c r="C124" i="1"/>
  <c r="H164" i="2"/>
  <c r="G85" i="1"/>
  <c r="H94" i="2"/>
  <c r="C84" i="3"/>
  <c r="C47" i="3"/>
  <c r="C85" i="1"/>
  <c r="H15" i="2"/>
  <c r="E85" i="1"/>
  <c r="H62" i="2"/>
  <c r="G124" i="1"/>
  <c r="H245" i="2"/>
  <c r="H138" i="2"/>
  <c r="D74" i="2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Z68" i="2"/>
  <c r="F237" i="2"/>
  <c r="F65" i="2"/>
  <c r="B65" i="2" s="1"/>
  <c r="C21" i="1"/>
  <c r="G21" i="1"/>
  <c r="B22" i="1"/>
  <c r="E21" i="1"/>
  <c r="C53" i="1"/>
  <c r="G53" i="1"/>
  <c r="I21" i="1"/>
  <c r="I53" i="1"/>
  <c r="E53" i="1"/>
  <c r="O61" i="2"/>
  <c r="O138" i="2"/>
  <c r="O142" i="2"/>
  <c r="O62" i="2"/>
  <c r="O141" i="2"/>
  <c r="O94" i="2"/>
  <c r="O15" i="2"/>
  <c r="O245" i="2"/>
  <c r="O164" i="2"/>
  <c r="O217" i="2"/>
  <c r="H13" i="11" l="1"/>
  <c r="G13" i="11"/>
  <c r="G20" i="11" s="1"/>
  <c r="AS64" i="4"/>
  <c r="AY51" i="4" s="1"/>
  <c r="AZ51" i="4" s="1"/>
  <c r="H246" i="2"/>
  <c r="CP78" i="12"/>
  <c r="C79" i="12"/>
  <c r="AW65" i="4"/>
  <c r="P15" i="2"/>
  <c r="I86" i="1"/>
  <c r="H142" i="2"/>
  <c r="G125" i="1"/>
  <c r="H253" i="2"/>
  <c r="E86" i="1"/>
  <c r="H63" i="2"/>
  <c r="C86" i="1"/>
  <c r="H17" i="2"/>
  <c r="H16" i="2"/>
  <c r="C8" i="3"/>
  <c r="C48" i="3"/>
  <c r="C53" i="3"/>
  <c r="I125" i="1"/>
  <c r="H285" i="2"/>
  <c r="E125" i="1"/>
  <c r="H218" i="2"/>
  <c r="G86" i="1"/>
  <c r="H95" i="2"/>
  <c r="C125" i="1"/>
  <c r="H165" i="2"/>
  <c r="H139" i="2"/>
  <c r="D150" i="2"/>
  <c r="F238" i="2"/>
  <c r="F66" i="2"/>
  <c r="B66" i="2" s="1"/>
  <c r="E22" i="1"/>
  <c r="I22" i="1"/>
  <c r="C22" i="1"/>
  <c r="B23" i="1"/>
  <c r="C54" i="1"/>
  <c r="G54" i="1"/>
  <c r="I54" i="1"/>
  <c r="G22" i="1"/>
  <c r="E54" i="1"/>
  <c r="O16" i="2"/>
  <c r="O17" i="2"/>
  <c r="O95" i="2"/>
  <c r="O63" i="2"/>
  <c r="O253" i="2"/>
  <c r="O218" i="2"/>
  <c r="O165" i="2"/>
  <c r="O139" i="2"/>
  <c r="O246" i="2"/>
  <c r="O254" i="2"/>
  <c r="AW66" i="4" l="1"/>
  <c r="H247" i="2"/>
  <c r="CP79" i="12"/>
  <c r="C80" i="12"/>
  <c r="P16" i="2"/>
  <c r="V165" i="2"/>
  <c r="I87" i="1"/>
  <c r="H143" i="2"/>
  <c r="I126" i="1"/>
  <c r="H286" i="2"/>
  <c r="E87" i="1"/>
  <c r="H64" i="2"/>
  <c r="C87" i="1"/>
  <c r="H18" i="2"/>
  <c r="G87" i="1"/>
  <c r="H96" i="2"/>
  <c r="C9" i="3"/>
  <c r="C17" i="3"/>
  <c r="C126" i="1"/>
  <c r="H166" i="2"/>
  <c r="E126" i="1"/>
  <c r="H219" i="2"/>
  <c r="G126" i="1"/>
  <c r="H254" i="2"/>
  <c r="C54" i="3"/>
  <c r="C49" i="3"/>
  <c r="D151" i="2"/>
  <c r="F239" i="2"/>
  <c r="F67" i="2"/>
  <c r="B67" i="2" s="1"/>
  <c r="C23" i="1"/>
  <c r="G23" i="1"/>
  <c r="B24" i="1"/>
  <c r="I23" i="1"/>
  <c r="C55" i="1"/>
  <c r="G55" i="1"/>
  <c r="E23" i="1"/>
  <c r="G88" i="1" s="1"/>
  <c r="I55" i="1"/>
  <c r="E55" i="1"/>
  <c r="O96" i="2"/>
  <c r="O144" i="2"/>
  <c r="O219" i="2"/>
  <c r="O64" i="2"/>
  <c r="O166" i="2"/>
  <c r="O247" i="2"/>
  <c r="O18" i="2"/>
  <c r="AW67" i="4" l="1"/>
  <c r="H248" i="2"/>
  <c r="CP80" i="12"/>
  <c r="C81" i="12"/>
  <c r="P18" i="2"/>
  <c r="P17" i="2" s="1"/>
  <c r="P19" i="2" s="1"/>
  <c r="I127" i="1"/>
  <c r="H287" i="2"/>
  <c r="E127" i="1"/>
  <c r="H220" i="2"/>
  <c r="G127" i="1"/>
  <c r="H255" i="2"/>
  <c r="C127" i="1"/>
  <c r="H169" i="2"/>
  <c r="C55" i="3"/>
  <c r="H167" i="2"/>
  <c r="C50" i="3"/>
  <c r="C10" i="3"/>
  <c r="C18" i="3"/>
  <c r="I88" i="1"/>
  <c r="H144" i="2"/>
  <c r="E88" i="1"/>
  <c r="H65" i="2"/>
  <c r="C88" i="1"/>
  <c r="H19" i="2"/>
  <c r="D152" i="2"/>
  <c r="F240" i="2"/>
  <c r="F68" i="2"/>
  <c r="E24" i="1"/>
  <c r="G89" i="1" s="1"/>
  <c r="I24" i="1"/>
  <c r="G24" i="1"/>
  <c r="C56" i="1"/>
  <c r="G56" i="1"/>
  <c r="B25" i="1"/>
  <c r="I56" i="1"/>
  <c r="C24" i="1"/>
  <c r="E56" i="1"/>
  <c r="O143" i="2"/>
  <c r="O169" i="2"/>
  <c r="O248" i="2"/>
  <c r="O167" i="2"/>
  <c r="O220" i="2"/>
  <c r="O19" i="2"/>
  <c r="O65" i="2"/>
  <c r="O255" i="2"/>
  <c r="AW68" i="4" l="1"/>
  <c r="H249" i="2"/>
  <c r="CP81" i="12"/>
  <c r="C82" i="12"/>
  <c r="I89" i="1"/>
  <c r="H145" i="2"/>
  <c r="I128" i="1"/>
  <c r="H288" i="2"/>
  <c r="E128" i="1"/>
  <c r="H221" i="2"/>
  <c r="C128" i="1"/>
  <c r="H170" i="2"/>
  <c r="H168" i="2"/>
  <c r="C56" i="3"/>
  <c r="C89" i="1"/>
  <c r="H26" i="2"/>
  <c r="E89" i="1"/>
  <c r="H66" i="2"/>
  <c r="G128" i="1"/>
  <c r="H256" i="2"/>
  <c r="C11" i="3"/>
  <c r="H20" i="2"/>
  <c r="C19" i="3"/>
  <c r="D153" i="2"/>
  <c r="B68" i="2"/>
  <c r="V68" i="2"/>
  <c r="F241" i="2"/>
  <c r="F69" i="2"/>
  <c r="C25" i="1"/>
  <c r="G25" i="1"/>
  <c r="B26" i="1"/>
  <c r="E25" i="1"/>
  <c r="G90" i="1" s="1"/>
  <c r="C57" i="1"/>
  <c r="G57" i="1"/>
  <c r="I57" i="1"/>
  <c r="I25" i="1"/>
  <c r="E57" i="1"/>
  <c r="O146" i="2"/>
  <c r="O66" i="2"/>
  <c r="O20" i="2"/>
  <c r="O170" i="2"/>
  <c r="O249" i="2"/>
  <c r="O221" i="2"/>
  <c r="O26" i="2"/>
  <c r="O168" i="2"/>
  <c r="O256" i="2"/>
  <c r="AW69" i="4" l="1"/>
  <c r="H250" i="2"/>
  <c r="CP82" i="12"/>
  <c r="C83" i="12"/>
  <c r="G129" i="1"/>
  <c r="H257" i="2"/>
  <c r="E129" i="1"/>
  <c r="H222" i="2"/>
  <c r="C129" i="1"/>
  <c r="H171" i="2"/>
  <c r="H21" i="2"/>
  <c r="C20" i="3"/>
  <c r="C12" i="3"/>
  <c r="C57" i="3"/>
  <c r="I90" i="1"/>
  <c r="H146" i="2"/>
  <c r="I129" i="1"/>
  <c r="H289" i="2"/>
  <c r="E90" i="1"/>
  <c r="H67" i="2"/>
  <c r="C90" i="1"/>
  <c r="H27" i="2"/>
  <c r="D154" i="2"/>
  <c r="B69" i="2"/>
  <c r="F242" i="2"/>
  <c r="F70" i="2"/>
  <c r="E26" i="1"/>
  <c r="G91" i="1" s="1"/>
  <c r="I26" i="1"/>
  <c r="C26" i="1"/>
  <c r="B27" i="1"/>
  <c r="C58" i="1"/>
  <c r="G58" i="1"/>
  <c r="G26" i="1"/>
  <c r="I58" i="1"/>
  <c r="E58" i="1"/>
  <c r="O250" i="2"/>
  <c r="O145" i="2"/>
  <c r="O27" i="2"/>
  <c r="O257" i="2"/>
  <c r="O67" i="2"/>
  <c r="O171" i="2"/>
  <c r="O222" i="2"/>
  <c r="O21" i="2"/>
  <c r="B70" i="2" l="1"/>
  <c r="AW70" i="4"/>
  <c r="H251" i="2"/>
  <c r="CP83" i="12"/>
  <c r="C84" i="12"/>
  <c r="I91" i="1"/>
  <c r="H147" i="2"/>
  <c r="C130" i="1"/>
  <c r="H172" i="2"/>
  <c r="E91" i="1"/>
  <c r="H68" i="2"/>
  <c r="C91" i="1"/>
  <c r="H28" i="2"/>
  <c r="C58" i="3"/>
  <c r="I130" i="1"/>
  <c r="H290" i="2"/>
  <c r="E130" i="1"/>
  <c r="H223" i="2"/>
  <c r="G130" i="1"/>
  <c r="H258" i="2"/>
  <c r="C13" i="3"/>
  <c r="C21" i="3"/>
  <c r="H22" i="2"/>
  <c r="D155" i="2"/>
  <c r="F243" i="2"/>
  <c r="F71" i="2"/>
  <c r="C27" i="1"/>
  <c r="G27" i="1"/>
  <c r="B28" i="1"/>
  <c r="I27" i="1"/>
  <c r="E59" i="1"/>
  <c r="I59" i="1"/>
  <c r="E27" i="1"/>
  <c r="G92" i="1" s="1"/>
  <c r="C59" i="1"/>
  <c r="G59" i="1"/>
  <c r="O68" i="2"/>
  <c r="O172" i="2"/>
  <c r="O251" i="2"/>
  <c r="O223" i="2"/>
  <c r="O28" i="2"/>
  <c r="O148" i="2"/>
  <c r="O22" i="2"/>
  <c r="O147" i="2"/>
  <c r="O258" i="2"/>
  <c r="B71" i="2" l="1"/>
  <c r="AW71" i="4"/>
  <c r="H252" i="2"/>
  <c r="CP84" i="12"/>
  <c r="C85" i="12"/>
  <c r="E131" i="1"/>
  <c r="H224" i="2"/>
  <c r="I92" i="1"/>
  <c r="H148" i="2"/>
  <c r="C92" i="1"/>
  <c r="H29" i="2"/>
  <c r="H23" i="2"/>
  <c r="C14" i="3"/>
  <c r="C22" i="3"/>
  <c r="C59" i="3"/>
  <c r="E92" i="1"/>
  <c r="H69" i="2"/>
  <c r="I131" i="1"/>
  <c r="H291" i="2"/>
  <c r="G131" i="1"/>
  <c r="H259" i="2"/>
  <c r="C131" i="1"/>
  <c r="H173" i="2"/>
  <c r="D156" i="2"/>
  <c r="F244" i="2"/>
  <c r="F72" i="2"/>
  <c r="E28" i="1"/>
  <c r="G93" i="1" s="1"/>
  <c r="I28" i="1"/>
  <c r="G28" i="1"/>
  <c r="C28" i="1"/>
  <c r="E60" i="1"/>
  <c r="I60" i="1"/>
  <c r="B29" i="1"/>
  <c r="C60" i="1"/>
  <c r="G60" i="1"/>
  <c r="O224" i="2"/>
  <c r="O173" i="2"/>
  <c r="O29" i="2"/>
  <c r="O259" i="2"/>
  <c r="O252" i="2"/>
  <c r="O23" i="2"/>
  <c r="O69" i="2"/>
  <c r="B72" i="2" l="1"/>
  <c r="AW72" i="4"/>
  <c r="CP85" i="12"/>
  <c r="C86" i="12"/>
  <c r="E132" i="1"/>
  <c r="H225" i="2"/>
  <c r="I93" i="1"/>
  <c r="H149" i="2"/>
  <c r="C132" i="1"/>
  <c r="H177" i="2"/>
  <c r="C60" i="3"/>
  <c r="H174" i="2"/>
  <c r="C23" i="3"/>
  <c r="H30" i="2"/>
  <c r="L15" i="4" s="1"/>
  <c r="E93" i="1"/>
  <c r="H70" i="2"/>
  <c r="I132" i="1"/>
  <c r="H292" i="2"/>
  <c r="C93" i="1"/>
  <c r="H32" i="2"/>
  <c r="L11" i="4" s="1"/>
  <c r="G132" i="1"/>
  <c r="H260" i="2"/>
  <c r="H24" i="2"/>
  <c r="D157" i="2"/>
  <c r="F73" i="2"/>
  <c r="B73" i="2" s="1"/>
  <c r="C29" i="1"/>
  <c r="G29" i="1"/>
  <c r="B30" i="1"/>
  <c r="E29" i="1"/>
  <c r="G94" i="1" s="1"/>
  <c r="I29" i="1"/>
  <c r="E61" i="1"/>
  <c r="I61" i="1"/>
  <c r="C61" i="1"/>
  <c r="G61" i="1"/>
  <c r="O30" i="2"/>
  <c r="O149" i="2"/>
  <c r="O177" i="2"/>
  <c r="O174" i="2"/>
  <c r="O150" i="2"/>
  <c r="O24" i="2"/>
  <c r="O32" i="2"/>
  <c r="O70" i="2"/>
  <c r="O225" i="2"/>
  <c r="O260" i="2"/>
  <c r="CP86" i="12" l="1"/>
  <c r="C87" i="12"/>
  <c r="E133" i="1"/>
  <c r="H226" i="2"/>
  <c r="I133" i="1"/>
  <c r="H293" i="2"/>
  <c r="G133" i="1"/>
  <c r="H261" i="2"/>
  <c r="C94" i="1"/>
  <c r="H34" i="2"/>
  <c r="L13" i="4" s="1"/>
  <c r="H33" i="2"/>
  <c r="L12" i="4" s="1"/>
  <c r="C24" i="3"/>
  <c r="H31" i="2"/>
  <c r="H175" i="2"/>
  <c r="C61" i="3"/>
  <c r="H178" i="2"/>
  <c r="E94" i="1"/>
  <c r="H71" i="2"/>
  <c r="I94" i="1"/>
  <c r="H150" i="2"/>
  <c r="C133" i="1"/>
  <c r="H181" i="2"/>
  <c r="H25" i="2"/>
  <c r="D158" i="2"/>
  <c r="F281" i="2"/>
  <c r="F253" i="2"/>
  <c r="F254" i="2" s="1"/>
  <c r="F255" i="2" s="1"/>
  <c r="F256" i="2" s="1"/>
  <c r="F257" i="2" s="1"/>
  <c r="F258" i="2" s="1"/>
  <c r="F259" i="2" s="1"/>
  <c r="F260" i="2" s="1"/>
  <c r="F261" i="2" s="1"/>
  <c r="F262" i="2" s="1"/>
  <c r="F263" i="2" s="1"/>
  <c r="F264" i="2" s="1"/>
  <c r="F265" i="2" s="1"/>
  <c r="F266" i="2" s="1"/>
  <c r="F267" i="2" s="1"/>
  <c r="F268" i="2" s="1"/>
  <c r="F269" i="2" s="1"/>
  <c r="F270" i="2" s="1"/>
  <c r="F271" i="2" s="1"/>
  <c r="F272" i="2" s="1"/>
  <c r="F273" i="2" s="1"/>
  <c r="F274" i="2" s="1"/>
  <c r="F275" i="2" s="1"/>
  <c r="F276" i="2" s="1"/>
  <c r="F277" i="2" s="1"/>
  <c r="F278" i="2" s="1"/>
  <c r="F279" i="2" s="1"/>
  <c r="F74" i="2"/>
  <c r="F75" i="2" s="1"/>
  <c r="E30" i="1"/>
  <c r="G95" i="1" s="1"/>
  <c r="I30" i="1"/>
  <c r="C30" i="1"/>
  <c r="B31" i="1"/>
  <c r="E62" i="1"/>
  <c r="I62" i="1"/>
  <c r="G30" i="1"/>
  <c r="C62" i="1"/>
  <c r="G62" i="1"/>
  <c r="O31" i="2"/>
  <c r="O33" i="2"/>
  <c r="O178" i="2"/>
  <c r="O226" i="2"/>
  <c r="O261" i="2"/>
  <c r="O71" i="2"/>
  <c r="O181" i="2"/>
  <c r="O25" i="2"/>
  <c r="O175" i="2"/>
  <c r="CP87" i="12" l="1"/>
  <c r="C88" i="12"/>
  <c r="E134" i="1"/>
  <c r="H227" i="2"/>
  <c r="C134" i="1"/>
  <c r="H183" i="2"/>
  <c r="I95" i="1"/>
  <c r="H151" i="2"/>
  <c r="C95" i="1"/>
  <c r="H36" i="2"/>
  <c r="C62" i="3"/>
  <c r="H182" i="2"/>
  <c r="C25" i="3"/>
  <c r="H179" i="2"/>
  <c r="H176" i="2"/>
  <c r="H35" i="2"/>
  <c r="L14" i="4" s="1"/>
  <c r="E95" i="1"/>
  <c r="H72" i="2"/>
  <c r="I134" i="1"/>
  <c r="H294" i="2"/>
  <c r="G134" i="1"/>
  <c r="H262" i="2"/>
  <c r="D159" i="2"/>
  <c r="B74" i="2"/>
  <c r="B75" i="2" s="1"/>
  <c r="F76" i="2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282" i="2"/>
  <c r="C31" i="1"/>
  <c r="G31" i="1"/>
  <c r="B32" i="1"/>
  <c r="I31" i="1"/>
  <c r="E31" i="1"/>
  <c r="G96" i="1" s="1"/>
  <c r="E63" i="1"/>
  <c r="I63" i="1"/>
  <c r="C63" i="1"/>
  <c r="G63" i="1"/>
  <c r="O34" i="2"/>
  <c r="O176" i="2"/>
  <c r="O179" i="2"/>
  <c r="O227" i="2"/>
  <c r="O36" i="2"/>
  <c r="O262" i="2"/>
  <c r="O182" i="2"/>
  <c r="O152" i="2"/>
  <c r="O35" i="2"/>
  <c r="O183" i="2"/>
  <c r="O151" i="2"/>
  <c r="O72" i="2"/>
  <c r="O28" i="12" l="1"/>
  <c r="O29" i="12" s="1"/>
  <c r="O27" i="12"/>
  <c r="CP88" i="12"/>
  <c r="P262" i="2"/>
  <c r="C89" i="12"/>
  <c r="E96" i="1"/>
  <c r="H73" i="2"/>
  <c r="I96" i="1"/>
  <c r="H152" i="2"/>
  <c r="G135" i="1"/>
  <c r="H263" i="2"/>
  <c r="C135" i="1"/>
  <c r="H186" i="2"/>
  <c r="C26" i="3"/>
  <c r="H180" i="2"/>
  <c r="H37" i="2"/>
  <c r="C63" i="3"/>
  <c r="H184" i="2"/>
  <c r="E135" i="1"/>
  <c r="H228" i="2"/>
  <c r="I135" i="1"/>
  <c r="H295" i="2"/>
  <c r="C96" i="1"/>
  <c r="H40" i="2"/>
  <c r="D160" i="2"/>
  <c r="B76" i="2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F283" i="2"/>
  <c r="E32" i="1"/>
  <c r="G97" i="1" s="1"/>
  <c r="I32" i="1"/>
  <c r="G32" i="1"/>
  <c r="B33" i="1"/>
  <c r="E64" i="1"/>
  <c r="I64" i="1"/>
  <c r="C32" i="1"/>
  <c r="C64" i="1"/>
  <c r="G64" i="1"/>
  <c r="E136" i="1" s="1"/>
  <c r="O180" i="2"/>
  <c r="O73" i="2"/>
  <c r="O40" i="2"/>
  <c r="O186" i="2"/>
  <c r="O37" i="2"/>
  <c r="O184" i="2"/>
  <c r="O263" i="2"/>
  <c r="O228" i="2"/>
  <c r="CP89" i="12" l="1"/>
  <c r="C90" i="12"/>
  <c r="E97" i="1"/>
  <c r="H74" i="2"/>
  <c r="I136" i="1"/>
  <c r="H296" i="2"/>
  <c r="G136" i="1"/>
  <c r="H264" i="2"/>
  <c r="C64" i="3"/>
  <c r="C27" i="3"/>
  <c r="C97" i="1"/>
  <c r="H41" i="2"/>
  <c r="I97" i="1"/>
  <c r="H153" i="2"/>
  <c r="C136" i="1"/>
  <c r="H187" i="2"/>
  <c r="H185" i="2"/>
  <c r="H38" i="2"/>
  <c r="D161" i="2"/>
  <c r="F284" i="2"/>
  <c r="C33" i="1"/>
  <c r="G33" i="1"/>
  <c r="B34" i="1"/>
  <c r="E33" i="1"/>
  <c r="G98" i="1" s="1"/>
  <c r="E65" i="1"/>
  <c r="I65" i="1"/>
  <c r="I33" i="1"/>
  <c r="C65" i="1"/>
  <c r="G65" i="1"/>
  <c r="E137" i="1" s="1"/>
  <c r="O41" i="2"/>
  <c r="O187" i="2"/>
  <c r="O185" i="2"/>
  <c r="O264" i="2"/>
  <c r="O153" i="2"/>
  <c r="O74" i="2"/>
  <c r="O38" i="2"/>
  <c r="CP90" i="12" l="1"/>
  <c r="P264" i="2"/>
  <c r="C91" i="12"/>
  <c r="E98" i="1"/>
  <c r="H75" i="2"/>
  <c r="I137" i="1"/>
  <c r="H297" i="2"/>
  <c r="C137" i="1"/>
  <c r="H188" i="2"/>
  <c r="H39" i="2"/>
  <c r="C65" i="3"/>
  <c r="C28" i="3"/>
  <c r="G137" i="1"/>
  <c r="H265" i="2"/>
  <c r="I98" i="1"/>
  <c r="H154" i="2"/>
  <c r="C98" i="1"/>
  <c r="H42" i="2"/>
  <c r="D162" i="2"/>
  <c r="F285" i="2"/>
  <c r="E34" i="1"/>
  <c r="G99" i="1" s="1"/>
  <c r="I34" i="1"/>
  <c r="C34" i="1"/>
  <c r="B35" i="1"/>
  <c r="G34" i="1"/>
  <c r="E66" i="1"/>
  <c r="I66" i="1"/>
  <c r="C66" i="1"/>
  <c r="G66" i="1"/>
  <c r="E138" i="1" s="1"/>
  <c r="O154" i="2"/>
  <c r="O75" i="2"/>
  <c r="O265" i="2"/>
  <c r="O39" i="2"/>
  <c r="O188" i="2"/>
  <c r="O42" i="2"/>
  <c r="CP91" i="12" l="1"/>
  <c r="C92" i="12"/>
  <c r="I138" i="1"/>
  <c r="H298" i="2"/>
  <c r="C138" i="1"/>
  <c r="H189" i="2"/>
  <c r="C99" i="1"/>
  <c r="H43" i="2"/>
  <c r="C66" i="3"/>
  <c r="C29" i="3"/>
  <c r="E99" i="1"/>
  <c r="H76" i="2"/>
  <c r="I99" i="1"/>
  <c r="H155" i="2"/>
  <c r="G138" i="1"/>
  <c r="H266" i="2"/>
  <c r="D163" i="2"/>
  <c r="F286" i="2"/>
  <c r="C35" i="1"/>
  <c r="G35" i="1"/>
  <c r="I35" i="1"/>
  <c r="E67" i="1"/>
  <c r="I67" i="1"/>
  <c r="I139" i="1" s="1"/>
  <c r="E35" i="1"/>
  <c r="G100" i="1" s="1"/>
  <c r="C67" i="1"/>
  <c r="G67" i="1"/>
  <c r="E139" i="1" s="1"/>
  <c r="O76" i="2"/>
  <c r="O43" i="2"/>
  <c r="O155" i="2"/>
  <c r="O189" i="2"/>
  <c r="O266" i="2"/>
  <c r="CP92" i="12" l="1"/>
  <c r="C93" i="12"/>
  <c r="I100" i="1"/>
  <c r="H156" i="2"/>
  <c r="C139" i="1"/>
  <c r="H190" i="2"/>
  <c r="C30" i="3"/>
  <c r="C67" i="3"/>
  <c r="E100" i="1"/>
  <c r="H77" i="2"/>
  <c r="G139" i="1"/>
  <c r="H267" i="2"/>
  <c r="C100" i="1"/>
  <c r="H44" i="2"/>
  <c r="D164" i="2"/>
  <c r="F287" i="2"/>
  <c r="O156" i="2"/>
  <c r="O44" i="2"/>
  <c r="O267" i="2"/>
  <c r="O190" i="2"/>
  <c r="O77" i="2"/>
  <c r="CP93" i="12" l="1"/>
  <c r="C94" i="12"/>
  <c r="C68" i="3"/>
  <c r="C31" i="3"/>
  <c r="H7" i="2"/>
  <c r="J7" i="2" s="1"/>
  <c r="D165" i="2"/>
  <c r="X164" i="2"/>
  <c r="F288" i="2"/>
  <c r="CP94" i="12" l="1"/>
  <c r="C95" i="12"/>
  <c r="D166" i="2"/>
  <c r="Y164" i="2"/>
  <c r="F289" i="2"/>
  <c r="CP95" i="12" l="1"/>
  <c r="C96" i="12"/>
  <c r="D167" i="2"/>
  <c r="F290" i="2"/>
  <c r="F101" i="2"/>
  <c r="B101" i="2" s="1"/>
  <c r="CP96" i="12" l="1"/>
  <c r="C97" i="12"/>
  <c r="D168" i="2"/>
  <c r="F291" i="2"/>
  <c r="F102" i="2"/>
  <c r="B102" i="2" s="1"/>
  <c r="CP97" i="12" l="1"/>
  <c r="C98" i="12"/>
  <c r="D169" i="2"/>
  <c r="F103" i="2"/>
  <c r="F104" i="2" s="1"/>
  <c r="F105" i="2" s="1"/>
  <c r="F292" i="2"/>
  <c r="F106" i="2"/>
  <c r="F107" i="2" s="1"/>
  <c r="F108" i="2" s="1"/>
  <c r="F109" i="2" s="1"/>
  <c r="F110" i="2" s="1"/>
  <c r="F111" i="2" s="1"/>
  <c r="F112" i="2" s="1"/>
  <c r="F113" i="2" s="1"/>
  <c r="CP98" i="12" l="1"/>
  <c r="C99" i="12"/>
  <c r="D170" i="2"/>
  <c r="B103" i="2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F293" i="2"/>
  <c r="F114" i="2"/>
  <c r="CP99" i="12" l="1"/>
  <c r="C100" i="12"/>
  <c r="D171" i="2"/>
  <c r="B114" i="2"/>
  <c r="F115" i="2"/>
  <c r="F294" i="2"/>
  <c r="F296" i="2" s="1"/>
  <c r="F297" i="2" s="1"/>
  <c r="F298" i="2" s="1"/>
  <c r="F122" i="2"/>
  <c r="CP100" i="12" l="1"/>
  <c r="C101" i="12"/>
  <c r="D172" i="2"/>
  <c r="B115" i="2"/>
  <c r="F116" i="2"/>
  <c r="F123" i="2"/>
  <c r="CP101" i="12" l="1"/>
  <c r="C102" i="12"/>
  <c r="B116" i="2"/>
  <c r="D173" i="2"/>
  <c r="F117" i="2"/>
  <c r="F124" i="2"/>
  <c r="CP102" i="12" l="1"/>
  <c r="C103" i="12"/>
  <c r="D174" i="2"/>
  <c r="B117" i="2"/>
  <c r="F118" i="2"/>
  <c r="F125" i="2"/>
  <c r="CP103" i="12" l="1"/>
  <c r="C104" i="12"/>
  <c r="B118" i="2"/>
  <c r="D175" i="2"/>
  <c r="F119" i="2"/>
  <c r="F126" i="2"/>
  <c r="F127" i="2" l="1"/>
  <c r="F128" i="2" s="1"/>
  <c r="F129" i="2" s="1"/>
  <c r="F130" i="2" s="1"/>
  <c r="F131" i="2" s="1"/>
  <c r="AS54" i="4"/>
  <c r="CP104" i="12"/>
  <c r="C105" i="12"/>
  <c r="D176" i="2"/>
  <c r="X175" i="2"/>
  <c r="B119" i="2"/>
  <c r="F120" i="2"/>
  <c r="F132" i="2"/>
  <c r="F133" i="2" s="1"/>
  <c r="F134" i="2" s="1"/>
  <c r="F135" i="2" s="1"/>
  <c r="F136" i="2" s="1"/>
  <c r="F137" i="2" s="1"/>
  <c r="F138" i="2" s="1"/>
  <c r="F139" i="2" s="1"/>
  <c r="CP105" i="12" l="1"/>
  <c r="C106" i="12"/>
  <c r="B120" i="2"/>
  <c r="D177" i="2"/>
  <c r="Y175" i="2"/>
  <c r="E175" i="2" s="1"/>
  <c r="F121" i="2"/>
  <c r="F140" i="2"/>
  <c r="E176" i="2" l="1"/>
  <c r="CP106" i="12"/>
  <c r="C107" i="12"/>
  <c r="E173" i="2"/>
  <c r="E171" i="2"/>
  <c r="D178" i="2"/>
  <c r="E177" i="2"/>
  <c r="E174" i="2"/>
  <c r="E172" i="2"/>
  <c r="E170" i="2"/>
  <c r="E168" i="2"/>
  <c r="E55" i="2"/>
  <c r="E16" i="2"/>
  <c r="E119" i="2"/>
  <c r="E115" i="2"/>
  <c r="E61" i="2"/>
  <c r="E128" i="2"/>
  <c r="E48" i="2"/>
  <c r="E80" i="2"/>
  <c r="E112" i="2"/>
  <c r="E71" i="2"/>
  <c r="E49" i="2"/>
  <c r="E38" i="2"/>
  <c r="E102" i="2"/>
  <c r="E36" i="2"/>
  <c r="E13" i="2"/>
  <c r="E25" i="2"/>
  <c r="E138" i="2"/>
  <c r="E131" i="2"/>
  <c r="E145" i="2"/>
  <c r="E153" i="2"/>
  <c r="E79" i="2"/>
  <c r="E10" i="2"/>
  <c r="E11" i="2"/>
  <c r="E69" i="2"/>
  <c r="E19" i="2"/>
  <c r="E52" i="2"/>
  <c r="E84" i="2"/>
  <c r="E116" i="2"/>
  <c r="E14" i="2"/>
  <c r="E65" i="2"/>
  <c r="E46" i="2"/>
  <c r="E110" i="2"/>
  <c r="E132" i="2"/>
  <c r="E24" i="2"/>
  <c r="E33" i="2"/>
  <c r="E135" i="2"/>
  <c r="E123" i="2"/>
  <c r="E146" i="2"/>
  <c r="E154" i="2"/>
  <c r="E162" i="2"/>
  <c r="E111" i="2"/>
  <c r="E15" i="2"/>
  <c r="E77" i="2"/>
  <c r="E23" i="2"/>
  <c r="E56" i="2"/>
  <c r="E88" i="2"/>
  <c r="E120" i="2"/>
  <c r="E43" i="2"/>
  <c r="E81" i="2"/>
  <c r="E54" i="2"/>
  <c r="E118" i="2"/>
  <c r="E39" i="2"/>
  <c r="E41" i="2"/>
  <c r="E42" i="2"/>
  <c r="E127" i="2"/>
  <c r="E139" i="2"/>
  <c r="E147" i="2"/>
  <c r="E155" i="2"/>
  <c r="E30" i="2"/>
  <c r="E34" i="2"/>
  <c r="E20" i="2"/>
  <c r="E85" i="2"/>
  <c r="E27" i="2"/>
  <c r="E60" i="2"/>
  <c r="E92" i="2"/>
  <c r="E126" i="2"/>
  <c r="E75" i="2"/>
  <c r="E97" i="2"/>
  <c r="E62" i="2"/>
  <c r="E130" i="2"/>
  <c r="E103" i="2"/>
  <c r="E57" i="2"/>
  <c r="E50" i="2"/>
  <c r="E58" i="2"/>
  <c r="E140" i="2"/>
  <c r="E148" i="2"/>
  <c r="E156" i="2"/>
  <c r="E166" i="2"/>
  <c r="E164" i="2"/>
  <c r="E169" i="2"/>
  <c r="E167" i="2"/>
  <c r="E83" i="2"/>
  <c r="E95" i="2"/>
  <c r="E51" i="2"/>
  <c r="E28" i="2"/>
  <c r="E93" i="2"/>
  <c r="E31" i="2"/>
  <c r="E64" i="2"/>
  <c r="E96" i="2"/>
  <c r="E134" i="2"/>
  <c r="E107" i="2"/>
  <c r="E113" i="2"/>
  <c r="E70" i="2"/>
  <c r="E137" i="2"/>
  <c r="E26" i="2"/>
  <c r="E73" i="2"/>
  <c r="E66" i="2"/>
  <c r="E74" i="2"/>
  <c r="E141" i="2"/>
  <c r="E149" i="2"/>
  <c r="E157" i="2"/>
  <c r="E22" i="2"/>
  <c r="E67" i="2"/>
  <c r="E37" i="2"/>
  <c r="E101" i="2"/>
  <c r="E35" i="2"/>
  <c r="E68" i="2"/>
  <c r="E100" i="2"/>
  <c r="E47" i="2"/>
  <c r="E9" i="2"/>
  <c r="E136" i="2"/>
  <c r="E78" i="2"/>
  <c r="E133" i="2"/>
  <c r="E59" i="2"/>
  <c r="E89" i="2"/>
  <c r="E82" i="2"/>
  <c r="E90" i="2"/>
  <c r="E142" i="2"/>
  <c r="E150" i="2"/>
  <c r="E158" i="2"/>
  <c r="E161" i="2"/>
  <c r="E18" i="2"/>
  <c r="E45" i="2"/>
  <c r="E109" i="2"/>
  <c r="E40" i="2"/>
  <c r="E72" i="2"/>
  <c r="E104" i="2"/>
  <c r="E63" i="2"/>
  <c r="E17" i="2"/>
  <c r="E21" i="2"/>
  <c r="E86" i="2"/>
  <c r="E129" i="2"/>
  <c r="E91" i="2"/>
  <c r="E105" i="2"/>
  <c r="E98" i="2"/>
  <c r="E106" i="2"/>
  <c r="E143" i="2"/>
  <c r="E151" i="2"/>
  <c r="E159" i="2"/>
  <c r="E87" i="2"/>
  <c r="E99" i="2"/>
  <c r="E53" i="2"/>
  <c r="E117" i="2"/>
  <c r="E44" i="2"/>
  <c r="E76" i="2"/>
  <c r="E108" i="2"/>
  <c r="E12" i="2"/>
  <c r="E32" i="2"/>
  <c r="E29" i="2"/>
  <c r="E94" i="2"/>
  <c r="E125" i="2"/>
  <c r="E124" i="2"/>
  <c r="E121" i="2"/>
  <c r="E114" i="2"/>
  <c r="E122" i="2"/>
  <c r="E144" i="2"/>
  <c r="E152" i="2"/>
  <c r="E160" i="2"/>
  <c r="E165" i="2"/>
  <c r="E163" i="2"/>
  <c r="B121" i="2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F142" i="2"/>
  <c r="CP107" i="12" l="1"/>
  <c r="C108" i="12"/>
  <c r="D179" i="2"/>
  <c r="E178" i="2"/>
  <c r="B142" i="2"/>
  <c r="F143" i="2"/>
  <c r="CP108" i="12" l="1"/>
  <c r="C109" i="12"/>
  <c r="D180" i="2"/>
  <c r="E179" i="2"/>
  <c r="B143" i="2"/>
  <c r="F144" i="2"/>
  <c r="CP109" i="12" l="1"/>
  <c r="C110" i="12"/>
  <c r="B144" i="2"/>
  <c r="D181" i="2"/>
  <c r="E180" i="2"/>
  <c r="F145" i="2"/>
  <c r="CP110" i="12" l="1"/>
  <c r="C111" i="12"/>
  <c r="B145" i="2"/>
  <c r="D182" i="2"/>
  <c r="E181" i="2"/>
  <c r="F146" i="2"/>
  <c r="CP111" i="12" l="1"/>
  <c r="C112" i="12"/>
  <c r="B146" i="2"/>
  <c r="D183" i="2"/>
  <c r="E182" i="2"/>
  <c r="F147" i="2"/>
  <c r="CP112" i="12" l="1"/>
  <c r="C113" i="12"/>
  <c r="B147" i="2"/>
  <c r="D184" i="2"/>
  <c r="E183" i="2"/>
  <c r="F148" i="2"/>
  <c r="CP113" i="12" l="1"/>
  <c r="C114" i="12"/>
  <c r="B148" i="2"/>
  <c r="D185" i="2"/>
  <c r="E184" i="2"/>
  <c r="F149" i="2"/>
  <c r="CP114" i="12" l="1"/>
  <c r="C115" i="12"/>
  <c r="B149" i="2"/>
  <c r="D186" i="2"/>
  <c r="E185" i="2"/>
  <c r="F150" i="2"/>
  <c r="CP115" i="12" l="1"/>
  <c r="C116" i="12"/>
  <c r="B150" i="2"/>
  <c r="D187" i="2"/>
  <c r="E186" i="2"/>
  <c r="F151" i="2"/>
  <c r="CP116" i="12" l="1"/>
  <c r="C117" i="12"/>
  <c r="B151" i="2"/>
  <c r="D188" i="2"/>
  <c r="E187" i="2"/>
  <c r="F152" i="2"/>
  <c r="CP117" i="12" l="1"/>
  <c r="C118" i="12"/>
  <c r="B152" i="2"/>
  <c r="D189" i="2"/>
  <c r="E188" i="2"/>
  <c r="F153" i="2"/>
  <c r="CP118" i="12" l="1"/>
  <c r="C119" i="12"/>
  <c r="B153" i="2"/>
  <c r="D190" i="2"/>
  <c r="E189" i="2"/>
  <c r="F154" i="2"/>
  <c r="CP119" i="12" l="1"/>
  <c r="C120" i="12"/>
  <c r="B154" i="2"/>
  <c r="D191" i="2"/>
  <c r="E190" i="2"/>
  <c r="F155" i="2"/>
  <c r="CP120" i="12" l="1"/>
  <c r="C121" i="12"/>
  <c r="B155" i="2"/>
  <c r="D192" i="2"/>
  <c r="E191" i="2"/>
  <c r="F156" i="2"/>
  <c r="CP121" i="12" l="1"/>
  <c r="C122" i="12"/>
  <c r="B156" i="2"/>
  <c r="D193" i="2"/>
  <c r="E192" i="2"/>
  <c r="F157" i="2"/>
  <c r="CP122" i="12" l="1"/>
  <c r="C123" i="12"/>
  <c r="B157" i="2"/>
  <c r="D194" i="2"/>
  <c r="E193" i="2"/>
  <c r="F158" i="2"/>
  <c r="CP123" i="12" l="1"/>
  <c r="C124" i="12"/>
  <c r="B158" i="2"/>
  <c r="D195" i="2"/>
  <c r="E194" i="2"/>
  <c r="F159" i="2"/>
  <c r="CP124" i="12" l="1"/>
  <c r="C125" i="12"/>
  <c r="B159" i="2"/>
  <c r="D196" i="2"/>
  <c r="E195" i="2"/>
  <c r="F160" i="2"/>
  <c r="CP125" i="12" l="1"/>
  <c r="C126" i="12"/>
  <c r="B160" i="2"/>
  <c r="D197" i="2"/>
  <c r="E196" i="2"/>
  <c r="F161" i="2"/>
  <c r="CP126" i="12" l="1"/>
  <c r="C127" i="12"/>
  <c r="B161" i="2"/>
  <c r="D198" i="2"/>
  <c r="E197" i="2"/>
  <c r="F162" i="2"/>
  <c r="CP127" i="12" l="1"/>
  <c r="C128" i="12"/>
  <c r="B162" i="2"/>
  <c r="D199" i="2"/>
  <c r="E198" i="2"/>
  <c r="F163" i="2"/>
  <c r="CP128" i="12" l="1"/>
  <c r="C129" i="12"/>
  <c r="B163" i="2"/>
  <c r="B164" i="2" s="1"/>
  <c r="D200" i="2"/>
  <c r="E199" i="2"/>
  <c r="F165" i="2"/>
  <c r="CP129" i="12" l="1"/>
  <c r="C130" i="12"/>
  <c r="B165" i="2"/>
  <c r="D201" i="2"/>
  <c r="E200" i="2"/>
  <c r="F166" i="2"/>
  <c r="CP130" i="12" l="1"/>
  <c r="C131" i="12"/>
  <c r="D202" i="2"/>
  <c r="E201" i="2"/>
  <c r="B166" i="2"/>
  <c r="F167" i="2"/>
  <c r="F169" i="2"/>
  <c r="CP131" i="12" l="1"/>
  <c r="C132" i="12"/>
  <c r="D203" i="2"/>
  <c r="E202" i="2"/>
  <c r="B167" i="2"/>
  <c r="F168" i="2"/>
  <c r="F170" i="2"/>
  <c r="F171" i="2" s="1"/>
  <c r="F172" i="2" s="1"/>
  <c r="F173" i="2" s="1"/>
  <c r="CP132" i="12" l="1"/>
  <c r="C133" i="12"/>
  <c r="D204" i="2"/>
  <c r="E203" i="2"/>
  <c r="F177" i="2"/>
  <c r="F174" i="2"/>
  <c r="F175" i="2" s="1"/>
  <c r="B168" i="2"/>
  <c r="B169" i="2" s="1"/>
  <c r="B170" i="2" s="1"/>
  <c r="B171" i="2" s="1"/>
  <c r="B172" i="2" s="1"/>
  <c r="CP133" i="12" l="1"/>
  <c r="C134" i="12"/>
  <c r="F176" i="2"/>
  <c r="V175" i="2"/>
  <c r="D205" i="2"/>
  <c r="E204" i="2"/>
  <c r="F181" i="2"/>
  <c r="F178" i="2"/>
  <c r="B173" i="2"/>
  <c r="B174" i="2" s="1"/>
  <c r="B175" i="2" s="1"/>
  <c r="B176" i="2" s="1"/>
  <c r="CP134" i="12" l="1"/>
  <c r="C135" i="12"/>
  <c r="D206" i="2"/>
  <c r="E205" i="2"/>
  <c r="F183" i="2"/>
  <c r="F184" i="2" s="1"/>
  <c r="F182" i="2"/>
  <c r="F179" i="2"/>
  <c r="F180" i="2" s="1"/>
  <c r="B177" i="2"/>
  <c r="B178" i="2" s="1"/>
  <c r="CP135" i="12" l="1"/>
  <c r="C136" i="12"/>
  <c r="D207" i="2"/>
  <c r="E206" i="2"/>
  <c r="B179" i="2"/>
  <c r="B180" i="2" s="1"/>
  <c r="B181" i="2" s="1"/>
  <c r="F185" i="2"/>
  <c r="B182" i="2"/>
  <c r="B183" i="2" s="1"/>
  <c r="B184" i="2" s="1"/>
  <c r="F186" i="2"/>
  <c r="F187" i="2" s="1"/>
  <c r="F188" i="2" s="1"/>
  <c r="F189" i="2" s="1"/>
  <c r="F190" i="2" s="1"/>
  <c r="F191" i="2" s="1"/>
  <c r="F192" i="2" s="1"/>
  <c r="F193" i="2" s="1"/>
  <c r="CP136" i="12" l="1"/>
  <c r="C137" i="12"/>
  <c r="D208" i="2"/>
  <c r="E207" i="2"/>
  <c r="B185" i="2"/>
  <c r="B186" i="2" s="1"/>
  <c r="B187" i="2" s="1"/>
  <c r="B188" i="2" s="1"/>
  <c r="B189" i="2" s="1"/>
  <c r="B190" i="2" s="1"/>
  <c r="B191" i="2" s="1"/>
  <c r="B192" i="2" s="1"/>
  <c r="B193" i="2" s="1"/>
  <c r="F197" i="2"/>
  <c r="F198" i="2" s="1"/>
  <c r="F194" i="2"/>
  <c r="F201" i="2" s="1"/>
  <c r="CP137" i="12" l="1"/>
  <c r="C138" i="12"/>
  <c r="D209" i="2"/>
  <c r="E208" i="2"/>
  <c r="F199" i="2"/>
  <c r="F200" i="2" s="1"/>
  <c r="F204" i="2"/>
  <c r="F205" i="2" s="1"/>
  <c r="F206" i="2" s="1"/>
  <c r="B194" i="2"/>
  <c r="F195" i="2"/>
  <c r="CP138" i="12" l="1"/>
  <c r="C139" i="12"/>
  <c r="D210" i="2"/>
  <c r="E209" i="2"/>
  <c r="F208" i="2"/>
  <c r="F209" i="2" s="1"/>
  <c r="F210" i="2" s="1"/>
  <c r="F211" i="2" s="1"/>
  <c r="F212" i="2" s="1"/>
  <c r="F213" i="2" s="1"/>
  <c r="F214" i="2" s="1"/>
  <c r="F215" i="2" s="1"/>
  <c r="F216" i="2" s="1"/>
  <c r="F218" i="2" s="1"/>
  <c r="F219" i="2" s="1"/>
  <c r="F220" i="2" s="1"/>
  <c r="F221" i="2" s="1"/>
  <c r="F222" i="2" s="1"/>
  <c r="F223" i="2" s="1"/>
  <c r="F224" i="2" s="1"/>
  <c r="F225" i="2" s="1"/>
  <c r="F226" i="2" s="1"/>
  <c r="F227" i="2" s="1"/>
  <c r="F228" i="2" s="1"/>
  <c r="F207" i="2"/>
  <c r="F202" i="2"/>
  <c r="F203" i="2" s="1"/>
  <c r="B195" i="2"/>
  <c r="F196" i="2"/>
  <c r="CP139" i="12" l="1"/>
  <c r="C140" i="12"/>
  <c r="Z4" i="2" a="1"/>
  <c r="Z4" i="2" s="1"/>
  <c r="D211" i="2"/>
  <c r="E210" i="2"/>
  <c r="B196" i="2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CP140" i="12" l="1"/>
  <c r="C141" i="12"/>
  <c r="D212" i="2"/>
  <c r="E211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CP141" i="12" l="1"/>
  <c r="C142" i="12"/>
  <c r="B246" i="2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Z5" i="2" s="1"/>
  <c r="D213" i="2"/>
  <c r="E212" i="2"/>
  <c r="CP142" i="12" l="1"/>
  <c r="C143" i="12"/>
  <c r="D214" i="2"/>
  <c r="E213" i="2"/>
  <c r="CP143" i="12" l="1"/>
  <c r="C144" i="12"/>
  <c r="D215" i="2"/>
  <c r="E214" i="2"/>
  <c r="CP144" i="12" l="1"/>
  <c r="C145" i="12"/>
  <c r="D216" i="2"/>
  <c r="E215" i="2"/>
  <c r="CP145" i="12" l="1"/>
  <c r="C146" i="12"/>
  <c r="D217" i="2"/>
  <c r="E216" i="2"/>
  <c r="CP146" i="12" l="1"/>
  <c r="C147" i="12"/>
  <c r="D218" i="2"/>
  <c r="E217" i="2"/>
  <c r="CP147" i="12" l="1"/>
  <c r="C148" i="12"/>
  <c r="D219" i="2"/>
  <c r="E218" i="2"/>
  <c r="CP148" i="12" l="1"/>
  <c r="C149" i="12"/>
  <c r="D220" i="2"/>
  <c r="E219" i="2"/>
  <c r="CP149" i="12" l="1"/>
  <c r="C150" i="12"/>
  <c r="D221" i="2"/>
  <c r="E220" i="2"/>
  <c r="CP150" i="12" l="1"/>
  <c r="C151" i="12"/>
  <c r="D222" i="2"/>
  <c r="E221" i="2"/>
  <c r="CP151" i="12" l="1"/>
  <c r="C152" i="12"/>
  <c r="D223" i="2"/>
  <c r="E222" i="2"/>
  <c r="CP152" i="12" l="1"/>
  <c r="C153" i="12"/>
  <c r="D224" i="2"/>
  <c r="E223" i="2"/>
  <c r="CP153" i="12" l="1"/>
  <c r="C154" i="12"/>
  <c r="D225" i="2"/>
  <c r="E224" i="2"/>
  <c r="CP154" i="12" l="1"/>
  <c r="C155" i="12"/>
  <c r="D226" i="2"/>
  <c r="E225" i="2"/>
  <c r="CP155" i="12" l="1"/>
  <c r="C156" i="12"/>
  <c r="D227" i="2"/>
  <c r="E226" i="2"/>
  <c r="CP156" i="12" l="1"/>
  <c r="C157" i="12"/>
  <c r="D228" i="2"/>
  <c r="E227" i="2"/>
  <c r="CP157" i="12" l="1"/>
  <c r="C158" i="12"/>
  <c r="D229" i="2"/>
  <c r="E228" i="2"/>
  <c r="CP158" i="12" l="1"/>
  <c r="C159" i="12"/>
  <c r="D230" i="2"/>
  <c r="E229" i="2"/>
  <c r="CP159" i="12" l="1"/>
  <c r="C160" i="12"/>
  <c r="D231" i="2"/>
  <c r="E230" i="2"/>
  <c r="CP160" i="12" l="1"/>
  <c r="C161" i="12"/>
  <c r="D232" i="2"/>
  <c r="E231" i="2"/>
  <c r="CP161" i="12" l="1"/>
  <c r="C162" i="12"/>
  <c r="D233" i="2"/>
  <c r="E232" i="2"/>
  <c r="CP162" i="12" l="1"/>
  <c r="C163" i="12"/>
  <c r="D234" i="2"/>
  <c r="E233" i="2"/>
  <c r="CP163" i="12" l="1"/>
  <c r="C164" i="12"/>
  <c r="D235" i="2"/>
  <c r="E234" i="2"/>
  <c r="CP164" i="12" l="1"/>
  <c r="C165" i="12"/>
  <c r="D236" i="2"/>
  <c r="E235" i="2"/>
  <c r="CP165" i="12" l="1"/>
  <c r="C166" i="12"/>
  <c r="D237" i="2"/>
  <c r="E236" i="2"/>
  <c r="CP166" i="12" l="1"/>
  <c r="C167" i="12"/>
  <c r="D238" i="2"/>
  <c r="E237" i="2"/>
  <c r="CP167" i="12" l="1"/>
  <c r="C168" i="12"/>
  <c r="D239" i="2"/>
  <c r="E238" i="2"/>
  <c r="CP168" i="12" l="1"/>
  <c r="C169" i="12"/>
  <c r="D240" i="2"/>
  <c r="E239" i="2"/>
  <c r="CP169" i="12" l="1"/>
  <c r="C170" i="12"/>
  <c r="D241" i="2"/>
  <c r="E240" i="2"/>
  <c r="CP170" i="12" l="1"/>
  <c r="C171" i="12"/>
  <c r="D242" i="2"/>
  <c r="E241" i="2"/>
  <c r="CP171" i="12" l="1"/>
  <c r="C172" i="12"/>
  <c r="D243" i="2"/>
  <c r="E242" i="2"/>
  <c r="CP172" i="12" l="1"/>
  <c r="C173" i="12"/>
  <c r="D244" i="2"/>
  <c r="E243" i="2"/>
  <c r="CP173" i="12" l="1"/>
  <c r="C174" i="12"/>
  <c r="E244" i="2"/>
  <c r="D245" i="2"/>
  <c r="D246" i="2" s="1"/>
  <c r="E246" i="2" l="1"/>
  <c r="D247" i="2"/>
  <c r="CP174" i="12"/>
  <c r="C175" i="12"/>
  <c r="E245" i="2"/>
  <c r="E247" i="2" l="1"/>
  <c r="D248" i="2"/>
  <c r="CP175" i="12"/>
  <c r="C176" i="12"/>
  <c r="E248" i="2" l="1"/>
  <c r="D249" i="2"/>
  <c r="CP176" i="12"/>
  <c r="C177" i="12"/>
  <c r="E249" i="2" l="1"/>
  <c r="D250" i="2"/>
  <c r="CP177" i="12"/>
  <c r="C178" i="12"/>
  <c r="E250" i="2" l="1"/>
  <c r="D251" i="2"/>
  <c r="CP178" i="12"/>
  <c r="C179" i="12"/>
  <c r="E251" i="2" l="1"/>
  <c r="D252" i="2"/>
  <c r="CP179" i="12"/>
  <c r="C180" i="12"/>
  <c r="E252" i="2" l="1"/>
  <c r="D253" i="2"/>
  <c r="CP180" i="12"/>
  <c r="C181" i="12"/>
  <c r="E253" i="2" l="1"/>
  <c r="D254" i="2"/>
  <c r="CP181" i="12"/>
  <c r="C182" i="12"/>
  <c r="E254" i="2" l="1"/>
  <c r="D255" i="2"/>
  <c r="CP182" i="12"/>
  <c r="C183" i="12"/>
  <c r="E255" i="2" l="1"/>
  <c r="D256" i="2"/>
  <c r="CP183" i="12"/>
  <c r="C184" i="12"/>
  <c r="E256" i="2" l="1"/>
  <c r="D257" i="2"/>
  <c r="CP184" i="12"/>
  <c r="C185" i="12"/>
  <c r="E257" i="2" l="1"/>
  <c r="D258" i="2"/>
  <c r="CP185" i="12"/>
  <c r="C186" i="12"/>
  <c r="E258" i="2" l="1"/>
  <c r="D259" i="2"/>
  <c r="CP186" i="12"/>
  <c r="C187" i="12"/>
  <c r="E259" i="2" l="1"/>
  <c r="D260" i="2"/>
  <c r="CP187" i="12"/>
  <c r="C188" i="12"/>
  <c r="E260" i="2" l="1"/>
  <c r="D261" i="2"/>
  <c r="CP188" i="12"/>
  <c r="C189" i="12"/>
  <c r="D262" i="2" l="1"/>
  <c r="E261" i="2"/>
  <c r="CP189" i="12"/>
  <c r="C190" i="12"/>
  <c r="D263" i="2" l="1"/>
  <c r="E262" i="2"/>
  <c r="CP190" i="12"/>
  <c r="C191" i="12"/>
  <c r="E263" i="2" l="1"/>
  <c r="D264" i="2"/>
  <c r="CP191" i="12"/>
  <c r="C192" i="12"/>
  <c r="E264" i="2" l="1"/>
  <c r="D265" i="2"/>
  <c r="CP192" i="12"/>
  <c r="C193" i="12"/>
  <c r="E265" i="2" l="1"/>
  <c r="D266" i="2"/>
  <c r="CP193" i="12"/>
  <c r="C194" i="12"/>
  <c r="E266" i="2" l="1"/>
  <c r="D267" i="2"/>
  <c r="CP194" i="12"/>
  <c r="C195" i="12"/>
  <c r="D268" i="2" l="1"/>
  <c r="E267" i="2"/>
  <c r="CP195" i="12"/>
  <c r="C196" i="12"/>
  <c r="D269" i="2" l="1"/>
  <c r="E268" i="2"/>
  <c r="CP196" i="12"/>
  <c r="C197" i="12"/>
  <c r="E269" i="2" l="1"/>
  <c r="D270" i="2"/>
  <c r="CP197" i="12"/>
  <c r="C198" i="12"/>
  <c r="E270" i="2" l="1"/>
  <c r="D271" i="2"/>
  <c r="CP198" i="12"/>
  <c r="C199" i="12"/>
  <c r="E271" i="2" l="1"/>
  <c r="D272" i="2"/>
  <c r="CP199" i="12"/>
  <c r="C200" i="12"/>
  <c r="E272" i="2" l="1"/>
  <c r="D273" i="2"/>
  <c r="CP200" i="12"/>
  <c r="C201" i="12"/>
  <c r="D274" i="2" l="1"/>
  <c r="E273" i="2"/>
  <c r="CP201" i="12"/>
  <c r="C202" i="12"/>
  <c r="D275" i="2" l="1"/>
  <c r="E274" i="2"/>
  <c r="CP202" i="12"/>
  <c r="C203" i="12"/>
  <c r="E275" i="2" l="1"/>
  <c r="D276" i="2"/>
  <c r="CP203" i="12"/>
  <c r="C204" i="12"/>
  <c r="E276" i="2" l="1"/>
  <c r="D277" i="2"/>
  <c r="CP204" i="12"/>
  <c r="C205" i="12"/>
  <c r="E277" i="2" l="1"/>
  <c r="D278" i="2"/>
  <c r="CP205" i="12"/>
  <c r="C206" i="12"/>
  <c r="E278" i="2" l="1"/>
  <c r="D279" i="2"/>
  <c r="CP206" i="12"/>
  <c r="C207" i="12"/>
  <c r="D280" i="2" l="1"/>
  <c r="E279" i="2"/>
  <c r="CP207" i="12"/>
  <c r="C208" i="12"/>
  <c r="D281" i="2" l="1"/>
  <c r="E280" i="2"/>
  <c r="CP208" i="12"/>
  <c r="C209" i="12"/>
  <c r="E281" i="2" l="1"/>
  <c r="D282" i="2"/>
  <c r="CP209" i="12"/>
  <c r="C210" i="12"/>
  <c r="E282" i="2" l="1"/>
  <c r="D283" i="2"/>
  <c r="CP210" i="12"/>
  <c r="C211" i="12"/>
  <c r="E283" i="2" l="1"/>
  <c r="D284" i="2"/>
  <c r="CP211" i="12"/>
  <c r="C212" i="12"/>
  <c r="E284" i="2" l="1"/>
  <c r="D285" i="2"/>
  <c r="CP212" i="12"/>
  <c r="C213" i="12"/>
  <c r="D286" i="2" l="1"/>
  <c r="E285" i="2"/>
  <c r="CP213" i="12"/>
  <c r="C214" i="12"/>
  <c r="D287" i="2" l="1"/>
  <c r="E286" i="2"/>
  <c r="CP214" i="12"/>
  <c r="C215" i="12"/>
  <c r="E287" i="2" l="1"/>
  <c r="D288" i="2"/>
  <c r="CP215" i="12"/>
  <c r="C216" i="12"/>
  <c r="E288" i="2" l="1"/>
  <c r="D289" i="2"/>
  <c r="CP216" i="12"/>
  <c r="C217" i="12"/>
  <c r="E289" i="2" l="1"/>
  <c r="D290" i="2"/>
  <c r="CP217" i="12"/>
  <c r="C218" i="12"/>
  <c r="E290" i="2" l="1"/>
  <c r="D291" i="2"/>
  <c r="CP218" i="12"/>
  <c r="C219" i="12"/>
  <c r="D292" i="2" l="1"/>
  <c r="E291" i="2"/>
  <c r="CP219" i="12"/>
  <c r="C220" i="12"/>
  <c r="D293" i="2" l="1"/>
  <c r="E292" i="2"/>
  <c r="CP220" i="12"/>
  <c r="C221" i="12"/>
  <c r="E293" i="2" l="1"/>
  <c r="D294" i="2"/>
  <c r="CP221" i="12"/>
  <c r="C222" i="12"/>
  <c r="E294" i="2" l="1"/>
  <c r="D295" i="2"/>
  <c r="CP222" i="12"/>
  <c r="C223" i="12"/>
  <c r="E295" i="2" l="1"/>
  <c r="D296" i="2"/>
  <c r="CP223" i="12"/>
  <c r="C224" i="12"/>
  <c r="E296" i="2" l="1"/>
  <c r="D297" i="2"/>
  <c r="CP224" i="12"/>
  <c r="C225" i="12"/>
  <c r="D298" i="2" l="1"/>
  <c r="E297" i="2"/>
  <c r="CP225" i="12"/>
  <c r="C226" i="12"/>
  <c r="D299" i="2" l="1"/>
  <c r="AB5" i="2" s="1"/>
  <c r="E298" i="2"/>
  <c r="CP226" i="12"/>
  <c r="C227" i="12"/>
  <c r="CP227" i="12" l="1"/>
  <c r="C228" i="12"/>
  <c r="CP228" i="12" l="1"/>
  <c r="C229" i="12"/>
  <c r="CP229" i="12" l="1"/>
  <c r="C230" i="12"/>
  <c r="CP230" i="12" l="1"/>
  <c r="C231" i="12"/>
  <c r="CP231" i="12" l="1"/>
  <c r="C232" i="12"/>
  <c r="CP232" i="12" l="1"/>
  <c r="C233" i="12"/>
  <c r="CP233" i="12" l="1"/>
  <c r="C234" i="12"/>
  <c r="CP234" i="12" l="1"/>
  <c r="C235" i="12"/>
  <c r="CP235" i="12" l="1"/>
  <c r="C236" i="12"/>
  <c r="CP236" i="12" l="1"/>
  <c r="C237" i="12"/>
  <c r="CP237" i="12" l="1"/>
  <c r="C238" i="12"/>
  <c r="CP238" i="12" l="1"/>
  <c r="C239" i="12"/>
  <c r="CP239" i="12" l="1"/>
  <c r="C240" i="12"/>
  <c r="CP240" i="12" l="1"/>
  <c r="C241" i="12"/>
  <c r="CP241" i="12" l="1"/>
  <c r="C242" i="12"/>
  <c r="CP242" i="12" l="1"/>
  <c r="C243" i="12"/>
  <c r="CP243" i="12" l="1"/>
  <c r="C244" i="12"/>
  <c r="CP244" i="12" l="1"/>
  <c r="C245" i="12"/>
  <c r="CP245" i="12" l="1"/>
  <c r="C246" i="12"/>
  <c r="CP246" i="12" l="1"/>
  <c r="C247" i="12"/>
  <c r="CP247" i="12" l="1"/>
  <c r="C248" i="12"/>
  <c r="CP248" i="12" l="1"/>
  <c r="C249" i="12"/>
  <c r="CP249" i="12" l="1"/>
  <c r="C250" i="12"/>
  <c r="CP250" i="12" l="1"/>
  <c r="C251" i="12"/>
  <c r="CP251" i="12" l="1"/>
  <c r="C252" i="12"/>
  <c r="CP252" i="12" l="1"/>
  <c r="C253" i="12"/>
  <c r="CP253" i="12" l="1"/>
  <c r="C254" i="12"/>
  <c r="CP254" i="12" l="1"/>
  <c r="C255" i="12"/>
  <c r="CP255" i="12" l="1"/>
  <c r="C256" i="12"/>
  <c r="CP256" i="12" l="1"/>
  <c r="C257" i="12"/>
  <c r="CP257" i="12" l="1"/>
  <c r="C258" i="12"/>
  <c r="CP258" i="12" l="1"/>
  <c r="C259" i="12"/>
  <c r="CP259" i="12" l="1"/>
  <c r="C260" i="12"/>
  <c r="CP260" i="12" l="1"/>
  <c r="C261" i="12"/>
  <c r="CP261" i="12" l="1"/>
  <c r="C262" i="12"/>
  <c r="CP262" i="12" l="1"/>
  <c r="C263" i="12"/>
  <c r="CP263" i="12" l="1"/>
  <c r="C264" i="12"/>
  <c r="CP264" i="12" l="1"/>
  <c r="C265" i="12"/>
  <c r="CP265" i="12" l="1"/>
  <c r="C266" i="12"/>
  <c r="CP266" i="12" l="1"/>
  <c r="C267" i="12"/>
  <c r="CP267" i="12" l="1"/>
  <c r="C268" i="12"/>
  <c r="CP268" i="12" l="1"/>
  <c r="C269" i="12"/>
  <c r="CP269" i="12" l="1"/>
  <c r="C270" i="12"/>
  <c r="CP270" i="12" l="1"/>
  <c r="C271" i="12"/>
  <c r="CP271" i="12" l="1"/>
  <c r="C272" i="12"/>
  <c r="CP272" i="12" l="1"/>
  <c r="C273" i="12"/>
  <c r="CP273" i="12" l="1"/>
  <c r="C274" i="12"/>
  <c r="CP274" i="12" l="1"/>
  <c r="C275" i="12"/>
  <c r="CP275" i="12" l="1"/>
  <c r="C276" i="12"/>
  <c r="CP276" i="12" l="1"/>
  <c r="C277" i="12"/>
  <c r="CP277" i="12" l="1"/>
  <c r="C278" i="12"/>
  <c r="CP278" i="12" l="1"/>
  <c r="C279" i="12"/>
  <c r="CP279" i="12" l="1"/>
  <c r="C280" i="12"/>
  <c r="CP280" i="12" l="1"/>
  <c r="C281" i="12"/>
  <c r="CP281" i="12" l="1"/>
  <c r="C282" i="12"/>
  <c r="CP282" i="12" l="1"/>
  <c r="C283" i="12"/>
  <c r="CP283" i="12" l="1"/>
  <c r="C284" i="12"/>
  <c r="CP284" i="12" l="1"/>
  <c r="C285" i="12"/>
  <c r="CP285" i="12" l="1"/>
  <c r="C286" i="12"/>
  <c r="CP286" i="12" l="1"/>
  <c r="C287" i="12"/>
  <c r="CP287" i="12" l="1"/>
  <c r="C288" i="12"/>
  <c r="CP288" i="12" l="1"/>
  <c r="C289" i="12"/>
  <c r="CP289" i="12" l="1"/>
  <c r="C290" i="12"/>
  <c r="CP290" i="12" l="1"/>
  <c r="C291" i="12"/>
  <c r="CP291" i="12" l="1"/>
  <c r="C292" i="12"/>
  <c r="CP292" i="12" l="1"/>
  <c r="C293" i="12"/>
  <c r="CP293" i="12" l="1"/>
  <c r="C294" i="12"/>
  <c r="CP294" i="12" l="1"/>
  <c r="C295" i="12"/>
  <c r="CP295" i="12" l="1"/>
  <c r="C296" i="12"/>
  <c r="CP296" i="12" l="1"/>
  <c r="C297" i="12"/>
  <c r="CP297" i="12" l="1"/>
  <c r="C298" i="12"/>
  <c r="CP298" i="12" l="1"/>
  <c r="C299" i="12"/>
  <c r="CP299" i="12" l="1"/>
  <c r="C300" i="12"/>
  <c r="CP300" i="12" l="1"/>
  <c r="C301" i="12"/>
  <c r="CP301" i="12" l="1"/>
  <c r="C302" i="12"/>
  <c r="CP302" i="12" l="1"/>
  <c r="C303" i="12"/>
  <c r="CP303" i="12" l="1"/>
  <c r="C304" i="12"/>
  <c r="CP304" i="12" l="1"/>
  <c r="C305" i="12"/>
  <c r="CP305" i="12" l="1"/>
  <c r="C306" i="12"/>
  <c r="CP306" i="12" l="1"/>
  <c r="C307" i="12"/>
  <c r="CP307" i="12" l="1"/>
  <c r="C308" i="12"/>
  <c r="CP308" i="12" l="1"/>
  <c r="C309" i="12"/>
  <c r="CP309" i="12" l="1"/>
  <c r="C310" i="12"/>
  <c r="CP310" i="12" l="1"/>
  <c r="C311" i="12"/>
  <c r="CP311" i="12" l="1"/>
  <c r="C312" i="12"/>
  <c r="CP312" i="12" l="1"/>
  <c r="C313" i="12"/>
  <c r="CP313" i="12" l="1"/>
  <c r="C314" i="12"/>
  <c r="CP314" i="12" l="1"/>
  <c r="C315" i="12"/>
  <c r="CP315" i="12" l="1"/>
  <c r="C316" i="12"/>
  <c r="CP316" i="12" l="1"/>
  <c r="C317" i="12"/>
  <c r="CP317" i="12" l="1"/>
  <c r="C318" i="12"/>
  <c r="CP318" i="12" l="1"/>
  <c r="C319" i="12"/>
  <c r="CP319" i="12" l="1"/>
  <c r="C320" i="12"/>
  <c r="CP320" i="12" l="1"/>
  <c r="C321" i="12"/>
  <c r="CP321" i="12" l="1"/>
  <c r="C322" i="12"/>
  <c r="CP322" i="12" l="1"/>
  <c r="C323" i="12"/>
  <c r="CP323" i="12" l="1"/>
  <c r="C324" i="12"/>
  <c r="CP324" i="12" l="1"/>
  <c r="C325" i="12"/>
  <c r="CP325" i="12" l="1"/>
  <c r="C326" i="12"/>
  <c r="CP326" i="12" l="1"/>
  <c r="C327" i="12"/>
  <c r="CP327" i="12" l="1"/>
  <c r="C328" i="12"/>
  <c r="CP328" i="12" l="1"/>
  <c r="C329" i="12"/>
  <c r="CP329" i="12" l="1"/>
  <c r="C330" i="12"/>
  <c r="CP330" i="12" l="1"/>
  <c r="C331" i="12"/>
  <c r="CP331" i="12" l="1"/>
  <c r="C332" i="12"/>
  <c r="CP332" i="12" l="1"/>
  <c r="C333" i="12"/>
  <c r="CP333" i="12" l="1"/>
  <c r="C334" i="12"/>
  <c r="CP334" i="12" l="1"/>
  <c r="C335" i="12"/>
  <c r="CP335" i="12" l="1"/>
  <c r="C336" i="12"/>
  <c r="CP336" i="12" l="1"/>
  <c r="C337" i="12"/>
  <c r="CP337" i="12" l="1"/>
  <c r="C338" i="12"/>
  <c r="CP338" i="12" l="1"/>
  <c r="C339" i="12"/>
  <c r="CP339" i="12" l="1"/>
  <c r="C340" i="12"/>
  <c r="CP340" i="12" l="1"/>
  <c r="C341" i="12"/>
  <c r="CP341" i="12" l="1"/>
  <c r="C342" i="12"/>
  <c r="CP342" i="12" l="1"/>
  <c r="C343" i="12"/>
  <c r="CP343" i="12" l="1"/>
  <c r="C344" i="12"/>
  <c r="CP344" i="12" l="1"/>
  <c r="C345" i="12"/>
  <c r="CP345" i="12" l="1"/>
  <c r="C346" i="12"/>
  <c r="CP346" i="12" l="1"/>
  <c r="C347" i="12"/>
  <c r="CP347" i="12" l="1"/>
  <c r="C348" i="12"/>
  <c r="CP348" i="12" l="1"/>
  <c r="C349" i="12"/>
  <c r="CP349" i="12" l="1"/>
  <c r="C350" i="12"/>
  <c r="CP350" i="12" l="1"/>
  <c r="C351" i="12"/>
  <c r="CP351" i="12" l="1"/>
  <c r="C352" i="12"/>
  <c r="CP352" i="12" l="1"/>
  <c r="C353" i="12"/>
  <c r="CP353" i="12" l="1"/>
  <c r="C354" i="12"/>
  <c r="CP354" i="12" l="1"/>
  <c r="C355" i="12"/>
  <c r="CP355" i="12" l="1"/>
  <c r="C356" i="12"/>
  <c r="CP356" i="12" l="1"/>
  <c r="C357" i="12"/>
  <c r="CP357" i="12" l="1"/>
  <c r="C358" i="12"/>
  <c r="CP358" i="12" l="1"/>
  <c r="C359" i="12"/>
  <c r="CP359" i="12" l="1"/>
  <c r="C360" i="12"/>
  <c r="CP360" i="12" l="1"/>
  <c r="C361" i="12"/>
  <c r="CP361" i="12" l="1"/>
  <c r="C362" i="12"/>
  <c r="CP362" i="12" l="1"/>
  <c r="C363" i="12"/>
  <c r="CP363" i="12" l="1"/>
  <c r="C364" i="12"/>
  <c r="CP364" i="12" l="1"/>
  <c r="C365" i="12"/>
  <c r="CP365" i="12" l="1"/>
  <c r="C366" i="12"/>
  <c r="CP366" i="12" l="1"/>
  <c r="C367" i="12"/>
  <c r="CP367" i="12" l="1"/>
  <c r="C368" i="12"/>
  <c r="CP368" i="12" l="1"/>
  <c r="C369" i="12"/>
  <c r="CP369" i="12" l="1"/>
  <c r="C370" i="12"/>
  <c r="CP370" i="12" l="1"/>
  <c r="C371" i="12"/>
  <c r="CP371" i="12" l="1"/>
  <c r="C372" i="12"/>
  <c r="CP372" i="12" l="1"/>
  <c r="C373" i="12"/>
  <c r="CP373" i="12" l="1"/>
  <c r="C374" i="12"/>
  <c r="CP374" i="12" l="1"/>
  <c r="C375" i="12"/>
  <c r="CP375" i="12" l="1"/>
  <c r="C376" i="12"/>
  <c r="CP376" i="12" l="1"/>
  <c r="C377" i="12"/>
  <c r="CP377" i="12" l="1"/>
  <c r="C378" i="12"/>
  <c r="CP378" i="12" l="1"/>
  <c r="C379" i="12"/>
  <c r="CP379" i="12" l="1"/>
  <c r="C380" i="12"/>
  <c r="CP380" i="12" l="1"/>
  <c r="C381" i="12"/>
  <c r="CP381" i="12" l="1"/>
  <c r="C382" i="12"/>
  <c r="CP382" i="12" l="1"/>
  <c r="C383" i="12"/>
  <c r="CP383" i="12" l="1"/>
  <c r="C384" i="12"/>
  <c r="CP384" i="12" l="1"/>
  <c r="C385" i="12"/>
  <c r="CP385" i="12" l="1"/>
  <c r="C386" i="12"/>
  <c r="CP386" i="12" l="1"/>
  <c r="C387" i="12"/>
  <c r="CP387" i="12" l="1"/>
  <c r="C388" i="12"/>
  <c r="CP388" i="12" l="1"/>
  <c r="C389" i="12"/>
  <c r="CP389" i="12" l="1"/>
  <c r="C390" i="12"/>
  <c r="CP390" i="12" l="1"/>
  <c r="C391" i="12"/>
  <c r="CP391" i="12" l="1"/>
  <c r="C392" i="12"/>
  <c r="CP392" i="12" l="1"/>
  <c r="C393" i="12"/>
  <c r="CP393" i="12" l="1"/>
  <c r="C394" i="12"/>
  <c r="CP394" i="12" l="1"/>
  <c r="C395" i="12"/>
  <c r="CP395" i="12" l="1"/>
  <c r="C396" i="12"/>
  <c r="CP396" i="12" l="1"/>
  <c r="C397" i="12"/>
  <c r="CP397" i="12" l="1"/>
  <c r="C398" i="12"/>
  <c r="CP398" i="12" l="1"/>
  <c r="C399" i="12"/>
  <c r="CP399" i="12" l="1"/>
  <c r="C400" i="12"/>
  <c r="CP400" i="12" l="1"/>
  <c r="C401" i="12"/>
  <c r="CP401" i="12" l="1"/>
  <c r="C402" i="12"/>
  <c r="CP402" i="12" l="1"/>
  <c r="C403" i="12"/>
  <c r="CP403" i="12" l="1"/>
  <c r="C404" i="12"/>
  <c r="CP404" i="12" l="1"/>
  <c r="C405" i="12"/>
  <c r="CP405" i="12" l="1"/>
  <c r="C406" i="12"/>
  <c r="CP406" i="12" l="1"/>
  <c r="C407" i="12"/>
  <c r="CP407" i="12" l="1"/>
  <c r="C408" i="12"/>
  <c r="CP408" i="12" l="1"/>
  <c r="C409" i="12"/>
  <c r="CP409" i="12" l="1"/>
  <c r="C410" i="12"/>
  <c r="CP410" i="12" l="1"/>
  <c r="C411" i="12"/>
  <c r="CP411" i="12" l="1"/>
  <c r="C412" i="12"/>
  <c r="CP412" i="12" l="1"/>
  <c r="C413" i="12"/>
  <c r="CP413" i="12" l="1"/>
  <c r="C414" i="12"/>
  <c r="CP414" i="12" l="1"/>
  <c r="C415" i="12"/>
  <c r="CP415" i="12" l="1"/>
  <c r="C416" i="12"/>
  <c r="CP416" i="12" l="1"/>
  <c r="C417" i="12"/>
  <c r="CP417" i="12" l="1"/>
  <c r="C418" i="12"/>
  <c r="CP418" i="12" l="1"/>
  <c r="C419" i="12"/>
  <c r="CP419" i="12" l="1"/>
  <c r="C420" i="12"/>
  <c r="CP420" i="12" l="1"/>
  <c r="C421" i="12"/>
  <c r="CP421" i="12" l="1"/>
  <c r="C422" i="12"/>
  <c r="CP422" i="12" l="1"/>
  <c r="C423" i="12"/>
  <c r="CP423" i="12" l="1"/>
  <c r="C424" i="12"/>
  <c r="CP424" i="12" l="1"/>
  <c r="C425" i="12"/>
  <c r="CP425" i="12" l="1"/>
  <c r="C426" i="12"/>
  <c r="CP426" i="12" l="1"/>
  <c r="C427" i="12"/>
  <c r="CP427" i="12" l="1"/>
  <c r="C428" i="12"/>
  <c r="CP428" i="12" l="1"/>
  <c r="C429" i="12"/>
  <c r="CP429" i="12" l="1"/>
  <c r="C430" i="12"/>
  <c r="CP430" i="12" l="1"/>
  <c r="C431" i="12"/>
  <c r="CP431" i="12" l="1"/>
  <c r="C432" i="12"/>
  <c r="CP432" i="12" l="1"/>
  <c r="C433" i="12"/>
  <c r="CP433" i="12" l="1"/>
  <c r="C434" i="12"/>
  <c r="CP434" i="12" l="1"/>
  <c r="C435" i="12"/>
  <c r="CP435" i="12" l="1"/>
  <c r="C436" i="12"/>
  <c r="CP436" i="12" l="1"/>
  <c r="C437" i="12"/>
  <c r="CP437" i="12" l="1"/>
  <c r="C438" i="12"/>
  <c r="CP438" i="12" l="1"/>
  <c r="C439" i="12"/>
  <c r="CP439" i="12" l="1"/>
  <c r="C440" i="12"/>
  <c r="CP440" i="12" l="1"/>
  <c r="C441" i="12"/>
  <c r="CP441" i="12" l="1"/>
  <c r="C442" i="12"/>
  <c r="CP442" i="12" l="1"/>
  <c r="C443" i="12"/>
  <c r="CP443" i="12" l="1"/>
  <c r="C444" i="12"/>
  <c r="CP444" i="12" l="1"/>
  <c r="C445" i="12"/>
  <c r="CP445" i="12" l="1"/>
  <c r="C446" i="12"/>
  <c r="CP446" i="12" l="1"/>
  <c r="C447" i="12"/>
  <c r="CP447" i="12" l="1"/>
  <c r="C448" i="12"/>
  <c r="CP448" i="12" l="1"/>
  <c r="C449" i="12"/>
  <c r="CP449" i="12" l="1"/>
  <c r="C450" i="12"/>
  <c r="CP450" i="12" l="1"/>
  <c r="C451" i="12"/>
  <c r="CP451" i="12" l="1"/>
  <c r="C452" i="12"/>
  <c r="CP452" i="12" l="1"/>
  <c r="C453" i="12"/>
  <c r="CP453" i="12" l="1"/>
  <c r="C454" i="12"/>
  <c r="CP454" i="12" l="1"/>
  <c r="C455" i="12"/>
  <c r="CP455" i="12" l="1"/>
  <c r="C456" i="12"/>
  <c r="CP456" i="12" l="1"/>
  <c r="C457" i="12"/>
  <c r="CP457" i="12" l="1"/>
  <c r="C458" i="12"/>
  <c r="CP458" i="12" l="1"/>
  <c r="C459" i="12"/>
  <c r="CP459" i="12" l="1"/>
  <c r="C460" i="12"/>
  <c r="CP460" i="12" l="1"/>
  <c r="C461" i="12"/>
  <c r="CP461" i="12" l="1"/>
  <c r="C462" i="12"/>
  <c r="CP462" i="12" l="1"/>
  <c r="C463" i="12"/>
  <c r="CP463" i="12" l="1"/>
  <c r="C464" i="12"/>
  <c r="CP464" i="12" l="1"/>
  <c r="C465" i="12"/>
  <c r="CP465" i="12" l="1"/>
  <c r="C466" i="12"/>
  <c r="CP466" i="12" l="1"/>
  <c r="C467" i="12"/>
  <c r="CP467" i="12" l="1"/>
  <c r="C468" i="12"/>
  <c r="CP468" i="12" l="1"/>
  <c r="C469" i="12"/>
  <c r="CP469" i="12" l="1"/>
  <c r="C470" i="12"/>
  <c r="CP470" i="12" l="1"/>
  <c r="C471" i="12"/>
  <c r="CP471" i="12" l="1"/>
  <c r="C472" i="12"/>
  <c r="CP472" i="12" l="1"/>
  <c r="C473" i="12"/>
  <c r="CP473" i="12" l="1"/>
  <c r="C474" i="12"/>
  <c r="CP474" i="12" l="1"/>
  <c r="C475" i="12"/>
  <c r="CP475" i="12" l="1"/>
  <c r="C476" i="12"/>
  <c r="CP476" i="12" l="1"/>
  <c r="C477" i="12"/>
  <c r="CP477" i="12" l="1"/>
  <c r="C478" i="12"/>
  <c r="CP478" i="12" l="1"/>
  <c r="C479" i="12"/>
  <c r="CP479" i="12" l="1"/>
  <c r="C480" i="12"/>
  <c r="CP480" i="12" l="1"/>
  <c r="C481" i="12"/>
  <c r="CP481" i="12" l="1"/>
  <c r="C482" i="12"/>
  <c r="CP482" i="12" l="1"/>
  <c r="C483" i="12"/>
  <c r="CP483" i="12" l="1"/>
  <c r="C484" i="12"/>
  <c r="CP484" i="12" l="1"/>
  <c r="C485" i="12"/>
  <c r="CP485" i="12" l="1"/>
  <c r="C486" i="12"/>
  <c r="CP486" i="12" l="1"/>
  <c r="C487" i="12"/>
  <c r="CP487" i="12" l="1"/>
  <c r="C488" i="12"/>
  <c r="CP488" i="12" l="1"/>
  <c r="C489" i="12"/>
  <c r="CP489" i="12" l="1"/>
  <c r="C490" i="12"/>
  <c r="CP490" i="12" l="1"/>
  <c r="C491" i="12"/>
  <c r="CP491" i="12" l="1"/>
  <c r="C492" i="12"/>
  <c r="CP492" i="12" l="1"/>
  <c r="C493" i="12"/>
  <c r="CP493" i="12" l="1"/>
  <c r="C494" i="12"/>
  <c r="CP494" i="12" l="1"/>
  <c r="C495" i="12"/>
  <c r="CP495" i="12" l="1"/>
  <c r="C496" i="12"/>
  <c r="CP496" i="12" l="1"/>
  <c r="C497" i="12"/>
  <c r="CP497" i="12" l="1"/>
  <c r="C498" i="12"/>
  <c r="CP498" i="12" l="1"/>
  <c r="C499" i="12"/>
  <c r="CP499" i="12" l="1"/>
  <c r="C500" i="12"/>
  <c r="CP500" i="12" l="1"/>
  <c r="C501" i="12"/>
  <c r="CP501" i="12" l="1"/>
  <c r="C502" i="12"/>
  <c r="CP502" i="12" l="1"/>
  <c r="C503" i="12"/>
  <c r="CP503" i="12" l="1"/>
  <c r="C504" i="12"/>
  <c r="CP504" i="12" l="1"/>
  <c r="C505" i="12"/>
  <c r="CP505" i="12" l="1"/>
  <c r="C506" i="12"/>
  <c r="CP506" i="12" l="1"/>
  <c r="C507" i="12"/>
  <c r="CP507" i="12" l="1"/>
  <c r="C508" i="12"/>
  <c r="CP508" i="12" l="1"/>
  <c r="C509" i="12"/>
  <c r="CP509" i="12" l="1"/>
  <c r="C510" i="12"/>
  <c r="CP510" i="12" l="1"/>
  <c r="C511" i="12"/>
  <c r="CP511" i="12" l="1"/>
  <c r="C512" i="12"/>
  <c r="CP512" i="12" l="1"/>
  <c r="C513" i="12"/>
  <c r="CP513" i="12" l="1"/>
  <c r="C514" i="12"/>
  <c r="CP514" i="12" l="1"/>
  <c r="C515" i="12"/>
  <c r="CP515" i="12" l="1"/>
  <c r="C516" i="12"/>
  <c r="CP516" i="12" l="1"/>
  <c r="C517" i="12"/>
  <c r="CP517" i="12" l="1"/>
  <c r="C518" i="12"/>
  <c r="CP518" i="12" l="1"/>
  <c r="C519" i="12"/>
  <c r="CP519" i="12" l="1"/>
  <c r="C520" i="12"/>
  <c r="CP520" i="12" l="1"/>
  <c r="C521" i="12"/>
  <c r="CP521" i="12" l="1"/>
  <c r="C522" i="12"/>
  <c r="CP522" i="12" l="1"/>
  <c r="C523" i="12"/>
  <c r="CP523" i="12" l="1"/>
  <c r="C524" i="12"/>
  <c r="CP524" i="12" l="1"/>
  <c r="C525" i="12"/>
  <c r="CP525" i="12" l="1"/>
  <c r="C526" i="12"/>
  <c r="CP526" i="12" l="1"/>
  <c r="C527" i="12"/>
  <c r="CP527" i="12" l="1"/>
  <c r="C528" i="12"/>
  <c r="CP528" i="12" l="1"/>
  <c r="C529" i="12"/>
  <c r="CP529" i="12" l="1"/>
  <c r="C530" i="12"/>
  <c r="CP530" i="12" l="1"/>
  <c r="C531" i="12"/>
  <c r="CP531" i="12" l="1"/>
  <c r="C532" i="12"/>
  <c r="AD30" i="12" s="1"/>
  <c r="CP532" i="12" l="1"/>
  <c r="C533" i="12"/>
  <c r="CP533" i="12" l="1"/>
  <c r="C534" i="12"/>
  <c r="CP534" i="12" l="1"/>
  <c r="C535" i="12"/>
  <c r="CP535" i="12" l="1"/>
  <c r="C536" i="12"/>
  <c r="CP536" i="12" l="1"/>
  <c r="C537" i="12"/>
  <c r="CP537" i="12" l="1"/>
  <c r="C538" i="12"/>
  <c r="CP538" i="12" l="1"/>
  <c r="C539" i="12"/>
  <c r="CP539" i="12" l="1"/>
  <c r="C540" i="12"/>
  <c r="CP540" i="12" l="1"/>
  <c r="C541" i="12"/>
  <c r="CP541" i="12" l="1"/>
  <c r="C542" i="12"/>
  <c r="CP542" i="12" l="1"/>
  <c r="C543" i="12"/>
  <c r="CP543" i="12" l="1"/>
  <c r="C544" i="12"/>
  <c r="CP544" i="12" l="1"/>
  <c r="C545" i="12"/>
  <c r="CP545" i="12" l="1"/>
  <c r="C546" i="12"/>
  <c r="CP546" i="12" l="1"/>
  <c r="C547" i="12"/>
  <c r="CP547" i="12" l="1"/>
  <c r="C548" i="12"/>
  <c r="CP548" i="12" l="1"/>
  <c r="C549" i="12"/>
  <c r="CP549" i="12" l="1"/>
  <c r="C550" i="12"/>
  <c r="CP550" i="12" l="1"/>
  <c r="C551" i="12"/>
  <c r="CP551" i="12" l="1"/>
  <c r="C552" i="12"/>
  <c r="CP552" i="12" l="1"/>
  <c r="C553" i="12"/>
  <c r="CP553" i="12" l="1"/>
  <c r="C554" i="12"/>
  <c r="CP554" i="12" l="1"/>
  <c r="C555" i="12"/>
  <c r="CP555" i="12" l="1"/>
  <c r="C556" i="12"/>
  <c r="CP556" i="12" l="1"/>
  <c r="C557" i="12"/>
  <c r="CP557" i="12" l="1"/>
  <c r="C558" i="12"/>
  <c r="CP558" i="12" l="1"/>
  <c r="C559" i="12"/>
  <c r="CP559" i="12" l="1"/>
  <c r="C560" i="12"/>
  <c r="CP560" i="12" l="1"/>
  <c r="C561" i="12"/>
  <c r="CP561" i="12" l="1"/>
  <c r="C562" i="12"/>
  <c r="CP562" i="12" l="1"/>
  <c r="C563" i="12"/>
  <c r="CP563" i="12" l="1"/>
  <c r="C564" i="12"/>
  <c r="CP564" i="12" l="1"/>
  <c r="C565" i="12"/>
  <c r="CP565" i="12" l="1"/>
  <c r="C566" i="12"/>
  <c r="CP566" i="12" l="1"/>
  <c r="C567" i="12"/>
  <c r="CP567" i="12" l="1"/>
  <c r="C568" i="12"/>
  <c r="CP568" i="12" l="1"/>
  <c r="C569" i="12"/>
  <c r="CP569" i="12" l="1"/>
  <c r="C570" i="12"/>
  <c r="CP570" i="12" l="1"/>
  <c r="C571" i="12"/>
  <c r="CP571" i="12" l="1"/>
  <c r="C572" i="12"/>
  <c r="CP572" i="12" l="1"/>
  <c r="C573" i="12"/>
  <c r="CP573" i="12" l="1"/>
  <c r="C574" i="12"/>
  <c r="CP574" i="12" l="1"/>
  <c r="C575" i="12"/>
  <c r="CP575" i="12" l="1"/>
  <c r="C576" i="12"/>
  <c r="CP576" i="12" l="1"/>
  <c r="C577" i="12"/>
  <c r="CP577" i="12" l="1"/>
  <c r="C578" i="12"/>
  <c r="CP578" i="12" l="1"/>
  <c r="C579" i="12"/>
  <c r="CP579" i="12" l="1"/>
  <c r="C580" i="12"/>
  <c r="CP580" i="12" l="1"/>
  <c r="C581" i="12"/>
  <c r="CP581" i="12" l="1"/>
  <c r="C582" i="12"/>
  <c r="CP582" i="12" l="1"/>
  <c r="C583" i="12"/>
  <c r="CP583" i="12" l="1"/>
  <c r="C584" i="12"/>
  <c r="CP584" i="12" l="1"/>
  <c r="C585" i="12"/>
  <c r="CP585" i="12" l="1"/>
  <c r="C586" i="12"/>
  <c r="CP586" i="12" l="1"/>
  <c r="C587" i="12"/>
  <c r="CP587" i="12" l="1"/>
  <c r="C588" i="12"/>
  <c r="CP588" i="12" l="1"/>
  <c r="C589" i="12"/>
  <c r="CP589" i="12" l="1"/>
  <c r="C590" i="12"/>
  <c r="CP590" i="12" l="1"/>
  <c r="C591" i="12"/>
  <c r="CP591" i="12" l="1"/>
  <c r="C592" i="12"/>
  <c r="CP592" i="12" l="1"/>
  <c r="C593" i="12"/>
  <c r="CP593" i="12" l="1"/>
  <c r="C594" i="12"/>
  <c r="CP594" i="12" l="1"/>
  <c r="C595" i="12"/>
  <c r="CP595" i="12" l="1"/>
  <c r="C596" i="12"/>
  <c r="CP596" i="12" l="1"/>
  <c r="C597" i="12"/>
  <c r="CP597" i="12" l="1"/>
  <c r="C598" i="12"/>
  <c r="CP598" i="12" l="1"/>
  <c r="C599" i="12"/>
  <c r="CP599" i="12" l="1"/>
  <c r="C600" i="12"/>
  <c r="CP600" i="12" l="1"/>
  <c r="C601" i="12"/>
  <c r="CP601" i="12" l="1"/>
  <c r="C602" i="12"/>
  <c r="CP602" i="12" l="1"/>
  <c r="C603" i="12"/>
  <c r="CP603" i="12" l="1"/>
  <c r="C604" i="12"/>
  <c r="CP604" i="12" l="1"/>
  <c r="C605" i="12"/>
  <c r="CP605" i="12" l="1"/>
  <c r="C606" i="12"/>
  <c r="CP606" i="12" l="1"/>
  <c r="C607" i="12"/>
  <c r="CP607" i="12" l="1"/>
  <c r="C608" i="12"/>
  <c r="CP608" i="12" l="1"/>
  <c r="C609" i="12"/>
  <c r="CP609" i="12" l="1"/>
  <c r="C610" i="12"/>
  <c r="CP610" i="12" l="1"/>
  <c r="C611" i="12"/>
  <c r="CP611" i="12" l="1"/>
  <c r="C612" i="12"/>
  <c r="CP612" i="12" l="1"/>
  <c r="C613" i="12"/>
  <c r="CP613" i="12" l="1"/>
  <c r="C614" i="12"/>
  <c r="CP614" i="12" l="1"/>
  <c r="C615" i="12"/>
  <c r="CP615" i="12" l="1"/>
  <c r="C616" i="12"/>
  <c r="CP616" i="12" l="1"/>
  <c r="C617" i="12"/>
  <c r="CP617" i="12" l="1"/>
  <c r="C618" i="12"/>
  <c r="CP618" i="12" l="1"/>
  <c r="C619" i="12"/>
  <c r="CP619" i="12" l="1"/>
  <c r="C620" i="12"/>
  <c r="CP620" i="12" l="1"/>
  <c r="C621" i="12"/>
  <c r="CP621" i="12" l="1"/>
  <c r="C622" i="12"/>
  <c r="CP622" i="12" l="1"/>
  <c r="C623" i="12"/>
  <c r="CP623" i="12" l="1"/>
  <c r="C624" i="12"/>
  <c r="CP624" i="12" l="1"/>
  <c r="C625" i="12"/>
  <c r="CP625" i="12" l="1"/>
  <c r="C626" i="12"/>
  <c r="CP626" i="12" l="1"/>
  <c r="C627" i="12"/>
  <c r="CP627" i="12" l="1"/>
  <c r="C628" i="12"/>
  <c r="CP628" i="12" l="1"/>
  <c r="C629" i="12"/>
  <c r="CP629" i="12" l="1"/>
  <c r="C630" i="12"/>
  <c r="CP630" i="12" l="1"/>
  <c r="C631" i="12"/>
  <c r="CP631" i="12" l="1"/>
  <c r="C632" i="12"/>
  <c r="CZ29" i="12" a="1"/>
  <c r="CK28" i="12" a="1"/>
  <c r="CK27" i="12" a="1"/>
  <c r="B23" i="12" a="1"/>
  <c r="CK29" i="12" a="1"/>
  <c r="AH31" i="12" l="1"/>
  <c r="R28" i="12" s="1"/>
  <c r="AF31" i="12"/>
  <c r="R26" i="12" s="1"/>
  <c r="AG31" i="12"/>
  <c r="R27" i="12" s="1"/>
  <c r="AH30" i="12"/>
  <c r="Q28" i="12" s="1"/>
  <c r="AF30" i="12"/>
  <c r="Q26" i="12" s="1"/>
  <c r="AG30" i="12"/>
  <c r="Q27" i="12" s="1"/>
  <c r="AE31" i="12"/>
  <c r="R25" i="12" s="1"/>
  <c r="AE30" i="12"/>
  <c r="Q25" i="12" s="1"/>
  <c r="AI30" i="12"/>
  <c r="AJ30" i="12"/>
  <c r="J26" i="12" a="1"/>
  <c r="J26" i="12" s="1"/>
  <c r="CN29" i="12"/>
  <c r="CK29" i="12"/>
  <c r="CO29" i="12"/>
  <c r="CL29" i="12"/>
  <c r="CP29" i="12"/>
  <c r="CM29" i="12"/>
  <c r="CQ29" i="12"/>
  <c r="CN27" i="12"/>
  <c r="CK27" i="12"/>
  <c r="CO27" i="12"/>
  <c r="CL27" i="12"/>
  <c r="CP27" i="12"/>
  <c r="CM27" i="12"/>
  <c r="CQ27" i="12"/>
  <c r="CL28" i="12"/>
  <c r="CP28" i="12"/>
  <c r="CM28" i="12"/>
  <c r="CQ28" i="12"/>
  <c r="CN28" i="12"/>
  <c r="CK28" i="12"/>
  <c r="CO28" i="12"/>
  <c r="E23" i="12"/>
  <c r="F24" i="12" s="1"/>
  <c r="B23" i="12"/>
  <c r="F23" i="12"/>
  <c r="G24" i="12" s="1"/>
  <c r="C23" i="12"/>
  <c r="D24" i="12" s="1"/>
  <c r="G23" i="12"/>
  <c r="H24" i="12" s="1"/>
  <c r="D23" i="12"/>
  <c r="E24" i="12" s="1"/>
  <c r="H23" i="12"/>
  <c r="DA29" i="12"/>
  <c r="DE29" i="12"/>
  <c r="DB29" i="12"/>
  <c r="DF29" i="12"/>
  <c r="DC29" i="12"/>
  <c r="CZ29" i="12"/>
  <c r="DD29" i="12"/>
  <c r="CP632" i="12"/>
  <c r="AR28" i="12"/>
  <c r="C30" i="12"/>
  <c r="K24" i="12" s="1"/>
  <c r="AR27" i="12"/>
  <c r="AK80" i="12" l="1"/>
  <c r="AK78" i="12"/>
  <c r="AK76" i="12"/>
  <c r="AK74" i="12"/>
  <c r="AK72" i="12"/>
  <c r="AK70" i="12"/>
  <c r="AK68" i="12"/>
  <c r="AK66" i="12"/>
  <c r="AK64" i="12"/>
  <c r="AK62" i="12"/>
  <c r="AK60" i="12"/>
  <c r="AK58" i="12"/>
  <c r="AK56" i="12"/>
  <c r="AK54" i="12"/>
  <c r="AK52" i="12"/>
  <c r="AK50" i="12"/>
  <c r="AK48" i="12"/>
  <c r="AK46" i="12"/>
  <c r="AK44" i="12"/>
  <c r="AK42" i="12"/>
  <c r="AK40" i="12"/>
  <c r="AK38" i="12"/>
  <c r="AK36" i="12"/>
  <c r="AK34" i="12"/>
  <c r="AK32" i="12"/>
  <c r="AK79" i="12"/>
  <c r="AK77" i="12"/>
  <c r="AK75" i="12"/>
  <c r="AK73" i="12"/>
  <c r="AK71" i="12"/>
  <c r="AK69" i="12"/>
  <c r="AK67" i="12"/>
  <c r="AK65" i="12"/>
  <c r="AK63" i="12"/>
  <c r="AK61" i="12"/>
  <c r="AK59" i="12"/>
  <c r="AK57" i="12"/>
  <c r="AK55" i="12"/>
  <c r="AK53" i="12"/>
  <c r="AK51" i="12"/>
  <c r="AK49" i="12"/>
  <c r="AK47" i="12"/>
  <c r="AK45" i="12"/>
  <c r="AK43" i="12"/>
  <c r="AK41" i="12"/>
  <c r="AK39" i="12"/>
  <c r="AK37" i="12"/>
  <c r="AK35" i="12"/>
  <c r="AK33" i="12"/>
  <c r="AK564" i="12"/>
  <c r="AK562" i="12"/>
  <c r="AK560" i="12"/>
  <c r="AK558" i="12"/>
  <c r="AK556" i="12"/>
  <c r="AK554" i="12"/>
  <c r="AK552" i="12"/>
  <c r="AK550" i="12"/>
  <c r="AK548" i="12"/>
  <c r="AK546" i="12"/>
  <c r="AK544" i="12"/>
  <c r="AK542" i="12"/>
  <c r="AK540" i="12"/>
  <c r="AK538" i="12"/>
  <c r="AK536" i="12"/>
  <c r="AK534" i="12"/>
  <c r="AK532" i="12"/>
  <c r="AK530" i="12"/>
  <c r="AK528" i="12"/>
  <c r="AK526" i="12"/>
  <c r="AK524" i="12"/>
  <c r="AK522" i="12"/>
  <c r="AK520" i="12"/>
  <c r="AK518" i="12"/>
  <c r="AK516" i="12"/>
  <c r="AK514" i="12"/>
  <c r="AK512" i="12"/>
  <c r="AK510" i="12"/>
  <c r="AK508" i="12"/>
  <c r="AK506" i="12"/>
  <c r="AK504" i="12"/>
  <c r="AK502" i="12"/>
  <c r="AK500" i="12"/>
  <c r="AK498" i="12"/>
  <c r="AK496" i="12"/>
  <c r="AK494" i="12"/>
  <c r="AK492" i="12"/>
  <c r="AK490" i="12"/>
  <c r="AK488" i="12"/>
  <c r="AK486" i="12"/>
  <c r="AK484" i="12"/>
  <c r="AK482" i="12"/>
  <c r="AK480" i="12"/>
  <c r="AK478" i="12"/>
  <c r="AK476" i="12"/>
  <c r="AK474" i="12"/>
  <c r="AK472" i="12"/>
  <c r="AK470" i="12"/>
  <c r="AK468" i="12"/>
  <c r="AK466" i="12"/>
  <c r="AK464" i="12"/>
  <c r="AK565" i="12"/>
  <c r="AK563" i="12"/>
  <c r="AK561" i="12"/>
  <c r="AK559" i="12"/>
  <c r="AK557" i="12"/>
  <c r="AK555" i="12"/>
  <c r="AK553" i="12"/>
  <c r="AK551" i="12"/>
  <c r="AK549" i="12"/>
  <c r="AK547" i="12"/>
  <c r="AK545" i="12"/>
  <c r="AK543" i="12"/>
  <c r="AK541" i="12"/>
  <c r="AK539" i="12"/>
  <c r="AK537" i="12"/>
  <c r="AK535" i="12"/>
  <c r="AK533" i="12"/>
  <c r="AK531" i="12"/>
  <c r="AK529" i="12"/>
  <c r="AK527" i="12"/>
  <c r="AK525" i="12"/>
  <c r="AK523" i="12"/>
  <c r="AK521" i="12"/>
  <c r="AK519" i="12"/>
  <c r="AK517" i="12"/>
  <c r="AK515" i="12"/>
  <c r="AK513" i="12"/>
  <c r="AK511" i="12"/>
  <c r="AK509" i="12"/>
  <c r="AK507" i="12"/>
  <c r="AK505" i="12"/>
  <c r="AK503" i="12"/>
  <c r="AK501" i="12"/>
  <c r="AK499" i="12"/>
  <c r="AK497" i="12"/>
  <c r="AK495" i="12"/>
  <c r="AK493" i="12"/>
  <c r="AK491" i="12"/>
  <c r="AK489" i="12"/>
  <c r="AK487" i="12"/>
  <c r="AK485" i="12"/>
  <c r="AK483" i="12"/>
  <c r="AK481" i="12"/>
  <c r="AK479" i="12"/>
  <c r="AK477" i="12"/>
  <c r="AK475" i="12"/>
  <c r="AK473" i="12"/>
  <c r="AK471" i="12"/>
  <c r="AK469" i="12"/>
  <c r="AK467" i="12"/>
  <c r="AK465" i="12"/>
  <c r="AK463" i="12"/>
  <c r="AK462" i="12"/>
  <c r="AK460" i="12"/>
  <c r="AK458" i="12"/>
  <c r="AK456" i="12"/>
  <c r="AK454" i="12"/>
  <c r="AK452" i="12"/>
  <c r="AK450" i="12"/>
  <c r="AK448" i="12"/>
  <c r="AK446" i="12"/>
  <c r="AK444" i="12"/>
  <c r="AK442" i="12"/>
  <c r="AK440" i="12"/>
  <c r="AK438" i="12"/>
  <c r="AK436" i="12"/>
  <c r="AK434" i="12"/>
  <c r="AK432" i="12"/>
  <c r="AK430" i="12"/>
  <c r="AK428" i="12"/>
  <c r="AK426" i="12"/>
  <c r="AK424" i="12"/>
  <c r="AK422" i="12"/>
  <c r="AK420" i="12"/>
  <c r="AK418" i="12"/>
  <c r="AK416" i="12"/>
  <c r="AK414" i="12"/>
  <c r="AK412" i="12"/>
  <c r="AK410" i="12"/>
  <c r="AK408" i="12"/>
  <c r="AK406" i="12"/>
  <c r="AK404" i="12"/>
  <c r="AK402" i="12"/>
  <c r="AK400" i="12"/>
  <c r="AK398" i="12"/>
  <c r="AK396" i="12"/>
  <c r="AK394" i="12"/>
  <c r="AK392" i="12"/>
  <c r="AK390" i="12"/>
  <c r="AK388" i="12"/>
  <c r="AK386" i="12"/>
  <c r="AK384" i="12"/>
  <c r="AK382" i="12"/>
  <c r="AK380" i="12"/>
  <c r="AK378" i="12"/>
  <c r="AK376" i="12"/>
  <c r="AK374" i="12"/>
  <c r="AK372" i="12"/>
  <c r="AK370" i="12"/>
  <c r="AK368" i="12"/>
  <c r="AK366" i="12"/>
  <c r="AK364" i="12"/>
  <c r="AK362" i="12"/>
  <c r="AK360" i="12"/>
  <c r="AK358" i="12"/>
  <c r="AK356" i="12"/>
  <c r="AK354" i="12"/>
  <c r="AK352" i="12"/>
  <c r="AK350" i="12"/>
  <c r="AK348" i="12"/>
  <c r="AK346" i="12"/>
  <c r="AK344" i="12"/>
  <c r="AK342" i="12"/>
  <c r="AK340" i="12"/>
  <c r="AK338" i="12"/>
  <c r="AK336" i="12"/>
  <c r="AK334" i="12"/>
  <c r="AK332" i="12"/>
  <c r="AK330" i="12"/>
  <c r="AK328" i="12"/>
  <c r="AK326" i="12"/>
  <c r="AK324" i="12"/>
  <c r="AK322" i="12"/>
  <c r="AK320" i="12"/>
  <c r="AK318" i="12"/>
  <c r="AK316" i="12"/>
  <c r="AK314" i="12"/>
  <c r="AK312" i="12"/>
  <c r="AK310" i="12"/>
  <c r="AK308" i="12"/>
  <c r="AK306" i="12"/>
  <c r="AK304" i="12"/>
  <c r="AK302" i="12"/>
  <c r="AK300" i="12"/>
  <c r="AK298" i="12"/>
  <c r="AK296" i="12"/>
  <c r="AK294" i="12"/>
  <c r="AK461" i="12"/>
  <c r="AK459" i="12"/>
  <c r="AK457" i="12"/>
  <c r="AK455" i="12"/>
  <c r="AK453" i="12"/>
  <c r="AK451" i="12"/>
  <c r="AK449" i="12"/>
  <c r="AK447" i="12"/>
  <c r="AK445" i="12"/>
  <c r="AK443" i="12"/>
  <c r="AK441" i="12"/>
  <c r="AK439" i="12"/>
  <c r="AK437" i="12"/>
  <c r="AK435" i="12"/>
  <c r="AK433" i="12"/>
  <c r="AK431" i="12"/>
  <c r="AK429" i="12"/>
  <c r="AK427" i="12"/>
  <c r="AK425" i="12"/>
  <c r="AK423" i="12"/>
  <c r="AK421" i="12"/>
  <c r="AK419" i="12"/>
  <c r="AK417" i="12"/>
  <c r="AK415" i="12"/>
  <c r="AK413" i="12"/>
  <c r="AK411" i="12"/>
  <c r="AK409" i="12"/>
  <c r="AK407" i="12"/>
  <c r="AK405" i="12"/>
  <c r="AK403" i="12"/>
  <c r="AK401" i="12"/>
  <c r="AK399" i="12"/>
  <c r="AK397" i="12"/>
  <c r="AK395" i="12"/>
  <c r="AK393" i="12"/>
  <c r="AK391" i="12"/>
  <c r="AK389" i="12"/>
  <c r="AK387" i="12"/>
  <c r="AK385" i="12"/>
  <c r="AK383" i="12"/>
  <c r="AK381" i="12"/>
  <c r="AK379" i="12"/>
  <c r="AK377" i="12"/>
  <c r="AK375" i="12"/>
  <c r="AK373" i="12"/>
  <c r="AK371" i="12"/>
  <c r="AK369" i="12"/>
  <c r="AK367" i="12"/>
  <c r="AK365" i="12"/>
  <c r="AK363" i="12"/>
  <c r="AK361" i="12"/>
  <c r="AK359" i="12"/>
  <c r="AK357" i="12"/>
  <c r="AK355" i="12"/>
  <c r="AK353" i="12"/>
  <c r="AK351" i="12"/>
  <c r="AK349" i="12"/>
  <c r="AK347" i="12"/>
  <c r="AK345" i="12"/>
  <c r="AK343" i="12"/>
  <c r="AK341" i="12"/>
  <c r="AK339" i="12"/>
  <c r="AK337" i="12"/>
  <c r="AK335" i="12"/>
  <c r="AK333" i="12"/>
  <c r="AK331" i="12"/>
  <c r="AK329" i="12"/>
  <c r="AK327" i="12"/>
  <c r="AK325" i="12"/>
  <c r="AK323" i="12"/>
  <c r="AK321" i="12"/>
  <c r="AK319" i="12"/>
  <c r="AK317" i="12"/>
  <c r="AK315" i="12"/>
  <c r="AK313" i="12"/>
  <c r="AK311" i="12"/>
  <c r="AK309" i="12"/>
  <c r="AK307" i="12"/>
  <c r="AK305" i="12"/>
  <c r="AK303" i="12"/>
  <c r="AK301" i="12"/>
  <c r="AK299" i="12"/>
  <c r="AK297" i="12"/>
  <c r="AK295" i="12"/>
  <c r="AK293" i="12"/>
  <c r="AK292" i="12"/>
  <c r="AK290" i="12"/>
  <c r="AK288" i="12"/>
  <c r="AK286" i="12"/>
  <c r="AK284" i="12"/>
  <c r="AK282" i="12"/>
  <c r="AK280" i="12"/>
  <c r="AK278" i="12"/>
  <c r="AK276" i="12"/>
  <c r="AK274" i="12"/>
  <c r="AK272" i="12"/>
  <c r="AK270" i="12"/>
  <c r="AK268" i="12"/>
  <c r="AK266" i="12"/>
  <c r="AK264" i="12"/>
  <c r="AK262" i="12"/>
  <c r="AK260" i="12"/>
  <c r="AK258" i="12"/>
  <c r="AK256" i="12"/>
  <c r="AK254" i="12"/>
  <c r="AK252" i="12"/>
  <c r="AK250" i="12"/>
  <c r="AK248" i="12"/>
  <c r="AK246" i="12"/>
  <c r="AK244" i="12"/>
  <c r="AK242" i="12"/>
  <c r="AK240" i="12"/>
  <c r="AK238" i="12"/>
  <c r="AK236" i="12"/>
  <c r="AK234" i="12"/>
  <c r="AK232" i="12"/>
  <c r="AK230" i="12"/>
  <c r="AK228" i="12"/>
  <c r="AK226" i="12"/>
  <c r="AK224" i="12"/>
  <c r="AK222" i="12"/>
  <c r="AK220" i="12"/>
  <c r="AK218" i="12"/>
  <c r="AK216" i="12"/>
  <c r="AK214" i="12"/>
  <c r="AK212" i="12"/>
  <c r="AK210" i="12"/>
  <c r="AK291" i="12"/>
  <c r="AK289" i="12"/>
  <c r="AK287" i="12"/>
  <c r="AK285" i="12"/>
  <c r="AK283" i="12"/>
  <c r="AK281" i="12"/>
  <c r="AK279" i="12"/>
  <c r="AK277" i="12"/>
  <c r="AK275" i="12"/>
  <c r="AK273" i="12"/>
  <c r="AK271" i="12"/>
  <c r="AK269" i="12"/>
  <c r="AK267" i="12"/>
  <c r="AK265" i="12"/>
  <c r="AK263" i="12"/>
  <c r="AK261" i="12"/>
  <c r="AK259" i="12"/>
  <c r="AK257" i="12"/>
  <c r="AK255" i="12"/>
  <c r="AK253" i="12"/>
  <c r="AK251" i="12"/>
  <c r="AK249" i="12"/>
  <c r="AK247" i="12"/>
  <c r="AK245" i="12"/>
  <c r="AK243" i="12"/>
  <c r="AK241" i="12"/>
  <c r="AK239" i="12"/>
  <c r="AK237" i="12"/>
  <c r="AK235" i="12"/>
  <c r="AK233" i="12"/>
  <c r="AK231" i="12"/>
  <c r="AK229" i="12"/>
  <c r="AK227" i="12"/>
  <c r="AK225" i="12"/>
  <c r="AK223" i="12"/>
  <c r="AK221" i="12"/>
  <c r="AK219" i="12"/>
  <c r="AK217" i="12"/>
  <c r="AK215" i="12"/>
  <c r="AK213" i="12"/>
  <c r="AK211" i="12"/>
  <c r="AK209" i="12"/>
  <c r="AK632" i="12"/>
  <c r="AK630" i="12"/>
  <c r="AK628" i="12"/>
  <c r="AK626" i="12"/>
  <c r="AK624" i="12"/>
  <c r="AK622" i="12"/>
  <c r="AK620" i="12"/>
  <c r="AK618" i="12"/>
  <c r="AK616" i="12"/>
  <c r="AK614" i="12"/>
  <c r="AK612" i="12"/>
  <c r="AK610" i="12"/>
  <c r="AK608" i="12"/>
  <c r="AK606" i="12"/>
  <c r="AK604" i="12"/>
  <c r="AK602" i="12"/>
  <c r="AK600" i="12"/>
  <c r="AK598" i="12"/>
  <c r="AK596" i="12"/>
  <c r="AK594" i="12"/>
  <c r="AK592" i="12"/>
  <c r="AK590" i="12"/>
  <c r="AK588" i="12"/>
  <c r="AK586" i="12"/>
  <c r="AK584" i="12"/>
  <c r="AK582" i="12"/>
  <c r="AK580" i="12"/>
  <c r="AK578" i="12"/>
  <c r="AK576" i="12"/>
  <c r="AK574" i="12"/>
  <c r="AK572" i="12"/>
  <c r="AK570" i="12"/>
  <c r="AK568" i="12"/>
  <c r="AK566" i="12"/>
  <c r="AK631" i="12"/>
  <c r="AK629" i="12"/>
  <c r="AK627" i="12"/>
  <c r="AK625" i="12"/>
  <c r="AK623" i="12"/>
  <c r="AK621" i="12"/>
  <c r="AK619" i="12"/>
  <c r="AK617" i="12"/>
  <c r="AK615" i="12"/>
  <c r="AK613" i="12"/>
  <c r="AK611" i="12"/>
  <c r="AK609" i="12"/>
  <c r="AK607" i="12"/>
  <c r="AK605" i="12"/>
  <c r="AK603" i="12"/>
  <c r="AK601" i="12"/>
  <c r="AK599" i="12"/>
  <c r="AK597" i="12"/>
  <c r="AK595" i="12"/>
  <c r="AK593" i="12"/>
  <c r="AK591" i="12"/>
  <c r="AK589" i="12"/>
  <c r="AK587" i="12"/>
  <c r="AK585" i="12"/>
  <c r="AK583" i="12"/>
  <c r="AK581" i="12"/>
  <c r="AK579" i="12"/>
  <c r="AK577" i="12"/>
  <c r="AK575" i="12"/>
  <c r="AK573" i="12"/>
  <c r="AK571" i="12"/>
  <c r="AK569" i="12"/>
  <c r="AK567" i="12"/>
  <c r="AK208" i="12"/>
  <c r="AK206" i="12"/>
  <c r="AK204" i="12"/>
  <c r="AK202" i="12"/>
  <c r="AK200" i="12"/>
  <c r="AK198" i="12"/>
  <c r="AK196" i="12"/>
  <c r="AK194" i="12"/>
  <c r="AK192" i="12"/>
  <c r="AK190" i="12"/>
  <c r="AK188" i="12"/>
  <c r="AK186" i="12"/>
  <c r="AK184" i="12"/>
  <c r="AK182" i="12"/>
  <c r="AK180" i="12"/>
  <c r="AK178" i="12"/>
  <c r="AK176" i="12"/>
  <c r="AK174" i="12"/>
  <c r="AK172" i="12"/>
  <c r="AK170" i="12"/>
  <c r="AK168" i="12"/>
  <c r="AK166" i="12"/>
  <c r="AK164" i="12"/>
  <c r="AK162" i="12"/>
  <c r="AK160" i="12"/>
  <c r="AK158" i="12"/>
  <c r="AK156" i="12"/>
  <c r="AK154" i="12"/>
  <c r="AK152" i="12"/>
  <c r="AK150" i="12"/>
  <c r="AK148" i="12"/>
  <c r="AK146" i="12"/>
  <c r="AK144" i="12"/>
  <c r="AK142" i="12"/>
  <c r="AK140" i="12"/>
  <c r="AK138" i="12"/>
  <c r="AK136" i="12"/>
  <c r="AK134" i="12"/>
  <c r="AK132" i="12"/>
  <c r="AK130" i="12"/>
  <c r="AK128" i="12"/>
  <c r="AK126" i="12"/>
  <c r="AK124" i="12"/>
  <c r="AK122" i="12"/>
  <c r="AK120" i="12"/>
  <c r="AK118" i="12"/>
  <c r="AK116" i="12"/>
  <c r="AK114" i="12"/>
  <c r="AK112" i="12"/>
  <c r="AK110" i="12"/>
  <c r="AK108" i="12"/>
  <c r="AK106" i="12"/>
  <c r="AK104" i="12"/>
  <c r="AK102" i="12"/>
  <c r="AK100" i="12"/>
  <c r="AK98" i="12"/>
  <c r="AK96" i="12"/>
  <c r="AK94" i="12"/>
  <c r="AK92" i="12"/>
  <c r="AK90" i="12"/>
  <c r="AK88" i="12"/>
  <c r="AK86" i="12"/>
  <c r="AK84" i="12"/>
  <c r="AK82" i="12"/>
  <c r="AK207" i="12"/>
  <c r="AK205" i="12"/>
  <c r="AK203" i="12"/>
  <c r="AK201" i="12"/>
  <c r="AK199" i="12"/>
  <c r="AK197" i="12"/>
  <c r="AK195" i="12"/>
  <c r="AK193" i="12"/>
  <c r="AK191" i="12"/>
  <c r="AK189" i="12"/>
  <c r="AK187" i="12"/>
  <c r="AK185" i="12"/>
  <c r="AK183" i="12"/>
  <c r="AK181" i="12"/>
  <c r="AK179" i="12"/>
  <c r="AK177" i="12"/>
  <c r="AK175" i="12"/>
  <c r="AK173" i="12"/>
  <c r="AK171" i="12"/>
  <c r="AK169" i="12"/>
  <c r="AK167" i="12"/>
  <c r="AK165" i="12"/>
  <c r="AK163" i="12"/>
  <c r="AK161" i="12"/>
  <c r="AK159" i="12"/>
  <c r="AK157" i="12"/>
  <c r="AK155" i="12"/>
  <c r="AK153" i="12"/>
  <c r="AK151" i="12"/>
  <c r="AK149" i="12"/>
  <c r="AK147" i="12"/>
  <c r="AK145" i="12"/>
  <c r="AK143" i="12"/>
  <c r="AK141" i="12"/>
  <c r="AK139" i="12"/>
  <c r="AK137" i="12"/>
  <c r="AK135" i="12"/>
  <c r="AK133" i="12"/>
  <c r="AK131" i="12"/>
  <c r="AK129" i="12"/>
  <c r="AK127" i="12"/>
  <c r="AK125" i="12"/>
  <c r="AK123" i="12"/>
  <c r="AK121" i="12"/>
  <c r="AK119" i="12"/>
  <c r="AK117" i="12"/>
  <c r="AK115" i="12"/>
  <c r="AK113" i="12"/>
  <c r="AK111" i="12"/>
  <c r="AK109" i="12"/>
  <c r="AK107" i="12"/>
  <c r="AK105" i="12"/>
  <c r="AK103" i="12"/>
  <c r="AK101" i="12"/>
  <c r="AK99" i="12"/>
  <c r="AK97" i="12"/>
  <c r="AK95" i="12"/>
  <c r="AK93" i="12"/>
  <c r="AK91" i="12"/>
  <c r="AK89" i="12"/>
  <c r="AK87" i="12"/>
  <c r="AK85" i="12"/>
  <c r="AK83" i="12"/>
  <c r="AK81" i="12"/>
  <c r="K26" i="12"/>
  <c r="AR631" i="12"/>
  <c r="AR632" i="12"/>
  <c r="AR629" i="12"/>
  <c r="AR630" i="12"/>
  <c r="AR627" i="12"/>
  <c r="AR628" i="12"/>
  <c r="AR625" i="12"/>
  <c r="AR626" i="12"/>
  <c r="AR623" i="12"/>
  <c r="AR624" i="12"/>
  <c r="AR621" i="12"/>
  <c r="AR622" i="12"/>
  <c r="AR619" i="12"/>
  <c r="AR620" i="12"/>
  <c r="AR617" i="12"/>
  <c r="AR618" i="12"/>
  <c r="AR615" i="12"/>
  <c r="AR616" i="12"/>
  <c r="AR613" i="12"/>
  <c r="AR614" i="12"/>
  <c r="AR611" i="12"/>
  <c r="AR612" i="12"/>
  <c r="AR609" i="12"/>
  <c r="AR610" i="12"/>
  <c r="AR607" i="12"/>
  <c r="AR608" i="12"/>
  <c r="AR605" i="12"/>
  <c r="AR606" i="12"/>
  <c r="AR603" i="12"/>
  <c r="AR604" i="12"/>
  <c r="AR601" i="12"/>
  <c r="AR602" i="12"/>
  <c r="AR599" i="12"/>
  <c r="AR600" i="12"/>
  <c r="AR597" i="12"/>
  <c r="AR598" i="12"/>
  <c r="AR595" i="12"/>
  <c r="AR596" i="12"/>
  <c r="AR593" i="12"/>
  <c r="AR594" i="12"/>
  <c r="AR591" i="12"/>
  <c r="AR592" i="12"/>
  <c r="AR589" i="12"/>
  <c r="AR590" i="12"/>
  <c r="AR587" i="12"/>
  <c r="AR588" i="12"/>
  <c r="AR585" i="12"/>
  <c r="AR586" i="12"/>
  <c r="AR583" i="12"/>
  <c r="AR584" i="12"/>
  <c r="AR581" i="12"/>
  <c r="AR582" i="12"/>
  <c r="AR579" i="12"/>
  <c r="AR580" i="12"/>
  <c r="AR577" i="12"/>
  <c r="AR578" i="12"/>
  <c r="AR575" i="12"/>
  <c r="AR576" i="12"/>
  <c r="AR573" i="12"/>
  <c r="AR574" i="12"/>
  <c r="AR571" i="12"/>
  <c r="AR572" i="12"/>
  <c r="AR569" i="12"/>
  <c r="AR570" i="12"/>
  <c r="AR567" i="12"/>
  <c r="AR568" i="12"/>
  <c r="AR565" i="12"/>
  <c r="AR566" i="12"/>
  <c r="AR563" i="12"/>
  <c r="AR564" i="12"/>
  <c r="AR561" i="12"/>
  <c r="AR562" i="12"/>
  <c r="AR559" i="12"/>
  <c r="AR560" i="12"/>
  <c r="AR557" i="12"/>
  <c r="AR558" i="12"/>
  <c r="AR555" i="12"/>
  <c r="AR556" i="12"/>
  <c r="AR553" i="12"/>
  <c r="AR554" i="12"/>
  <c r="AR551" i="12"/>
  <c r="AR552" i="12"/>
  <c r="AR549" i="12"/>
  <c r="AR550" i="12"/>
  <c r="AR547" i="12"/>
  <c r="AR548" i="12"/>
  <c r="AR545" i="12"/>
  <c r="AR546" i="12"/>
  <c r="AR543" i="12"/>
  <c r="AR544" i="12"/>
  <c r="AR541" i="12"/>
  <c r="AR542" i="12"/>
  <c r="AR539" i="12"/>
  <c r="AR540" i="12"/>
  <c r="AR537" i="12"/>
  <c r="AR538" i="12"/>
  <c r="AR535" i="12"/>
  <c r="AR536" i="12"/>
  <c r="AR533" i="12"/>
  <c r="AR534" i="12"/>
  <c r="AR531" i="12"/>
  <c r="AR532" i="12"/>
  <c r="AR529" i="12"/>
  <c r="AR530" i="12"/>
  <c r="AR527" i="12"/>
  <c r="AR528" i="12"/>
  <c r="AR525" i="12"/>
  <c r="AR526" i="12"/>
  <c r="AR523" i="12"/>
  <c r="AR524" i="12"/>
  <c r="AR521" i="12"/>
  <c r="AR522" i="12"/>
  <c r="AR519" i="12"/>
  <c r="AR520" i="12"/>
  <c r="AR517" i="12"/>
  <c r="AR518" i="12"/>
  <c r="AR515" i="12"/>
  <c r="AR516" i="12"/>
  <c r="AR513" i="12"/>
  <c r="AR514" i="12"/>
  <c r="AR511" i="12"/>
  <c r="AR512" i="12"/>
  <c r="AR509" i="12"/>
  <c r="AR510" i="12"/>
  <c r="AR507" i="12"/>
  <c r="AR508" i="12"/>
  <c r="AR505" i="12"/>
  <c r="AR506" i="12"/>
  <c r="AR503" i="12"/>
  <c r="AR504" i="12"/>
  <c r="AR501" i="12"/>
  <c r="AR502" i="12"/>
  <c r="AR499" i="12"/>
  <c r="AR500" i="12"/>
  <c r="AR497" i="12"/>
  <c r="AR498" i="12"/>
  <c r="AR495" i="12"/>
  <c r="AR496" i="12"/>
  <c r="AR493" i="12"/>
  <c r="AR494" i="12"/>
  <c r="AR491" i="12"/>
  <c r="AR492" i="12"/>
  <c r="AR489" i="12"/>
  <c r="AR490" i="12"/>
  <c r="AR487" i="12"/>
  <c r="AR488" i="12"/>
  <c r="AR485" i="12"/>
  <c r="AR486" i="12"/>
  <c r="AR483" i="12"/>
  <c r="AR484" i="12"/>
  <c r="AR481" i="12"/>
  <c r="AR482" i="12"/>
  <c r="AR479" i="12"/>
  <c r="AR480" i="12"/>
  <c r="AR477" i="12"/>
  <c r="AR478" i="12"/>
  <c r="AR475" i="12"/>
  <c r="AR476" i="12"/>
  <c r="AR473" i="12"/>
  <c r="AR474" i="12"/>
  <c r="AR471" i="12"/>
  <c r="AR472" i="12"/>
  <c r="AR469" i="12"/>
  <c r="AR470" i="12"/>
  <c r="AR467" i="12"/>
  <c r="AR468" i="12"/>
  <c r="AR465" i="12"/>
  <c r="AR466" i="12"/>
  <c r="AR463" i="12"/>
  <c r="AR464" i="12"/>
  <c r="AR461" i="12"/>
  <c r="AR462" i="12"/>
  <c r="AR459" i="12"/>
  <c r="AR460" i="12"/>
  <c r="AR457" i="12"/>
  <c r="AR458" i="12"/>
  <c r="AR455" i="12"/>
  <c r="AR456" i="12"/>
  <c r="AR453" i="12"/>
  <c r="AR454" i="12"/>
  <c r="AR451" i="12"/>
  <c r="AR452" i="12"/>
  <c r="AR449" i="12"/>
  <c r="AR450" i="12"/>
  <c r="AR447" i="12"/>
  <c r="AR448" i="12"/>
  <c r="AR445" i="12"/>
  <c r="AR446" i="12"/>
  <c r="AR443" i="12"/>
  <c r="AR444" i="12"/>
  <c r="AR441" i="12"/>
  <c r="AR442" i="12"/>
  <c r="AR439" i="12"/>
  <c r="AR440" i="12"/>
  <c r="AR437" i="12"/>
  <c r="AR438" i="12"/>
  <c r="AR435" i="12"/>
  <c r="AR436" i="12"/>
  <c r="AR433" i="12"/>
  <c r="AR434" i="12"/>
  <c r="AR431" i="12"/>
  <c r="AR432" i="12"/>
  <c r="AR429" i="12"/>
  <c r="AR430" i="12"/>
  <c r="AR427" i="12"/>
  <c r="AR428" i="12"/>
  <c r="AR425" i="12"/>
  <c r="AR426" i="12"/>
  <c r="AR423" i="12"/>
  <c r="AR424" i="12"/>
  <c r="AR421" i="12"/>
  <c r="AR422" i="12"/>
  <c r="AR419" i="12"/>
  <c r="AR420" i="12"/>
  <c r="AR417" i="12"/>
  <c r="AR418" i="12"/>
  <c r="AR415" i="12"/>
  <c r="AR416" i="12"/>
  <c r="AR413" i="12"/>
  <c r="AR414" i="12"/>
  <c r="AR411" i="12"/>
  <c r="AR412" i="12"/>
  <c r="AR409" i="12"/>
  <c r="AR410" i="12"/>
  <c r="AR407" i="12"/>
  <c r="AR408" i="12"/>
  <c r="AR405" i="12"/>
  <c r="AR406" i="12"/>
  <c r="AR403" i="12"/>
  <c r="AR404" i="12"/>
  <c r="AR401" i="12"/>
  <c r="AR402" i="12"/>
  <c r="AR399" i="12"/>
  <c r="AR400" i="12"/>
  <c r="AR397" i="12"/>
  <c r="AR398" i="12"/>
  <c r="AR395" i="12"/>
  <c r="AR396" i="12"/>
  <c r="AR393" i="12"/>
  <c r="AR394" i="12"/>
  <c r="AR391" i="12"/>
  <c r="AR392" i="12"/>
  <c r="AR389" i="12"/>
  <c r="AR390" i="12"/>
  <c r="AR387" i="12"/>
  <c r="AR388" i="12"/>
  <c r="AR385" i="12"/>
  <c r="AR386" i="12"/>
  <c r="AR383" i="12"/>
  <c r="AR384" i="12"/>
  <c r="AR381" i="12"/>
  <c r="AR382" i="12"/>
  <c r="AR379" i="12"/>
  <c r="AR380" i="12"/>
  <c r="AR377" i="12"/>
  <c r="AR378" i="12"/>
  <c r="AR375" i="12"/>
  <c r="AR376" i="12"/>
  <c r="AR373" i="12"/>
  <c r="AR374" i="12"/>
  <c r="AR371" i="12"/>
  <c r="AR372" i="12"/>
  <c r="AR369" i="12"/>
  <c r="AR370" i="12"/>
  <c r="AR367" i="12"/>
  <c r="AR368" i="12"/>
  <c r="AR365" i="12"/>
  <c r="AR366" i="12"/>
  <c r="AR363" i="12"/>
  <c r="AR364" i="12"/>
  <c r="AR361" i="12"/>
  <c r="AR362" i="12"/>
  <c r="AR359" i="12"/>
  <c r="AR360" i="12"/>
  <c r="AR357" i="12"/>
  <c r="AR358" i="12"/>
  <c r="AR355" i="12"/>
  <c r="AR356" i="12"/>
  <c r="AR353" i="12"/>
  <c r="AR354" i="12"/>
  <c r="AR351" i="12"/>
  <c r="AR352" i="12"/>
  <c r="AR349" i="12"/>
  <c r="AR350" i="12"/>
  <c r="AR347" i="12"/>
  <c r="AR348" i="12"/>
  <c r="AR345" i="12"/>
  <c r="AR346" i="12"/>
  <c r="AR343" i="12"/>
  <c r="AR344" i="12"/>
  <c r="AR341" i="12"/>
  <c r="AR342" i="12"/>
  <c r="AR339" i="12"/>
  <c r="AR340" i="12"/>
  <c r="AR337" i="12"/>
  <c r="AR338" i="12"/>
  <c r="AR335" i="12"/>
  <c r="AR336" i="12"/>
  <c r="AR333" i="12"/>
  <c r="AR334" i="12"/>
  <c r="AR331" i="12"/>
  <c r="AR332" i="12"/>
  <c r="AR329" i="12"/>
  <c r="AR330" i="12"/>
  <c r="AR327" i="12"/>
  <c r="AR328" i="12"/>
  <c r="AR325" i="12"/>
  <c r="AR326" i="12"/>
  <c r="AR323" i="12"/>
  <c r="AR324" i="12"/>
  <c r="AR321" i="12"/>
  <c r="AR322" i="12"/>
  <c r="AR319" i="12"/>
  <c r="AR320" i="12"/>
  <c r="AR317" i="12"/>
  <c r="AR318" i="12"/>
  <c r="AR315" i="12"/>
  <c r="AR316" i="12"/>
  <c r="AR314" i="12"/>
  <c r="AR312" i="12"/>
  <c r="AR313" i="12"/>
  <c r="AR310" i="12"/>
  <c r="AR311" i="12"/>
  <c r="AR308" i="12"/>
  <c r="AR309" i="12"/>
  <c r="AR307" i="12"/>
  <c r="AR305" i="12"/>
  <c r="AR306" i="12"/>
  <c r="AR303" i="12"/>
  <c r="AR304" i="12"/>
  <c r="AR301" i="12"/>
  <c r="AR302" i="12"/>
  <c r="AR299" i="12"/>
  <c r="AR300" i="12"/>
  <c r="AR297" i="12"/>
  <c r="AR298" i="12"/>
  <c r="AR295" i="12"/>
  <c r="AR296" i="12"/>
  <c r="AR293" i="12"/>
  <c r="AR294" i="12"/>
  <c r="AR291" i="12"/>
  <c r="AR292" i="12"/>
  <c r="AR289" i="12"/>
  <c r="AR290" i="12"/>
  <c r="AR287" i="12"/>
  <c r="AR288" i="12"/>
  <c r="AR285" i="12"/>
  <c r="AR286" i="12"/>
  <c r="AR283" i="12"/>
  <c r="AR284" i="12"/>
  <c r="AR281" i="12"/>
  <c r="AR282" i="12"/>
  <c r="AR279" i="12"/>
  <c r="AR280" i="12"/>
  <c r="AR277" i="12"/>
  <c r="AR278" i="12"/>
  <c r="AR275" i="12"/>
  <c r="AR276" i="12"/>
  <c r="AR273" i="12"/>
  <c r="AR274" i="12"/>
  <c r="AR271" i="12"/>
  <c r="AR272" i="12"/>
  <c r="AR269" i="12"/>
  <c r="AR270" i="12"/>
  <c r="AR267" i="12"/>
  <c r="AR268" i="12"/>
  <c r="AR265" i="12"/>
  <c r="AR266" i="12"/>
  <c r="AR263" i="12"/>
  <c r="AR264" i="12"/>
  <c r="AR261" i="12"/>
  <c r="AR262" i="12"/>
  <c r="AR259" i="12"/>
  <c r="AR260" i="12"/>
  <c r="AR257" i="12"/>
  <c r="AR258" i="12"/>
  <c r="AR255" i="12"/>
  <c r="AR256" i="12"/>
  <c r="AR253" i="12"/>
  <c r="AR254" i="12"/>
  <c r="AR251" i="12"/>
  <c r="AR252" i="12"/>
  <c r="AR249" i="12"/>
  <c r="AR250" i="12"/>
  <c r="AR247" i="12"/>
  <c r="AR248" i="12"/>
  <c r="AR245" i="12"/>
  <c r="AR246" i="12"/>
  <c r="AR243" i="12"/>
  <c r="AR244" i="12"/>
  <c r="AR242" i="12"/>
  <c r="AR240" i="12"/>
  <c r="AR241" i="12"/>
  <c r="AR238" i="12"/>
  <c r="AR239" i="12"/>
  <c r="AR236" i="12"/>
  <c r="AR237" i="12"/>
  <c r="AR235" i="12"/>
  <c r="AR233" i="12"/>
  <c r="AR234" i="12"/>
  <c r="AR231" i="12"/>
  <c r="AR232" i="12"/>
  <c r="AR229" i="12"/>
  <c r="AR230" i="12"/>
  <c r="AR227" i="12"/>
  <c r="AR228" i="12"/>
  <c r="AR225" i="12"/>
  <c r="AR226" i="12"/>
  <c r="AR223" i="12"/>
  <c r="AR224" i="12"/>
  <c r="AR221" i="12"/>
  <c r="AR222" i="12"/>
  <c r="AR219" i="12"/>
  <c r="AR220" i="12"/>
  <c r="AR217" i="12"/>
  <c r="AR218" i="12"/>
  <c r="AR215" i="12"/>
  <c r="AR216" i="12"/>
  <c r="AR213" i="12"/>
  <c r="AR214" i="12"/>
  <c r="AR211" i="12"/>
  <c r="AR212" i="12"/>
  <c r="AR209" i="12"/>
  <c r="AR210" i="12"/>
  <c r="AR207" i="12"/>
  <c r="AR208" i="12"/>
  <c r="AR205" i="12"/>
  <c r="AR206" i="12"/>
  <c r="AR203" i="12"/>
  <c r="AR204" i="12"/>
  <c r="AR201" i="12"/>
  <c r="AR202" i="12"/>
  <c r="AR199" i="12"/>
  <c r="AR200" i="12"/>
  <c r="AR197" i="12"/>
  <c r="AR198" i="12"/>
  <c r="AR195" i="12"/>
  <c r="AR196" i="12"/>
  <c r="AR193" i="12"/>
  <c r="AR194" i="12"/>
  <c r="AR191" i="12"/>
  <c r="AR192" i="12"/>
  <c r="AR189" i="12"/>
  <c r="AR190" i="12"/>
  <c r="AR187" i="12"/>
  <c r="AR188" i="12"/>
  <c r="AR185" i="12"/>
  <c r="AR186" i="12"/>
  <c r="AR183" i="12"/>
  <c r="AR184" i="12"/>
  <c r="AR181" i="12"/>
  <c r="AR182" i="12"/>
  <c r="AR179" i="12"/>
  <c r="AR180" i="12"/>
  <c r="AR177" i="12"/>
  <c r="AR178" i="12"/>
  <c r="AR175" i="12"/>
  <c r="AR176" i="12"/>
  <c r="AR173" i="12"/>
  <c r="AR174" i="12"/>
  <c r="AR171" i="12"/>
  <c r="AR172" i="12"/>
  <c r="AR169" i="12"/>
  <c r="AR170" i="12"/>
  <c r="AR167" i="12"/>
  <c r="AR168" i="12"/>
  <c r="AR165" i="12"/>
  <c r="AR166" i="12"/>
  <c r="AR163" i="12"/>
  <c r="AR164" i="12"/>
  <c r="AR161" i="12"/>
  <c r="AR162" i="12"/>
  <c r="AR159" i="12"/>
  <c r="AR160" i="12"/>
  <c r="AR157" i="12"/>
  <c r="AR158" i="12"/>
  <c r="AR155" i="12"/>
  <c r="AR156" i="12"/>
  <c r="AR153" i="12"/>
  <c r="AR154" i="12"/>
  <c r="AR151" i="12"/>
  <c r="AR152" i="12"/>
  <c r="AR149" i="12"/>
  <c r="AR150" i="12"/>
  <c r="AR147" i="12"/>
  <c r="AR148" i="12"/>
  <c r="AR145" i="12"/>
  <c r="AR146" i="12"/>
  <c r="AR143" i="12"/>
  <c r="AR144" i="12"/>
  <c r="AR141" i="12"/>
  <c r="AR142" i="12"/>
  <c r="AR139" i="12"/>
  <c r="AR140" i="12"/>
  <c r="AR137" i="12"/>
  <c r="AR138" i="12"/>
  <c r="AR135" i="12"/>
  <c r="AR136" i="12"/>
  <c r="AR133" i="12"/>
  <c r="AR134" i="12"/>
  <c r="AR131" i="12"/>
  <c r="AR132" i="12"/>
  <c r="AR129" i="12"/>
  <c r="AR130" i="12"/>
  <c r="AR127" i="12"/>
  <c r="AR128" i="12"/>
  <c r="AR125" i="12"/>
  <c r="AR126" i="12"/>
  <c r="AR123" i="12"/>
  <c r="AR124" i="12"/>
  <c r="AR121" i="12"/>
  <c r="AR122" i="12"/>
  <c r="AR119" i="12"/>
  <c r="AR120" i="12"/>
  <c r="AR117" i="12"/>
  <c r="AR118" i="12"/>
  <c r="AR115" i="12"/>
  <c r="AR116" i="12"/>
  <c r="AR113" i="12"/>
  <c r="AR114" i="12"/>
  <c r="AR111" i="12"/>
  <c r="AR112" i="12"/>
  <c r="AR109" i="12"/>
  <c r="AR110" i="12"/>
  <c r="AR107" i="12"/>
  <c r="AR108" i="12"/>
  <c r="AR105" i="12"/>
  <c r="AR106" i="12"/>
  <c r="AR103" i="12"/>
  <c r="AR104" i="12"/>
  <c r="AR101" i="12"/>
  <c r="AR102" i="12"/>
  <c r="AR99" i="12"/>
  <c r="AR100" i="12"/>
  <c r="AR97" i="12"/>
  <c r="AR98" i="12"/>
  <c r="AR95" i="12"/>
  <c r="AR96" i="12"/>
  <c r="AR93" i="12"/>
  <c r="AR94" i="12"/>
  <c r="F632" i="12"/>
  <c r="CG632" i="12"/>
  <c r="CH632" i="12" s="1"/>
  <c r="CI93" i="12"/>
  <c r="CJ93" i="12" s="1"/>
  <c r="CI94" i="12"/>
  <c r="CJ94" i="12" s="1"/>
  <c r="CI95" i="12"/>
  <c r="CJ95" i="12" s="1"/>
  <c r="CI96" i="12"/>
  <c r="CJ96" i="12" s="1"/>
  <c r="CI97" i="12"/>
  <c r="CJ97" i="12" s="1"/>
  <c r="CI98" i="12"/>
  <c r="CJ98" i="12" s="1"/>
  <c r="CI99" i="12"/>
  <c r="CJ99" i="12" s="1"/>
  <c r="CI100" i="12"/>
  <c r="CJ100" i="12" s="1"/>
  <c r="CI101" i="12"/>
  <c r="CJ101" i="12" s="1"/>
  <c r="CI102" i="12"/>
  <c r="CJ102" i="12" s="1"/>
  <c r="CI103" i="12"/>
  <c r="CJ103" i="12" s="1"/>
  <c r="CI104" i="12"/>
  <c r="CJ104" i="12" s="1"/>
  <c r="CI105" i="12"/>
  <c r="CJ105" i="12" s="1"/>
  <c r="CI106" i="12"/>
  <c r="CJ106" i="12" s="1"/>
  <c r="CI107" i="12"/>
  <c r="CJ107" i="12" s="1"/>
  <c r="CI108" i="12"/>
  <c r="CJ108" i="12" s="1"/>
  <c r="CI109" i="12"/>
  <c r="CJ109" i="12" s="1"/>
  <c r="CI110" i="12"/>
  <c r="CJ110" i="12" s="1"/>
  <c r="CI111" i="12"/>
  <c r="CJ111" i="12" s="1"/>
  <c r="CI112" i="12"/>
  <c r="CJ112" i="12" s="1"/>
  <c r="CI113" i="12"/>
  <c r="CJ113" i="12" s="1"/>
  <c r="CI114" i="12"/>
  <c r="CJ114" i="12" s="1"/>
  <c r="CI115" i="12"/>
  <c r="CJ115" i="12" s="1"/>
  <c r="CI116" i="12"/>
  <c r="CJ116" i="12" s="1"/>
  <c r="CI117" i="12"/>
  <c r="CJ117" i="12" s="1"/>
  <c r="CI118" i="12"/>
  <c r="CJ118" i="12" s="1"/>
  <c r="CI119" i="12"/>
  <c r="CJ119" i="12" s="1"/>
  <c r="CI120" i="12"/>
  <c r="CJ120" i="12" s="1"/>
  <c r="CI121" i="12"/>
  <c r="CJ121" i="12" s="1"/>
  <c r="CI122" i="12"/>
  <c r="CJ122" i="12" s="1"/>
  <c r="CI123" i="12"/>
  <c r="CJ123" i="12" s="1"/>
  <c r="CI124" i="12"/>
  <c r="CJ124" i="12" s="1"/>
  <c r="CI125" i="12"/>
  <c r="CJ125" i="12" s="1"/>
  <c r="CI126" i="12"/>
  <c r="CJ126" i="12" s="1"/>
  <c r="CI127" i="12"/>
  <c r="CJ127" i="12" s="1"/>
  <c r="CI128" i="12"/>
  <c r="CJ128" i="12" s="1"/>
  <c r="CI129" i="12"/>
  <c r="CJ129" i="12" s="1"/>
  <c r="CI130" i="12"/>
  <c r="CJ130" i="12" s="1"/>
  <c r="CI131" i="12"/>
  <c r="CJ131" i="12" s="1"/>
  <c r="CI132" i="12"/>
  <c r="CJ132" i="12" s="1"/>
  <c r="CI133" i="12"/>
  <c r="CJ133" i="12" s="1"/>
  <c r="CI134" i="12"/>
  <c r="CJ134" i="12" s="1"/>
  <c r="CI135" i="12"/>
  <c r="CJ135" i="12" s="1"/>
  <c r="CI136" i="12"/>
  <c r="CJ136" i="12" s="1"/>
  <c r="CI137" i="12"/>
  <c r="CJ137" i="12" s="1"/>
  <c r="CI138" i="12"/>
  <c r="CJ138" i="12" s="1"/>
  <c r="CI139" i="12"/>
  <c r="CJ139" i="12" s="1"/>
  <c r="CI140" i="12"/>
  <c r="CJ140" i="12" s="1"/>
  <c r="CI141" i="12"/>
  <c r="CJ141" i="12" s="1"/>
  <c r="CI142" i="12"/>
  <c r="CJ142" i="12" s="1"/>
  <c r="CI143" i="12"/>
  <c r="CJ143" i="12" s="1"/>
  <c r="CI144" i="12"/>
  <c r="CJ144" i="12" s="1"/>
  <c r="CI145" i="12"/>
  <c r="CJ145" i="12" s="1"/>
  <c r="CI146" i="12"/>
  <c r="CJ146" i="12" s="1"/>
  <c r="CI147" i="12"/>
  <c r="CJ147" i="12" s="1"/>
  <c r="CI148" i="12"/>
  <c r="CJ148" i="12" s="1"/>
  <c r="CI149" i="12"/>
  <c r="CJ149" i="12" s="1"/>
  <c r="CI150" i="12"/>
  <c r="CJ150" i="12" s="1"/>
  <c r="CI151" i="12"/>
  <c r="CJ151" i="12" s="1"/>
  <c r="CI152" i="12"/>
  <c r="CJ152" i="12" s="1"/>
  <c r="CI153" i="12"/>
  <c r="CJ153" i="12" s="1"/>
  <c r="CI154" i="12"/>
  <c r="CJ154" i="12" s="1"/>
  <c r="CI155" i="12"/>
  <c r="CJ155" i="12" s="1"/>
  <c r="CI156" i="12"/>
  <c r="CJ156" i="12" s="1"/>
  <c r="CI157" i="12"/>
  <c r="CJ157" i="12" s="1"/>
  <c r="CI158" i="12"/>
  <c r="CJ158" i="12" s="1"/>
  <c r="CI159" i="12"/>
  <c r="CJ159" i="12" s="1"/>
  <c r="CI160" i="12"/>
  <c r="CJ160" i="12" s="1"/>
  <c r="CI161" i="12"/>
  <c r="CJ161" i="12" s="1"/>
  <c r="CI162" i="12"/>
  <c r="CJ162" i="12" s="1"/>
  <c r="CI163" i="12"/>
  <c r="CJ163" i="12" s="1"/>
  <c r="CI164" i="12"/>
  <c r="CJ164" i="12" s="1"/>
  <c r="CI165" i="12"/>
  <c r="CJ165" i="12" s="1"/>
  <c r="CI166" i="12"/>
  <c r="CJ166" i="12" s="1"/>
  <c r="CI167" i="12"/>
  <c r="CJ167" i="12" s="1"/>
  <c r="CI168" i="12"/>
  <c r="CJ168" i="12" s="1"/>
  <c r="CI169" i="12"/>
  <c r="CJ169" i="12" s="1"/>
  <c r="CI170" i="12"/>
  <c r="CJ170" i="12" s="1"/>
  <c r="CI171" i="12"/>
  <c r="CJ171" i="12" s="1"/>
  <c r="CI172" i="12"/>
  <c r="CJ172" i="12" s="1"/>
  <c r="CI173" i="12"/>
  <c r="CJ173" i="12" s="1"/>
  <c r="CI174" i="12"/>
  <c r="CJ174" i="12" s="1"/>
  <c r="CI175" i="12"/>
  <c r="CJ175" i="12" s="1"/>
  <c r="CI176" i="12"/>
  <c r="CJ176" i="12" s="1"/>
  <c r="CI177" i="12"/>
  <c r="CJ177" i="12" s="1"/>
  <c r="CI178" i="12"/>
  <c r="CJ178" i="12" s="1"/>
  <c r="CI179" i="12"/>
  <c r="CJ179" i="12" s="1"/>
  <c r="CI180" i="12"/>
  <c r="CJ180" i="12" s="1"/>
  <c r="CI181" i="12"/>
  <c r="CJ181" i="12" s="1"/>
  <c r="CI182" i="12"/>
  <c r="CJ182" i="12" s="1"/>
  <c r="CI183" i="12"/>
  <c r="CJ183" i="12" s="1"/>
  <c r="CI184" i="12"/>
  <c r="CJ184" i="12" s="1"/>
  <c r="CI185" i="12"/>
  <c r="CJ185" i="12" s="1"/>
  <c r="CI186" i="12"/>
  <c r="CJ186" i="12" s="1"/>
  <c r="CI187" i="12"/>
  <c r="CJ187" i="12" s="1"/>
  <c r="CI188" i="12"/>
  <c r="CJ188" i="12" s="1"/>
  <c r="CI189" i="12"/>
  <c r="CJ189" i="12" s="1"/>
  <c r="CI190" i="12"/>
  <c r="CJ190" i="12" s="1"/>
  <c r="CI191" i="12"/>
  <c r="CJ191" i="12" s="1"/>
  <c r="CI192" i="12"/>
  <c r="CJ192" i="12" s="1"/>
  <c r="CI193" i="12"/>
  <c r="CJ193" i="12" s="1"/>
  <c r="CI194" i="12"/>
  <c r="CJ194" i="12" s="1"/>
  <c r="CI195" i="12"/>
  <c r="CJ195" i="12" s="1"/>
  <c r="CI196" i="12"/>
  <c r="CJ196" i="12" s="1"/>
  <c r="CI197" i="12"/>
  <c r="CJ197" i="12" s="1"/>
  <c r="CI198" i="12"/>
  <c r="CJ198" i="12" s="1"/>
  <c r="CI199" i="12"/>
  <c r="CJ199" i="12" s="1"/>
  <c r="CI200" i="12"/>
  <c r="CJ200" i="12" s="1"/>
  <c r="CI201" i="12"/>
  <c r="CJ201" i="12" s="1"/>
  <c r="CI202" i="12"/>
  <c r="CJ202" i="12" s="1"/>
  <c r="CI203" i="12"/>
  <c r="CJ203" i="12" s="1"/>
  <c r="CI204" i="12"/>
  <c r="CJ204" i="12" s="1"/>
  <c r="CI205" i="12"/>
  <c r="CJ205" i="12" s="1"/>
  <c r="CI206" i="12"/>
  <c r="CJ206" i="12" s="1"/>
  <c r="CI207" i="12"/>
  <c r="CJ207" i="12" s="1"/>
  <c r="CI208" i="12"/>
  <c r="CJ208" i="12" s="1"/>
  <c r="CI209" i="12"/>
  <c r="CJ209" i="12" s="1"/>
  <c r="CI210" i="12"/>
  <c r="CJ210" i="12" s="1"/>
  <c r="CI211" i="12"/>
  <c r="CJ211" i="12" s="1"/>
  <c r="CI212" i="12"/>
  <c r="CJ212" i="12" s="1"/>
  <c r="CI213" i="12"/>
  <c r="CJ213" i="12" s="1"/>
  <c r="CI214" i="12"/>
  <c r="CJ214" i="12" s="1"/>
  <c r="CI215" i="12"/>
  <c r="CJ215" i="12" s="1"/>
  <c r="CI216" i="12"/>
  <c r="CJ216" i="12" s="1"/>
  <c r="CI217" i="12"/>
  <c r="CJ217" i="12" s="1"/>
  <c r="CI218" i="12"/>
  <c r="CJ218" i="12" s="1"/>
  <c r="CI219" i="12"/>
  <c r="CJ219" i="12" s="1"/>
  <c r="CI220" i="12"/>
  <c r="CJ220" i="12" s="1"/>
  <c r="CI221" i="12"/>
  <c r="CJ221" i="12" s="1"/>
  <c r="CI222" i="12"/>
  <c r="CJ222" i="12" s="1"/>
  <c r="CI223" i="12"/>
  <c r="CJ223" i="12" s="1"/>
  <c r="CI224" i="12"/>
  <c r="CJ224" i="12" s="1"/>
  <c r="CI225" i="12"/>
  <c r="CJ225" i="12" s="1"/>
  <c r="CI226" i="12"/>
  <c r="CJ226" i="12" s="1"/>
  <c r="CI227" i="12"/>
  <c r="CJ227" i="12" s="1"/>
  <c r="CI228" i="12"/>
  <c r="CJ228" i="12" s="1"/>
  <c r="CI229" i="12"/>
  <c r="CJ229" i="12" s="1"/>
  <c r="CI230" i="12"/>
  <c r="CJ230" i="12" s="1"/>
  <c r="CI231" i="12"/>
  <c r="CJ231" i="12" s="1"/>
  <c r="CI232" i="12"/>
  <c r="CJ232" i="12" s="1"/>
  <c r="CI233" i="12"/>
  <c r="CJ233" i="12" s="1"/>
  <c r="CI234" i="12"/>
  <c r="CJ234" i="12" s="1"/>
  <c r="CI235" i="12"/>
  <c r="CJ235" i="12" s="1"/>
  <c r="CI236" i="12"/>
  <c r="CJ236" i="12" s="1"/>
  <c r="CI237" i="12"/>
  <c r="CJ237" i="12" s="1"/>
  <c r="CI238" i="12"/>
  <c r="CJ238" i="12" s="1"/>
  <c r="CI239" i="12"/>
  <c r="CJ239" i="12" s="1"/>
  <c r="CI240" i="12"/>
  <c r="CJ240" i="12" s="1"/>
  <c r="CI241" i="12"/>
  <c r="CJ241" i="12" s="1"/>
  <c r="CI242" i="12"/>
  <c r="CJ242" i="12" s="1"/>
  <c r="CI243" i="12"/>
  <c r="CJ243" i="12" s="1"/>
  <c r="CI244" i="12"/>
  <c r="CJ244" i="12" s="1"/>
  <c r="CI245" i="12"/>
  <c r="CJ245" i="12" s="1"/>
  <c r="CI246" i="12"/>
  <c r="CJ246" i="12" s="1"/>
  <c r="CI247" i="12"/>
  <c r="CJ247" i="12" s="1"/>
  <c r="CI248" i="12"/>
  <c r="CJ248" i="12" s="1"/>
  <c r="CI249" i="12"/>
  <c r="CJ249" i="12" s="1"/>
  <c r="CI250" i="12"/>
  <c r="CJ250" i="12" s="1"/>
  <c r="CI251" i="12"/>
  <c r="CJ251" i="12" s="1"/>
  <c r="CI252" i="12"/>
  <c r="CJ252" i="12" s="1"/>
  <c r="CI253" i="12"/>
  <c r="CJ253" i="12" s="1"/>
  <c r="CI254" i="12"/>
  <c r="CJ254" i="12" s="1"/>
  <c r="CI255" i="12"/>
  <c r="CJ255" i="12" s="1"/>
  <c r="CI256" i="12"/>
  <c r="CJ256" i="12" s="1"/>
  <c r="CI257" i="12"/>
  <c r="CJ257" i="12" s="1"/>
  <c r="CI258" i="12"/>
  <c r="CJ258" i="12" s="1"/>
  <c r="CI259" i="12"/>
  <c r="CJ259" i="12" s="1"/>
  <c r="CI260" i="12"/>
  <c r="CJ260" i="12" s="1"/>
  <c r="CI261" i="12"/>
  <c r="CJ261" i="12" s="1"/>
  <c r="CI262" i="12"/>
  <c r="CJ262" i="12" s="1"/>
  <c r="CI263" i="12"/>
  <c r="CJ263" i="12" s="1"/>
  <c r="CI264" i="12"/>
  <c r="CJ264" i="12" s="1"/>
  <c r="CI265" i="12"/>
  <c r="CJ265" i="12" s="1"/>
  <c r="CI266" i="12"/>
  <c r="CJ266" i="12" s="1"/>
  <c r="CI267" i="12"/>
  <c r="CJ267" i="12" s="1"/>
  <c r="CI268" i="12"/>
  <c r="CJ268" i="12" s="1"/>
  <c r="CI269" i="12"/>
  <c r="CJ269" i="12" s="1"/>
  <c r="CI270" i="12"/>
  <c r="CJ270" i="12" s="1"/>
  <c r="CI271" i="12"/>
  <c r="CJ271" i="12" s="1"/>
  <c r="CI272" i="12"/>
  <c r="CJ272" i="12" s="1"/>
  <c r="CI273" i="12"/>
  <c r="CJ273" i="12" s="1"/>
  <c r="CI274" i="12"/>
  <c r="CJ274" i="12" s="1"/>
  <c r="CI275" i="12"/>
  <c r="CJ275" i="12" s="1"/>
  <c r="CI276" i="12"/>
  <c r="CJ276" i="12" s="1"/>
  <c r="CI277" i="12"/>
  <c r="CJ277" i="12" s="1"/>
  <c r="CI278" i="12"/>
  <c r="CJ278" i="12" s="1"/>
  <c r="CI279" i="12"/>
  <c r="CJ279" i="12" s="1"/>
  <c r="CI280" i="12"/>
  <c r="CJ280" i="12" s="1"/>
  <c r="CI281" i="12"/>
  <c r="CJ281" i="12" s="1"/>
  <c r="CI282" i="12"/>
  <c r="CJ282" i="12" s="1"/>
  <c r="CI283" i="12"/>
  <c r="CJ283" i="12" s="1"/>
  <c r="CI284" i="12"/>
  <c r="CJ284" i="12" s="1"/>
  <c r="CI285" i="12"/>
  <c r="CJ285" i="12" s="1"/>
  <c r="CI286" i="12"/>
  <c r="CJ286" i="12" s="1"/>
  <c r="CI287" i="12"/>
  <c r="CJ287" i="12" s="1"/>
  <c r="CI288" i="12"/>
  <c r="CJ288" i="12" s="1"/>
  <c r="CI289" i="12"/>
  <c r="CJ289" i="12" s="1"/>
  <c r="CI290" i="12"/>
  <c r="CJ290" i="12" s="1"/>
  <c r="CI291" i="12"/>
  <c r="CJ291" i="12" s="1"/>
  <c r="CI292" i="12"/>
  <c r="CJ292" i="12" s="1"/>
  <c r="CI293" i="12"/>
  <c r="CJ293" i="12" s="1"/>
  <c r="CI294" i="12"/>
  <c r="CJ294" i="12" s="1"/>
  <c r="CI295" i="12"/>
  <c r="CJ295" i="12" s="1"/>
  <c r="CI296" i="12"/>
  <c r="CJ296" i="12" s="1"/>
  <c r="CI297" i="12"/>
  <c r="CJ297" i="12" s="1"/>
  <c r="CI298" i="12"/>
  <c r="CJ298" i="12" s="1"/>
  <c r="CI299" i="12"/>
  <c r="CJ299" i="12" s="1"/>
  <c r="CI300" i="12"/>
  <c r="CJ300" i="12" s="1"/>
  <c r="CI301" i="12"/>
  <c r="CJ301" i="12" s="1"/>
  <c r="CI302" i="12"/>
  <c r="CJ302" i="12" s="1"/>
  <c r="CI303" i="12"/>
  <c r="CJ303" i="12" s="1"/>
  <c r="CI304" i="12"/>
  <c r="CJ304" i="12" s="1"/>
  <c r="CI305" i="12"/>
  <c r="CJ305" i="12" s="1"/>
  <c r="CI306" i="12"/>
  <c r="CJ306" i="12" s="1"/>
  <c r="CI307" i="12"/>
  <c r="CJ307" i="12" s="1"/>
  <c r="CI308" i="12"/>
  <c r="CJ308" i="12" s="1"/>
  <c r="CI309" i="12"/>
  <c r="CJ309" i="12" s="1"/>
  <c r="CI310" i="12"/>
  <c r="CJ310" i="12" s="1"/>
  <c r="CI311" i="12"/>
  <c r="CJ311" i="12" s="1"/>
  <c r="CI312" i="12"/>
  <c r="CJ312" i="12" s="1"/>
  <c r="CI313" i="12"/>
  <c r="CJ313" i="12" s="1"/>
  <c r="CI314" i="12"/>
  <c r="CJ314" i="12" s="1"/>
  <c r="CI315" i="12"/>
  <c r="CJ315" i="12" s="1"/>
  <c r="CI316" i="12"/>
  <c r="CJ316" i="12" s="1"/>
  <c r="CI317" i="12"/>
  <c r="CJ317" i="12" s="1"/>
  <c r="CI318" i="12"/>
  <c r="CJ318" i="12" s="1"/>
  <c r="CI319" i="12"/>
  <c r="CJ319" i="12" s="1"/>
  <c r="CI320" i="12"/>
  <c r="CJ320" i="12" s="1"/>
  <c r="CI321" i="12"/>
  <c r="CJ321" i="12" s="1"/>
  <c r="CI322" i="12"/>
  <c r="CJ322" i="12" s="1"/>
  <c r="CI323" i="12"/>
  <c r="CJ323" i="12" s="1"/>
  <c r="CI324" i="12"/>
  <c r="CJ324" i="12" s="1"/>
  <c r="CI325" i="12"/>
  <c r="CJ325" i="12" s="1"/>
  <c r="CI326" i="12"/>
  <c r="CJ326" i="12" s="1"/>
  <c r="CI327" i="12"/>
  <c r="CJ327" i="12" s="1"/>
  <c r="CI328" i="12"/>
  <c r="CJ328" i="12" s="1"/>
  <c r="CI329" i="12"/>
  <c r="CJ329" i="12" s="1"/>
  <c r="CI330" i="12"/>
  <c r="CJ330" i="12" s="1"/>
  <c r="CI331" i="12"/>
  <c r="CJ331" i="12" s="1"/>
  <c r="CI332" i="12"/>
  <c r="CJ332" i="12" s="1"/>
  <c r="CI333" i="12"/>
  <c r="CJ333" i="12" s="1"/>
  <c r="CI334" i="12"/>
  <c r="CJ334" i="12" s="1"/>
  <c r="CI335" i="12"/>
  <c r="CJ335" i="12" s="1"/>
  <c r="CI336" i="12"/>
  <c r="CJ336" i="12" s="1"/>
  <c r="CI337" i="12"/>
  <c r="CJ337" i="12" s="1"/>
  <c r="CI338" i="12"/>
  <c r="CJ338" i="12" s="1"/>
  <c r="CI339" i="12"/>
  <c r="CJ339" i="12" s="1"/>
  <c r="CI340" i="12"/>
  <c r="CJ340" i="12" s="1"/>
  <c r="CI341" i="12"/>
  <c r="CJ341" i="12" s="1"/>
  <c r="CI342" i="12"/>
  <c r="CJ342" i="12" s="1"/>
  <c r="CI343" i="12"/>
  <c r="CJ343" i="12" s="1"/>
  <c r="CI344" i="12"/>
  <c r="CJ344" i="12" s="1"/>
  <c r="CI345" i="12"/>
  <c r="CJ345" i="12" s="1"/>
  <c r="CI346" i="12"/>
  <c r="CJ346" i="12" s="1"/>
  <c r="CI347" i="12"/>
  <c r="CJ347" i="12" s="1"/>
  <c r="CI348" i="12"/>
  <c r="CJ348" i="12" s="1"/>
  <c r="CI349" i="12"/>
  <c r="CJ349" i="12" s="1"/>
  <c r="CI350" i="12"/>
  <c r="CJ350" i="12" s="1"/>
  <c r="CI351" i="12"/>
  <c r="CJ351" i="12" s="1"/>
  <c r="CI352" i="12"/>
  <c r="CJ352" i="12" s="1"/>
  <c r="CI353" i="12"/>
  <c r="CJ353" i="12" s="1"/>
  <c r="CI354" i="12"/>
  <c r="CJ354" i="12" s="1"/>
  <c r="CI355" i="12"/>
  <c r="CJ355" i="12" s="1"/>
  <c r="CI356" i="12"/>
  <c r="CJ356" i="12" s="1"/>
  <c r="CI357" i="12"/>
  <c r="CJ357" i="12" s="1"/>
  <c r="CI358" i="12"/>
  <c r="CJ358" i="12" s="1"/>
  <c r="CI359" i="12"/>
  <c r="CJ359" i="12" s="1"/>
  <c r="CI360" i="12"/>
  <c r="CJ360" i="12" s="1"/>
  <c r="CI361" i="12"/>
  <c r="CJ361" i="12" s="1"/>
  <c r="CI362" i="12"/>
  <c r="CJ362" i="12" s="1"/>
  <c r="CI363" i="12"/>
  <c r="CJ363" i="12" s="1"/>
  <c r="CI364" i="12"/>
  <c r="CJ364" i="12" s="1"/>
  <c r="CI365" i="12"/>
  <c r="CJ365" i="12" s="1"/>
  <c r="CI366" i="12"/>
  <c r="CJ366" i="12" s="1"/>
  <c r="CI367" i="12"/>
  <c r="CJ367" i="12" s="1"/>
  <c r="CI368" i="12"/>
  <c r="CJ368" i="12" s="1"/>
  <c r="CI369" i="12"/>
  <c r="CJ369" i="12" s="1"/>
  <c r="CI370" i="12"/>
  <c r="CJ370" i="12" s="1"/>
  <c r="CI371" i="12"/>
  <c r="CJ371" i="12" s="1"/>
  <c r="CI372" i="12"/>
  <c r="CJ372" i="12" s="1"/>
  <c r="CI373" i="12"/>
  <c r="CJ373" i="12" s="1"/>
  <c r="CI374" i="12"/>
  <c r="CJ374" i="12" s="1"/>
  <c r="CI375" i="12"/>
  <c r="CJ375" i="12" s="1"/>
  <c r="CI376" i="12"/>
  <c r="CJ376" i="12" s="1"/>
  <c r="CI377" i="12"/>
  <c r="CJ377" i="12" s="1"/>
  <c r="CI378" i="12"/>
  <c r="CJ378" i="12" s="1"/>
  <c r="CI379" i="12"/>
  <c r="CJ379" i="12" s="1"/>
  <c r="CI380" i="12"/>
  <c r="CJ380" i="12" s="1"/>
  <c r="CI381" i="12"/>
  <c r="CJ381" i="12" s="1"/>
  <c r="CI382" i="12"/>
  <c r="CJ382" i="12" s="1"/>
  <c r="CI383" i="12"/>
  <c r="CJ383" i="12" s="1"/>
  <c r="CI384" i="12"/>
  <c r="CJ384" i="12" s="1"/>
  <c r="CI385" i="12"/>
  <c r="CJ385" i="12" s="1"/>
  <c r="CI386" i="12"/>
  <c r="CJ386" i="12" s="1"/>
  <c r="CI387" i="12"/>
  <c r="CJ387" i="12" s="1"/>
  <c r="CI388" i="12"/>
  <c r="CJ388" i="12" s="1"/>
  <c r="CI389" i="12"/>
  <c r="CJ389" i="12" s="1"/>
  <c r="CI390" i="12"/>
  <c r="CJ390" i="12" s="1"/>
  <c r="CI391" i="12"/>
  <c r="CJ391" i="12" s="1"/>
  <c r="CI392" i="12"/>
  <c r="CJ392" i="12" s="1"/>
  <c r="CI393" i="12"/>
  <c r="CJ393" i="12" s="1"/>
  <c r="CI394" i="12"/>
  <c r="CJ394" i="12" s="1"/>
  <c r="CI395" i="12"/>
  <c r="CJ395" i="12" s="1"/>
  <c r="CI396" i="12"/>
  <c r="CJ396" i="12" s="1"/>
  <c r="CI397" i="12"/>
  <c r="CJ397" i="12" s="1"/>
  <c r="CI398" i="12"/>
  <c r="CJ398" i="12" s="1"/>
  <c r="CI399" i="12"/>
  <c r="CJ399" i="12" s="1"/>
  <c r="CI400" i="12"/>
  <c r="CJ400" i="12" s="1"/>
  <c r="CI401" i="12"/>
  <c r="CJ401" i="12" s="1"/>
  <c r="CI402" i="12"/>
  <c r="CJ402" i="12" s="1"/>
  <c r="CI403" i="12"/>
  <c r="CJ403" i="12" s="1"/>
  <c r="CI404" i="12"/>
  <c r="CJ404" i="12" s="1"/>
  <c r="CI405" i="12"/>
  <c r="CJ405" i="12" s="1"/>
  <c r="CI406" i="12"/>
  <c r="CJ406" i="12" s="1"/>
  <c r="CI407" i="12"/>
  <c r="CJ407" i="12" s="1"/>
  <c r="CI408" i="12"/>
  <c r="CJ408" i="12" s="1"/>
  <c r="CI409" i="12"/>
  <c r="CJ409" i="12" s="1"/>
  <c r="CI410" i="12"/>
  <c r="CJ410" i="12" s="1"/>
  <c r="CI411" i="12"/>
  <c r="CJ411" i="12" s="1"/>
  <c r="CI412" i="12"/>
  <c r="CJ412" i="12" s="1"/>
  <c r="CI413" i="12"/>
  <c r="CJ413" i="12" s="1"/>
  <c r="CI414" i="12"/>
  <c r="CJ414" i="12" s="1"/>
  <c r="CI415" i="12"/>
  <c r="CJ415" i="12" s="1"/>
  <c r="CI416" i="12"/>
  <c r="CJ416" i="12" s="1"/>
  <c r="CI417" i="12"/>
  <c r="CJ417" i="12" s="1"/>
  <c r="CI418" i="12"/>
  <c r="CJ418" i="12" s="1"/>
  <c r="CI419" i="12"/>
  <c r="CJ419" i="12" s="1"/>
  <c r="CI420" i="12"/>
  <c r="CJ420" i="12" s="1"/>
  <c r="CI421" i="12"/>
  <c r="CJ421" i="12" s="1"/>
  <c r="CI422" i="12"/>
  <c r="CJ422" i="12" s="1"/>
  <c r="CI423" i="12"/>
  <c r="CJ423" i="12" s="1"/>
  <c r="CI424" i="12"/>
  <c r="CJ424" i="12" s="1"/>
  <c r="CI425" i="12"/>
  <c r="CJ425" i="12" s="1"/>
  <c r="CI426" i="12"/>
  <c r="CJ426" i="12" s="1"/>
  <c r="CI427" i="12"/>
  <c r="CJ427" i="12" s="1"/>
  <c r="CI428" i="12"/>
  <c r="CJ428" i="12" s="1"/>
  <c r="CI429" i="12"/>
  <c r="CJ429" i="12" s="1"/>
  <c r="CI430" i="12"/>
  <c r="CJ430" i="12" s="1"/>
  <c r="CI431" i="12"/>
  <c r="CJ431" i="12" s="1"/>
  <c r="CI432" i="12"/>
  <c r="CJ432" i="12" s="1"/>
  <c r="CI433" i="12"/>
  <c r="CJ433" i="12" s="1"/>
  <c r="CI434" i="12"/>
  <c r="CJ434" i="12" s="1"/>
  <c r="CI435" i="12"/>
  <c r="CJ435" i="12" s="1"/>
  <c r="CI436" i="12"/>
  <c r="CJ436" i="12" s="1"/>
  <c r="CI437" i="12"/>
  <c r="CJ437" i="12" s="1"/>
  <c r="CI438" i="12"/>
  <c r="CJ438" i="12" s="1"/>
  <c r="CI439" i="12"/>
  <c r="CJ439" i="12" s="1"/>
  <c r="CI440" i="12"/>
  <c r="CJ440" i="12" s="1"/>
  <c r="CI441" i="12"/>
  <c r="CJ441" i="12" s="1"/>
  <c r="CI442" i="12"/>
  <c r="CJ442" i="12" s="1"/>
  <c r="CI443" i="12"/>
  <c r="CJ443" i="12" s="1"/>
  <c r="CI444" i="12"/>
  <c r="CJ444" i="12" s="1"/>
  <c r="CI445" i="12"/>
  <c r="CJ445" i="12" s="1"/>
  <c r="CI446" i="12"/>
  <c r="CJ446" i="12" s="1"/>
  <c r="CI447" i="12"/>
  <c r="CJ447" i="12" s="1"/>
  <c r="CI448" i="12"/>
  <c r="CJ448" i="12" s="1"/>
  <c r="CI449" i="12"/>
  <c r="CJ449" i="12" s="1"/>
  <c r="CI450" i="12"/>
  <c r="CJ450" i="12" s="1"/>
  <c r="CI451" i="12"/>
  <c r="CJ451" i="12" s="1"/>
  <c r="CI452" i="12"/>
  <c r="CJ452" i="12" s="1"/>
  <c r="CI453" i="12"/>
  <c r="CJ453" i="12" s="1"/>
  <c r="CI454" i="12"/>
  <c r="CJ454" i="12" s="1"/>
  <c r="CI455" i="12"/>
  <c r="CJ455" i="12" s="1"/>
  <c r="CI456" i="12"/>
  <c r="CJ456" i="12" s="1"/>
  <c r="CI457" i="12"/>
  <c r="CJ457" i="12" s="1"/>
  <c r="CI458" i="12"/>
  <c r="CJ458" i="12" s="1"/>
  <c r="CI459" i="12"/>
  <c r="CJ459" i="12" s="1"/>
  <c r="CI460" i="12"/>
  <c r="CJ460" i="12" s="1"/>
  <c r="CI461" i="12"/>
  <c r="CJ461" i="12" s="1"/>
  <c r="CI462" i="12"/>
  <c r="CJ462" i="12" s="1"/>
  <c r="CI463" i="12"/>
  <c r="CJ463" i="12" s="1"/>
  <c r="CI464" i="12"/>
  <c r="CJ464" i="12" s="1"/>
  <c r="CI465" i="12"/>
  <c r="CJ465" i="12" s="1"/>
  <c r="CI466" i="12"/>
  <c r="CJ466" i="12" s="1"/>
  <c r="CI467" i="12"/>
  <c r="CJ467" i="12" s="1"/>
  <c r="CI468" i="12"/>
  <c r="CJ468" i="12" s="1"/>
  <c r="CI469" i="12"/>
  <c r="CJ469" i="12" s="1"/>
  <c r="CI470" i="12"/>
  <c r="CJ470" i="12" s="1"/>
  <c r="CI471" i="12"/>
  <c r="CJ471" i="12" s="1"/>
  <c r="CI472" i="12"/>
  <c r="CJ472" i="12" s="1"/>
  <c r="CI473" i="12"/>
  <c r="CJ473" i="12" s="1"/>
  <c r="CI474" i="12"/>
  <c r="CJ474" i="12" s="1"/>
  <c r="CI475" i="12"/>
  <c r="CJ475" i="12" s="1"/>
  <c r="CI476" i="12"/>
  <c r="CJ476" i="12" s="1"/>
  <c r="CI477" i="12"/>
  <c r="CJ477" i="12" s="1"/>
  <c r="CI478" i="12"/>
  <c r="CJ478" i="12" s="1"/>
  <c r="CI479" i="12"/>
  <c r="CJ479" i="12" s="1"/>
  <c r="CI480" i="12"/>
  <c r="CJ480" i="12" s="1"/>
  <c r="CI481" i="12"/>
  <c r="CJ481" i="12" s="1"/>
  <c r="CI482" i="12"/>
  <c r="CJ482" i="12" s="1"/>
  <c r="CI483" i="12"/>
  <c r="CJ483" i="12" s="1"/>
  <c r="CI484" i="12"/>
  <c r="CJ484" i="12" s="1"/>
  <c r="CI485" i="12"/>
  <c r="CJ485" i="12" s="1"/>
  <c r="CI486" i="12"/>
  <c r="CJ486" i="12" s="1"/>
  <c r="CI487" i="12"/>
  <c r="CJ487" i="12" s="1"/>
  <c r="CI488" i="12"/>
  <c r="CJ488" i="12" s="1"/>
  <c r="CI489" i="12"/>
  <c r="CJ489" i="12" s="1"/>
  <c r="CI490" i="12"/>
  <c r="CJ490" i="12" s="1"/>
  <c r="CI491" i="12"/>
  <c r="CJ491" i="12" s="1"/>
  <c r="CI492" i="12"/>
  <c r="CJ492" i="12" s="1"/>
  <c r="CI493" i="12"/>
  <c r="CJ493" i="12" s="1"/>
  <c r="CI494" i="12"/>
  <c r="CJ494" i="12" s="1"/>
  <c r="CI495" i="12"/>
  <c r="CJ495" i="12" s="1"/>
  <c r="CI496" i="12"/>
  <c r="CJ496" i="12" s="1"/>
  <c r="CI497" i="12"/>
  <c r="CJ497" i="12" s="1"/>
  <c r="CI498" i="12"/>
  <c r="CJ498" i="12" s="1"/>
  <c r="CI499" i="12"/>
  <c r="CJ499" i="12" s="1"/>
  <c r="CI500" i="12"/>
  <c r="CJ500" i="12" s="1"/>
  <c r="CI501" i="12"/>
  <c r="CJ501" i="12" s="1"/>
  <c r="CI502" i="12"/>
  <c r="CJ502" i="12" s="1"/>
  <c r="CI503" i="12"/>
  <c r="CJ503" i="12" s="1"/>
  <c r="CI504" i="12"/>
  <c r="CJ504" i="12" s="1"/>
  <c r="CI505" i="12"/>
  <c r="CJ505" i="12" s="1"/>
  <c r="CI506" i="12"/>
  <c r="CJ506" i="12" s="1"/>
  <c r="CI507" i="12"/>
  <c r="CJ507" i="12" s="1"/>
  <c r="CI508" i="12"/>
  <c r="CJ508" i="12" s="1"/>
  <c r="CI509" i="12"/>
  <c r="CJ509" i="12" s="1"/>
  <c r="CI510" i="12"/>
  <c r="CJ510" i="12" s="1"/>
  <c r="CI511" i="12"/>
  <c r="CJ511" i="12" s="1"/>
  <c r="CI512" i="12"/>
  <c r="CJ512" i="12" s="1"/>
  <c r="CI513" i="12"/>
  <c r="CJ513" i="12" s="1"/>
  <c r="CI514" i="12"/>
  <c r="CJ514" i="12" s="1"/>
  <c r="CI515" i="12"/>
  <c r="CJ515" i="12" s="1"/>
  <c r="CI516" i="12"/>
  <c r="CJ516" i="12" s="1"/>
  <c r="CI517" i="12"/>
  <c r="CJ517" i="12" s="1"/>
  <c r="CI518" i="12"/>
  <c r="CJ518" i="12" s="1"/>
  <c r="CI519" i="12"/>
  <c r="CJ519" i="12" s="1"/>
  <c r="CI520" i="12"/>
  <c r="CJ520" i="12" s="1"/>
  <c r="CI521" i="12"/>
  <c r="CJ521" i="12" s="1"/>
  <c r="CI522" i="12"/>
  <c r="CJ522" i="12" s="1"/>
  <c r="CI523" i="12"/>
  <c r="CJ523" i="12" s="1"/>
  <c r="CI524" i="12"/>
  <c r="CJ524" i="12" s="1"/>
  <c r="CI525" i="12"/>
  <c r="CJ525" i="12" s="1"/>
  <c r="CI526" i="12"/>
  <c r="CJ526" i="12" s="1"/>
  <c r="CI527" i="12"/>
  <c r="CJ527" i="12" s="1"/>
  <c r="CI528" i="12"/>
  <c r="CJ528" i="12" s="1"/>
  <c r="CI529" i="12"/>
  <c r="CJ529" i="12" s="1"/>
  <c r="CI530" i="12"/>
  <c r="CJ530" i="12" s="1"/>
  <c r="CI531" i="12"/>
  <c r="CJ531" i="12" s="1"/>
  <c r="CI532" i="12"/>
  <c r="CJ532" i="12" s="1"/>
  <c r="CI533" i="12"/>
  <c r="CJ533" i="12" s="1"/>
  <c r="CI534" i="12"/>
  <c r="CJ534" i="12" s="1"/>
  <c r="CI535" i="12"/>
  <c r="CJ535" i="12" s="1"/>
  <c r="CI536" i="12"/>
  <c r="CJ536" i="12" s="1"/>
  <c r="CI537" i="12"/>
  <c r="CJ537" i="12" s="1"/>
  <c r="CI538" i="12"/>
  <c r="CJ538" i="12" s="1"/>
  <c r="CI539" i="12"/>
  <c r="CJ539" i="12" s="1"/>
  <c r="CI540" i="12"/>
  <c r="CJ540" i="12" s="1"/>
  <c r="CI541" i="12"/>
  <c r="CJ541" i="12" s="1"/>
  <c r="CI542" i="12"/>
  <c r="CJ542" i="12" s="1"/>
  <c r="CI543" i="12"/>
  <c r="CJ543" i="12" s="1"/>
  <c r="CI544" i="12"/>
  <c r="CJ544" i="12" s="1"/>
  <c r="CI545" i="12"/>
  <c r="CJ545" i="12" s="1"/>
  <c r="CI546" i="12"/>
  <c r="CJ546" i="12" s="1"/>
  <c r="CI547" i="12"/>
  <c r="CJ547" i="12" s="1"/>
  <c r="CI548" i="12"/>
  <c r="CJ548" i="12" s="1"/>
  <c r="CI549" i="12"/>
  <c r="CJ549" i="12" s="1"/>
  <c r="CI550" i="12"/>
  <c r="CJ550" i="12" s="1"/>
  <c r="CI551" i="12"/>
  <c r="CJ551" i="12" s="1"/>
  <c r="CI552" i="12"/>
  <c r="CJ552" i="12" s="1"/>
  <c r="CI553" i="12"/>
  <c r="CJ553" i="12" s="1"/>
  <c r="CI554" i="12"/>
  <c r="CJ554" i="12" s="1"/>
  <c r="CI555" i="12"/>
  <c r="CJ555" i="12" s="1"/>
  <c r="CI556" i="12"/>
  <c r="CJ556" i="12" s="1"/>
  <c r="CI557" i="12"/>
  <c r="CJ557" i="12" s="1"/>
  <c r="CI558" i="12"/>
  <c r="CJ558" i="12" s="1"/>
  <c r="CI559" i="12"/>
  <c r="CJ559" i="12" s="1"/>
  <c r="CI560" i="12"/>
  <c r="CJ560" i="12" s="1"/>
  <c r="CI561" i="12"/>
  <c r="CJ561" i="12" s="1"/>
  <c r="CI562" i="12"/>
  <c r="CJ562" i="12" s="1"/>
  <c r="CI563" i="12"/>
  <c r="CJ563" i="12" s="1"/>
  <c r="CI564" i="12"/>
  <c r="CJ564" i="12" s="1"/>
  <c r="CI565" i="12"/>
  <c r="CJ565" i="12" s="1"/>
  <c r="CI566" i="12"/>
  <c r="CJ566" i="12" s="1"/>
  <c r="CI567" i="12"/>
  <c r="CJ567" i="12" s="1"/>
  <c r="CI568" i="12"/>
  <c r="CJ568" i="12" s="1"/>
  <c r="CI569" i="12"/>
  <c r="CJ569" i="12" s="1"/>
  <c r="CI570" i="12"/>
  <c r="CJ570" i="12" s="1"/>
  <c r="CI571" i="12"/>
  <c r="CJ571" i="12" s="1"/>
  <c r="CI572" i="12"/>
  <c r="CJ572" i="12" s="1"/>
  <c r="CI573" i="12"/>
  <c r="CJ573" i="12" s="1"/>
  <c r="CI574" i="12"/>
  <c r="CJ574" i="12" s="1"/>
  <c r="CI575" i="12"/>
  <c r="CJ575" i="12" s="1"/>
  <c r="CI576" i="12"/>
  <c r="CJ576" i="12" s="1"/>
  <c r="CI577" i="12"/>
  <c r="CJ577" i="12" s="1"/>
  <c r="CI578" i="12"/>
  <c r="CJ578" i="12" s="1"/>
  <c r="CI579" i="12"/>
  <c r="CJ579" i="12" s="1"/>
  <c r="CI580" i="12"/>
  <c r="CJ580" i="12" s="1"/>
  <c r="CI581" i="12"/>
  <c r="CJ581" i="12" s="1"/>
  <c r="CI582" i="12"/>
  <c r="CJ582" i="12" s="1"/>
  <c r="CI583" i="12"/>
  <c r="CJ583" i="12" s="1"/>
  <c r="CI584" i="12"/>
  <c r="CJ584" i="12" s="1"/>
  <c r="CI585" i="12"/>
  <c r="CJ585" i="12" s="1"/>
  <c r="CI586" i="12"/>
  <c r="CJ586" i="12" s="1"/>
  <c r="CI587" i="12"/>
  <c r="CJ587" i="12" s="1"/>
  <c r="CI588" i="12"/>
  <c r="CJ588" i="12" s="1"/>
  <c r="CI589" i="12"/>
  <c r="CJ589" i="12" s="1"/>
  <c r="CI590" i="12"/>
  <c r="CJ590" i="12" s="1"/>
  <c r="CI591" i="12"/>
  <c r="CJ591" i="12" s="1"/>
  <c r="CI592" i="12"/>
  <c r="CJ592" i="12" s="1"/>
  <c r="CI593" i="12"/>
  <c r="CJ593" i="12" s="1"/>
  <c r="CI594" i="12"/>
  <c r="CJ594" i="12" s="1"/>
  <c r="CI595" i="12"/>
  <c r="CJ595" i="12" s="1"/>
  <c r="CI596" i="12"/>
  <c r="CJ596" i="12" s="1"/>
  <c r="CI597" i="12"/>
  <c r="CJ597" i="12" s="1"/>
  <c r="CI598" i="12"/>
  <c r="CJ598" i="12" s="1"/>
  <c r="CI599" i="12"/>
  <c r="CJ599" i="12" s="1"/>
  <c r="CI600" i="12"/>
  <c r="CJ600" i="12" s="1"/>
  <c r="CI601" i="12"/>
  <c r="CJ601" i="12" s="1"/>
  <c r="CI602" i="12"/>
  <c r="CJ602" i="12" s="1"/>
  <c r="CI603" i="12"/>
  <c r="CJ603" i="12" s="1"/>
  <c r="CI604" i="12"/>
  <c r="CJ604" i="12" s="1"/>
  <c r="CI605" i="12"/>
  <c r="CJ605" i="12" s="1"/>
  <c r="CI606" i="12"/>
  <c r="CJ606" i="12" s="1"/>
  <c r="CI607" i="12"/>
  <c r="CJ607" i="12" s="1"/>
  <c r="CI608" i="12"/>
  <c r="CJ608" i="12" s="1"/>
  <c r="CI609" i="12"/>
  <c r="CJ609" i="12" s="1"/>
  <c r="CI610" i="12"/>
  <c r="CJ610" i="12" s="1"/>
  <c r="CI611" i="12"/>
  <c r="CJ611" i="12" s="1"/>
  <c r="CI612" i="12"/>
  <c r="CJ612" i="12" s="1"/>
  <c r="CI613" i="12"/>
  <c r="CJ613" i="12" s="1"/>
  <c r="CI614" i="12"/>
  <c r="CJ614" i="12" s="1"/>
  <c r="CI615" i="12"/>
  <c r="CJ615" i="12" s="1"/>
  <c r="CI616" i="12"/>
  <c r="CJ616" i="12" s="1"/>
  <c r="CI617" i="12"/>
  <c r="CJ617" i="12" s="1"/>
  <c r="CI618" i="12"/>
  <c r="CJ618" i="12" s="1"/>
  <c r="CI619" i="12"/>
  <c r="CJ619" i="12" s="1"/>
  <c r="CI620" i="12"/>
  <c r="CJ620" i="12" s="1"/>
  <c r="CI621" i="12"/>
  <c r="CJ621" i="12" s="1"/>
  <c r="CI622" i="12"/>
  <c r="CJ622" i="12" s="1"/>
  <c r="CI623" i="12"/>
  <c r="CJ623" i="12" s="1"/>
  <c r="CI624" i="12"/>
  <c r="CJ624" i="12" s="1"/>
  <c r="CI625" i="12"/>
  <c r="CJ625" i="12" s="1"/>
  <c r="CI626" i="12"/>
  <c r="CJ626" i="12" s="1"/>
  <c r="CI627" i="12"/>
  <c r="CJ627" i="12" s="1"/>
  <c r="CI628" i="12"/>
  <c r="CJ628" i="12" s="1"/>
  <c r="CI629" i="12"/>
  <c r="CJ629" i="12" s="1"/>
  <c r="CI630" i="12"/>
  <c r="CJ630" i="12" s="1"/>
  <c r="CI631" i="12"/>
  <c r="CJ631" i="12" s="1"/>
  <c r="CI632" i="12"/>
  <c r="CJ632" i="12" s="1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CG93" i="12"/>
  <c r="CH93" i="12" s="1"/>
  <c r="CG94" i="12"/>
  <c r="CH94" i="12" s="1"/>
  <c r="CG95" i="12"/>
  <c r="CH95" i="12" s="1"/>
  <c r="CG96" i="12"/>
  <c r="CH96" i="12" s="1"/>
  <c r="CG97" i="12"/>
  <c r="CH97" i="12" s="1"/>
  <c r="CG98" i="12"/>
  <c r="CH98" i="12" s="1"/>
  <c r="CG99" i="12"/>
  <c r="CH99" i="12" s="1"/>
  <c r="CG100" i="12"/>
  <c r="CH100" i="12" s="1"/>
  <c r="CG101" i="12"/>
  <c r="CH101" i="12" s="1"/>
  <c r="CG102" i="12"/>
  <c r="CH102" i="12" s="1"/>
  <c r="CG103" i="12"/>
  <c r="CH103" i="12" s="1"/>
  <c r="CG104" i="12"/>
  <c r="CH104" i="12" s="1"/>
  <c r="CG105" i="12"/>
  <c r="CH105" i="12" s="1"/>
  <c r="CG106" i="12"/>
  <c r="CH106" i="12" s="1"/>
  <c r="CG107" i="12"/>
  <c r="CH107" i="12" s="1"/>
  <c r="CG108" i="12"/>
  <c r="CH108" i="12" s="1"/>
  <c r="CG109" i="12"/>
  <c r="CH109" i="12" s="1"/>
  <c r="CG110" i="12"/>
  <c r="CH110" i="12" s="1"/>
  <c r="CG111" i="12"/>
  <c r="CH111" i="12" s="1"/>
  <c r="CG112" i="12"/>
  <c r="CH112" i="12" s="1"/>
  <c r="CG113" i="12"/>
  <c r="CH113" i="12" s="1"/>
  <c r="CG114" i="12"/>
  <c r="CH114" i="12" s="1"/>
  <c r="CG115" i="12"/>
  <c r="CH115" i="12" s="1"/>
  <c r="CG116" i="12"/>
  <c r="CH116" i="12" s="1"/>
  <c r="CG117" i="12"/>
  <c r="CH117" i="12" s="1"/>
  <c r="CG118" i="12"/>
  <c r="CH118" i="12" s="1"/>
  <c r="CG119" i="12"/>
  <c r="CH119" i="12" s="1"/>
  <c r="CG120" i="12"/>
  <c r="CH120" i="12" s="1"/>
  <c r="CG121" i="12"/>
  <c r="CH121" i="12" s="1"/>
  <c r="CG122" i="12"/>
  <c r="CH122" i="12" s="1"/>
  <c r="CG123" i="12"/>
  <c r="CH123" i="12" s="1"/>
  <c r="CG124" i="12"/>
  <c r="CH124" i="12" s="1"/>
  <c r="CG125" i="12"/>
  <c r="CH125" i="12" s="1"/>
  <c r="CG126" i="12"/>
  <c r="CH126" i="12" s="1"/>
  <c r="CG127" i="12"/>
  <c r="CH127" i="12" s="1"/>
  <c r="CG128" i="12"/>
  <c r="CH128" i="12" s="1"/>
  <c r="CG129" i="12"/>
  <c r="CH129" i="12" s="1"/>
  <c r="CG130" i="12"/>
  <c r="CH130" i="12" s="1"/>
  <c r="CG131" i="12"/>
  <c r="CH131" i="12" s="1"/>
  <c r="CG132" i="12"/>
  <c r="CH132" i="12" s="1"/>
  <c r="CG133" i="12"/>
  <c r="CH133" i="12" s="1"/>
  <c r="CG134" i="12"/>
  <c r="CH134" i="12" s="1"/>
  <c r="CG135" i="12"/>
  <c r="CH135" i="12" s="1"/>
  <c r="CG136" i="12"/>
  <c r="CH136" i="12" s="1"/>
  <c r="CG137" i="12"/>
  <c r="CH137" i="12" s="1"/>
  <c r="CG138" i="12"/>
  <c r="CH138" i="12" s="1"/>
  <c r="CG139" i="12"/>
  <c r="CH139" i="12" s="1"/>
  <c r="CG140" i="12"/>
  <c r="CH140" i="12" s="1"/>
  <c r="CG141" i="12"/>
  <c r="CH141" i="12" s="1"/>
  <c r="CG142" i="12"/>
  <c r="CH142" i="12" s="1"/>
  <c r="CG143" i="12"/>
  <c r="CH143" i="12" s="1"/>
  <c r="CG144" i="12"/>
  <c r="CH144" i="12" s="1"/>
  <c r="CG145" i="12"/>
  <c r="CH145" i="12" s="1"/>
  <c r="CG146" i="12"/>
  <c r="CH146" i="12" s="1"/>
  <c r="CG147" i="12"/>
  <c r="CH147" i="12" s="1"/>
  <c r="CG148" i="12"/>
  <c r="CH148" i="12" s="1"/>
  <c r="CG149" i="12"/>
  <c r="CH149" i="12" s="1"/>
  <c r="CG150" i="12"/>
  <c r="CH150" i="12" s="1"/>
  <c r="CG151" i="12"/>
  <c r="CH151" i="12" s="1"/>
  <c r="CG152" i="12"/>
  <c r="CH152" i="12" s="1"/>
  <c r="CG153" i="12"/>
  <c r="CH153" i="12" s="1"/>
  <c r="CG154" i="12"/>
  <c r="CH154" i="12" s="1"/>
  <c r="CG155" i="12"/>
  <c r="CH155" i="12" s="1"/>
  <c r="CG156" i="12"/>
  <c r="CH156" i="12" s="1"/>
  <c r="CG157" i="12"/>
  <c r="CH157" i="12" s="1"/>
  <c r="CG158" i="12"/>
  <c r="CH158" i="12" s="1"/>
  <c r="CG159" i="12"/>
  <c r="CH159" i="12" s="1"/>
  <c r="CG160" i="12"/>
  <c r="CH160" i="12" s="1"/>
  <c r="CG161" i="12"/>
  <c r="CH161" i="12" s="1"/>
  <c r="CG162" i="12"/>
  <c r="CH162" i="12" s="1"/>
  <c r="CG163" i="12"/>
  <c r="CH163" i="12" s="1"/>
  <c r="CG164" i="12"/>
  <c r="CH164" i="12" s="1"/>
  <c r="CG165" i="12"/>
  <c r="CH165" i="12" s="1"/>
  <c r="CG166" i="12"/>
  <c r="CH166" i="12" s="1"/>
  <c r="CG167" i="12"/>
  <c r="CH167" i="12" s="1"/>
  <c r="CG168" i="12"/>
  <c r="CH168" i="12" s="1"/>
  <c r="CG169" i="12"/>
  <c r="CH169" i="12" s="1"/>
  <c r="CG170" i="12"/>
  <c r="CH170" i="12" s="1"/>
  <c r="CG171" i="12"/>
  <c r="CH171" i="12" s="1"/>
  <c r="CG172" i="12"/>
  <c r="CH172" i="12" s="1"/>
  <c r="CG173" i="12"/>
  <c r="CH173" i="12" s="1"/>
  <c r="CG174" i="12"/>
  <c r="CH174" i="12" s="1"/>
  <c r="CG175" i="12"/>
  <c r="CH175" i="12" s="1"/>
  <c r="CG176" i="12"/>
  <c r="CH176" i="12" s="1"/>
  <c r="CG177" i="12"/>
  <c r="CH177" i="12" s="1"/>
  <c r="CG178" i="12"/>
  <c r="CH178" i="12" s="1"/>
  <c r="CG179" i="12"/>
  <c r="CH179" i="12" s="1"/>
  <c r="CG180" i="12"/>
  <c r="CH180" i="12" s="1"/>
  <c r="CG181" i="12"/>
  <c r="CH181" i="12" s="1"/>
  <c r="CG182" i="12"/>
  <c r="CH182" i="12" s="1"/>
  <c r="CG183" i="12"/>
  <c r="CH183" i="12" s="1"/>
  <c r="CG184" i="12"/>
  <c r="CH184" i="12" s="1"/>
  <c r="CG185" i="12"/>
  <c r="CH185" i="12" s="1"/>
  <c r="CG186" i="12"/>
  <c r="CH186" i="12" s="1"/>
  <c r="CG187" i="12"/>
  <c r="CH187" i="12" s="1"/>
  <c r="CG188" i="12"/>
  <c r="CH188" i="12" s="1"/>
  <c r="CG189" i="12"/>
  <c r="CH189" i="12" s="1"/>
  <c r="CG190" i="12"/>
  <c r="CH190" i="12" s="1"/>
  <c r="CG191" i="12"/>
  <c r="CH191" i="12" s="1"/>
  <c r="CG192" i="12"/>
  <c r="CH192" i="12" s="1"/>
  <c r="CG193" i="12"/>
  <c r="CH193" i="12" s="1"/>
  <c r="CG194" i="12"/>
  <c r="CH194" i="12" s="1"/>
  <c r="CG195" i="12"/>
  <c r="CH195" i="12" s="1"/>
  <c r="CG196" i="12"/>
  <c r="CH196" i="12" s="1"/>
  <c r="CG197" i="12"/>
  <c r="CH197" i="12" s="1"/>
  <c r="CG198" i="12"/>
  <c r="CH198" i="12" s="1"/>
  <c r="CG199" i="12"/>
  <c r="CH199" i="12" s="1"/>
  <c r="CG200" i="12"/>
  <c r="CH200" i="12" s="1"/>
  <c r="CG201" i="12"/>
  <c r="CH201" i="12" s="1"/>
  <c r="CG202" i="12"/>
  <c r="CH202" i="12" s="1"/>
  <c r="CG203" i="12"/>
  <c r="CH203" i="12" s="1"/>
  <c r="CG204" i="12"/>
  <c r="CH204" i="12" s="1"/>
  <c r="CG205" i="12"/>
  <c r="CH205" i="12" s="1"/>
  <c r="CG206" i="12"/>
  <c r="CH206" i="12" s="1"/>
  <c r="CG207" i="12"/>
  <c r="CH207" i="12" s="1"/>
  <c r="CG208" i="12"/>
  <c r="CH208" i="12" s="1"/>
  <c r="CG209" i="12"/>
  <c r="CH209" i="12" s="1"/>
  <c r="CG210" i="12"/>
  <c r="CH210" i="12" s="1"/>
  <c r="CG211" i="12"/>
  <c r="CH211" i="12" s="1"/>
  <c r="CG212" i="12"/>
  <c r="CH212" i="12" s="1"/>
  <c r="CG213" i="12"/>
  <c r="CH213" i="12" s="1"/>
  <c r="CG214" i="12"/>
  <c r="CH214" i="12" s="1"/>
  <c r="CG215" i="12"/>
  <c r="CH215" i="12" s="1"/>
  <c r="CG216" i="12"/>
  <c r="CH216" i="12" s="1"/>
  <c r="CG217" i="12"/>
  <c r="CH217" i="12" s="1"/>
  <c r="CG218" i="12"/>
  <c r="CH218" i="12" s="1"/>
  <c r="CG219" i="12"/>
  <c r="CH219" i="12" s="1"/>
  <c r="CG220" i="12"/>
  <c r="CH220" i="12" s="1"/>
  <c r="CG221" i="12"/>
  <c r="CH221" i="12" s="1"/>
  <c r="CG222" i="12"/>
  <c r="CH222" i="12" s="1"/>
  <c r="CG223" i="12"/>
  <c r="CH223" i="12" s="1"/>
  <c r="CG224" i="12"/>
  <c r="CH224" i="12" s="1"/>
  <c r="CG225" i="12"/>
  <c r="CH225" i="12" s="1"/>
  <c r="CG226" i="12"/>
  <c r="CH226" i="12" s="1"/>
  <c r="CG227" i="12"/>
  <c r="CH227" i="12" s="1"/>
  <c r="CG228" i="12"/>
  <c r="CH228" i="12" s="1"/>
  <c r="CG229" i="12"/>
  <c r="CH229" i="12" s="1"/>
  <c r="CG230" i="12"/>
  <c r="CH230" i="12" s="1"/>
  <c r="CG231" i="12"/>
  <c r="CH231" i="12" s="1"/>
  <c r="CG232" i="12"/>
  <c r="CH232" i="12" s="1"/>
  <c r="CG233" i="12"/>
  <c r="CH233" i="12" s="1"/>
  <c r="CG234" i="12"/>
  <c r="CH234" i="12" s="1"/>
  <c r="CG235" i="12"/>
  <c r="CH235" i="12" s="1"/>
  <c r="CG236" i="12"/>
  <c r="CH236" i="12" s="1"/>
  <c r="CG237" i="12"/>
  <c r="CH237" i="12" s="1"/>
  <c r="CG238" i="12"/>
  <c r="CH238" i="12" s="1"/>
  <c r="CG239" i="12"/>
  <c r="CH239" i="12" s="1"/>
  <c r="CG240" i="12"/>
  <c r="CH240" i="12" s="1"/>
  <c r="CG241" i="12"/>
  <c r="CH241" i="12" s="1"/>
  <c r="CG242" i="12"/>
  <c r="CH242" i="12" s="1"/>
  <c r="CG243" i="12"/>
  <c r="CH243" i="12" s="1"/>
  <c r="CG244" i="12"/>
  <c r="CH244" i="12" s="1"/>
  <c r="CG245" i="12"/>
  <c r="CH245" i="12" s="1"/>
  <c r="CG246" i="12"/>
  <c r="CH246" i="12" s="1"/>
  <c r="CG247" i="12"/>
  <c r="CH247" i="12" s="1"/>
  <c r="CG248" i="12"/>
  <c r="CH248" i="12" s="1"/>
  <c r="CG249" i="12"/>
  <c r="CH249" i="12" s="1"/>
  <c r="CG250" i="12"/>
  <c r="CH250" i="12" s="1"/>
  <c r="CG251" i="12"/>
  <c r="CH251" i="12" s="1"/>
  <c r="CG252" i="12"/>
  <c r="CH252" i="12" s="1"/>
  <c r="CG253" i="12"/>
  <c r="CH253" i="12" s="1"/>
  <c r="CG254" i="12"/>
  <c r="CH254" i="12" s="1"/>
  <c r="CG255" i="12"/>
  <c r="CH255" i="12" s="1"/>
  <c r="CG256" i="12"/>
  <c r="CH256" i="12" s="1"/>
  <c r="CG257" i="12"/>
  <c r="CH257" i="12" s="1"/>
  <c r="CG258" i="12"/>
  <c r="CH258" i="12" s="1"/>
  <c r="CG259" i="12"/>
  <c r="CH259" i="12" s="1"/>
  <c r="CG260" i="12"/>
  <c r="CH260" i="12" s="1"/>
  <c r="CG261" i="12"/>
  <c r="CH261" i="12" s="1"/>
  <c r="CG262" i="12"/>
  <c r="CH262" i="12" s="1"/>
  <c r="CG263" i="12"/>
  <c r="CH263" i="12" s="1"/>
  <c r="CG264" i="12"/>
  <c r="CH264" i="12" s="1"/>
  <c r="CG265" i="12"/>
  <c r="CH265" i="12" s="1"/>
  <c r="CG266" i="12"/>
  <c r="CH266" i="12" s="1"/>
  <c r="CG267" i="12"/>
  <c r="CH267" i="12" s="1"/>
  <c r="CG268" i="12"/>
  <c r="CH268" i="12" s="1"/>
  <c r="CG269" i="12"/>
  <c r="CH269" i="12" s="1"/>
  <c r="CG270" i="12"/>
  <c r="CH270" i="12" s="1"/>
  <c r="CG271" i="12"/>
  <c r="CH271" i="12" s="1"/>
  <c r="CG272" i="12"/>
  <c r="CH272" i="12" s="1"/>
  <c r="CG273" i="12"/>
  <c r="CH273" i="12" s="1"/>
  <c r="CG274" i="12"/>
  <c r="CH274" i="12" s="1"/>
  <c r="CG275" i="12"/>
  <c r="CH275" i="12" s="1"/>
  <c r="CG276" i="12"/>
  <c r="CH276" i="12" s="1"/>
  <c r="CG277" i="12"/>
  <c r="CH277" i="12" s="1"/>
  <c r="CG278" i="12"/>
  <c r="CH278" i="12" s="1"/>
  <c r="CG279" i="12"/>
  <c r="CH279" i="12" s="1"/>
  <c r="CG280" i="12"/>
  <c r="CH280" i="12" s="1"/>
  <c r="CG281" i="12"/>
  <c r="CH281" i="12" s="1"/>
  <c r="CG282" i="12"/>
  <c r="CH282" i="12" s="1"/>
  <c r="CG283" i="12"/>
  <c r="CH283" i="12" s="1"/>
  <c r="CG284" i="12"/>
  <c r="CH284" i="12" s="1"/>
  <c r="CG285" i="12"/>
  <c r="CH285" i="12" s="1"/>
  <c r="CG286" i="12"/>
  <c r="CH286" i="12" s="1"/>
  <c r="CG287" i="12"/>
  <c r="CH287" i="12" s="1"/>
  <c r="CG288" i="12"/>
  <c r="CH288" i="12" s="1"/>
  <c r="CG289" i="12"/>
  <c r="CH289" i="12" s="1"/>
  <c r="CG290" i="12"/>
  <c r="CH290" i="12" s="1"/>
  <c r="CG291" i="12"/>
  <c r="CH291" i="12" s="1"/>
  <c r="CG292" i="12"/>
  <c r="CH292" i="12" s="1"/>
  <c r="CG293" i="12"/>
  <c r="CH293" i="12" s="1"/>
  <c r="CG294" i="12"/>
  <c r="CH294" i="12" s="1"/>
  <c r="CG295" i="12"/>
  <c r="CH295" i="12" s="1"/>
  <c r="CG296" i="12"/>
  <c r="CH296" i="12" s="1"/>
  <c r="CG297" i="12"/>
  <c r="CH297" i="12" s="1"/>
  <c r="CG298" i="12"/>
  <c r="CH298" i="12" s="1"/>
  <c r="CG299" i="12"/>
  <c r="CH299" i="12" s="1"/>
  <c r="CG300" i="12"/>
  <c r="CH300" i="12" s="1"/>
  <c r="CG301" i="12"/>
  <c r="CH301" i="12" s="1"/>
  <c r="CG302" i="12"/>
  <c r="CH302" i="12" s="1"/>
  <c r="CG303" i="12"/>
  <c r="CH303" i="12" s="1"/>
  <c r="CG304" i="12"/>
  <c r="CH304" i="12" s="1"/>
  <c r="CG305" i="12"/>
  <c r="CH305" i="12" s="1"/>
  <c r="CG306" i="12"/>
  <c r="CH306" i="12" s="1"/>
  <c r="CG307" i="12"/>
  <c r="CH307" i="12" s="1"/>
  <c r="CG308" i="12"/>
  <c r="CH308" i="12" s="1"/>
  <c r="CG309" i="12"/>
  <c r="CH309" i="12" s="1"/>
  <c r="CG310" i="12"/>
  <c r="CH310" i="12" s="1"/>
  <c r="CG311" i="12"/>
  <c r="CH311" i="12" s="1"/>
  <c r="CG312" i="12"/>
  <c r="CH312" i="12" s="1"/>
  <c r="CG313" i="12"/>
  <c r="CH313" i="12" s="1"/>
  <c r="CG314" i="12"/>
  <c r="CH314" i="12" s="1"/>
  <c r="CG315" i="12"/>
  <c r="CH315" i="12" s="1"/>
  <c r="CG316" i="12"/>
  <c r="CH316" i="12" s="1"/>
  <c r="CG317" i="12"/>
  <c r="CH317" i="12" s="1"/>
  <c r="CG318" i="12"/>
  <c r="CH318" i="12" s="1"/>
  <c r="CG319" i="12"/>
  <c r="CH319" i="12" s="1"/>
  <c r="CG320" i="12"/>
  <c r="CH320" i="12" s="1"/>
  <c r="CG321" i="12"/>
  <c r="CH321" i="12" s="1"/>
  <c r="CG322" i="12"/>
  <c r="CH322" i="12" s="1"/>
  <c r="CG323" i="12"/>
  <c r="CH323" i="12" s="1"/>
  <c r="CG324" i="12"/>
  <c r="CH324" i="12" s="1"/>
  <c r="CG325" i="12"/>
  <c r="CH325" i="12" s="1"/>
  <c r="CG326" i="12"/>
  <c r="CH326" i="12" s="1"/>
  <c r="CG327" i="12"/>
  <c r="CH327" i="12" s="1"/>
  <c r="CG328" i="12"/>
  <c r="CH328" i="12" s="1"/>
  <c r="CG329" i="12"/>
  <c r="CH329" i="12" s="1"/>
  <c r="CG330" i="12"/>
  <c r="CH330" i="12" s="1"/>
  <c r="CG331" i="12"/>
  <c r="CH331" i="12" s="1"/>
  <c r="CG332" i="12"/>
  <c r="CH332" i="12" s="1"/>
  <c r="CG333" i="12"/>
  <c r="CH333" i="12" s="1"/>
  <c r="CG334" i="12"/>
  <c r="CH334" i="12" s="1"/>
  <c r="CG335" i="12"/>
  <c r="CH335" i="12" s="1"/>
  <c r="CG336" i="12"/>
  <c r="CH336" i="12" s="1"/>
  <c r="CG337" i="12"/>
  <c r="CH337" i="12" s="1"/>
  <c r="CG338" i="12"/>
  <c r="CH338" i="12" s="1"/>
  <c r="CG339" i="12"/>
  <c r="CH339" i="12" s="1"/>
  <c r="CG340" i="12"/>
  <c r="CH340" i="12" s="1"/>
  <c r="CG341" i="12"/>
  <c r="CH341" i="12" s="1"/>
  <c r="CG342" i="12"/>
  <c r="CH342" i="12" s="1"/>
  <c r="CG343" i="12"/>
  <c r="CH343" i="12" s="1"/>
  <c r="CG344" i="12"/>
  <c r="CH344" i="12" s="1"/>
  <c r="CG345" i="12"/>
  <c r="CH345" i="12" s="1"/>
  <c r="CG346" i="12"/>
  <c r="CH346" i="12" s="1"/>
  <c r="CG347" i="12"/>
  <c r="CH347" i="12" s="1"/>
  <c r="CG348" i="12"/>
  <c r="CH348" i="12" s="1"/>
  <c r="CG349" i="12"/>
  <c r="CH349" i="12" s="1"/>
  <c r="CG350" i="12"/>
  <c r="CH350" i="12" s="1"/>
  <c r="CG351" i="12"/>
  <c r="CH351" i="12" s="1"/>
  <c r="CG352" i="12"/>
  <c r="CH352" i="12" s="1"/>
  <c r="CG353" i="12"/>
  <c r="CH353" i="12" s="1"/>
  <c r="CG354" i="12"/>
  <c r="CH354" i="12" s="1"/>
  <c r="CG355" i="12"/>
  <c r="CH355" i="12" s="1"/>
  <c r="CG356" i="12"/>
  <c r="CH356" i="12" s="1"/>
  <c r="CG357" i="12"/>
  <c r="CH357" i="12" s="1"/>
  <c r="CG358" i="12"/>
  <c r="CH358" i="12" s="1"/>
  <c r="CG359" i="12"/>
  <c r="CH359" i="12" s="1"/>
  <c r="CG360" i="12"/>
  <c r="CH360" i="12" s="1"/>
  <c r="CG361" i="12"/>
  <c r="CH361" i="12" s="1"/>
  <c r="CG362" i="12"/>
  <c r="CH362" i="12" s="1"/>
  <c r="CG363" i="12"/>
  <c r="CH363" i="12" s="1"/>
  <c r="CG364" i="12"/>
  <c r="CH364" i="12" s="1"/>
  <c r="CG365" i="12"/>
  <c r="CH365" i="12" s="1"/>
  <c r="CG366" i="12"/>
  <c r="CH366" i="12" s="1"/>
  <c r="CG367" i="12"/>
  <c r="CH367" i="12" s="1"/>
  <c r="CG368" i="12"/>
  <c r="CH368" i="12" s="1"/>
  <c r="CG369" i="12"/>
  <c r="CH369" i="12" s="1"/>
  <c r="CG370" i="12"/>
  <c r="CH370" i="12" s="1"/>
  <c r="CG371" i="12"/>
  <c r="CH371" i="12" s="1"/>
  <c r="CG372" i="12"/>
  <c r="CH372" i="12" s="1"/>
  <c r="CG373" i="12"/>
  <c r="CH373" i="12" s="1"/>
  <c r="CG374" i="12"/>
  <c r="CH374" i="12" s="1"/>
  <c r="CG375" i="12"/>
  <c r="CH375" i="12" s="1"/>
  <c r="CG376" i="12"/>
  <c r="CH376" i="12" s="1"/>
  <c r="CG377" i="12"/>
  <c r="CH377" i="12" s="1"/>
  <c r="CG378" i="12"/>
  <c r="CH378" i="12" s="1"/>
  <c r="CG379" i="12"/>
  <c r="CH379" i="12" s="1"/>
  <c r="CG380" i="12"/>
  <c r="CH380" i="12" s="1"/>
  <c r="CG381" i="12"/>
  <c r="CH381" i="12" s="1"/>
  <c r="CG382" i="12"/>
  <c r="CH382" i="12" s="1"/>
  <c r="CG383" i="12"/>
  <c r="CH383" i="12" s="1"/>
  <c r="CG384" i="12"/>
  <c r="CH384" i="12" s="1"/>
  <c r="CG385" i="12"/>
  <c r="CH385" i="12" s="1"/>
  <c r="CG386" i="12"/>
  <c r="CH386" i="12" s="1"/>
  <c r="CG387" i="12"/>
  <c r="CH387" i="12" s="1"/>
  <c r="CG388" i="12"/>
  <c r="CH388" i="12" s="1"/>
  <c r="CG389" i="12"/>
  <c r="CH389" i="12" s="1"/>
  <c r="CG390" i="12"/>
  <c r="CH390" i="12" s="1"/>
  <c r="CG391" i="12"/>
  <c r="CH391" i="12" s="1"/>
  <c r="CG392" i="12"/>
  <c r="CH392" i="12" s="1"/>
  <c r="CG393" i="12"/>
  <c r="CH393" i="12" s="1"/>
  <c r="CG394" i="12"/>
  <c r="CH394" i="12" s="1"/>
  <c r="CG395" i="12"/>
  <c r="CH395" i="12" s="1"/>
  <c r="CG396" i="12"/>
  <c r="CH396" i="12" s="1"/>
  <c r="CG397" i="12"/>
  <c r="CH397" i="12" s="1"/>
  <c r="CG398" i="12"/>
  <c r="CH398" i="12" s="1"/>
  <c r="CG399" i="12"/>
  <c r="CH399" i="12" s="1"/>
  <c r="CG400" i="12"/>
  <c r="CH400" i="12" s="1"/>
  <c r="CG401" i="12"/>
  <c r="CH401" i="12" s="1"/>
  <c r="CG402" i="12"/>
  <c r="CH402" i="12" s="1"/>
  <c r="CG403" i="12"/>
  <c r="CH403" i="12" s="1"/>
  <c r="CG404" i="12"/>
  <c r="CH404" i="12" s="1"/>
  <c r="CG405" i="12"/>
  <c r="CH405" i="12" s="1"/>
  <c r="CG406" i="12"/>
  <c r="CH406" i="12" s="1"/>
  <c r="CG407" i="12"/>
  <c r="CH407" i="12" s="1"/>
  <c r="CG408" i="12"/>
  <c r="CH408" i="12" s="1"/>
  <c r="CG409" i="12"/>
  <c r="CH409" i="12" s="1"/>
  <c r="CG410" i="12"/>
  <c r="CH410" i="12" s="1"/>
  <c r="CG411" i="12"/>
  <c r="CH411" i="12" s="1"/>
  <c r="CG412" i="12"/>
  <c r="CH412" i="12" s="1"/>
  <c r="CG413" i="12"/>
  <c r="CH413" i="12" s="1"/>
  <c r="CG414" i="12"/>
  <c r="CH414" i="12" s="1"/>
  <c r="CG415" i="12"/>
  <c r="CH415" i="12" s="1"/>
  <c r="CG416" i="12"/>
  <c r="CH416" i="12" s="1"/>
  <c r="CG417" i="12"/>
  <c r="CH417" i="12" s="1"/>
  <c r="CG418" i="12"/>
  <c r="CH418" i="12" s="1"/>
  <c r="CG419" i="12"/>
  <c r="CH419" i="12" s="1"/>
  <c r="CG420" i="12"/>
  <c r="CH420" i="12" s="1"/>
  <c r="CG421" i="12"/>
  <c r="CH421" i="12" s="1"/>
  <c r="CG422" i="12"/>
  <c r="CH422" i="12" s="1"/>
  <c r="CG423" i="12"/>
  <c r="CH423" i="12" s="1"/>
  <c r="CG424" i="12"/>
  <c r="CH424" i="12" s="1"/>
  <c r="CG425" i="12"/>
  <c r="CH425" i="12" s="1"/>
  <c r="CG426" i="12"/>
  <c r="CH426" i="12" s="1"/>
  <c r="CG427" i="12"/>
  <c r="CH427" i="12" s="1"/>
  <c r="CG428" i="12"/>
  <c r="CH428" i="12" s="1"/>
  <c r="CG429" i="12"/>
  <c r="CH429" i="12" s="1"/>
  <c r="CG430" i="12"/>
  <c r="CH430" i="12" s="1"/>
  <c r="CG431" i="12"/>
  <c r="CH431" i="12" s="1"/>
  <c r="CG432" i="12"/>
  <c r="CH432" i="12" s="1"/>
  <c r="CG433" i="12"/>
  <c r="CH433" i="12" s="1"/>
  <c r="CG434" i="12"/>
  <c r="CH434" i="12" s="1"/>
  <c r="CG435" i="12"/>
  <c r="CH435" i="12" s="1"/>
  <c r="CG436" i="12"/>
  <c r="CH436" i="12" s="1"/>
  <c r="CG437" i="12"/>
  <c r="CH437" i="12" s="1"/>
  <c r="CG438" i="12"/>
  <c r="CH438" i="12" s="1"/>
  <c r="CG439" i="12"/>
  <c r="CH439" i="12" s="1"/>
  <c r="CG440" i="12"/>
  <c r="CH440" i="12" s="1"/>
  <c r="CG441" i="12"/>
  <c r="CH441" i="12" s="1"/>
  <c r="CG442" i="12"/>
  <c r="CH442" i="12" s="1"/>
  <c r="CG443" i="12"/>
  <c r="CH443" i="12" s="1"/>
  <c r="CG444" i="12"/>
  <c r="CH444" i="12" s="1"/>
  <c r="CG445" i="12"/>
  <c r="CH445" i="12" s="1"/>
  <c r="CG446" i="12"/>
  <c r="CH446" i="12" s="1"/>
  <c r="CG447" i="12"/>
  <c r="CH447" i="12" s="1"/>
  <c r="CG448" i="12"/>
  <c r="CH448" i="12" s="1"/>
  <c r="CG449" i="12"/>
  <c r="CH449" i="12" s="1"/>
  <c r="CG450" i="12"/>
  <c r="CH450" i="12" s="1"/>
  <c r="CG451" i="12"/>
  <c r="CH451" i="12" s="1"/>
  <c r="CG452" i="12"/>
  <c r="CH452" i="12" s="1"/>
  <c r="CG453" i="12"/>
  <c r="CH453" i="12" s="1"/>
  <c r="CG454" i="12"/>
  <c r="CH454" i="12" s="1"/>
  <c r="CG455" i="12"/>
  <c r="CH455" i="12" s="1"/>
  <c r="CG456" i="12"/>
  <c r="CH456" i="12" s="1"/>
  <c r="CG457" i="12"/>
  <c r="CH457" i="12" s="1"/>
  <c r="CG458" i="12"/>
  <c r="CH458" i="12" s="1"/>
  <c r="CG459" i="12"/>
  <c r="CH459" i="12" s="1"/>
  <c r="CG460" i="12"/>
  <c r="CH460" i="12" s="1"/>
  <c r="CG461" i="12"/>
  <c r="CH461" i="12" s="1"/>
  <c r="CG462" i="12"/>
  <c r="CH462" i="12" s="1"/>
  <c r="CG463" i="12"/>
  <c r="CH463" i="12" s="1"/>
  <c r="CG464" i="12"/>
  <c r="CH464" i="12" s="1"/>
  <c r="CG465" i="12"/>
  <c r="CH465" i="12" s="1"/>
  <c r="CG466" i="12"/>
  <c r="CH466" i="12" s="1"/>
  <c r="CG467" i="12"/>
  <c r="CH467" i="12" s="1"/>
  <c r="CG468" i="12"/>
  <c r="CH468" i="12" s="1"/>
  <c r="CG469" i="12"/>
  <c r="CH469" i="12" s="1"/>
  <c r="CG470" i="12"/>
  <c r="CH470" i="12" s="1"/>
  <c r="CG471" i="12"/>
  <c r="CH471" i="12" s="1"/>
  <c r="CG472" i="12"/>
  <c r="CH472" i="12" s="1"/>
  <c r="CG473" i="12"/>
  <c r="CH473" i="12" s="1"/>
  <c r="CG474" i="12"/>
  <c r="CH474" i="12" s="1"/>
  <c r="CG475" i="12"/>
  <c r="CH475" i="12" s="1"/>
  <c r="CG476" i="12"/>
  <c r="CH476" i="12" s="1"/>
  <c r="CG477" i="12"/>
  <c r="CH477" i="12" s="1"/>
  <c r="CG478" i="12"/>
  <c r="CH478" i="12" s="1"/>
  <c r="CG479" i="12"/>
  <c r="CH479" i="12" s="1"/>
  <c r="CG480" i="12"/>
  <c r="CH480" i="12" s="1"/>
  <c r="CG481" i="12"/>
  <c r="CH481" i="12" s="1"/>
  <c r="CG482" i="12"/>
  <c r="CH482" i="12" s="1"/>
  <c r="CG483" i="12"/>
  <c r="CH483" i="12" s="1"/>
  <c r="CG484" i="12"/>
  <c r="CH484" i="12" s="1"/>
  <c r="CG485" i="12"/>
  <c r="CH485" i="12" s="1"/>
  <c r="CG486" i="12"/>
  <c r="CH486" i="12" s="1"/>
  <c r="CG487" i="12"/>
  <c r="CH487" i="12" s="1"/>
  <c r="CG488" i="12"/>
  <c r="CH488" i="12" s="1"/>
  <c r="CG489" i="12"/>
  <c r="CH489" i="12" s="1"/>
  <c r="CG490" i="12"/>
  <c r="CH490" i="12" s="1"/>
  <c r="CG491" i="12"/>
  <c r="CH491" i="12" s="1"/>
  <c r="CG492" i="12"/>
  <c r="CH492" i="12" s="1"/>
  <c r="CG493" i="12"/>
  <c r="CH493" i="12" s="1"/>
  <c r="CG494" i="12"/>
  <c r="CH494" i="12" s="1"/>
  <c r="CG495" i="12"/>
  <c r="CH495" i="12" s="1"/>
  <c r="CG496" i="12"/>
  <c r="CH496" i="12" s="1"/>
  <c r="CG497" i="12"/>
  <c r="CH497" i="12" s="1"/>
  <c r="CG498" i="12"/>
  <c r="CH498" i="12" s="1"/>
  <c r="CG499" i="12"/>
  <c r="CH499" i="12" s="1"/>
  <c r="CG500" i="12"/>
  <c r="CH500" i="12" s="1"/>
  <c r="CG501" i="12"/>
  <c r="CH501" i="12" s="1"/>
  <c r="CG502" i="12"/>
  <c r="CH502" i="12" s="1"/>
  <c r="CG503" i="12"/>
  <c r="CH503" i="12" s="1"/>
  <c r="CG504" i="12"/>
  <c r="CH504" i="12" s="1"/>
  <c r="CG505" i="12"/>
  <c r="CH505" i="12" s="1"/>
  <c r="CG506" i="12"/>
  <c r="CH506" i="12" s="1"/>
  <c r="CG507" i="12"/>
  <c r="CH507" i="12" s="1"/>
  <c r="CG508" i="12"/>
  <c r="CH508" i="12" s="1"/>
  <c r="CG509" i="12"/>
  <c r="CH509" i="12" s="1"/>
  <c r="CG510" i="12"/>
  <c r="CH510" i="12" s="1"/>
  <c r="CG511" i="12"/>
  <c r="CH511" i="12" s="1"/>
  <c r="CG512" i="12"/>
  <c r="CH512" i="12" s="1"/>
  <c r="CG513" i="12"/>
  <c r="CH513" i="12" s="1"/>
  <c r="CG514" i="12"/>
  <c r="CH514" i="12" s="1"/>
  <c r="CG515" i="12"/>
  <c r="CH515" i="12" s="1"/>
  <c r="CG516" i="12"/>
  <c r="CH516" i="12" s="1"/>
  <c r="CG517" i="12"/>
  <c r="CH517" i="12" s="1"/>
  <c r="CG518" i="12"/>
  <c r="CH518" i="12" s="1"/>
  <c r="CG519" i="12"/>
  <c r="CH519" i="12" s="1"/>
  <c r="CG520" i="12"/>
  <c r="CH520" i="12" s="1"/>
  <c r="CG521" i="12"/>
  <c r="CH521" i="12" s="1"/>
  <c r="CG522" i="12"/>
  <c r="CH522" i="12" s="1"/>
  <c r="CG523" i="12"/>
  <c r="CH523" i="12" s="1"/>
  <c r="CG524" i="12"/>
  <c r="CH524" i="12" s="1"/>
  <c r="CG525" i="12"/>
  <c r="CH525" i="12" s="1"/>
  <c r="CG526" i="12"/>
  <c r="CH526" i="12" s="1"/>
  <c r="CG527" i="12"/>
  <c r="CH527" i="12" s="1"/>
  <c r="CG528" i="12"/>
  <c r="CH528" i="12" s="1"/>
  <c r="CG529" i="12"/>
  <c r="CH529" i="12" s="1"/>
  <c r="CG530" i="12"/>
  <c r="CH530" i="12" s="1"/>
  <c r="CG531" i="12"/>
  <c r="CH531" i="12" s="1"/>
  <c r="CG532" i="12"/>
  <c r="CH532" i="12" s="1"/>
  <c r="CG533" i="12"/>
  <c r="CH533" i="12" s="1"/>
  <c r="CG534" i="12"/>
  <c r="CH534" i="12" s="1"/>
  <c r="CG535" i="12"/>
  <c r="CH535" i="12" s="1"/>
  <c r="CG536" i="12"/>
  <c r="CH536" i="12" s="1"/>
  <c r="CG537" i="12"/>
  <c r="CH537" i="12" s="1"/>
  <c r="CG538" i="12"/>
  <c r="CH538" i="12" s="1"/>
  <c r="CG539" i="12"/>
  <c r="CH539" i="12" s="1"/>
  <c r="CG540" i="12"/>
  <c r="CH540" i="12" s="1"/>
  <c r="CG541" i="12"/>
  <c r="CH541" i="12" s="1"/>
  <c r="CG542" i="12"/>
  <c r="CH542" i="12" s="1"/>
  <c r="CG543" i="12"/>
  <c r="CH543" i="12" s="1"/>
  <c r="CG544" i="12"/>
  <c r="CH544" i="12" s="1"/>
  <c r="CG545" i="12"/>
  <c r="CH545" i="12" s="1"/>
  <c r="CG546" i="12"/>
  <c r="CH546" i="12" s="1"/>
  <c r="CG547" i="12"/>
  <c r="CH547" i="12" s="1"/>
  <c r="CG548" i="12"/>
  <c r="CH548" i="12" s="1"/>
  <c r="CG549" i="12"/>
  <c r="CH549" i="12" s="1"/>
  <c r="CG550" i="12"/>
  <c r="CH550" i="12" s="1"/>
  <c r="CG551" i="12"/>
  <c r="CH551" i="12" s="1"/>
  <c r="CG552" i="12"/>
  <c r="CH552" i="12" s="1"/>
  <c r="CG553" i="12"/>
  <c r="CH553" i="12" s="1"/>
  <c r="CG554" i="12"/>
  <c r="CH554" i="12" s="1"/>
  <c r="CG555" i="12"/>
  <c r="CH555" i="12" s="1"/>
  <c r="CG556" i="12"/>
  <c r="CH556" i="12" s="1"/>
  <c r="CG557" i="12"/>
  <c r="CH557" i="12" s="1"/>
  <c r="CG558" i="12"/>
  <c r="CH558" i="12" s="1"/>
  <c r="CG559" i="12"/>
  <c r="CH559" i="12" s="1"/>
  <c r="CG560" i="12"/>
  <c r="CH560" i="12" s="1"/>
  <c r="CG561" i="12"/>
  <c r="CH561" i="12" s="1"/>
  <c r="CG562" i="12"/>
  <c r="CH562" i="12" s="1"/>
  <c r="CG563" i="12"/>
  <c r="CH563" i="12" s="1"/>
  <c r="CG564" i="12"/>
  <c r="CH564" i="12" s="1"/>
  <c r="CG565" i="12"/>
  <c r="CH565" i="12" s="1"/>
  <c r="CG566" i="12"/>
  <c r="CH566" i="12" s="1"/>
  <c r="CG567" i="12"/>
  <c r="CH567" i="12" s="1"/>
  <c r="CG568" i="12"/>
  <c r="CH568" i="12" s="1"/>
  <c r="CG569" i="12"/>
  <c r="CH569" i="12" s="1"/>
  <c r="CG570" i="12"/>
  <c r="CH570" i="12" s="1"/>
  <c r="CG571" i="12"/>
  <c r="CH571" i="12" s="1"/>
  <c r="CG572" i="12"/>
  <c r="CH572" i="12" s="1"/>
  <c r="CG573" i="12"/>
  <c r="CH573" i="12" s="1"/>
  <c r="CG574" i="12"/>
  <c r="CH574" i="12" s="1"/>
  <c r="CG575" i="12"/>
  <c r="CH575" i="12" s="1"/>
  <c r="CG576" i="12"/>
  <c r="CH576" i="12" s="1"/>
  <c r="CG577" i="12"/>
  <c r="CH577" i="12" s="1"/>
  <c r="CG578" i="12"/>
  <c r="CH578" i="12" s="1"/>
  <c r="CG579" i="12"/>
  <c r="CH579" i="12" s="1"/>
  <c r="CG580" i="12"/>
  <c r="CH580" i="12" s="1"/>
  <c r="CG581" i="12"/>
  <c r="CH581" i="12" s="1"/>
  <c r="CG582" i="12"/>
  <c r="CH582" i="12" s="1"/>
  <c r="CG583" i="12"/>
  <c r="CH583" i="12" s="1"/>
  <c r="CG584" i="12"/>
  <c r="CH584" i="12" s="1"/>
  <c r="CG585" i="12"/>
  <c r="CH585" i="12" s="1"/>
  <c r="CG586" i="12"/>
  <c r="CH586" i="12" s="1"/>
  <c r="CG587" i="12"/>
  <c r="CH587" i="12" s="1"/>
  <c r="CG588" i="12"/>
  <c r="CH588" i="12" s="1"/>
  <c r="CG589" i="12"/>
  <c r="CH589" i="12" s="1"/>
  <c r="CG590" i="12"/>
  <c r="CH590" i="12" s="1"/>
  <c r="CG591" i="12"/>
  <c r="CH591" i="12" s="1"/>
  <c r="CG592" i="12"/>
  <c r="CH592" i="12" s="1"/>
  <c r="CG593" i="12"/>
  <c r="CH593" i="12" s="1"/>
  <c r="CG594" i="12"/>
  <c r="CH594" i="12" s="1"/>
  <c r="CG595" i="12"/>
  <c r="CH595" i="12" s="1"/>
  <c r="CG596" i="12"/>
  <c r="CH596" i="12" s="1"/>
  <c r="CG597" i="12"/>
  <c r="CH597" i="12" s="1"/>
  <c r="CG598" i="12"/>
  <c r="CH598" i="12" s="1"/>
  <c r="CG599" i="12"/>
  <c r="CH599" i="12" s="1"/>
  <c r="CG600" i="12"/>
  <c r="CH600" i="12" s="1"/>
  <c r="CG601" i="12"/>
  <c r="CH601" i="12" s="1"/>
  <c r="CG602" i="12"/>
  <c r="CH602" i="12" s="1"/>
  <c r="CG603" i="12"/>
  <c r="CH603" i="12" s="1"/>
  <c r="CG604" i="12"/>
  <c r="CH604" i="12" s="1"/>
  <c r="CG605" i="12"/>
  <c r="CH605" i="12" s="1"/>
  <c r="CG606" i="12"/>
  <c r="CH606" i="12" s="1"/>
  <c r="CG607" i="12"/>
  <c r="CH607" i="12" s="1"/>
  <c r="CG608" i="12"/>
  <c r="CH608" i="12" s="1"/>
  <c r="CG609" i="12"/>
  <c r="CH609" i="12" s="1"/>
  <c r="CG610" i="12"/>
  <c r="CH610" i="12" s="1"/>
  <c r="CG611" i="12"/>
  <c r="CH611" i="12" s="1"/>
  <c r="CG612" i="12"/>
  <c r="CH612" i="12" s="1"/>
  <c r="CG613" i="12"/>
  <c r="CH613" i="12" s="1"/>
  <c r="CG614" i="12"/>
  <c r="CH614" i="12" s="1"/>
  <c r="CG615" i="12"/>
  <c r="CH615" i="12" s="1"/>
  <c r="CG616" i="12"/>
  <c r="CH616" i="12" s="1"/>
  <c r="CG617" i="12"/>
  <c r="CH617" i="12" s="1"/>
  <c r="CG618" i="12"/>
  <c r="CH618" i="12" s="1"/>
  <c r="CG619" i="12"/>
  <c r="CH619" i="12" s="1"/>
  <c r="CG620" i="12"/>
  <c r="CH620" i="12" s="1"/>
  <c r="CG621" i="12"/>
  <c r="CH621" i="12" s="1"/>
  <c r="CG622" i="12"/>
  <c r="CH622" i="12" s="1"/>
  <c r="CG623" i="12"/>
  <c r="CH623" i="12" s="1"/>
  <c r="CG624" i="12"/>
  <c r="CH624" i="12" s="1"/>
  <c r="CG625" i="12"/>
  <c r="CH625" i="12" s="1"/>
  <c r="CG626" i="12"/>
  <c r="CH626" i="12" s="1"/>
  <c r="CG627" i="12"/>
  <c r="CH627" i="12" s="1"/>
  <c r="CG628" i="12"/>
  <c r="CH628" i="12" s="1"/>
  <c r="CG629" i="12"/>
  <c r="CH629" i="12" s="1"/>
  <c r="CG630" i="12"/>
  <c r="CH630" i="12" s="1"/>
  <c r="CG631" i="12"/>
  <c r="CH631" i="12" s="1"/>
  <c r="AR91" i="12"/>
  <c r="AR89" i="12"/>
  <c r="AR87" i="12"/>
  <c r="AR85" i="12"/>
  <c r="AR83" i="12"/>
  <c r="AR81" i="12"/>
  <c r="AR79" i="12"/>
  <c r="AR77" i="12"/>
  <c r="AR75" i="12"/>
  <c r="AR73" i="12"/>
  <c r="AR71" i="12"/>
  <c r="AR69" i="12"/>
  <c r="AR67" i="12"/>
  <c r="AR65" i="12"/>
  <c r="AR63" i="12"/>
  <c r="AR61" i="12"/>
  <c r="AR59" i="12"/>
  <c r="AR57" i="12"/>
  <c r="AR55" i="12"/>
  <c r="AR53" i="12"/>
  <c r="AR51" i="12"/>
  <c r="AR49" i="12"/>
  <c r="AR47" i="12"/>
  <c r="AR45" i="12"/>
  <c r="AR43" i="12"/>
  <c r="AR41" i="12"/>
  <c r="AR39" i="12"/>
  <c r="AR37" i="12"/>
  <c r="AR35" i="12"/>
  <c r="AR33" i="12"/>
  <c r="AR92" i="12"/>
  <c r="AR90" i="12"/>
  <c r="AR88" i="12"/>
  <c r="AR86" i="12"/>
  <c r="AR84" i="12"/>
  <c r="AR82" i="12"/>
  <c r="AR80" i="12"/>
  <c r="AR78" i="12"/>
  <c r="AR76" i="12"/>
  <c r="AR74" i="12"/>
  <c r="AR72" i="12"/>
  <c r="AR70" i="12"/>
  <c r="AR68" i="12"/>
  <c r="AR66" i="12"/>
  <c r="AR64" i="12"/>
  <c r="AR62" i="12"/>
  <c r="AR60" i="12"/>
  <c r="AR58" i="12"/>
  <c r="AR56" i="12"/>
  <c r="AR54" i="12"/>
  <c r="AR52" i="12"/>
  <c r="AR50" i="12"/>
  <c r="AR48" i="12"/>
  <c r="AR46" i="12"/>
  <c r="AR44" i="12"/>
  <c r="AR42" i="12"/>
  <c r="AR40" i="12"/>
  <c r="AR38" i="12"/>
  <c r="AR36" i="12"/>
  <c r="AR34" i="12"/>
  <c r="AR32" i="12"/>
  <c r="CK632" i="12"/>
  <c r="CM632" i="12" s="1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C24" i="12"/>
  <c r="CG32" i="12"/>
  <c r="CH32" i="12" s="1"/>
  <c r="CG33" i="12"/>
  <c r="CH33" i="12" s="1"/>
  <c r="CG34" i="12"/>
  <c r="CH34" i="12" s="1"/>
  <c r="CG35" i="12"/>
  <c r="CH35" i="12" s="1"/>
  <c r="CG36" i="12"/>
  <c r="CH36" i="12" s="1"/>
  <c r="CG37" i="12"/>
  <c r="CH37" i="12" s="1"/>
  <c r="CG38" i="12"/>
  <c r="CH38" i="12" s="1"/>
  <c r="CG39" i="12"/>
  <c r="CH39" i="12" s="1"/>
  <c r="CG40" i="12"/>
  <c r="CH40" i="12" s="1"/>
  <c r="CG41" i="12"/>
  <c r="CH41" i="12" s="1"/>
  <c r="CG42" i="12"/>
  <c r="CH42" i="12" s="1"/>
  <c r="CG43" i="12"/>
  <c r="CH43" i="12" s="1"/>
  <c r="CG44" i="12"/>
  <c r="CH44" i="12" s="1"/>
  <c r="CG45" i="12"/>
  <c r="CH45" i="12" s="1"/>
  <c r="CG46" i="12"/>
  <c r="CH46" i="12" s="1"/>
  <c r="CG47" i="12"/>
  <c r="CH47" i="12" s="1"/>
  <c r="CG48" i="12"/>
  <c r="CH48" i="12" s="1"/>
  <c r="CG49" i="12"/>
  <c r="CH49" i="12" s="1"/>
  <c r="CG50" i="12"/>
  <c r="CH50" i="12" s="1"/>
  <c r="CG51" i="12"/>
  <c r="CH51" i="12" s="1"/>
  <c r="CG52" i="12"/>
  <c r="CH52" i="12" s="1"/>
  <c r="CG53" i="12"/>
  <c r="CH53" i="12" s="1"/>
  <c r="CG54" i="12"/>
  <c r="CH54" i="12" s="1"/>
  <c r="CG55" i="12"/>
  <c r="CH55" i="12" s="1"/>
  <c r="CG56" i="12"/>
  <c r="CH56" i="12" s="1"/>
  <c r="CG57" i="12"/>
  <c r="CH57" i="12" s="1"/>
  <c r="CG58" i="12"/>
  <c r="CH58" i="12" s="1"/>
  <c r="CG59" i="12"/>
  <c r="CH59" i="12" s="1"/>
  <c r="CG60" i="12"/>
  <c r="CH60" i="12" s="1"/>
  <c r="CG61" i="12"/>
  <c r="CH61" i="12" s="1"/>
  <c r="CG62" i="12"/>
  <c r="CH62" i="12" s="1"/>
  <c r="CG63" i="12"/>
  <c r="CH63" i="12" s="1"/>
  <c r="CG64" i="12"/>
  <c r="CH64" i="12" s="1"/>
  <c r="CG65" i="12"/>
  <c r="CH65" i="12" s="1"/>
  <c r="CG66" i="12"/>
  <c r="CH66" i="12" s="1"/>
  <c r="CG67" i="12"/>
  <c r="CH67" i="12" s="1"/>
  <c r="CG68" i="12"/>
  <c r="CH68" i="12" s="1"/>
  <c r="CG69" i="12"/>
  <c r="CH69" i="12" s="1"/>
  <c r="CG70" i="12"/>
  <c r="CH70" i="12" s="1"/>
  <c r="CG71" i="12"/>
  <c r="CH71" i="12" s="1"/>
  <c r="CG72" i="12"/>
  <c r="CH72" i="12" s="1"/>
  <c r="CG73" i="12"/>
  <c r="CH73" i="12" s="1"/>
  <c r="CG74" i="12"/>
  <c r="CH74" i="12" s="1"/>
  <c r="CG75" i="12"/>
  <c r="CH75" i="12" s="1"/>
  <c r="CG76" i="12"/>
  <c r="CH76" i="12" s="1"/>
  <c r="CG77" i="12"/>
  <c r="CH77" i="12" s="1"/>
  <c r="CG78" i="12"/>
  <c r="CH78" i="12" s="1"/>
  <c r="CG79" i="12"/>
  <c r="CH79" i="12" s="1"/>
  <c r="CG80" i="12"/>
  <c r="CH80" i="12" s="1"/>
  <c r="CG81" i="12"/>
  <c r="CH81" i="12" s="1"/>
  <c r="CG82" i="12"/>
  <c r="CH82" i="12" s="1"/>
  <c r="CG83" i="12"/>
  <c r="CH83" i="12" s="1"/>
  <c r="CG84" i="12"/>
  <c r="CH84" i="12" s="1"/>
  <c r="CG85" i="12"/>
  <c r="CH85" i="12" s="1"/>
  <c r="CG86" i="12"/>
  <c r="CH86" i="12" s="1"/>
  <c r="CG87" i="12"/>
  <c r="CH87" i="12" s="1"/>
  <c r="CG88" i="12"/>
  <c r="CH88" i="12" s="1"/>
  <c r="CG89" i="12"/>
  <c r="CH89" i="12" s="1"/>
  <c r="CG90" i="12"/>
  <c r="CH90" i="12" s="1"/>
  <c r="CG91" i="12"/>
  <c r="CH91" i="12" s="1"/>
  <c r="CG92" i="12"/>
  <c r="CH92" i="12" s="1"/>
  <c r="CI32" i="12"/>
  <c r="CJ32" i="12" s="1"/>
  <c r="CI33" i="12"/>
  <c r="CJ33" i="12" s="1"/>
  <c r="CI34" i="12"/>
  <c r="CJ34" i="12" s="1"/>
  <c r="CI35" i="12"/>
  <c r="CJ35" i="12" s="1"/>
  <c r="CI36" i="12"/>
  <c r="CJ36" i="12" s="1"/>
  <c r="CI37" i="12"/>
  <c r="CJ37" i="12" s="1"/>
  <c r="CI38" i="12"/>
  <c r="CJ38" i="12" s="1"/>
  <c r="CI39" i="12"/>
  <c r="CJ39" i="12" s="1"/>
  <c r="CI40" i="12"/>
  <c r="CJ40" i="12" s="1"/>
  <c r="CI41" i="12"/>
  <c r="CJ41" i="12" s="1"/>
  <c r="CI42" i="12"/>
  <c r="CJ42" i="12" s="1"/>
  <c r="CI43" i="12"/>
  <c r="CJ43" i="12" s="1"/>
  <c r="CI44" i="12"/>
  <c r="CJ44" i="12" s="1"/>
  <c r="CI45" i="12"/>
  <c r="CJ45" i="12" s="1"/>
  <c r="CI46" i="12"/>
  <c r="CJ46" i="12" s="1"/>
  <c r="CI47" i="12"/>
  <c r="CJ47" i="12" s="1"/>
  <c r="CI48" i="12"/>
  <c r="CJ48" i="12" s="1"/>
  <c r="CI49" i="12"/>
  <c r="CJ49" i="12" s="1"/>
  <c r="CI50" i="12"/>
  <c r="CJ50" i="12" s="1"/>
  <c r="CI51" i="12"/>
  <c r="CJ51" i="12" s="1"/>
  <c r="CI52" i="12"/>
  <c r="CJ52" i="12" s="1"/>
  <c r="CI53" i="12"/>
  <c r="CJ53" i="12" s="1"/>
  <c r="CI54" i="12"/>
  <c r="CJ54" i="12" s="1"/>
  <c r="CI55" i="12"/>
  <c r="CJ55" i="12" s="1"/>
  <c r="CI56" i="12"/>
  <c r="CJ56" i="12" s="1"/>
  <c r="CI57" i="12"/>
  <c r="CJ57" i="12" s="1"/>
  <c r="CI58" i="12"/>
  <c r="CJ58" i="12" s="1"/>
  <c r="CI59" i="12"/>
  <c r="CJ59" i="12" s="1"/>
  <c r="CI60" i="12"/>
  <c r="CJ60" i="12" s="1"/>
  <c r="CI61" i="12"/>
  <c r="CJ61" i="12" s="1"/>
  <c r="CI62" i="12"/>
  <c r="CJ62" i="12" s="1"/>
  <c r="CI63" i="12"/>
  <c r="CJ63" i="12" s="1"/>
  <c r="CI64" i="12"/>
  <c r="CJ64" i="12" s="1"/>
  <c r="CI65" i="12"/>
  <c r="CJ65" i="12" s="1"/>
  <c r="CI66" i="12"/>
  <c r="CJ66" i="12" s="1"/>
  <c r="CI67" i="12"/>
  <c r="CJ67" i="12" s="1"/>
  <c r="CI68" i="12"/>
  <c r="CJ68" i="12" s="1"/>
  <c r="CI69" i="12"/>
  <c r="CJ69" i="12" s="1"/>
  <c r="CI70" i="12"/>
  <c r="CJ70" i="12" s="1"/>
  <c r="CI71" i="12"/>
  <c r="CJ71" i="12" s="1"/>
  <c r="CI72" i="12"/>
  <c r="CJ72" i="12" s="1"/>
  <c r="CI73" i="12"/>
  <c r="CJ73" i="12" s="1"/>
  <c r="CI74" i="12"/>
  <c r="CJ74" i="12" s="1"/>
  <c r="CI75" i="12"/>
  <c r="CJ75" i="12" s="1"/>
  <c r="CI76" i="12"/>
  <c r="CJ76" i="12" s="1"/>
  <c r="CI77" i="12"/>
  <c r="CJ77" i="12" s="1"/>
  <c r="CI78" i="12"/>
  <c r="CJ78" i="12" s="1"/>
  <c r="CI79" i="12"/>
  <c r="CJ79" i="12" s="1"/>
  <c r="CI80" i="12"/>
  <c r="CJ80" i="12" s="1"/>
  <c r="CI81" i="12"/>
  <c r="CJ81" i="12" s="1"/>
  <c r="CI82" i="12"/>
  <c r="CJ82" i="12" s="1"/>
  <c r="CI83" i="12"/>
  <c r="CJ83" i="12" s="1"/>
  <c r="CI84" i="12"/>
  <c r="CJ84" i="12" s="1"/>
  <c r="CI85" i="12"/>
  <c r="CJ85" i="12" s="1"/>
  <c r="CI86" i="12"/>
  <c r="CJ86" i="12" s="1"/>
  <c r="CI87" i="12"/>
  <c r="CJ87" i="12" s="1"/>
  <c r="CI88" i="12"/>
  <c r="CJ88" i="12" s="1"/>
  <c r="CI89" i="12"/>
  <c r="CJ89" i="12" s="1"/>
  <c r="CI90" i="12"/>
  <c r="CJ90" i="12" s="1"/>
  <c r="CI91" i="12"/>
  <c r="CJ91" i="12" s="1"/>
  <c r="CI92" i="12"/>
  <c r="CJ92" i="12" s="1"/>
  <c r="AR30" i="12" l="1"/>
  <c r="CL632" i="12"/>
  <c r="CN632" i="12" s="1"/>
  <c r="CR632" i="12" s="1"/>
  <c r="CL628" i="12"/>
  <c r="CN628" i="12" s="1"/>
  <c r="CK628" i="12"/>
  <c r="CM628" i="12" s="1"/>
  <c r="CL624" i="12"/>
  <c r="CN624" i="12" s="1"/>
  <c r="CK624" i="12"/>
  <c r="CM624" i="12" s="1"/>
  <c r="CL620" i="12"/>
  <c r="CN620" i="12" s="1"/>
  <c r="CK620" i="12"/>
  <c r="CM620" i="12" s="1"/>
  <c r="CL616" i="12"/>
  <c r="CN616" i="12" s="1"/>
  <c r="CK616" i="12"/>
  <c r="CM616" i="12" s="1"/>
  <c r="CL612" i="12"/>
  <c r="CN612" i="12" s="1"/>
  <c r="CK612" i="12"/>
  <c r="CM612" i="12" s="1"/>
  <c r="CL608" i="12"/>
  <c r="CN608" i="12" s="1"/>
  <c r="CK608" i="12"/>
  <c r="CM608" i="12" s="1"/>
  <c r="CL604" i="12"/>
  <c r="CN604" i="12" s="1"/>
  <c r="CK604" i="12"/>
  <c r="CM604" i="12" s="1"/>
  <c r="CL600" i="12"/>
  <c r="CN600" i="12" s="1"/>
  <c r="CK600" i="12"/>
  <c r="CM600" i="12" s="1"/>
  <c r="CL596" i="12"/>
  <c r="CN596" i="12" s="1"/>
  <c r="CK596" i="12"/>
  <c r="CM596" i="12" s="1"/>
  <c r="CL592" i="12"/>
  <c r="CN592" i="12" s="1"/>
  <c r="CK592" i="12"/>
  <c r="CM592" i="12" s="1"/>
  <c r="CL588" i="12"/>
  <c r="CN588" i="12" s="1"/>
  <c r="CK588" i="12"/>
  <c r="CM588" i="12" s="1"/>
  <c r="CL584" i="12"/>
  <c r="CN584" i="12" s="1"/>
  <c r="CK584" i="12"/>
  <c r="CM584" i="12" s="1"/>
  <c r="CL580" i="12"/>
  <c r="CN580" i="12" s="1"/>
  <c r="CK580" i="12"/>
  <c r="CM580" i="12" s="1"/>
  <c r="CL576" i="12"/>
  <c r="CN576" i="12" s="1"/>
  <c r="CK576" i="12"/>
  <c r="CM576" i="12" s="1"/>
  <c r="CL572" i="12"/>
  <c r="CN572" i="12" s="1"/>
  <c r="CK572" i="12"/>
  <c r="CM572" i="12" s="1"/>
  <c r="CL568" i="12"/>
  <c r="CN568" i="12" s="1"/>
  <c r="CK568" i="12"/>
  <c r="CM568" i="12" s="1"/>
  <c r="CL564" i="12"/>
  <c r="CN564" i="12" s="1"/>
  <c r="CK564" i="12"/>
  <c r="CM564" i="12" s="1"/>
  <c r="CL560" i="12"/>
  <c r="CN560" i="12" s="1"/>
  <c r="CK560" i="12"/>
  <c r="CM560" i="12" s="1"/>
  <c r="CL556" i="12"/>
  <c r="CN556" i="12" s="1"/>
  <c r="CK556" i="12"/>
  <c r="CM556" i="12" s="1"/>
  <c r="CL552" i="12"/>
  <c r="CN552" i="12" s="1"/>
  <c r="CK552" i="12"/>
  <c r="CM552" i="12" s="1"/>
  <c r="CL550" i="12"/>
  <c r="CN550" i="12" s="1"/>
  <c r="CK550" i="12"/>
  <c r="CM550" i="12" s="1"/>
  <c r="CK546" i="12"/>
  <c r="CM546" i="12" s="1"/>
  <c r="CL546" i="12"/>
  <c r="CN546" i="12" s="1"/>
  <c r="CK542" i="12"/>
  <c r="CM542" i="12" s="1"/>
  <c r="CL542" i="12"/>
  <c r="CN542" i="12" s="1"/>
  <c r="CK538" i="12"/>
  <c r="CM538" i="12" s="1"/>
  <c r="CL538" i="12"/>
  <c r="CN538" i="12" s="1"/>
  <c r="CL534" i="12"/>
  <c r="CN534" i="12" s="1"/>
  <c r="CK534" i="12"/>
  <c r="CM534" i="12" s="1"/>
  <c r="CK530" i="12"/>
  <c r="CM530" i="12" s="1"/>
  <c r="CL530" i="12"/>
  <c r="CN530" i="12" s="1"/>
  <c r="CL526" i="12"/>
  <c r="CN526" i="12" s="1"/>
  <c r="CK526" i="12"/>
  <c r="CM526" i="12" s="1"/>
  <c r="CK522" i="12"/>
  <c r="CM522" i="12" s="1"/>
  <c r="CL522" i="12"/>
  <c r="CN522" i="12" s="1"/>
  <c r="CL518" i="12"/>
  <c r="CN518" i="12" s="1"/>
  <c r="CK518" i="12"/>
  <c r="CM518" i="12" s="1"/>
  <c r="CK514" i="12"/>
  <c r="CM514" i="12" s="1"/>
  <c r="CL514" i="12"/>
  <c r="CN514" i="12" s="1"/>
  <c r="CL510" i="12"/>
  <c r="CN510" i="12" s="1"/>
  <c r="CK510" i="12"/>
  <c r="CM510" i="12" s="1"/>
  <c r="CK506" i="12"/>
  <c r="CM506" i="12" s="1"/>
  <c r="CL506" i="12"/>
  <c r="CN506" i="12" s="1"/>
  <c r="CL502" i="12"/>
  <c r="CN502" i="12" s="1"/>
  <c r="CK502" i="12"/>
  <c r="CM502" i="12" s="1"/>
  <c r="CK498" i="12"/>
  <c r="CM498" i="12" s="1"/>
  <c r="CL498" i="12"/>
  <c r="CN498" i="12" s="1"/>
  <c r="CL494" i="12"/>
  <c r="CN494" i="12" s="1"/>
  <c r="CK494" i="12"/>
  <c r="CM494" i="12" s="1"/>
  <c r="CK490" i="12"/>
  <c r="CM490" i="12" s="1"/>
  <c r="CL490" i="12"/>
  <c r="CN490" i="12" s="1"/>
  <c r="CL486" i="12"/>
  <c r="CN486" i="12" s="1"/>
  <c r="CK486" i="12"/>
  <c r="CM486" i="12" s="1"/>
  <c r="CK482" i="12"/>
  <c r="CM482" i="12" s="1"/>
  <c r="CL482" i="12"/>
  <c r="CN482" i="12" s="1"/>
  <c r="CL478" i="12"/>
  <c r="CN478" i="12" s="1"/>
  <c r="CK478" i="12"/>
  <c r="CM478" i="12" s="1"/>
  <c r="CK474" i="12"/>
  <c r="CM474" i="12" s="1"/>
  <c r="CL474" i="12"/>
  <c r="CN474" i="12" s="1"/>
  <c r="CK470" i="12"/>
  <c r="CM470" i="12" s="1"/>
  <c r="CL470" i="12"/>
  <c r="CN470" i="12" s="1"/>
  <c r="CK466" i="12"/>
  <c r="CM466" i="12" s="1"/>
  <c r="CL466" i="12"/>
  <c r="CN466" i="12" s="1"/>
  <c r="CL462" i="12"/>
  <c r="CN462" i="12" s="1"/>
  <c r="CK462" i="12"/>
  <c r="CM462" i="12" s="1"/>
  <c r="CK458" i="12"/>
  <c r="CM458" i="12" s="1"/>
  <c r="CL458" i="12"/>
  <c r="CN458" i="12" s="1"/>
  <c r="CL454" i="12"/>
  <c r="CN454" i="12" s="1"/>
  <c r="CK454" i="12"/>
  <c r="CM454" i="12" s="1"/>
  <c r="CK450" i="12"/>
  <c r="CM450" i="12" s="1"/>
  <c r="CL450" i="12"/>
  <c r="CN450" i="12" s="1"/>
  <c r="CL446" i="12"/>
  <c r="CN446" i="12" s="1"/>
  <c r="CK446" i="12"/>
  <c r="CM446" i="12" s="1"/>
  <c r="CK442" i="12"/>
  <c r="CM442" i="12" s="1"/>
  <c r="CL442" i="12"/>
  <c r="CN442" i="12" s="1"/>
  <c r="CK438" i="12"/>
  <c r="CM438" i="12" s="1"/>
  <c r="CL438" i="12"/>
  <c r="CN438" i="12" s="1"/>
  <c r="CK434" i="12"/>
  <c r="CM434" i="12" s="1"/>
  <c r="CL434" i="12"/>
  <c r="CN434" i="12" s="1"/>
  <c r="CL430" i="12"/>
  <c r="CN430" i="12" s="1"/>
  <c r="CK430" i="12"/>
  <c r="CM430" i="12" s="1"/>
  <c r="CK426" i="12"/>
  <c r="CM426" i="12" s="1"/>
  <c r="CL426" i="12"/>
  <c r="CN426" i="12" s="1"/>
  <c r="CL422" i="12"/>
  <c r="CN422" i="12" s="1"/>
  <c r="CK422" i="12"/>
  <c r="CM422" i="12" s="1"/>
  <c r="CL418" i="12"/>
  <c r="CN418" i="12" s="1"/>
  <c r="CK418" i="12"/>
  <c r="CM418" i="12" s="1"/>
  <c r="CL414" i="12"/>
  <c r="CN414" i="12" s="1"/>
  <c r="CK414" i="12"/>
  <c r="CM414" i="12" s="1"/>
  <c r="CK410" i="12"/>
  <c r="CM410" i="12" s="1"/>
  <c r="CL410" i="12"/>
  <c r="CN410" i="12" s="1"/>
  <c r="CL406" i="12"/>
  <c r="CN406" i="12" s="1"/>
  <c r="CK406" i="12"/>
  <c r="CM406" i="12" s="1"/>
  <c r="CL402" i="12"/>
  <c r="CN402" i="12" s="1"/>
  <c r="CK402" i="12"/>
  <c r="CM402" i="12" s="1"/>
  <c r="CL398" i="12"/>
  <c r="CN398" i="12" s="1"/>
  <c r="CK398" i="12"/>
  <c r="CM398" i="12" s="1"/>
  <c r="CK394" i="12"/>
  <c r="CM394" i="12" s="1"/>
  <c r="CL394" i="12"/>
  <c r="CN394" i="12" s="1"/>
  <c r="CL390" i="12"/>
  <c r="CN390" i="12" s="1"/>
  <c r="CK390" i="12"/>
  <c r="CM390" i="12" s="1"/>
  <c r="CL388" i="12"/>
  <c r="CN388" i="12" s="1"/>
  <c r="CK388" i="12"/>
  <c r="CM388" i="12" s="1"/>
  <c r="CL384" i="12"/>
  <c r="CN384" i="12" s="1"/>
  <c r="CK384" i="12"/>
  <c r="CM384" i="12" s="1"/>
  <c r="CK380" i="12"/>
  <c r="CM380" i="12" s="1"/>
  <c r="CL380" i="12"/>
  <c r="CN380" i="12" s="1"/>
  <c r="CK374" i="12"/>
  <c r="CM374" i="12" s="1"/>
  <c r="CL374" i="12"/>
  <c r="CN374" i="12" s="1"/>
  <c r="CL370" i="12"/>
  <c r="CN370" i="12" s="1"/>
  <c r="CK370" i="12"/>
  <c r="CM370" i="12" s="1"/>
  <c r="CL366" i="12"/>
  <c r="CN366" i="12" s="1"/>
  <c r="CK366" i="12"/>
  <c r="CM366" i="12" s="1"/>
  <c r="CK362" i="12"/>
  <c r="CM362" i="12" s="1"/>
  <c r="CL362" i="12"/>
  <c r="CN362" i="12" s="1"/>
  <c r="CL358" i="12"/>
  <c r="CN358" i="12" s="1"/>
  <c r="CK358" i="12"/>
  <c r="CM358" i="12" s="1"/>
  <c r="CL354" i="12"/>
  <c r="CN354" i="12" s="1"/>
  <c r="CK354" i="12"/>
  <c r="CM354" i="12" s="1"/>
  <c r="CL350" i="12"/>
  <c r="CN350" i="12" s="1"/>
  <c r="CK350" i="12"/>
  <c r="CM350" i="12" s="1"/>
  <c r="CK346" i="12"/>
  <c r="CM346" i="12" s="1"/>
  <c r="CL346" i="12"/>
  <c r="CN346" i="12" s="1"/>
  <c r="CL342" i="12"/>
  <c r="CN342" i="12" s="1"/>
  <c r="CK342" i="12"/>
  <c r="CM342" i="12" s="1"/>
  <c r="CL338" i="12"/>
  <c r="CN338" i="12" s="1"/>
  <c r="CK338" i="12"/>
  <c r="CM338" i="12" s="1"/>
  <c r="CL334" i="12"/>
  <c r="CN334" i="12" s="1"/>
  <c r="CK334" i="12"/>
  <c r="CM334" i="12" s="1"/>
  <c r="CK330" i="12"/>
  <c r="CM330" i="12" s="1"/>
  <c r="CL330" i="12"/>
  <c r="CN330" i="12" s="1"/>
  <c r="CL326" i="12"/>
  <c r="CN326" i="12" s="1"/>
  <c r="CK326" i="12"/>
  <c r="CM326" i="12" s="1"/>
  <c r="CL322" i="12"/>
  <c r="CN322" i="12" s="1"/>
  <c r="CK322" i="12"/>
  <c r="CM322" i="12" s="1"/>
  <c r="CL318" i="12"/>
  <c r="CN318" i="12" s="1"/>
  <c r="CK318" i="12"/>
  <c r="CM318" i="12" s="1"/>
  <c r="CK314" i="12"/>
  <c r="CM314" i="12" s="1"/>
  <c r="CL314" i="12"/>
  <c r="CN314" i="12" s="1"/>
  <c r="CL310" i="12"/>
  <c r="CN310" i="12" s="1"/>
  <c r="CK310" i="12"/>
  <c r="CM310" i="12" s="1"/>
  <c r="CL306" i="12"/>
  <c r="CN306" i="12" s="1"/>
  <c r="CK306" i="12"/>
  <c r="CM306" i="12" s="1"/>
  <c r="CL302" i="12"/>
  <c r="CN302" i="12" s="1"/>
  <c r="CK302" i="12"/>
  <c r="CM302" i="12" s="1"/>
  <c r="CK298" i="12"/>
  <c r="CM298" i="12" s="1"/>
  <c r="CL298" i="12"/>
  <c r="CN298" i="12" s="1"/>
  <c r="CL294" i="12"/>
  <c r="CN294" i="12" s="1"/>
  <c r="CK294" i="12"/>
  <c r="CM294" i="12" s="1"/>
  <c r="CL290" i="12"/>
  <c r="CN290" i="12" s="1"/>
  <c r="CK290" i="12"/>
  <c r="CM290" i="12" s="1"/>
  <c r="CL286" i="12"/>
  <c r="CN286" i="12" s="1"/>
  <c r="CK286" i="12"/>
  <c r="CM286" i="12" s="1"/>
  <c r="CK282" i="12"/>
  <c r="CM282" i="12" s="1"/>
  <c r="CL282" i="12"/>
  <c r="CN282" i="12" s="1"/>
  <c r="CL278" i="12"/>
  <c r="CN278" i="12" s="1"/>
  <c r="CK278" i="12"/>
  <c r="CM278" i="12" s="1"/>
  <c r="CL274" i="12"/>
  <c r="CN274" i="12" s="1"/>
  <c r="CK274" i="12"/>
  <c r="CM274" i="12" s="1"/>
  <c r="CL270" i="12"/>
  <c r="CN270" i="12" s="1"/>
  <c r="CK270" i="12"/>
  <c r="CM270" i="12" s="1"/>
  <c r="CL266" i="12"/>
  <c r="CN266" i="12" s="1"/>
  <c r="CK266" i="12"/>
  <c r="CM266" i="12" s="1"/>
  <c r="CL262" i="12"/>
  <c r="CN262" i="12" s="1"/>
  <c r="CK262" i="12"/>
  <c r="CM262" i="12" s="1"/>
  <c r="CK258" i="12"/>
  <c r="CM258" i="12" s="1"/>
  <c r="CL258" i="12"/>
  <c r="CN258" i="12" s="1"/>
  <c r="CL254" i="12"/>
  <c r="CN254" i="12" s="1"/>
  <c r="CK254" i="12"/>
  <c r="CM254" i="12" s="1"/>
  <c r="CL250" i="12"/>
  <c r="CN250" i="12" s="1"/>
  <c r="CK250" i="12"/>
  <c r="CM250" i="12" s="1"/>
  <c r="CK246" i="12"/>
  <c r="CM246" i="12" s="1"/>
  <c r="CL246" i="12"/>
  <c r="CN246" i="12" s="1"/>
  <c r="CK242" i="12"/>
  <c r="CM242" i="12" s="1"/>
  <c r="CL242" i="12"/>
  <c r="CN242" i="12" s="1"/>
  <c r="CL238" i="12"/>
  <c r="CN238" i="12" s="1"/>
  <c r="CK238" i="12"/>
  <c r="CM238" i="12" s="1"/>
  <c r="CL234" i="12"/>
  <c r="CN234" i="12" s="1"/>
  <c r="CK234" i="12"/>
  <c r="CM234" i="12" s="1"/>
  <c r="CL230" i="12"/>
  <c r="CN230" i="12" s="1"/>
  <c r="CK230" i="12"/>
  <c r="CM230" i="12" s="1"/>
  <c r="CK226" i="12"/>
  <c r="CM226" i="12" s="1"/>
  <c r="CL226" i="12"/>
  <c r="CN226" i="12" s="1"/>
  <c r="CL222" i="12"/>
  <c r="CN222" i="12" s="1"/>
  <c r="CK222" i="12"/>
  <c r="CM222" i="12" s="1"/>
  <c r="CK218" i="12"/>
  <c r="CM218" i="12" s="1"/>
  <c r="CL218" i="12"/>
  <c r="CN218" i="12" s="1"/>
  <c r="CL214" i="12"/>
  <c r="CN214" i="12" s="1"/>
  <c r="CK214" i="12"/>
  <c r="CM214" i="12" s="1"/>
  <c r="CK210" i="12"/>
  <c r="CM210" i="12" s="1"/>
  <c r="CL210" i="12"/>
  <c r="CN210" i="12" s="1"/>
  <c r="CL206" i="12"/>
  <c r="CN206" i="12" s="1"/>
  <c r="CK206" i="12"/>
  <c r="CM206" i="12" s="1"/>
  <c r="CK202" i="12"/>
  <c r="CM202" i="12" s="1"/>
  <c r="CL202" i="12"/>
  <c r="CN202" i="12" s="1"/>
  <c r="CL198" i="12"/>
  <c r="CN198" i="12" s="1"/>
  <c r="CK198" i="12"/>
  <c r="CM198" i="12" s="1"/>
  <c r="CL194" i="12"/>
  <c r="CN194" i="12" s="1"/>
  <c r="CK194" i="12"/>
  <c r="CM194" i="12" s="1"/>
  <c r="CL190" i="12"/>
  <c r="CN190" i="12" s="1"/>
  <c r="CK190" i="12"/>
  <c r="CM190" i="12" s="1"/>
  <c r="CL186" i="12"/>
  <c r="CN186" i="12" s="1"/>
  <c r="CK186" i="12"/>
  <c r="CM186" i="12" s="1"/>
  <c r="CK182" i="12"/>
  <c r="CM182" i="12" s="1"/>
  <c r="CL182" i="12"/>
  <c r="CN182" i="12" s="1"/>
  <c r="CL178" i="12"/>
  <c r="CN178" i="12" s="1"/>
  <c r="CK178" i="12"/>
  <c r="CM178" i="12" s="1"/>
  <c r="CK174" i="12"/>
  <c r="CM174" i="12" s="1"/>
  <c r="CL174" i="12"/>
  <c r="CN174" i="12" s="1"/>
  <c r="CL170" i="12"/>
  <c r="CN170" i="12" s="1"/>
  <c r="CK170" i="12"/>
  <c r="CM170" i="12" s="1"/>
  <c r="CL166" i="12"/>
  <c r="CN166" i="12" s="1"/>
  <c r="CK166" i="12"/>
  <c r="CM166" i="12" s="1"/>
  <c r="CK162" i="12"/>
  <c r="CM162" i="12" s="1"/>
  <c r="CL162" i="12"/>
  <c r="CN162" i="12" s="1"/>
  <c r="CL158" i="12"/>
  <c r="CN158" i="12" s="1"/>
  <c r="CK158" i="12"/>
  <c r="CM158" i="12" s="1"/>
  <c r="CL154" i="12"/>
  <c r="CN154" i="12" s="1"/>
  <c r="CK154" i="12"/>
  <c r="CM154" i="12" s="1"/>
  <c r="CK150" i="12"/>
  <c r="CM150" i="12" s="1"/>
  <c r="CL150" i="12"/>
  <c r="CN150" i="12" s="1"/>
  <c r="CL146" i="12"/>
  <c r="CN146" i="12" s="1"/>
  <c r="CK146" i="12"/>
  <c r="CM146" i="12" s="1"/>
  <c r="CL142" i="12"/>
  <c r="CN142" i="12" s="1"/>
  <c r="CK142" i="12"/>
  <c r="CM142" i="12" s="1"/>
  <c r="CK138" i="12"/>
  <c r="CM138" i="12" s="1"/>
  <c r="CL138" i="12"/>
  <c r="CN138" i="12" s="1"/>
  <c r="CL134" i="12"/>
  <c r="CN134" i="12" s="1"/>
  <c r="CK134" i="12"/>
  <c r="CM134" i="12" s="1"/>
  <c r="CK130" i="12"/>
  <c r="CM130" i="12" s="1"/>
  <c r="CL130" i="12"/>
  <c r="CN130" i="12" s="1"/>
  <c r="CL126" i="12"/>
  <c r="CN126" i="12" s="1"/>
  <c r="CK126" i="12"/>
  <c r="CM126" i="12" s="1"/>
  <c r="CK122" i="12"/>
  <c r="CM122" i="12" s="1"/>
  <c r="CL122" i="12"/>
  <c r="CN122" i="12" s="1"/>
  <c r="CL118" i="12"/>
  <c r="CN118" i="12" s="1"/>
  <c r="CK118" i="12"/>
  <c r="CM118" i="12" s="1"/>
  <c r="CK114" i="12"/>
  <c r="CM114" i="12" s="1"/>
  <c r="CL114" i="12"/>
  <c r="CN114" i="12" s="1"/>
  <c r="CL110" i="12"/>
  <c r="CN110" i="12" s="1"/>
  <c r="CK110" i="12"/>
  <c r="CM110" i="12" s="1"/>
  <c r="CL108" i="12"/>
  <c r="CN108" i="12" s="1"/>
  <c r="CK108" i="12"/>
  <c r="CM108" i="12" s="1"/>
  <c r="CK104" i="12"/>
  <c r="CM104" i="12" s="1"/>
  <c r="CL104" i="12"/>
  <c r="CN104" i="12" s="1"/>
  <c r="CK98" i="12"/>
  <c r="CM98" i="12" s="1"/>
  <c r="CL98" i="12"/>
  <c r="CN98" i="12" s="1"/>
  <c r="CL94" i="12"/>
  <c r="CN94" i="12" s="1"/>
  <c r="CK94" i="12"/>
  <c r="CM94" i="12" s="1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AR29" i="12"/>
  <c r="CK631" i="12"/>
  <c r="CM631" i="12" s="1"/>
  <c r="CL631" i="12"/>
  <c r="CN631" i="12" s="1"/>
  <c r="CK629" i="12"/>
  <c r="CM629" i="12" s="1"/>
  <c r="CL629" i="12"/>
  <c r="CN629" i="12" s="1"/>
  <c r="CK627" i="12"/>
  <c r="CM627" i="12" s="1"/>
  <c r="CL627" i="12"/>
  <c r="CN627" i="12" s="1"/>
  <c r="CK625" i="12"/>
  <c r="CM625" i="12" s="1"/>
  <c r="CL625" i="12"/>
  <c r="CN625" i="12" s="1"/>
  <c r="CK623" i="12"/>
  <c r="CM623" i="12" s="1"/>
  <c r="CL623" i="12"/>
  <c r="CN623" i="12" s="1"/>
  <c r="CK621" i="12"/>
  <c r="CM621" i="12" s="1"/>
  <c r="CL621" i="12"/>
  <c r="CN621" i="12" s="1"/>
  <c r="CK619" i="12"/>
  <c r="CM619" i="12" s="1"/>
  <c r="CL619" i="12"/>
  <c r="CN619" i="12" s="1"/>
  <c r="CK617" i="12"/>
  <c r="CM617" i="12" s="1"/>
  <c r="CL617" i="12"/>
  <c r="CN617" i="12" s="1"/>
  <c r="CK615" i="12"/>
  <c r="CM615" i="12" s="1"/>
  <c r="CL615" i="12"/>
  <c r="CN615" i="12" s="1"/>
  <c r="CK613" i="12"/>
  <c r="CM613" i="12" s="1"/>
  <c r="CL613" i="12"/>
  <c r="CN613" i="12" s="1"/>
  <c r="CK611" i="12"/>
  <c r="CM611" i="12" s="1"/>
  <c r="CL611" i="12"/>
  <c r="CN611" i="12" s="1"/>
  <c r="CK609" i="12"/>
  <c r="CM609" i="12" s="1"/>
  <c r="CL609" i="12"/>
  <c r="CN609" i="12" s="1"/>
  <c r="CK607" i="12"/>
  <c r="CM607" i="12" s="1"/>
  <c r="CL607" i="12"/>
  <c r="CN607" i="12" s="1"/>
  <c r="CK605" i="12"/>
  <c r="CM605" i="12" s="1"/>
  <c r="CL605" i="12"/>
  <c r="CN605" i="12" s="1"/>
  <c r="CK603" i="12"/>
  <c r="CM603" i="12" s="1"/>
  <c r="CL603" i="12"/>
  <c r="CN603" i="12" s="1"/>
  <c r="CK601" i="12"/>
  <c r="CM601" i="12" s="1"/>
  <c r="CL601" i="12"/>
  <c r="CN601" i="12" s="1"/>
  <c r="CL630" i="12"/>
  <c r="CN630" i="12" s="1"/>
  <c r="CK630" i="12"/>
  <c r="CM630" i="12" s="1"/>
  <c r="CK626" i="12"/>
  <c r="CM626" i="12" s="1"/>
  <c r="CL626" i="12"/>
  <c r="CN626" i="12" s="1"/>
  <c r="CL622" i="12"/>
  <c r="CN622" i="12" s="1"/>
  <c r="CK622" i="12"/>
  <c r="CM622" i="12" s="1"/>
  <c r="CL618" i="12"/>
  <c r="CN618" i="12" s="1"/>
  <c r="CK618" i="12"/>
  <c r="CM618" i="12" s="1"/>
  <c r="CL614" i="12"/>
  <c r="CN614" i="12" s="1"/>
  <c r="CK614" i="12"/>
  <c r="CM614" i="12" s="1"/>
  <c r="CK610" i="12"/>
  <c r="CM610" i="12" s="1"/>
  <c r="CL610" i="12"/>
  <c r="CN610" i="12" s="1"/>
  <c r="CL606" i="12"/>
  <c r="CN606" i="12" s="1"/>
  <c r="CK606" i="12"/>
  <c r="CM606" i="12" s="1"/>
  <c r="CK602" i="12"/>
  <c r="CM602" i="12" s="1"/>
  <c r="CL602" i="12"/>
  <c r="CN602" i="12" s="1"/>
  <c r="CL598" i="12"/>
  <c r="CN598" i="12" s="1"/>
  <c r="CK598" i="12"/>
  <c r="CM598" i="12" s="1"/>
  <c r="CL594" i="12"/>
  <c r="CN594" i="12" s="1"/>
  <c r="CK594" i="12"/>
  <c r="CM594" i="12" s="1"/>
  <c r="CL590" i="12"/>
  <c r="CN590" i="12" s="1"/>
  <c r="CK590" i="12"/>
  <c r="CM590" i="12" s="1"/>
  <c r="CK586" i="12"/>
  <c r="CM586" i="12" s="1"/>
  <c r="CL586" i="12"/>
  <c r="CN586" i="12" s="1"/>
  <c r="CL582" i="12"/>
  <c r="CN582" i="12" s="1"/>
  <c r="CK582" i="12"/>
  <c r="CM582" i="12" s="1"/>
  <c r="CL578" i="12"/>
  <c r="CN578" i="12" s="1"/>
  <c r="CK578" i="12"/>
  <c r="CM578" i="12" s="1"/>
  <c r="CL574" i="12"/>
  <c r="CN574" i="12" s="1"/>
  <c r="CK574" i="12"/>
  <c r="CM574" i="12" s="1"/>
  <c r="CK570" i="12"/>
  <c r="CM570" i="12" s="1"/>
  <c r="CL570" i="12"/>
  <c r="CN570" i="12" s="1"/>
  <c r="CL566" i="12"/>
  <c r="CN566" i="12" s="1"/>
  <c r="CK566" i="12"/>
  <c r="CM566" i="12" s="1"/>
  <c r="CK562" i="12"/>
  <c r="CM562" i="12" s="1"/>
  <c r="CL562" i="12"/>
  <c r="CN562" i="12" s="1"/>
  <c r="CL558" i="12"/>
  <c r="CN558" i="12" s="1"/>
  <c r="CK558" i="12"/>
  <c r="CM558" i="12" s="1"/>
  <c r="CK554" i="12"/>
  <c r="CM554" i="12" s="1"/>
  <c r="CL554" i="12"/>
  <c r="CN554" i="12" s="1"/>
  <c r="CL548" i="12"/>
  <c r="CN548" i="12" s="1"/>
  <c r="CK548" i="12"/>
  <c r="CM548" i="12" s="1"/>
  <c r="CL544" i="12"/>
  <c r="CN544" i="12" s="1"/>
  <c r="CK544" i="12"/>
  <c r="CM544" i="12" s="1"/>
  <c r="CL540" i="12"/>
  <c r="CN540" i="12" s="1"/>
  <c r="CK540" i="12"/>
  <c r="CM540" i="12" s="1"/>
  <c r="CL536" i="12"/>
  <c r="CN536" i="12" s="1"/>
  <c r="CK536" i="12"/>
  <c r="CM536" i="12" s="1"/>
  <c r="CL532" i="12"/>
  <c r="CN532" i="12" s="1"/>
  <c r="CK532" i="12"/>
  <c r="CM532" i="12" s="1"/>
  <c r="CL528" i="12"/>
  <c r="CN528" i="12" s="1"/>
  <c r="CK528" i="12"/>
  <c r="CM528" i="12" s="1"/>
  <c r="CL524" i="12"/>
  <c r="CN524" i="12" s="1"/>
  <c r="CK524" i="12"/>
  <c r="CM524" i="12" s="1"/>
  <c r="CL520" i="12"/>
  <c r="CN520" i="12" s="1"/>
  <c r="CK520" i="12"/>
  <c r="CM520" i="12" s="1"/>
  <c r="CL516" i="12"/>
  <c r="CN516" i="12" s="1"/>
  <c r="CK516" i="12"/>
  <c r="CM516" i="12" s="1"/>
  <c r="CL512" i="12"/>
  <c r="CN512" i="12" s="1"/>
  <c r="CK512" i="12"/>
  <c r="CM512" i="12" s="1"/>
  <c r="CK508" i="12"/>
  <c r="CM508" i="12" s="1"/>
  <c r="CL508" i="12"/>
  <c r="CN508" i="12" s="1"/>
  <c r="CL504" i="12"/>
  <c r="CN504" i="12" s="1"/>
  <c r="CK504" i="12"/>
  <c r="CM504" i="12" s="1"/>
  <c r="CL500" i="12"/>
  <c r="CN500" i="12" s="1"/>
  <c r="CK500" i="12"/>
  <c r="CM500" i="12" s="1"/>
  <c r="CL496" i="12"/>
  <c r="CN496" i="12" s="1"/>
  <c r="CK496" i="12"/>
  <c r="CM496" i="12" s="1"/>
  <c r="CL492" i="12"/>
  <c r="CN492" i="12" s="1"/>
  <c r="CK492" i="12"/>
  <c r="CM492" i="12" s="1"/>
  <c r="CL488" i="12"/>
  <c r="CN488" i="12" s="1"/>
  <c r="CK488" i="12"/>
  <c r="CM488" i="12" s="1"/>
  <c r="CL484" i="12"/>
  <c r="CN484" i="12" s="1"/>
  <c r="CK484" i="12"/>
  <c r="CM484" i="12" s="1"/>
  <c r="CL480" i="12"/>
  <c r="CN480" i="12" s="1"/>
  <c r="CK480" i="12"/>
  <c r="CM480" i="12" s="1"/>
  <c r="CK476" i="12"/>
  <c r="CM476" i="12" s="1"/>
  <c r="CL476" i="12"/>
  <c r="CN476" i="12" s="1"/>
  <c r="CL472" i="12"/>
  <c r="CN472" i="12" s="1"/>
  <c r="CK472" i="12"/>
  <c r="CM472" i="12" s="1"/>
  <c r="CL468" i="12"/>
  <c r="CN468" i="12" s="1"/>
  <c r="CK468" i="12"/>
  <c r="CM468" i="12" s="1"/>
  <c r="CL464" i="12"/>
  <c r="CN464" i="12" s="1"/>
  <c r="CK464" i="12"/>
  <c r="CM464" i="12" s="1"/>
  <c r="CL460" i="12"/>
  <c r="CN460" i="12" s="1"/>
  <c r="CK460" i="12"/>
  <c r="CM460" i="12" s="1"/>
  <c r="CL456" i="12"/>
  <c r="CN456" i="12" s="1"/>
  <c r="CK456" i="12"/>
  <c r="CM456" i="12" s="1"/>
  <c r="CL452" i="12"/>
  <c r="CN452" i="12" s="1"/>
  <c r="CK452" i="12"/>
  <c r="CM452" i="12" s="1"/>
  <c r="CL448" i="12"/>
  <c r="CN448" i="12" s="1"/>
  <c r="CK448" i="12"/>
  <c r="CM448" i="12" s="1"/>
  <c r="CL444" i="12"/>
  <c r="CN444" i="12" s="1"/>
  <c r="CK444" i="12"/>
  <c r="CM444" i="12" s="1"/>
  <c r="CL440" i="12"/>
  <c r="CN440" i="12" s="1"/>
  <c r="CK440" i="12"/>
  <c r="CM440" i="12" s="1"/>
  <c r="CK436" i="12"/>
  <c r="CM436" i="12" s="1"/>
  <c r="CL436" i="12"/>
  <c r="CN436" i="12" s="1"/>
  <c r="CL432" i="12"/>
  <c r="CN432" i="12" s="1"/>
  <c r="CK432" i="12"/>
  <c r="CM432" i="12" s="1"/>
  <c r="CL428" i="12"/>
  <c r="CN428" i="12" s="1"/>
  <c r="CK428" i="12"/>
  <c r="CM428" i="12" s="1"/>
  <c r="CL424" i="12"/>
  <c r="CN424" i="12" s="1"/>
  <c r="CK424" i="12"/>
  <c r="CM424" i="12" s="1"/>
  <c r="CK420" i="12"/>
  <c r="CM420" i="12" s="1"/>
  <c r="CL420" i="12"/>
  <c r="CN420" i="12" s="1"/>
  <c r="CL416" i="12"/>
  <c r="CN416" i="12" s="1"/>
  <c r="CK416" i="12"/>
  <c r="CM416" i="12" s="1"/>
  <c r="CL412" i="12"/>
  <c r="CN412" i="12" s="1"/>
  <c r="CK412" i="12"/>
  <c r="CM412" i="12" s="1"/>
  <c r="CL408" i="12"/>
  <c r="CN408" i="12" s="1"/>
  <c r="CK408" i="12"/>
  <c r="CM408" i="12" s="1"/>
  <c r="CL404" i="12"/>
  <c r="CN404" i="12" s="1"/>
  <c r="CK404" i="12"/>
  <c r="CM404" i="12" s="1"/>
  <c r="CL400" i="12"/>
  <c r="CN400" i="12" s="1"/>
  <c r="CK400" i="12"/>
  <c r="CM400" i="12" s="1"/>
  <c r="CL396" i="12"/>
  <c r="CN396" i="12" s="1"/>
  <c r="CK396" i="12"/>
  <c r="CM396" i="12" s="1"/>
  <c r="CL392" i="12"/>
  <c r="CN392" i="12" s="1"/>
  <c r="CK392" i="12"/>
  <c r="CM392" i="12" s="1"/>
  <c r="CL386" i="12"/>
  <c r="CN386" i="12" s="1"/>
  <c r="CK386" i="12"/>
  <c r="CM386" i="12" s="1"/>
  <c r="CL382" i="12"/>
  <c r="CN382" i="12" s="1"/>
  <c r="CK382" i="12"/>
  <c r="CM382" i="12" s="1"/>
  <c r="CK378" i="12"/>
  <c r="CM378" i="12" s="1"/>
  <c r="CL378" i="12"/>
  <c r="CN378" i="12" s="1"/>
  <c r="CL376" i="12"/>
  <c r="CN376" i="12" s="1"/>
  <c r="CK376" i="12"/>
  <c r="CM376" i="12" s="1"/>
  <c r="CL372" i="12"/>
  <c r="CN372" i="12" s="1"/>
  <c r="CK372" i="12"/>
  <c r="CM372" i="12" s="1"/>
  <c r="CL368" i="12"/>
  <c r="CN368" i="12" s="1"/>
  <c r="CK368" i="12"/>
  <c r="CM368" i="12" s="1"/>
  <c r="CL364" i="12"/>
  <c r="CN364" i="12" s="1"/>
  <c r="CK364" i="12"/>
  <c r="CM364" i="12" s="1"/>
  <c r="CL360" i="12"/>
  <c r="CN360" i="12" s="1"/>
  <c r="CK360" i="12"/>
  <c r="CM360" i="12" s="1"/>
  <c r="CL356" i="12"/>
  <c r="CN356" i="12" s="1"/>
  <c r="CK356" i="12"/>
  <c r="CM356" i="12" s="1"/>
  <c r="CL352" i="12"/>
  <c r="CN352" i="12" s="1"/>
  <c r="CK352" i="12"/>
  <c r="CM352" i="12" s="1"/>
  <c r="CL348" i="12"/>
  <c r="CN348" i="12" s="1"/>
  <c r="CK348" i="12"/>
  <c r="CM348" i="12" s="1"/>
  <c r="CL344" i="12"/>
  <c r="CN344" i="12" s="1"/>
  <c r="CK344" i="12"/>
  <c r="CM344" i="12" s="1"/>
  <c r="CL340" i="12"/>
  <c r="CN340" i="12" s="1"/>
  <c r="CK340" i="12"/>
  <c r="CM340" i="12" s="1"/>
  <c r="CL336" i="12"/>
  <c r="CN336" i="12" s="1"/>
  <c r="CK336" i="12"/>
  <c r="CM336" i="12" s="1"/>
  <c r="CL332" i="12"/>
  <c r="CN332" i="12" s="1"/>
  <c r="CK332" i="12"/>
  <c r="CM332" i="12" s="1"/>
  <c r="CL328" i="12"/>
  <c r="CN328" i="12" s="1"/>
  <c r="CK328" i="12"/>
  <c r="CM328" i="12" s="1"/>
  <c r="CL324" i="12"/>
  <c r="CN324" i="12" s="1"/>
  <c r="CK324" i="12"/>
  <c r="CM324" i="12" s="1"/>
  <c r="CL320" i="12"/>
  <c r="CN320" i="12" s="1"/>
  <c r="CK320" i="12"/>
  <c r="CM320" i="12" s="1"/>
  <c r="CL316" i="12"/>
  <c r="CN316" i="12" s="1"/>
  <c r="CK316" i="12"/>
  <c r="CM316" i="12" s="1"/>
  <c r="CL312" i="12"/>
  <c r="CN312" i="12" s="1"/>
  <c r="CK312" i="12"/>
  <c r="CM312" i="12" s="1"/>
  <c r="CL308" i="12"/>
  <c r="CN308" i="12" s="1"/>
  <c r="CK308" i="12"/>
  <c r="CM308" i="12" s="1"/>
  <c r="CL304" i="12"/>
  <c r="CN304" i="12" s="1"/>
  <c r="CK304" i="12"/>
  <c r="CM304" i="12" s="1"/>
  <c r="CL300" i="12"/>
  <c r="CN300" i="12" s="1"/>
  <c r="CK300" i="12"/>
  <c r="CM300" i="12" s="1"/>
  <c r="CL296" i="12"/>
  <c r="CN296" i="12" s="1"/>
  <c r="CK296" i="12"/>
  <c r="CM296" i="12" s="1"/>
  <c r="CL292" i="12"/>
  <c r="CN292" i="12" s="1"/>
  <c r="CK292" i="12"/>
  <c r="CM292" i="12" s="1"/>
  <c r="CL288" i="12"/>
  <c r="CN288" i="12" s="1"/>
  <c r="CK288" i="12"/>
  <c r="CM288" i="12" s="1"/>
  <c r="CL284" i="12"/>
  <c r="CN284" i="12" s="1"/>
  <c r="CK284" i="12"/>
  <c r="CM284" i="12" s="1"/>
  <c r="CL280" i="12"/>
  <c r="CN280" i="12" s="1"/>
  <c r="CK280" i="12"/>
  <c r="CM280" i="12" s="1"/>
  <c r="CL276" i="12"/>
  <c r="CN276" i="12" s="1"/>
  <c r="CK276" i="12"/>
  <c r="CM276" i="12" s="1"/>
  <c r="CL272" i="12"/>
  <c r="CN272" i="12" s="1"/>
  <c r="CK272" i="12"/>
  <c r="CM272" i="12" s="1"/>
  <c r="CL268" i="12"/>
  <c r="CN268" i="12" s="1"/>
  <c r="CK268" i="12"/>
  <c r="CM268" i="12" s="1"/>
  <c r="CL264" i="12"/>
  <c r="CN264" i="12" s="1"/>
  <c r="CK264" i="12"/>
  <c r="CM264" i="12" s="1"/>
  <c r="CL260" i="12"/>
  <c r="CN260" i="12" s="1"/>
  <c r="CK260" i="12"/>
  <c r="CM260" i="12" s="1"/>
  <c r="CL256" i="12"/>
  <c r="CN256" i="12" s="1"/>
  <c r="CK256" i="12"/>
  <c r="CM256" i="12" s="1"/>
  <c r="CL252" i="12"/>
  <c r="CN252" i="12" s="1"/>
  <c r="CK252" i="12"/>
  <c r="CM252" i="12" s="1"/>
  <c r="CL248" i="12"/>
  <c r="CN248" i="12" s="1"/>
  <c r="CK248" i="12"/>
  <c r="CM248" i="12" s="1"/>
  <c r="CL244" i="12"/>
  <c r="CN244" i="12" s="1"/>
  <c r="CK244" i="12"/>
  <c r="CM244" i="12" s="1"/>
  <c r="CL240" i="12"/>
  <c r="CN240" i="12" s="1"/>
  <c r="CK240" i="12"/>
  <c r="CM240" i="12" s="1"/>
  <c r="CL236" i="12"/>
  <c r="CN236" i="12" s="1"/>
  <c r="CK236" i="12"/>
  <c r="CM236" i="12" s="1"/>
  <c r="CL232" i="12"/>
  <c r="CN232" i="12" s="1"/>
  <c r="CK232" i="12"/>
  <c r="CM232" i="12" s="1"/>
  <c r="CL228" i="12"/>
  <c r="CN228" i="12" s="1"/>
  <c r="CK228" i="12"/>
  <c r="CM228" i="12" s="1"/>
  <c r="CL224" i="12"/>
  <c r="CN224" i="12" s="1"/>
  <c r="CK224" i="12"/>
  <c r="CM224" i="12" s="1"/>
  <c r="CL220" i="12"/>
  <c r="CN220" i="12" s="1"/>
  <c r="CK220" i="12"/>
  <c r="CM220" i="12" s="1"/>
  <c r="CL216" i="12"/>
  <c r="CN216" i="12" s="1"/>
  <c r="CK216" i="12"/>
  <c r="CM216" i="12" s="1"/>
  <c r="CL212" i="12"/>
  <c r="CN212" i="12" s="1"/>
  <c r="CK212" i="12"/>
  <c r="CM212" i="12" s="1"/>
  <c r="CL208" i="12"/>
  <c r="CN208" i="12" s="1"/>
  <c r="CK208" i="12"/>
  <c r="CM208" i="12" s="1"/>
  <c r="CL204" i="12"/>
  <c r="CN204" i="12" s="1"/>
  <c r="CK204" i="12"/>
  <c r="CM204" i="12" s="1"/>
  <c r="CL200" i="12"/>
  <c r="CN200" i="12" s="1"/>
  <c r="CK200" i="12"/>
  <c r="CM200" i="12" s="1"/>
  <c r="CL196" i="12"/>
  <c r="CN196" i="12" s="1"/>
  <c r="CK196" i="12"/>
  <c r="CM196" i="12" s="1"/>
  <c r="CL192" i="12"/>
  <c r="CN192" i="12" s="1"/>
  <c r="CK192" i="12"/>
  <c r="CM192" i="12" s="1"/>
  <c r="CL188" i="12"/>
  <c r="CN188" i="12" s="1"/>
  <c r="CK188" i="12"/>
  <c r="CM188" i="12" s="1"/>
  <c r="CL184" i="12"/>
  <c r="CN184" i="12" s="1"/>
  <c r="CK184" i="12"/>
  <c r="CM184" i="12" s="1"/>
  <c r="CL180" i="12"/>
  <c r="CN180" i="12" s="1"/>
  <c r="CK180" i="12"/>
  <c r="CM180" i="12" s="1"/>
  <c r="CL176" i="12"/>
  <c r="CN176" i="12" s="1"/>
  <c r="CK176" i="12"/>
  <c r="CM176" i="12" s="1"/>
  <c r="CL172" i="12"/>
  <c r="CN172" i="12" s="1"/>
  <c r="CK172" i="12"/>
  <c r="CM172" i="12" s="1"/>
  <c r="CL168" i="12"/>
  <c r="CN168" i="12" s="1"/>
  <c r="CK168" i="12"/>
  <c r="CM168" i="12" s="1"/>
  <c r="CK164" i="12"/>
  <c r="CM164" i="12" s="1"/>
  <c r="CL164" i="12"/>
  <c r="CN164" i="12" s="1"/>
  <c r="CL160" i="12"/>
  <c r="CN160" i="12" s="1"/>
  <c r="CK160" i="12"/>
  <c r="CM160" i="12" s="1"/>
  <c r="CL156" i="12"/>
  <c r="CN156" i="12" s="1"/>
  <c r="CK156" i="12"/>
  <c r="CM156" i="12" s="1"/>
  <c r="CL152" i="12"/>
  <c r="CN152" i="12" s="1"/>
  <c r="CK152" i="12"/>
  <c r="CM152" i="12" s="1"/>
  <c r="CL148" i="12"/>
  <c r="CN148" i="12" s="1"/>
  <c r="CK148" i="12"/>
  <c r="CM148" i="12" s="1"/>
  <c r="CK144" i="12"/>
  <c r="CM144" i="12" s="1"/>
  <c r="CL144" i="12"/>
  <c r="CN144" i="12" s="1"/>
  <c r="CL140" i="12"/>
  <c r="CN140" i="12" s="1"/>
  <c r="CK140" i="12"/>
  <c r="CM140" i="12" s="1"/>
  <c r="CL136" i="12"/>
  <c r="CN136" i="12" s="1"/>
  <c r="CK136" i="12"/>
  <c r="CM136" i="12" s="1"/>
  <c r="CL132" i="12"/>
  <c r="CN132" i="12" s="1"/>
  <c r="CK132" i="12"/>
  <c r="CM132" i="12" s="1"/>
  <c r="CL128" i="12"/>
  <c r="CN128" i="12" s="1"/>
  <c r="CK128" i="12"/>
  <c r="CM128" i="12" s="1"/>
  <c r="CL124" i="12"/>
  <c r="CN124" i="12" s="1"/>
  <c r="CK124" i="12"/>
  <c r="CM124" i="12" s="1"/>
  <c r="CL120" i="12"/>
  <c r="CN120" i="12" s="1"/>
  <c r="CK120" i="12"/>
  <c r="CM120" i="12" s="1"/>
  <c r="CL116" i="12"/>
  <c r="CN116" i="12" s="1"/>
  <c r="CK116" i="12"/>
  <c r="CM116" i="12" s="1"/>
  <c r="CL112" i="12"/>
  <c r="CN112" i="12" s="1"/>
  <c r="CK112" i="12"/>
  <c r="CM112" i="12" s="1"/>
  <c r="CK106" i="12"/>
  <c r="CM106" i="12" s="1"/>
  <c r="CL106" i="12"/>
  <c r="CN106" i="12" s="1"/>
  <c r="CL102" i="12"/>
  <c r="CN102" i="12" s="1"/>
  <c r="CK102" i="12"/>
  <c r="CM102" i="12" s="1"/>
  <c r="CL100" i="12"/>
  <c r="CN100" i="12" s="1"/>
  <c r="CK100" i="12"/>
  <c r="CM100" i="12" s="1"/>
  <c r="CL96" i="12"/>
  <c r="CN96" i="12" s="1"/>
  <c r="CK96" i="12"/>
  <c r="CM96" i="12" s="1"/>
  <c r="CK599" i="12"/>
  <c r="CM599" i="12" s="1"/>
  <c r="CL599" i="12"/>
  <c r="CN599" i="12" s="1"/>
  <c r="CK597" i="12"/>
  <c r="CM597" i="12" s="1"/>
  <c r="CL597" i="12"/>
  <c r="CN597" i="12" s="1"/>
  <c r="CK595" i="12"/>
  <c r="CM595" i="12" s="1"/>
  <c r="CL595" i="12"/>
  <c r="CN595" i="12" s="1"/>
  <c r="CK593" i="12"/>
  <c r="CM593" i="12" s="1"/>
  <c r="CL593" i="12"/>
  <c r="CN593" i="12" s="1"/>
  <c r="CK591" i="12"/>
  <c r="CM591" i="12" s="1"/>
  <c r="CL591" i="12"/>
  <c r="CN591" i="12" s="1"/>
  <c r="CK589" i="12"/>
  <c r="CM589" i="12" s="1"/>
  <c r="CL589" i="12"/>
  <c r="CN589" i="12" s="1"/>
  <c r="CK587" i="12"/>
  <c r="CM587" i="12" s="1"/>
  <c r="CL587" i="12"/>
  <c r="CN587" i="12" s="1"/>
  <c r="CL585" i="12"/>
  <c r="CN585" i="12" s="1"/>
  <c r="CK585" i="12"/>
  <c r="CM585" i="12" s="1"/>
  <c r="CK583" i="12"/>
  <c r="CM583" i="12" s="1"/>
  <c r="CL583" i="12"/>
  <c r="CN583" i="12" s="1"/>
  <c r="CK581" i="12"/>
  <c r="CM581" i="12" s="1"/>
  <c r="CL581" i="12"/>
  <c r="CN581" i="12" s="1"/>
  <c r="CK579" i="12"/>
  <c r="CM579" i="12" s="1"/>
  <c r="CL579" i="12"/>
  <c r="CN579" i="12" s="1"/>
  <c r="CK577" i="12"/>
  <c r="CM577" i="12" s="1"/>
  <c r="CL577" i="12"/>
  <c r="CN577" i="12" s="1"/>
  <c r="CK575" i="12"/>
  <c r="CM575" i="12" s="1"/>
  <c r="CL575" i="12"/>
  <c r="CN575" i="12" s="1"/>
  <c r="CK573" i="12"/>
  <c r="CM573" i="12" s="1"/>
  <c r="CL573" i="12"/>
  <c r="CN573" i="12" s="1"/>
  <c r="CL571" i="12"/>
  <c r="CN571" i="12" s="1"/>
  <c r="CK571" i="12"/>
  <c r="CM571" i="12" s="1"/>
  <c r="CK569" i="12"/>
  <c r="CM569" i="12" s="1"/>
  <c r="CL569" i="12"/>
  <c r="CN569" i="12" s="1"/>
  <c r="CK567" i="12"/>
  <c r="CM567" i="12" s="1"/>
  <c r="CL567" i="12"/>
  <c r="CN567" i="12" s="1"/>
  <c r="CK565" i="12"/>
  <c r="CM565" i="12" s="1"/>
  <c r="CL565" i="12"/>
  <c r="CN565" i="12" s="1"/>
  <c r="CK563" i="12"/>
  <c r="CM563" i="12" s="1"/>
  <c r="CL563" i="12"/>
  <c r="CN563" i="12" s="1"/>
  <c r="CK561" i="12"/>
  <c r="CM561" i="12" s="1"/>
  <c r="CL561" i="12"/>
  <c r="CN561" i="12" s="1"/>
  <c r="CK559" i="12"/>
  <c r="CM559" i="12" s="1"/>
  <c r="CL559" i="12"/>
  <c r="CN559" i="12" s="1"/>
  <c r="CK557" i="12"/>
  <c r="CM557" i="12" s="1"/>
  <c r="CL557" i="12"/>
  <c r="CN557" i="12" s="1"/>
  <c r="CK555" i="12"/>
  <c r="CM555" i="12" s="1"/>
  <c r="CL555" i="12"/>
  <c r="CN555" i="12" s="1"/>
  <c r="CK553" i="12"/>
  <c r="CM553" i="12" s="1"/>
  <c r="CL553" i="12"/>
  <c r="CN553" i="12" s="1"/>
  <c r="CK551" i="12"/>
  <c r="CM551" i="12" s="1"/>
  <c r="CL551" i="12"/>
  <c r="CN551" i="12" s="1"/>
  <c r="CK549" i="12"/>
  <c r="CM549" i="12" s="1"/>
  <c r="CL549" i="12"/>
  <c r="CN549" i="12" s="1"/>
  <c r="CK547" i="12"/>
  <c r="CM547" i="12" s="1"/>
  <c r="CL547" i="12"/>
  <c r="CN547" i="12" s="1"/>
  <c r="CK545" i="12"/>
  <c r="CM545" i="12" s="1"/>
  <c r="CL545" i="12"/>
  <c r="CN545" i="12" s="1"/>
  <c r="CK543" i="12"/>
  <c r="CM543" i="12" s="1"/>
  <c r="CL543" i="12"/>
  <c r="CN543" i="12" s="1"/>
  <c r="CK541" i="12"/>
  <c r="CM541" i="12" s="1"/>
  <c r="CL541" i="12"/>
  <c r="CN541" i="12" s="1"/>
  <c r="CK539" i="12"/>
  <c r="CM539" i="12" s="1"/>
  <c r="CL539" i="12"/>
  <c r="CN539" i="12" s="1"/>
  <c r="CK537" i="12"/>
  <c r="CM537" i="12" s="1"/>
  <c r="CL537" i="12"/>
  <c r="CN537" i="12" s="1"/>
  <c r="CL535" i="12"/>
  <c r="CN535" i="12" s="1"/>
  <c r="CK535" i="12"/>
  <c r="CM535" i="12" s="1"/>
  <c r="CL533" i="12"/>
  <c r="CN533" i="12" s="1"/>
  <c r="CK533" i="12"/>
  <c r="CM533" i="12" s="1"/>
  <c r="CK531" i="12"/>
  <c r="CM531" i="12" s="1"/>
  <c r="CL531" i="12"/>
  <c r="CN531" i="12" s="1"/>
  <c r="CK529" i="12"/>
  <c r="CM529" i="12" s="1"/>
  <c r="CL529" i="12"/>
  <c r="CN529" i="12" s="1"/>
  <c r="CK527" i="12"/>
  <c r="CM527" i="12" s="1"/>
  <c r="CL527" i="12"/>
  <c r="CN527" i="12" s="1"/>
  <c r="CK525" i="12"/>
  <c r="CM525" i="12" s="1"/>
  <c r="CL525" i="12"/>
  <c r="CN525" i="12" s="1"/>
  <c r="CK523" i="12"/>
  <c r="CM523" i="12" s="1"/>
  <c r="CL523" i="12"/>
  <c r="CN523" i="12" s="1"/>
  <c r="CK521" i="12"/>
  <c r="CM521" i="12" s="1"/>
  <c r="CL521" i="12"/>
  <c r="CN521" i="12" s="1"/>
  <c r="CK519" i="12"/>
  <c r="CM519" i="12" s="1"/>
  <c r="CL519" i="12"/>
  <c r="CN519" i="12" s="1"/>
  <c r="CK517" i="12"/>
  <c r="CM517" i="12" s="1"/>
  <c r="CL517" i="12"/>
  <c r="CN517" i="12" s="1"/>
  <c r="CK515" i="12"/>
  <c r="CM515" i="12" s="1"/>
  <c r="CL515" i="12"/>
  <c r="CN515" i="12" s="1"/>
  <c r="CK513" i="12"/>
  <c r="CM513" i="12" s="1"/>
  <c r="CL513" i="12"/>
  <c r="CN513" i="12" s="1"/>
  <c r="CK511" i="12"/>
  <c r="CM511" i="12" s="1"/>
  <c r="CL511" i="12"/>
  <c r="CN511" i="12" s="1"/>
  <c r="CK509" i="12"/>
  <c r="CM509" i="12" s="1"/>
  <c r="CL509" i="12"/>
  <c r="CN509" i="12" s="1"/>
  <c r="CK507" i="12"/>
  <c r="CM507" i="12" s="1"/>
  <c r="CL507" i="12"/>
  <c r="CN507" i="12" s="1"/>
  <c r="CK505" i="12"/>
  <c r="CM505" i="12" s="1"/>
  <c r="CL505" i="12"/>
  <c r="CN505" i="12" s="1"/>
  <c r="CK503" i="12"/>
  <c r="CM503" i="12" s="1"/>
  <c r="CL503" i="12"/>
  <c r="CN503" i="12" s="1"/>
  <c r="CK501" i="12"/>
  <c r="CM501" i="12" s="1"/>
  <c r="CL501" i="12"/>
  <c r="CN501" i="12" s="1"/>
  <c r="CK499" i="12"/>
  <c r="CM499" i="12" s="1"/>
  <c r="CL499" i="12"/>
  <c r="CN499" i="12" s="1"/>
  <c r="CK497" i="12"/>
  <c r="CM497" i="12" s="1"/>
  <c r="CL497" i="12"/>
  <c r="CN497" i="12" s="1"/>
  <c r="CK495" i="12"/>
  <c r="CM495" i="12" s="1"/>
  <c r="CL495" i="12"/>
  <c r="CN495" i="12" s="1"/>
  <c r="CK493" i="12"/>
  <c r="CM493" i="12" s="1"/>
  <c r="CL493" i="12"/>
  <c r="CN493" i="12" s="1"/>
  <c r="CK491" i="12"/>
  <c r="CM491" i="12" s="1"/>
  <c r="CL491" i="12"/>
  <c r="CN491" i="12" s="1"/>
  <c r="CK489" i="12"/>
  <c r="CM489" i="12" s="1"/>
  <c r="CL489" i="12"/>
  <c r="CN489" i="12" s="1"/>
  <c r="CK487" i="12"/>
  <c r="CM487" i="12" s="1"/>
  <c r="CL487" i="12"/>
  <c r="CN487" i="12" s="1"/>
  <c r="CK485" i="12"/>
  <c r="CM485" i="12" s="1"/>
  <c r="CL485" i="12"/>
  <c r="CN485" i="12" s="1"/>
  <c r="CK483" i="12"/>
  <c r="CM483" i="12" s="1"/>
  <c r="CL483" i="12"/>
  <c r="CN483" i="12" s="1"/>
  <c r="CK481" i="12"/>
  <c r="CM481" i="12" s="1"/>
  <c r="CL481" i="12"/>
  <c r="CN481" i="12" s="1"/>
  <c r="CK479" i="12"/>
  <c r="CM479" i="12" s="1"/>
  <c r="CL479" i="12"/>
  <c r="CN479" i="12" s="1"/>
  <c r="CK477" i="12"/>
  <c r="CM477" i="12" s="1"/>
  <c r="CL477" i="12"/>
  <c r="CN477" i="12" s="1"/>
  <c r="CK475" i="12"/>
  <c r="CM475" i="12" s="1"/>
  <c r="CL475" i="12"/>
  <c r="CN475" i="12" s="1"/>
  <c r="CK473" i="12"/>
  <c r="CM473" i="12" s="1"/>
  <c r="CL473" i="12"/>
  <c r="CN473" i="12" s="1"/>
  <c r="CK471" i="12"/>
  <c r="CM471" i="12" s="1"/>
  <c r="CL471" i="12"/>
  <c r="CN471" i="12" s="1"/>
  <c r="CL469" i="12"/>
  <c r="CN469" i="12" s="1"/>
  <c r="CK469" i="12"/>
  <c r="CM469" i="12" s="1"/>
  <c r="CK467" i="12"/>
  <c r="CM467" i="12" s="1"/>
  <c r="CL467" i="12"/>
  <c r="CN467" i="12" s="1"/>
  <c r="CK465" i="12"/>
  <c r="CM465" i="12" s="1"/>
  <c r="CL465" i="12"/>
  <c r="CN465" i="12" s="1"/>
  <c r="CK463" i="12"/>
  <c r="CM463" i="12" s="1"/>
  <c r="CL463" i="12"/>
  <c r="CN463" i="12" s="1"/>
  <c r="CK461" i="12"/>
  <c r="CM461" i="12" s="1"/>
  <c r="CL461" i="12"/>
  <c r="CN461" i="12" s="1"/>
  <c r="CK459" i="12"/>
  <c r="CM459" i="12" s="1"/>
  <c r="CL459" i="12"/>
  <c r="CN459" i="12" s="1"/>
  <c r="CK457" i="12"/>
  <c r="CM457" i="12" s="1"/>
  <c r="CL457" i="12"/>
  <c r="CN457" i="12" s="1"/>
  <c r="CK455" i="12"/>
  <c r="CM455" i="12" s="1"/>
  <c r="CL455" i="12"/>
  <c r="CN455" i="12" s="1"/>
  <c r="CK453" i="12"/>
  <c r="CM453" i="12" s="1"/>
  <c r="CL453" i="12"/>
  <c r="CN453" i="12" s="1"/>
  <c r="CK451" i="12"/>
  <c r="CM451" i="12" s="1"/>
  <c r="CL451" i="12"/>
  <c r="CN451" i="12" s="1"/>
  <c r="CK449" i="12"/>
  <c r="CM449" i="12" s="1"/>
  <c r="CL449" i="12"/>
  <c r="CN449" i="12" s="1"/>
  <c r="CK447" i="12"/>
  <c r="CM447" i="12" s="1"/>
  <c r="CL447" i="12"/>
  <c r="CN447" i="12" s="1"/>
  <c r="CK445" i="12"/>
  <c r="CM445" i="12" s="1"/>
  <c r="CL445" i="12"/>
  <c r="CN445" i="12" s="1"/>
  <c r="CK443" i="12"/>
  <c r="CM443" i="12" s="1"/>
  <c r="CL443" i="12"/>
  <c r="CN443" i="12" s="1"/>
  <c r="CK441" i="12"/>
  <c r="CM441" i="12" s="1"/>
  <c r="CL441" i="12"/>
  <c r="CN441" i="12" s="1"/>
  <c r="CK439" i="12"/>
  <c r="CM439" i="12" s="1"/>
  <c r="CL439" i="12"/>
  <c r="CN439" i="12" s="1"/>
  <c r="CK437" i="12"/>
  <c r="CM437" i="12" s="1"/>
  <c r="CL437" i="12"/>
  <c r="CN437" i="12" s="1"/>
  <c r="CK435" i="12"/>
  <c r="CM435" i="12" s="1"/>
  <c r="CL435" i="12"/>
  <c r="CN435" i="12" s="1"/>
  <c r="CK433" i="12"/>
  <c r="CM433" i="12" s="1"/>
  <c r="CL433" i="12"/>
  <c r="CN433" i="12" s="1"/>
  <c r="CK431" i="12"/>
  <c r="CM431" i="12" s="1"/>
  <c r="CL431" i="12"/>
  <c r="CN431" i="12" s="1"/>
  <c r="CK429" i="12"/>
  <c r="CM429" i="12" s="1"/>
  <c r="CL429" i="12"/>
  <c r="CN429" i="12" s="1"/>
  <c r="CK427" i="12"/>
  <c r="CM427" i="12" s="1"/>
  <c r="CL427" i="12"/>
  <c r="CN427" i="12" s="1"/>
  <c r="CK425" i="12"/>
  <c r="CM425" i="12" s="1"/>
  <c r="CL425" i="12"/>
  <c r="CN425" i="12" s="1"/>
  <c r="CK423" i="12"/>
  <c r="CM423" i="12" s="1"/>
  <c r="CL423" i="12"/>
  <c r="CN423" i="12" s="1"/>
  <c r="CK421" i="12"/>
  <c r="CM421" i="12" s="1"/>
  <c r="CL421" i="12"/>
  <c r="CN421" i="12" s="1"/>
  <c r="CK419" i="12"/>
  <c r="CM419" i="12" s="1"/>
  <c r="CL419" i="12"/>
  <c r="CN419" i="12" s="1"/>
  <c r="CK417" i="12"/>
  <c r="CM417" i="12" s="1"/>
  <c r="CL417" i="12"/>
  <c r="CN417" i="12" s="1"/>
  <c r="CK415" i="12"/>
  <c r="CM415" i="12" s="1"/>
  <c r="CL415" i="12"/>
  <c r="CN415" i="12" s="1"/>
  <c r="CK413" i="12"/>
  <c r="CM413" i="12" s="1"/>
  <c r="CL413" i="12"/>
  <c r="CN413" i="12" s="1"/>
  <c r="CK411" i="12"/>
  <c r="CM411" i="12" s="1"/>
  <c r="CL411" i="12"/>
  <c r="CN411" i="12" s="1"/>
  <c r="CK409" i="12"/>
  <c r="CM409" i="12" s="1"/>
  <c r="CL409" i="12"/>
  <c r="CN409" i="12" s="1"/>
  <c r="CK407" i="12"/>
  <c r="CM407" i="12" s="1"/>
  <c r="CL407" i="12"/>
  <c r="CN407" i="12" s="1"/>
  <c r="CK405" i="12"/>
  <c r="CM405" i="12" s="1"/>
  <c r="CL405" i="12"/>
  <c r="CN405" i="12" s="1"/>
  <c r="CK403" i="12"/>
  <c r="CM403" i="12" s="1"/>
  <c r="CL403" i="12"/>
  <c r="CN403" i="12" s="1"/>
  <c r="CK401" i="12"/>
  <c r="CM401" i="12" s="1"/>
  <c r="CL401" i="12"/>
  <c r="CN401" i="12" s="1"/>
  <c r="CK399" i="12"/>
  <c r="CM399" i="12" s="1"/>
  <c r="CL399" i="12"/>
  <c r="CN399" i="12" s="1"/>
  <c r="CL397" i="12"/>
  <c r="CN397" i="12" s="1"/>
  <c r="CK397" i="12"/>
  <c r="CM397" i="12" s="1"/>
  <c r="CK395" i="12"/>
  <c r="CM395" i="12" s="1"/>
  <c r="CL395" i="12"/>
  <c r="CN395" i="12" s="1"/>
  <c r="CK393" i="12"/>
  <c r="CM393" i="12" s="1"/>
  <c r="CL393" i="12"/>
  <c r="CN393" i="12" s="1"/>
  <c r="CK391" i="12"/>
  <c r="CM391" i="12" s="1"/>
  <c r="CL391" i="12"/>
  <c r="CN391" i="12" s="1"/>
  <c r="CK389" i="12"/>
  <c r="CM389" i="12" s="1"/>
  <c r="CL389" i="12"/>
  <c r="CN389" i="12" s="1"/>
  <c r="CK387" i="12"/>
  <c r="CM387" i="12" s="1"/>
  <c r="CL387" i="12"/>
  <c r="CN387" i="12" s="1"/>
  <c r="CK385" i="12"/>
  <c r="CM385" i="12" s="1"/>
  <c r="CL385" i="12"/>
  <c r="CN385" i="12" s="1"/>
  <c r="CK383" i="12"/>
  <c r="CM383" i="12" s="1"/>
  <c r="CL383" i="12"/>
  <c r="CN383" i="12" s="1"/>
  <c r="CK381" i="12"/>
  <c r="CM381" i="12" s="1"/>
  <c r="CL381" i="12"/>
  <c r="CN381" i="12" s="1"/>
  <c r="CK379" i="12"/>
  <c r="CM379" i="12" s="1"/>
  <c r="CL379" i="12"/>
  <c r="CN379" i="12" s="1"/>
  <c r="CK377" i="12"/>
  <c r="CM377" i="12" s="1"/>
  <c r="CL377" i="12"/>
  <c r="CN377" i="12" s="1"/>
  <c r="CK375" i="12"/>
  <c r="CM375" i="12" s="1"/>
  <c r="CL375" i="12"/>
  <c r="CN375" i="12" s="1"/>
  <c r="CK373" i="12"/>
  <c r="CM373" i="12" s="1"/>
  <c r="CL373" i="12"/>
  <c r="CN373" i="12" s="1"/>
  <c r="CK371" i="12"/>
  <c r="CM371" i="12" s="1"/>
  <c r="CL371" i="12"/>
  <c r="CN371" i="12" s="1"/>
  <c r="CK369" i="12"/>
  <c r="CM369" i="12" s="1"/>
  <c r="CL369" i="12"/>
  <c r="CN369" i="12" s="1"/>
  <c r="CK367" i="12"/>
  <c r="CM367" i="12" s="1"/>
  <c r="CL367" i="12"/>
  <c r="CN367" i="12" s="1"/>
  <c r="CL365" i="12"/>
  <c r="CN365" i="12" s="1"/>
  <c r="CK365" i="12"/>
  <c r="CM365" i="12" s="1"/>
  <c r="CK363" i="12"/>
  <c r="CM363" i="12" s="1"/>
  <c r="CL363" i="12"/>
  <c r="CN363" i="12" s="1"/>
  <c r="CK361" i="12"/>
  <c r="CM361" i="12" s="1"/>
  <c r="CL361" i="12"/>
  <c r="CN361" i="12" s="1"/>
  <c r="CK359" i="12"/>
  <c r="CM359" i="12" s="1"/>
  <c r="CL359" i="12"/>
  <c r="CN359" i="12" s="1"/>
  <c r="CK357" i="12"/>
  <c r="CM357" i="12" s="1"/>
  <c r="CL357" i="12"/>
  <c r="CN357" i="12" s="1"/>
  <c r="CK355" i="12"/>
  <c r="CM355" i="12" s="1"/>
  <c r="CL355" i="12"/>
  <c r="CN355" i="12" s="1"/>
  <c r="CK353" i="12"/>
  <c r="CM353" i="12" s="1"/>
  <c r="CL353" i="12"/>
  <c r="CN353" i="12" s="1"/>
  <c r="CK351" i="12"/>
  <c r="CM351" i="12" s="1"/>
  <c r="CL351" i="12"/>
  <c r="CN351" i="12" s="1"/>
  <c r="CK349" i="12"/>
  <c r="CM349" i="12" s="1"/>
  <c r="CL349" i="12"/>
  <c r="CN349" i="12" s="1"/>
  <c r="CK347" i="12"/>
  <c r="CM347" i="12" s="1"/>
  <c r="CL347" i="12"/>
  <c r="CN347" i="12" s="1"/>
  <c r="CK345" i="12"/>
  <c r="CM345" i="12" s="1"/>
  <c r="CL345" i="12"/>
  <c r="CN345" i="12" s="1"/>
  <c r="CK343" i="12"/>
  <c r="CM343" i="12" s="1"/>
  <c r="CL343" i="12"/>
  <c r="CN343" i="12" s="1"/>
  <c r="CK341" i="12"/>
  <c r="CM341" i="12" s="1"/>
  <c r="CL341" i="12"/>
  <c r="CN341" i="12" s="1"/>
  <c r="CK339" i="12"/>
  <c r="CM339" i="12" s="1"/>
  <c r="CL339" i="12"/>
  <c r="CN339" i="12" s="1"/>
  <c r="CK337" i="12"/>
  <c r="CM337" i="12" s="1"/>
  <c r="CL337" i="12"/>
  <c r="CN337" i="12" s="1"/>
  <c r="CK335" i="12"/>
  <c r="CM335" i="12" s="1"/>
  <c r="CL335" i="12"/>
  <c r="CN335" i="12" s="1"/>
  <c r="CL333" i="12"/>
  <c r="CN333" i="12" s="1"/>
  <c r="CK333" i="12"/>
  <c r="CM333" i="12" s="1"/>
  <c r="CK331" i="12"/>
  <c r="CM331" i="12" s="1"/>
  <c r="CL331" i="12"/>
  <c r="CN331" i="12" s="1"/>
  <c r="CK329" i="12"/>
  <c r="CM329" i="12" s="1"/>
  <c r="CL329" i="12"/>
  <c r="CN329" i="12" s="1"/>
  <c r="CK327" i="12"/>
  <c r="CM327" i="12" s="1"/>
  <c r="CL327" i="12"/>
  <c r="CN327" i="12" s="1"/>
  <c r="CK325" i="12"/>
  <c r="CM325" i="12" s="1"/>
  <c r="CL325" i="12"/>
  <c r="CN325" i="12" s="1"/>
  <c r="CK323" i="12"/>
  <c r="CM323" i="12" s="1"/>
  <c r="CL323" i="12"/>
  <c r="CN323" i="12" s="1"/>
  <c r="CK321" i="12"/>
  <c r="CM321" i="12" s="1"/>
  <c r="CL321" i="12"/>
  <c r="CN321" i="12" s="1"/>
  <c r="CK319" i="12"/>
  <c r="CM319" i="12" s="1"/>
  <c r="CL319" i="12"/>
  <c r="CN319" i="12" s="1"/>
  <c r="CK317" i="12"/>
  <c r="CM317" i="12" s="1"/>
  <c r="CL317" i="12"/>
  <c r="CN317" i="12" s="1"/>
  <c r="CK315" i="12"/>
  <c r="CM315" i="12" s="1"/>
  <c r="CL315" i="12"/>
  <c r="CN315" i="12" s="1"/>
  <c r="CK313" i="12"/>
  <c r="CM313" i="12" s="1"/>
  <c r="CL313" i="12"/>
  <c r="CN313" i="12" s="1"/>
  <c r="CK311" i="12"/>
  <c r="CM311" i="12" s="1"/>
  <c r="CL311" i="12"/>
  <c r="CN311" i="12" s="1"/>
  <c r="CK309" i="12"/>
  <c r="CM309" i="12" s="1"/>
  <c r="CL309" i="12"/>
  <c r="CN309" i="12" s="1"/>
  <c r="CK307" i="12"/>
  <c r="CM307" i="12" s="1"/>
  <c r="CL307" i="12"/>
  <c r="CN307" i="12" s="1"/>
  <c r="CK305" i="12"/>
  <c r="CM305" i="12" s="1"/>
  <c r="CL305" i="12"/>
  <c r="CN305" i="12" s="1"/>
  <c r="CK303" i="12"/>
  <c r="CM303" i="12" s="1"/>
  <c r="CL303" i="12"/>
  <c r="CN303" i="12" s="1"/>
  <c r="CL301" i="12"/>
  <c r="CN301" i="12" s="1"/>
  <c r="CK301" i="12"/>
  <c r="CM301" i="12" s="1"/>
  <c r="CK299" i="12"/>
  <c r="CM299" i="12" s="1"/>
  <c r="CL299" i="12"/>
  <c r="CN299" i="12" s="1"/>
  <c r="CK297" i="12"/>
  <c r="CM297" i="12" s="1"/>
  <c r="CL297" i="12"/>
  <c r="CN297" i="12" s="1"/>
  <c r="CK295" i="12"/>
  <c r="CM295" i="12" s="1"/>
  <c r="CL295" i="12"/>
  <c r="CN295" i="12" s="1"/>
  <c r="CK293" i="12"/>
  <c r="CM293" i="12" s="1"/>
  <c r="CL293" i="12"/>
  <c r="CN293" i="12" s="1"/>
  <c r="CK291" i="12"/>
  <c r="CM291" i="12" s="1"/>
  <c r="CL291" i="12"/>
  <c r="CN291" i="12" s="1"/>
  <c r="CK289" i="12"/>
  <c r="CM289" i="12" s="1"/>
  <c r="CL289" i="12"/>
  <c r="CN289" i="12" s="1"/>
  <c r="CK287" i="12"/>
  <c r="CM287" i="12" s="1"/>
  <c r="CL287" i="12"/>
  <c r="CN287" i="12" s="1"/>
  <c r="CK285" i="12"/>
  <c r="CM285" i="12" s="1"/>
  <c r="CL285" i="12"/>
  <c r="CN285" i="12" s="1"/>
  <c r="CK283" i="12"/>
  <c r="CM283" i="12" s="1"/>
  <c r="CL283" i="12"/>
  <c r="CN283" i="12" s="1"/>
  <c r="CK281" i="12"/>
  <c r="CM281" i="12" s="1"/>
  <c r="CL281" i="12"/>
  <c r="CN281" i="12" s="1"/>
  <c r="CK279" i="12"/>
  <c r="CM279" i="12" s="1"/>
  <c r="CL279" i="12"/>
  <c r="CN279" i="12" s="1"/>
  <c r="CK277" i="12"/>
  <c r="CM277" i="12" s="1"/>
  <c r="CL277" i="12"/>
  <c r="CN277" i="12" s="1"/>
  <c r="CK275" i="12"/>
  <c r="CM275" i="12" s="1"/>
  <c r="CL275" i="12"/>
  <c r="CN275" i="12" s="1"/>
  <c r="CK273" i="12"/>
  <c r="CM273" i="12" s="1"/>
  <c r="CL273" i="12"/>
  <c r="CN273" i="12" s="1"/>
  <c r="CK271" i="12"/>
  <c r="CM271" i="12" s="1"/>
  <c r="CL271" i="12"/>
  <c r="CN271" i="12" s="1"/>
  <c r="CK269" i="12"/>
  <c r="CM269" i="12" s="1"/>
  <c r="CL269" i="12"/>
  <c r="CN269" i="12" s="1"/>
  <c r="CK267" i="12"/>
  <c r="CM267" i="12" s="1"/>
  <c r="CL267" i="12"/>
  <c r="CN267" i="12" s="1"/>
  <c r="CK265" i="12"/>
  <c r="CM265" i="12" s="1"/>
  <c r="CL265" i="12"/>
  <c r="CN265" i="12" s="1"/>
  <c r="CK263" i="12"/>
  <c r="CM263" i="12" s="1"/>
  <c r="CL263" i="12"/>
  <c r="CN263" i="12" s="1"/>
  <c r="CL261" i="12"/>
  <c r="CN261" i="12" s="1"/>
  <c r="CK261" i="12"/>
  <c r="CM261" i="12" s="1"/>
  <c r="CK259" i="12"/>
  <c r="CM259" i="12" s="1"/>
  <c r="CL259" i="12"/>
  <c r="CN259" i="12" s="1"/>
  <c r="CL257" i="12"/>
  <c r="CN257" i="12" s="1"/>
  <c r="CK257" i="12"/>
  <c r="CM257" i="12" s="1"/>
  <c r="CK255" i="12"/>
  <c r="CM255" i="12" s="1"/>
  <c r="CL255" i="12"/>
  <c r="CN255" i="12" s="1"/>
  <c r="CK253" i="12"/>
  <c r="CM253" i="12" s="1"/>
  <c r="CL253" i="12"/>
  <c r="CN253" i="12" s="1"/>
  <c r="CK251" i="12"/>
  <c r="CM251" i="12" s="1"/>
  <c r="CL251" i="12"/>
  <c r="CN251" i="12" s="1"/>
  <c r="CK249" i="12"/>
  <c r="CM249" i="12" s="1"/>
  <c r="CL249" i="12"/>
  <c r="CN249" i="12" s="1"/>
  <c r="CK247" i="12"/>
  <c r="CM247" i="12" s="1"/>
  <c r="CL247" i="12"/>
  <c r="CN247" i="12" s="1"/>
  <c r="CK245" i="12"/>
  <c r="CM245" i="12" s="1"/>
  <c r="CL245" i="12"/>
  <c r="CN245" i="12" s="1"/>
  <c r="CL243" i="12"/>
  <c r="CN243" i="12" s="1"/>
  <c r="CK243" i="12"/>
  <c r="CM243" i="12" s="1"/>
  <c r="CL241" i="12"/>
  <c r="CN241" i="12" s="1"/>
  <c r="CK241" i="12"/>
  <c r="CM241" i="12" s="1"/>
  <c r="CK239" i="12"/>
  <c r="CM239" i="12" s="1"/>
  <c r="CL239" i="12"/>
  <c r="CN239" i="12" s="1"/>
  <c r="CK237" i="12"/>
  <c r="CM237" i="12" s="1"/>
  <c r="CL237" i="12"/>
  <c r="CN237" i="12" s="1"/>
  <c r="CK235" i="12"/>
  <c r="CM235" i="12" s="1"/>
  <c r="CL235" i="12"/>
  <c r="CN235" i="12" s="1"/>
  <c r="CK233" i="12"/>
  <c r="CM233" i="12" s="1"/>
  <c r="CL233" i="12"/>
  <c r="CN233" i="12" s="1"/>
  <c r="CK231" i="12"/>
  <c r="CM231" i="12" s="1"/>
  <c r="CL231" i="12"/>
  <c r="CN231" i="12" s="1"/>
  <c r="CK229" i="12"/>
  <c r="CM229" i="12" s="1"/>
  <c r="CL229" i="12"/>
  <c r="CN229" i="12" s="1"/>
  <c r="CK227" i="12"/>
  <c r="CM227" i="12" s="1"/>
  <c r="CL227" i="12"/>
  <c r="CN227" i="12" s="1"/>
  <c r="CL225" i="12"/>
  <c r="CN225" i="12" s="1"/>
  <c r="CK225" i="12"/>
  <c r="CM225" i="12" s="1"/>
  <c r="CK223" i="12"/>
  <c r="CM223" i="12" s="1"/>
  <c r="CL223" i="12"/>
  <c r="CN223" i="12" s="1"/>
  <c r="CK221" i="12"/>
  <c r="CM221" i="12" s="1"/>
  <c r="CL221" i="12"/>
  <c r="CN221" i="12" s="1"/>
  <c r="CK219" i="12"/>
  <c r="CM219" i="12" s="1"/>
  <c r="CL219" i="12"/>
  <c r="CN219" i="12" s="1"/>
  <c r="CK217" i="12"/>
  <c r="CM217" i="12" s="1"/>
  <c r="CL217" i="12"/>
  <c r="CN217" i="12" s="1"/>
  <c r="CK215" i="12"/>
  <c r="CM215" i="12" s="1"/>
  <c r="CL215" i="12"/>
  <c r="CN215" i="12" s="1"/>
  <c r="CK213" i="12"/>
  <c r="CM213" i="12" s="1"/>
  <c r="CL213" i="12"/>
  <c r="CN213" i="12" s="1"/>
  <c r="CK211" i="12"/>
  <c r="CM211" i="12" s="1"/>
  <c r="CL211" i="12"/>
  <c r="CN211" i="12" s="1"/>
  <c r="CK209" i="12"/>
  <c r="CM209" i="12" s="1"/>
  <c r="CL209" i="12"/>
  <c r="CN209" i="12" s="1"/>
  <c r="CK207" i="12"/>
  <c r="CM207" i="12" s="1"/>
  <c r="CL207" i="12"/>
  <c r="CN207" i="12" s="1"/>
  <c r="CK205" i="12"/>
  <c r="CM205" i="12" s="1"/>
  <c r="CL205" i="12"/>
  <c r="CN205" i="12" s="1"/>
  <c r="CK203" i="12"/>
  <c r="CM203" i="12" s="1"/>
  <c r="CL203" i="12"/>
  <c r="CN203" i="12" s="1"/>
  <c r="CK201" i="12"/>
  <c r="CM201" i="12" s="1"/>
  <c r="CL201" i="12"/>
  <c r="CN201" i="12" s="1"/>
  <c r="CK199" i="12"/>
  <c r="CM199" i="12" s="1"/>
  <c r="CL199" i="12"/>
  <c r="CN199" i="12" s="1"/>
  <c r="CK197" i="12"/>
  <c r="CM197" i="12" s="1"/>
  <c r="CL197" i="12"/>
  <c r="CN197" i="12" s="1"/>
  <c r="CK195" i="12"/>
  <c r="CM195" i="12" s="1"/>
  <c r="CL195" i="12"/>
  <c r="CN195" i="12" s="1"/>
  <c r="CK193" i="12"/>
  <c r="CM193" i="12" s="1"/>
  <c r="CL193" i="12"/>
  <c r="CN193" i="12" s="1"/>
  <c r="CK191" i="12"/>
  <c r="CM191" i="12" s="1"/>
  <c r="CL191" i="12"/>
  <c r="CN191" i="12" s="1"/>
  <c r="CL189" i="12"/>
  <c r="CN189" i="12" s="1"/>
  <c r="CK189" i="12"/>
  <c r="CM189" i="12" s="1"/>
  <c r="CK187" i="12"/>
  <c r="CM187" i="12" s="1"/>
  <c r="CL187" i="12"/>
  <c r="CN187" i="12" s="1"/>
  <c r="CL185" i="12"/>
  <c r="CN185" i="12" s="1"/>
  <c r="CK185" i="12"/>
  <c r="CM185" i="12" s="1"/>
  <c r="CK183" i="12"/>
  <c r="CM183" i="12" s="1"/>
  <c r="CL183" i="12"/>
  <c r="CN183" i="12" s="1"/>
  <c r="CK181" i="12"/>
  <c r="CM181" i="12" s="1"/>
  <c r="CL181" i="12"/>
  <c r="CN181" i="12" s="1"/>
  <c r="CK179" i="12"/>
  <c r="CM179" i="12" s="1"/>
  <c r="CL179" i="12"/>
  <c r="CN179" i="12" s="1"/>
  <c r="CL177" i="12"/>
  <c r="CN177" i="12" s="1"/>
  <c r="CK177" i="12"/>
  <c r="CM177" i="12" s="1"/>
  <c r="CK175" i="12"/>
  <c r="CM175" i="12" s="1"/>
  <c r="CL175" i="12"/>
  <c r="CN175" i="12" s="1"/>
  <c r="CK173" i="12"/>
  <c r="CM173" i="12" s="1"/>
  <c r="CL173" i="12"/>
  <c r="CN173" i="12" s="1"/>
  <c r="CL171" i="12"/>
  <c r="CN171" i="12" s="1"/>
  <c r="CK171" i="12"/>
  <c r="CM171" i="12" s="1"/>
  <c r="CL169" i="12"/>
  <c r="CN169" i="12" s="1"/>
  <c r="CK169" i="12"/>
  <c r="CM169" i="12" s="1"/>
  <c r="CK167" i="12"/>
  <c r="CM167" i="12" s="1"/>
  <c r="CL167" i="12"/>
  <c r="CN167" i="12" s="1"/>
  <c r="CL165" i="12"/>
  <c r="CN165" i="12" s="1"/>
  <c r="CK165" i="12"/>
  <c r="CM165" i="12" s="1"/>
  <c r="CK163" i="12"/>
  <c r="CM163" i="12" s="1"/>
  <c r="CL163" i="12"/>
  <c r="CN163" i="12" s="1"/>
  <c r="CK161" i="12"/>
  <c r="CM161" i="12" s="1"/>
  <c r="CL161" i="12"/>
  <c r="CN161" i="12" s="1"/>
  <c r="CK159" i="12"/>
  <c r="CM159" i="12" s="1"/>
  <c r="CL159" i="12"/>
  <c r="CN159" i="12" s="1"/>
  <c r="CK157" i="12"/>
  <c r="CM157" i="12" s="1"/>
  <c r="CL157" i="12"/>
  <c r="CN157" i="12" s="1"/>
  <c r="CK155" i="12"/>
  <c r="CM155" i="12" s="1"/>
  <c r="CL155" i="12"/>
  <c r="CN155" i="12" s="1"/>
  <c r="CK153" i="12"/>
  <c r="CM153" i="12" s="1"/>
  <c r="CL153" i="12"/>
  <c r="CN153" i="12" s="1"/>
  <c r="CK151" i="12"/>
  <c r="CM151" i="12" s="1"/>
  <c r="CL151" i="12"/>
  <c r="CN151" i="12" s="1"/>
  <c r="CK149" i="12"/>
  <c r="CM149" i="12" s="1"/>
  <c r="CL149" i="12"/>
  <c r="CN149" i="12" s="1"/>
  <c r="CK147" i="12"/>
  <c r="CM147" i="12" s="1"/>
  <c r="CL147" i="12"/>
  <c r="CN147" i="12" s="1"/>
  <c r="CL145" i="12"/>
  <c r="CN145" i="12" s="1"/>
  <c r="CK145" i="12"/>
  <c r="CM145" i="12" s="1"/>
  <c r="CK143" i="12"/>
  <c r="CM143" i="12" s="1"/>
  <c r="CL143" i="12"/>
  <c r="CN143" i="12" s="1"/>
  <c r="CK141" i="12"/>
  <c r="CM141" i="12" s="1"/>
  <c r="CL141" i="12"/>
  <c r="CN141" i="12" s="1"/>
  <c r="CK139" i="12"/>
  <c r="CM139" i="12" s="1"/>
  <c r="CL139" i="12"/>
  <c r="CN139" i="12" s="1"/>
  <c r="CK137" i="12"/>
  <c r="CM137" i="12" s="1"/>
  <c r="CL137" i="12"/>
  <c r="CN137" i="12" s="1"/>
  <c r="CK135" i="12"/>
  <c r="CM135" i="12" s="1"/>
  <c r="CL135" i="12"/>
  <c r="CN135" i="12" s="1"/>
  <c r="CK133" i="12"/>
  <c r="CM133" i="12" s="1"/>
  <c r="CL133" i="12"/>
  <c r="CN133" i="12" s="1"/>
  <c r="CK131" i="12"/>
  <c r="CM131" i="12" s="1"/>
  <c r="CL131" i="12"/>
  <c r="CN131" i="12" s="1"/>
  <c r="CK129" i="12"/>
  <c r="CM129" i="12" s="1"/>
  <c r="CL129" i="12"/>
  <c r="CN129" i="12" s="1"/>
  <c r="CK127" i="12"/>
  <c r="CM127" i="12" s="1"/>
  <c r="CL127" i="12"/>
  <c r="CN127" i="12" s="1"/>
  <c r="CL125" i="12"/>
  <c r="CN125" i="12" s="1"/>
  <c r="CK125" i="12"/>
  <c r="CM125" i="12" s="1"/>
  <c r="CK123" i="12"/>
  <c r="CM123" i="12" s="1"/>
  <c r="CL123" i="12"/>
  <c r="CN123" i="12" s="1"/>
  <c r="CK121" i="12"/>
  <c r="CM121" i="12" s="1"/>
  <c r="CL121" i="12"/>
  <c r="CN121" i="12" s="1"/>
  <c r="CK119" i="12"/>
  <c r="CM119" i="12" s="1"/>
  <c r="CL119" i="12"/>
  <c r="CN119" i="12" s="1"/>
  <c r="CK117" i="12"/>
  <c r="CM117" i="12" s="1"/>
  <c r="CL117" i="12"/>
  <c r="CN117" i="12" s="1"/>
  <c r="CK115" i="12"/>
  <c r="CM115" i="12" s="1"/>
  <c r="CL115" i="12"/>
  <c r="CN115" i="12" s="1"/>
  <c r="CK113" i="12"/>
  <c r="CM113" i="12" s="1"/>
  <c r="CL113" i="12"/>
  <c r="CN113" i="12" s="1"/>
  <c r="CK111" i="12"/>
  <c r="CM111" i="12" s="1"/>
  <c r="CL111" i="12"/>
  <c r="CN111" i="12" s="1"/>
  <c r="CL109" i="12"/>
  <c r="CN109" i="12" s="1"/>
  <c r="CK109" i="12"/>
  <c r="CM109" i="12" s="1"/>
  <c r="CK107" i="12"/>
  <c r="CM107" i="12" s="1"/>
  <c r="CL107" i="12"/>
  <c r="CN107" i="12" s="1"/>
  <c r="CK105" i="12"/>
  <c r="CM105" i="12" s="1"/>
  <c r="CL105" i="12"/>
  <c r="CN105" i="12" s="1"/>
  <c r="CK103" i="12"/>
  <c r="CM103" i="12" s="1"/>
  <c r="CL103" i="12"/>
  <c r="CN103" i="12" s="1"/>
  <c r="CK101" i="12"/>
  <c r="CM101" i="12" s="1"/>
  <c r="CL101" i="12"/>
  <c r="CN101" i="12" s="1"/>
  <c r="CK99" i="12"/>
  <c r="CM99" i="12" s="1"/>
  <c r="CL99" i="12"/>
  <c r="CN99" i="12" s="1"/>
  <c r="CK97" i="12"/>
  <c r="CM97" i="12" s="1"/>
  <c r="CL97" i="12"/>
  <c r="CN97" i="12" s="1"/>
  <c r="CK95" i="12"/>
  <c r="CM95" i="12" s="1"/>
  <c r="CL95" i="12"/>
  <c r="CN95" i="12" s="1"/>
  <c r="CL93" i="12"/>
  <c r="CN93" i="12" s="1"/>
  <c r="CK93" i="12"/>
  <c r="CM93" i="12" s="1"/>
  <c r="CK91" i="12"/>
  <c r="CM91" i="12" s="1"/>
  <c r="CL91" i="12"/>
  <c r="CN91" i="12" s="1"/>
  <c r="CK89" i="12"/>
  <c r="CM89" i="12" s="1"/>
  <c r="CL89" i="12"/>
  <c r="CN89" i="12" s="1"/>
  <c r="CK87" i="12"/>
  <c r="CM87" i="12" s="1"/>
  <c r="CL87" i="12"/>
  <c r="CN87" i="12" s="1"/>
  <c r="CK85" i="12"/>
  <c r="CM85" i="12" s="1"/>
  <c r="CL85" i="12"/>
  <c r="CN85" i="12" s="1"/>
  <c r="CK83" i="12"/>
  <c r="CM83" i="12" s="1"/>
  <c r="CL83" i="12"/>
  <c r="CN83" i="12" s="1"/>
  <c r="CK81" i="12"/>
  <c r="CM81" i="12" s="1"/>
  <c r="CL81" i="12"/>
  <c r="CN81" i="12" s="1"/>
  <c r="CK79" i="12"/>
  <c r="CM79" i="12" s="1"/>
  <c r="CL79" i="12"/>
  <c r="CN79" i="12" s="1"/>
  <c r="CK77" i="12"/>
  <c r="CM77" i="12" s="1"/>
  <c r="CL77" i="12"/>
  <c r="CN77" i="12" s="1"/>
  <c r="CK75" i="12"/>
  <c r="CM75" i="12" s="1"/>
  <c r="CL75" i="12"/>
  <c r="CN75" i="12" s="1"/>
  <c r="CK73" i="12"/>
  <c r="CM73" i="12" s="1"/>
  <c r="CL73" i="12"/>
  <c r="CN73" i="12" s="1"/>
  <c r="CK71" i="12"/>
  <c r="CM71" i="12" s="1"/>
  <c r="CL71" i="12"/>
  <c r="CN71" i="12" s="1"/>
  <c r="CK69" i="12"/>
  <c r="CM69" i="12" s="1"/>
  <c r="CL69" i="12"/>
  <c r="CN69" i="12" s="1"/>
  <c r="CK67" i="12"/>
  <c r="CM67" i="12" s="1"/>
  <c r="CL67" i="12"/>
  <c r="CN67" i="12" s="1"/>
  <c r="CK65" i="12"/>
  <c r="CM65" i="12" s="1"/>
  <c r="CL65" i="12"/>
  <c r="CN65" i="12" s="1"/>
  <c r="CK63" i="12"/>
  <c r="CM63" i="12" s="1"/>
  <c r="CL63" i="12"/>
  <c r="CN63" i="12" s="1"/>
  <c r="CK61" i="12"/>
  <c r="CM61" i="12" s="1"/>
  <c r="CL61" i="12"/>
  <c r="CN61" i="12" s="1"/>
  <c r="CK59" i="12"/>
  <c r="CM59" i="12" s="1"/>
  <c r="CL59" i="12"/>
  <c r="CN59" i="12" s="1"/>
  <c r="CK57" i="12"/>
  <c r="CM57" i="12" s="1"/>
  <c r="CL57" i="12"/>
  <c r="CN57" i="12" s="1"/>
  <c r="CK55" i="12"/>
  <c r="CM55" i="12" s="1"/>
  <c r="CL55" i="12"/>
  <c r="CN55" i="12" s="1"/>
  <c r="CK53" i="12"/>
  <c r="CM53" i="12" s="1"/>
  <c r="CL53" i="12"/>
  <c r="CN53" i="12" s="1"/>
  <c r="CK51" i="12"/>
  <c r="CM51" i="12" s="1"/>
  <c r="CL51" i="12"/>
  <c r="CN51" i="12" s="1"/>
  <c r="CK49" i="12"/>
  <c r="CM49" i="12" s="1"/>
  <c r="CL49" i="12"/>
  <c r="CN49" i="12" s="1"/>
  <c r="CK47" i="12"/>
  <c r="CM47" i="12" s="1"/>
  <c r="CL47" i="12"/>
  <c r="CN47" i="12" s="1"/>
  <c r="CK45" i="12"/>
  <c r="CM45" i="12" s="1"/>
  <c r="CL45" i="12"/>
  <c r="CN45" i="12" s="1"/>
  <c r="CK43" i="12"/>
  <c r="CM43" i="12" s="1"/>
  <c r="CL43" i="12"/>
  <c r="CN43" i="12" s="1"/>
  <c r="CK41" i="12"/>
  <c r="CM41" i="12" s="1"/>
  <c r="CL41" i="12"/>
  <c r="CN41" i="12" s="1"/>
  <c r="CK39" i="12"/>
  <c r="CM39" i="12" s="1"/>
  <c r="CL39" i="12"/>
  <c r="CN39" i="12" s="1"/>
  <c r="CK37" i="12"/>
  <c r="CM37" i="12" s="1"/>
  <c r="CL37" i="12"/>
  <c r="CN37" i="12" s="1"/>
  <c r="CK35" i="12"/>
  <c r="CM35" i="12" s="1"/>
  <c r="CL35" i="12"/>
  <c r="CN35" i="12" s="1"/>
  <c r="CK33" i="12"/>
  <c r="CM33" i="12" s="1"/>
  <c r="CL33" i="12"/>
  <c r="CN33" i="12" s="1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CL92" i="12"/>
  <c r="CN92" i="12" s="1"/>
  <c r="CK92" i="12"/>
  <c r="CM92" i="12" s="1"/>
  <c r="CL90" i="12"/>
  <c r="CN90" i="12" s="1"/>
  <c r="CK90" i="12"/>
  <c r="CM90" i="12" s="1"/>
  <c r="CL88" i="12"/>
  <c r="CN88" i="12" s="1"/>
  <c r="CK88" i="12"/>
  <c r="CM88" i="12" s="1"/>
  <c r="CL86" i="12"/>
  <c r="CN86" i="12" s="1"/>
  <c r="CK86" i="12"/>
  <c r="CM86" i="12" s="1"/>
  <c r="CL84" i="12"/>
  <c r="CN84" i="12" s="1"/>
  <c r="CK84" i="12"/>
  <c r="CM84" i="12" s="1"/>
  <c r="CL82" i="12"/>
  <c r="CN82" i="12" s="1"/>
  <c r="CK82" i="12"/>
  <c r="CM82" i="12" s="1"/>
  <c r="CL80" i="12"/>
  <c r="CN80" i="12" s="1"/>
  <c r="CK80" i="12"/>
  <c r="CM80" i="12" s="1"/>
  <c r="CL78" i="12"/>
  <c r="CN78" i="12" s="1"/>
  <c r="CK78" i="12"/>
  <c r="CM78" i="12" s="1"/>
  <c r="CL76" i="12"/>
  <c r="CN76" i="12" s="1"/>
  <c r="CK76" i="12"/>
  <c r="CM76" i="12" s="1"/>
  <c r="CL74" i="12"/>
  <c r="CN74" i="12" s="1"/>
  <c r="CK74" i="12"/>
  <c r="CM74" i="12" s="1"/>
  <c r="CL72" i="12"/>
  <c r="CN72" i="12" s="1"/>
  <c r="CK72" i="12"/>
  <c r="CM72" i="12" s="1"/>
  <c r="CL70" i="12"/>
  <c r="CN70" i="12" s="1"/>
  <c r="CK70" i="12"/>
  <c r="CM70" i="12" s="1"/>
  <c r="CL68" i="12"/>
  <c r="CN68" i="12" s="1"/>
  <c r="CK68" i="12"/>
  <c r="CM68" i="12" s="1"/>
  <c r="CL66" i="12"/>
  <c r="CN66" i="12" s="1"/>
  <c r="CK66" i="12"/>
  <c r="CM66" i="12" s="1"/>
  <c r="CL64" i="12"/>
  <c r="CN64" i="12" s="1"/>
  <c r="CK64" i="12"/>
  <c r="CM64" i="12" s="1"/>
  <c r="CL62" i="12"/>
  <c r="CN62" i="12" s="1"/>
  <c r="CK62" i="12"/>
  <c r="CM62" i="12" s="1"/>
  <c r="CL60" i="12"/>
  <c r="CN60" i="12" s="1"/>
  <c r="CK60" i="12"/>
  <c r="CM60" i="12" s="1"/>
  <c r="CL58" i="12"/>
  <c r="CN58" i="12" s="1"/>
  <c r="CK58" i="12"/>
  <c r="CM58" i="12" s="1"/>
  <c r="CL56" i="12"/>
  <c r="CN56" i="12" s="1"/>
  <c r="CK56" i="12"/>
  <c r="CM56" i="12" s="1"/>
  <c r="CL54" i="12"/>
  <c r="CN54" i="12" s="1"/>
  <c r="CK54" i="12"/>
  <c r="CM54" i="12" s="1"/>
  <c r="CL52" i="12"/>
  <c r="CN52" i="12" s="1"/>
  <c r="CK52" i="12"/>
  <c r="CM52" i="12" s="1"/>
  <c r="CL50" i="12"/>
  <c r="CN50" i="12" s="1"/>
  <c r="CK50" i="12"/>
  <c r="CM50" i="12" s="1"/>
  <c r="CL48" i="12"/>
  <c r="CN48" i="12" s="1"/>
  <c r="CK48" i="12"/>
  <c r="CM48" i="12" s="1"/>
  <c r="CL46" i="12"/>
  <c r="CN46" i="12" s="1"/>
  <c r="CK46" i="12"/>
  <c r="CM46" i="12" s="1"/>
  <c r="CL44" i="12"/>
  <c r="CN44" i="12" s="1"/>
  <c r="CK44" i="12"/>
  <c r="CM44" i="12" s="1"/>
  <c r="CL42" i="12"/>
  <c r="CN42" i="12" s="1"/>
  <c r="CK42" i="12"/>
  <c r="CM42" i="12" s="1"/>
  <c r="CL40" i="12"/>
  <c r="CN40" i="12" s="1"/>
  <c r="CK40" i="12"/>
  <c r="CM40" i="12" s="1"/>
  <c r="CL38" i="12"/>
  <c r="CN38" i="12" s="1"/>
  <c r="CK38" i="12"/>
  <c r="CM38" i="12" s="1"/>
  <c r="CL36" i="12"/>
  <c r="CN36" i="12" s="1"/>
  <c r="CK36" i="12"/>
  <c r="CM36" i="12" s="1"/>
  <c r="CL34" i="12"/>
  <c r="CN34" i="12" s="1"/>
  <c r="CK34" i="12"/>
  <c r="CM34" i="12" s="1"/>
  <c r="CL32" i="12"/>
  <c r="CN32" i="12" s="1"/>
  <c r="CK32" i="12"/>
  <c r="CM32" i="12" s="1"/>
  <c r="CS31" i="12"/>
  <c r="CQ632" i="12" l="1"/>
  <c r="CS632" i="12"/>
  <c r="CS628" i="12"/>
  <c r="CS620" i="12"/>
  <c r="CS612" i="12"/>
  <c r="CS596" i="12"/>
  <c r="CS592" i="12"/>
  <c r="CS588" i="12"/>
  <c r="CS580" i="12"/>
  <c r="CS572" i="12"/>
  <c r="CS564" i="12"/>
  <c r="CS560" i="12"/>
  <c r="CS556" i="12"/>
  <c r="CS550" i="12"/>
  <c r="CS546" i="12"/>
  <c r="CS542" i="12"/>
  <c r="CS538" i="12"/>
  <c r="CS534" i="12"/>
  <c r="CS530" i="12"/>
  <c r="CS526" i="12"/>
  <c r="CS522" i="12"/>
  <c r="CS518" i="12"/>
  <c r="CS514" i="12"/>
  <c r="CS510" i="12"/>
  <c r="CS506" i="12"/>
  <c r="CS502" i="12"/>
  <c r="CS498" i="12"/>
  <c r="CS494" i="12"/>
  <c r="CS490" i="12"/>
  <c r="CS486" i="12"/>
  <c r="CS482" i="12"/>
  <c r="CS478" i="12"/>
  <c r="CS474" i="12"/>
  <c r="CS470" i="12"/>
  <c r="CS466" i="12"/>
  <c r="CS458" i="12"/>
  <c r="CS454" i="12"/>
  <c r="CS450" i="12"/>
  <c r="CS446" i="12"/>
  <c r="CS624" i="12"/>
  <c r="CS616" i="12"/>
  <c r="CS608" i="12"/>
  <c r="CS604" i="12"/>
  <c r="CS600" i="12"/>
  <c r="CS584" i="12"/>
  <c r="CS576" i="12"/>
  <c r="CS568" i="12"/>
  <c r="CS552" i="12"/>
  <c r="CS442" i="12"/>
  <c r="CS438" i="12"/>
  <c r="CS434" i="12"/>
  <c r="CS430" i="12"/>
  <c r="CS426" i="12"/>
  <c r="CS422" i="12"/>
  <c r="CS418" i="12"/>
  <c r="CS414" i="12"/>
  <c r="CS410" i="12"/>
  <c r="CS406" i="12"/>
  <c r="CS402" i="12"/>
  <c r="CS398" i="12"/>
  <c r="CS394" i="12"/>
  <c r="CS390" i="12"/>
  <c r="CS388" i="12"/>
  <c r="CS384" i="12"/>
  <c r="CS374" i="12"/>
  <c r="CS370" i="12"/>
  <c r="CS366" i="12"/>
  <c r="CS362" i="12"/>
  <c r="CS358" i="12"/>
  <c r="CS354" i="12"/>
  <c r="CS350" i="12"/>
  <c r="CS346" i="12"/>
  <c r="CS342" i="12"/>
  <c r="CS338" i="12"/>
  <c r="CS334" i="12"/>
  <c r="CS330" i="12"/>
  <c r="CS326" i="12"/>
  <c r="CS318" i="12"/>
  <c r="CS314" i="12"/>
  <c r="CS310" i="12"/>
  <c r="CS306" i="12"/>
  <c r="CS302" i="12"/>
  <c r="CS298" i="12"/>
  <c r="CS294" i="12"/>
  <c r="CS290" i="12"/>
  <c r="CS286" i="12"/>
  <c r="CS282" i="12"/>
  <c r="CS278" i="12"/>
  <c r="CS274" i="12"/>
  <c r="CS270" i="12"/>
  <c r="CS266" i="12"/>
  <c r="CS262" i="12"/>
  <c r="CS258" i="12"/>
  <c r="CS254" i="12"/>
  <c r="CS250" i="12"/>
  <c r="CS246" i="12"/>
  <c r="CS242" i="12"/>
  <c r="CS238" i="12"/>
  <c r="CS234" i="12"/>
  <c r="CS230" i="12"/>
  <c r="CS226" i="12"/>
  <c r="CS222" i="12"/>
  <c r="CS218" i="12"/>
  <c r="CS214" i="12"/>
  <c r="CS210" i="12"/>
  <c r="CS629" i="12"/>
  <c r="CS625" i="12"/>
  <c r="CS621" i="12"/>
  <c r="CS617" i="12"/>
  <c r="CS613" i="12"/>
  <c r="CS611" i="12"/>
  <c r="CS462" i="12"/>
  <c r="CS380" i="12"/>
  <c r="CS322" i="12"/>
  <c r="CS631" i="12"/>
  <c r="CS627" i="12"/>
  <c r="CS623" i="12"/>
  <c r="CS615" i="12"/>
  <c r="CS609" i="12"/>
  <c r="CS607" i="12"/>
  <c r="CS603" i="12"/>
  <c r="CS630" i="12"/>
  <c r="CS626" i="12"/>
  <c r="CS622" i="12"/>
  <c r="CS618" i="12"/>
  <c r="CS614" i="12"/>
  <c r="CS610" i="12"/>
  <c r="CS606" i="12"/>
  <c r="CS602" i="12"/>
  <c r="CS598" i="12"/>
  <c r="CS594" i="12"/>
  <c r="CS590" i="12"/>
  <c r="CS586" i="12"/>
  <c r="CS582" i="12"/>
  <c r="CS578" i="12"/>
  <c r="CS574" i="12"/>
  <c r="CS570" i="12"/>
  <c r="CS566" i="12"/>
  <c r="CS562" i="12"/>
  <c r="CS558" i="12"/>
  <c r="CS554" i="12"/>
  <c r="CS548" i="12"/>
  <c r="CS540" i="12"/>
  <c r="CS532" i="12"/>
  <c r="CS524" i="12"/>
  <c r="CS516" i="12"/>
  <c r="CS504" i="12"/>
  <c r="CS500" i="12"/>
  <c r="CS492" i="12"/>
  <c r="CS488" i="12"/>
  <c r="CS484" i="12"/>
  <c r="CS468" i="12"/>
  <c r="CS452" i="12"/>
  <c r="CS448" i="12"/>
  <c r="CS436" i="12"/>
  <c r="CS432" i="12"/>
  <c r="CS428" i="12"/>
  <c r="CS412" i="12"/>
  <c r="CS396" i="12"/>
  <c r="CS364" i="12"/>
  <c r="CS348" i="12"/>
  <c r="CS332" i="12"/>
  <c r="CS316" i="12"/>
  <c r="CS300" i="12"/>
  <c r="CS284" i="12"/>
  <c r="CS276" i="12"/>
  <c r="CS272" i="12"/>
  <c r="CS248" i="12"/>
  <c r="CS232" i="12"/>
  <c r="CS619" i="12"/>
  <c r="CS605" i="12"/>
  <c r="CS601" i="12"/>
  <c r="CS544" i="12"/>
  <c r="CS536" i="12"/>
  <c r="CS528" i="12"/>
  <c r="CS520" i="12"/>
  <c r="CS512" i="12"/>
  <c r="CS508" i="12"/>
  <c r="CS496" i="12"/>
  <c r="CS480" i="12"/>
  <c r="CS476" i="12"/>
  <c r="CS472" i="12"/>
  <c r="CS464" i="12"/>
  <c r="CS460" i="12"/>
  <c r="CS456" i="12"/>
  <c r="CS444" i="12"/>
  <c r="CS440" i="12"/>
  <c r="CS424" i="12"/>
  <c r="CS420" i="12"/>
  <c r="CS416" i="12"/>
  <c r="CS408" i="12"/>
  <c r="CS404" i="12"/>
  <c r="CS400" i="12"/>
  <c r="CS392" i="12"/>
  <c r="CS386" i="12"/>
  <c r="CS382" i="12"/>
  <c r="CS378" i="12"/>
  <c r="CS376" i="12"/>
  <c r="CS372" i="12"/>
  <c r="CS368" i="12"/>
  <c r="CS360" i="12"/>
  <c r="CS356" i="12"/>
  <c r="CS352" i="12"/>
  <c r="CS344" i="12"/>
  <c r="CS340" i="12"/>
  <c r="CS336" i="12"/>
  <c r="CS328" i="12"/>
  <c r="CS324" i="12"/>
  <c r="CS320" i="12"/>
  <c r="CS312" i="12"/>
  <c r="CS308" i="12"/>
  <c r="CS304" i="12"/>
  <c r="CS296" i="12"/>
  <c r="CS292" i="12"/>
  <c r="CS288" i="12"/>
  <c r="CS280" i="12"/>
  <c r="CS268" i="12"/>
  <c r="CS264" i="12"/>
  <c r="CS260" i="12"/>
  <c r="CS256" i="12"/>
  <c r="CS252" i="12"/>
  <c r="CS244" i="12"/>
  <c r="CS240" i="12"/>
  <c r="CS236" i="12"/>
  <c r="CS216" i="12"/>
  <c r="CS212" i="12"/>
  <c r="CS593" i="12"/>
  <c r="CS589" i="12"/>
  <c r="CS581" i="12"/>
  <c r="CS573" i="12"/>
  <c r="CS571" i="12"/>
  <c r="CS569" i="12"/>
  <c r="CS567" i="12"/>
  <c r="CS565" i="12"/>
  <c r="CS563" i="12"/>
  <c r="CS561" i="12"/>
  <c r="CS557" i="12"/>
  <c r="CS549" i="12"/>
  <c r="CS545" i="12"/>
  <c r="CS541" i="12"/>
  <c r="CS539" i="12"/>
  <c r="CS537" i="12"/>
  <c r="CS529" i="12"/>
  <c r="CS525" i="12"/>
  <c r="CS519" i="12"/>
  <c r="CS515" i="12"/>
  <c r="CS513" i="12"/>
  <c r="CS511" i="12"/>
  <c r="CS509" i="12"/>
  <c r="CS507" i="12"/>
  <c r="CS505" i="12"/>
  <c r="CS503" i="12"/>
  <c r="CS499" i="12"/>
  <c r="CS497" i="12"/>
  <c r="CS495" i="12"/>
  <c r="CS493" i="12"/>
  <c r="CS489" i="12"/>
  <c r="CS487" i="12"/>
  <c r="CS481" i="12"/>
  <c r="CS479" i="12"/>
  <c r="CS475" i="12"/>
  <c r="CS471" i="12"/>
  <c r="CS465" i="12"/>
  <c r="CS461" i="12"/>
  <c r="CS457" i="12"/>
  <c r="CS455" i="12"/>
  <c r="CS449" i="12"/>
  <c r="CS441" i="12"/>
  <c r="CS439" i="12"/>
  <c r="CS435" i="12"/>
  <c r="CS433" i="12"/>
  <c r="CS425" i="12"/>
  <c r="CS419" i="12"/>
  <c r="CS417" i="12"/>
  <c r="CS411" i="12"/>
  <c r="CS409" i="12"/>
  <c r="CS403" i="12"/>
  <c r="CS228" i="12"/>
  <c r="CS224" i="12"/>
  <c r="CS220" i="12"/>
  <c r="CS599" i="12"/>
  <c r="CS597" i="12"/>
  <c r="CS595" i="12"/>
  <c r="CS591" i="12"/>
  <c r="CS587" i="12"/>
  <c r="CS585" i="12"/>
  <c r="CS583" i="12"/>
  <c r="CS579" i="12"/>
  <c r="CS577" i="12"/>
  <c r="CS575" i="12"/>
  <c r="CS559" i="12"/>
  <c r="CS555" i="12"/>
  <c r="CS553" i="12"/>
  <c r="CS551" i="12"/>
  <c r="CS547" i="12"/>
  <c r="CS543" i="12"/>
  <c r="CS535" i="12"/>
  <c r="CS533" i="12"/>
  <c r="CS531" i="12"/>
  <c r="CS527" i="12"/>
  <c r="CS523" i="12"/>
  <c r="CS521" i="12"/>
  <c r="CS517" i="12"/>
  <c r="CS501" i="12"/>
  <c r="CS491" i="12"/>
  <c r="CS485" i="12"/>
  <c r="CS483" i="12"/>
  <c r="CS477" i="12"/>
  <c r="CS473" i="12"/>
  <c r="CS469" i="12"/>
  <c r="CS467" i="12"/>
  <c r="CS463" i="12"/>
  <c r="CS459" i="12"/>
  <c r="CS453" i="12"/>
  <c r="CS451" i="12"/>
  <c r="CS447" i="12"/>
  <c r="CS445" i="12"/>
  <c r="CS443" i="12"/>
  <c r="CS437" i="12"/>
  <c r="CS431" i="12"/>
  <c r="CS429" i="12"/>
  <c r="CS427" i="12"/>
  <c r="CS423" i="12"/>
  <c r="CS421" i="12"/>
  <c r="CS415" i="12"/>
  <c r="CS413" i="12"/>
  <c r="CS407" i="12"/>
  <c r="CS405" i="12"/>
  <c r="CS399" i="12"/>
  <c r="CS397" i="12"/>
  <c r="CS217" i="12"/>
  <c r="CS219" i="12"/>
  <c r="CS223" i="12"/>
  <c r="CS225" i="12"/>
  <c r="CS231" i="12"/>
  <c r="CS233" i="12"/>
  <c r="CS239" i="12"/>
  <c r="CS241" i="12"/>
  <c r="CS245" i="12"/>
  <c r="CS247" i="12"/>
  <c r="CS249" i="12"/>
  <c r="CS253" i="12"/>
  <c r="CS255" i="12"/>
  <c r="CS257" i="12"/>
  <c r="CS261" i="12"/>
  <c r="CS263" i="12"/>
  <c r="CS269" i="12"/>
  <c r="CS273" i="12"/>
  <c r="CS279" i="12"/>
  <c r="CS281" i="12"/>
  <c r="CS287" i="12"/>
  <c r="CS293" i="12"/>
  <c r="CS295" i="12"/>
  <c r="CS301" i="12"/>
  <c r="CS303" i="12"/>
  <c r="CS309" i="12"/>
  <c r="CS311" i="12"/>
  <c r="CS317" i="12"/>
  <c r="CS319" i="12"/>
  <c r="CS325" i="12"/>
  <c r="CS333" i="12"/>
  <c r="CS335" i="12"/>
  <c r="CS341" i="12"/>
  <c r="CS343" i="12"/>
  <c r="CS349" i="12"/>
  <c r="CS351" i="12"/>
  <c r="CS357" i="12"/>
  <c r="CS365" i="12"/>
  <c r="CS367" i="12"/>
  <c r="CS373" i="12"/>
  <c r="CS375" i="12"/>
  <c r="CS381" i="12"/>
  <c r="CS383" i="12"/>
  <c r="CS389" i="12"/>
  <c r="CS393" i="12"/>
  <c r="CS211" i="12"/>
  <c r="CS213" i="12"/>
  <c r="CS215" i="12"/>
  <c r="CS221" i="12"/>
  <c r="CS227" i="12"/>
  <c r="CS229" i="12"/>
  <c r="CS235" i="12"/>
  <c r="CS237" i="12"/>
  <c r="CS243" i="12"/>
  <c r="CS251" i="12"/>
  <c r="CS259" i="12"/>
  <c r="CS265" i="12"/>
  <c r="CS267" i="12"/>
  <c r="CS271" i="12"/>
  <c r="CS275" i="12"/>
  <c r="CS277" i="12"/>
  <c r="CS283" i="12"/>
  <c r="CS285" i="12"/>
  <c r="CS289" i="12"/>
  <c r="CS291" i="12"/>
  <c r="CS297" i="12"/>
  <c r="CS299" i="12"/>
  <c r="CS305" i="12"/>
  <c r="CS307" i="12"/>
  <c r="CS313" i="12"/>
  <c r="CS315" i="12"/>
  <c r="CS321" i="12"/>
  <c r="CS323" i="12"/>
  <c r="CS327" i="12"/>
  <c r="CS329" i="12"/>
  <c r="CS331" i="12"/>
  <c r="CS337" i="12"/>
  <c r="CS339" i="12"/>
  <c r="CS345" i="12"/>
  <c r="CS347" i="12"/>
  <c r="CS353" i="12"/>
  <c r="CS355" i="12"/>
  <c r="CS359" i="12"/>
  <c r="CS361" i="12"/>
  <c r="CS363" i="12"/>
  <c r="CS369" i="12"/>
  <c r="CS371" i="12"/>
  <c r="CS377" i="12"/>
  <c r="CS379" i="12"/>
  <c r="CS385" i="12"/>
  <c r="CS387" i="12"/>
  <c r="CS391" i="12"/>
  <c r="CS395" i="12"/>
  <c r="CS401" i="12"/>
  <c r="CS106" i="12"/>
  <c r="CS202" i="12"/>
  <c r="CS208" i="12"/>
  <c r="CS204" i="12"/>
  <c r="CS200" i="12"/>
  <c r="CS196" i="12"/>
  <c r="CS192" i="12"/>
  <c r="CS168" i="12"/>
  <c r="CS156" i="12"/>
  <c r="CS152" i="12"/>
  <c r="CS209" i="12"/>
  <c r="CS201" i="12"/>
  <c r="CS193" i="12"/>
  <c r="CS189" i="12"/>
  <c r="CS185" i="12"/>
  <c r="CS181" i="12"/>
  <c r="CS177" i="12"/>
  <c r="CS173" i="12"/>
  <c r="CS169" i="12"/>
  <c r="CS165" i="12"/>
  <c r="CS161" i="12"/>
  <c r="CS157" i="12"/>
  <c r="CS153" i="12"/>
  <c r="CS206" i="12"/>
  <c r="CS198" i="12"/>
  <c r="CS194" i="12"/>
  <c r="CS190" i="12"/>
  <c r="CS186" i="12"/>
  <c r="CS182" i="12"/>
  <c r="CS178" i="12"/>
  <c r="CS174" i="12"/>
  <c r="CS170" i="12"/>
  <c r="CS166" i="12"/>
  <c r="CS162" i="12"/>
  <c r="CS158" i="12"/>
  <c r="CS154" i="12"/>
  <c r="CS188" i="12"/>
  <c r="CS184" i="12"/>
  <c r="CS180" i="12"/>
  <c r="CS176" i="12"/>
  <c r="CS172" i="12"/>
  <c r="CS164" i="12"/>
  <c r="CS160" i="12"/>
  <c r="CS207" i="12"/>
  <c r="CS205" i="12"/>
  <c r="CS203" i="12"/>
  <c r="CS199" i="12"/>
  <c r="CS197" i="12"/>
  <c r="CS195" i="12"/>
  <c r="CS191" i="12"/>
  <c r="CS187" i="12"/>
  <c r="CS183" i="12"/>
  <c r="CS179" i="12"/>
  <c r="CS175" i="12"/>
  <c r="CS171" i="12"/>
  <c r="CS167" i="12"/>
  <c r="CS163" i="12"/>
  <c r="CS159" i="12"/>
  <c r="CS155" i="12"/>
  <c r="CS151" i="12"/>
  <c r="CS150" i="12"/>
  <c r="CS95" i="12"/>
  <c r="CS103" i="12"/>
  <c r="CS111" i="12"/>
  <c r="CS119" i="12"/>
  <c r="CS127" i="12"/>
  <c r="CS135" i="12"/>
  <c r="CS143" i="12"/>
  <c r="CS96" i="12"/>
  <c r="CS102" i="12"/>
  <c r="CS136" i="12"/>
  <c r="CS140" i="12"/>
  <c r="CS144" i="12"/>
  <c r="CS148" i="12"/>
  <c r="CS99" i="12"/>
  <c r="CS107" i="12"/>
  <c r="CS115" i="12"/>
  <c r="CS123" i="12"/>
  <c r="CS131" i="12"/>
  <c r="CS139" i="12"/>
  <c r="CS147" i="12"/>
  <c r="CQ93" i="12"/>
  <c r="CR93" i="12"/>
  <c r="CQ109" i="12"/>
  <c r="CR109" i="12"/>
  <c r="CQ113" i="12"/>
  <c r="CR113" i="12"/>
  <c r="CQ117" i="12"/>
  <c r="CR117" i="12"/>
  <c r="CR133" i="12"/>
  <c r="CQ133" i="12"/>
  <c r="CQ137" i="12"/>
  <c r="CR137" i="12"/>
  <c r="CQ141" i="12"/>
  <c r="CR141" i="12"/>
  <c r="CQ143" i="12"/>
  <c r="CR143" i="12"/>
  <c r="CQ149" i="12"/>
  <c r="CR149" i="12"/>
  <c r="CQ153" i="12"/>
  <c r="CR153" i="12"/>
  <c r="CQ181" i="12"/>
  <c r="CR181" i="12"/>
  <c r="CQ189" i="12"/>
  <c r="CR189" i="12"/>
  <c r="CQ201" i="12"/>
  <c r="CR201" i="12"/>
  <c r="CQ205" i="12"/>
  <c r="CR205" i="12"/>
  <c r="CQ209" i="12"/>
  <c r="CR209" i="12"/>
  <c r="CQ213" i="12"/>
  <c r="CR213" i="12"/>
  <c r="CQ221" i="12"/>
  <c r="CR221" i="12"/>
  <c r="CQ229" i="12"/>
  <c r="CR229" i="12"/>
  <c r="CQ233" i="12"/>
  <c r="CR233" i="12"/>
  <c r="CQ237" i="12"/>
  <c r="CR237" i="12"/>
  <c r="CQ269" i="12"/>
  <c r="CR269" i="12"/>
  <c r="CQ281" i="12"/>
  <c r="CR281" i="12"/>
  <c r="CQ285" i="12"/>
  <c r="CR285" i="12"/>
  <c r="CQ297" i="12"/>
  <c r="CR297" i="12"/>
  <c r="CQ305" i="12"/>
  <c r="CR305" i="12"/>
  <c r="CR309" i="12"/>
  <c r="CQ309" i="12"/>
  <c r="CR333" i="12"/>
  <c r="CQ333" i="12"/>
  <c r="CR337" i="12"/>
  <c r="CQ337" i="12"/>
  <c r="CR345" i="12"/>
  <c r="CQ345" i="12"/>
  <c r="CR349" i="12"/>
  <c r="CQ349" i="12"/>
  <c r="CR353" i="12"/>
  <c r="CQ353" i="12"/>
  <c r="CR369" i="12"/>
  <c r="CQ369" i="12"/>
  <c r="CR373" i="12"/>
  <c r="CQ373" i="12"/>
  <c r="CR397" i="12"/>
  <c r="CQ397" i="12"/>
  <c r="CR401" i="12"/>
  <c r="CQ401" i="12"/>
  <c r="CR409" i="12"/>
  <c r="CQ409" i="12"/>
  <c r="CR421" i="12"/>
  <c r="CQ421" i="12"/>
  <c r="CR429" i="12"/>
  <c r="CQ429" i="12"/>
  <c r="CR433" i="12"/>
  <c r="CQ433" i="12"/>
  <c r="CR449" i="12"/>
  <c r="CQ449" i="12"/>
  <c r="CR457" i="12"/>
  <c r="CQ457" i="12"/>
  <c r="CR469" i="12"/>
  <c r="CQ469" i="12"/>
  <c r="CR481" i="12"/>
  <c r="CQ481" i="12"/>
  <c r="CR485" i="12"/>
  <c r="CQ485" i="12"/>
  <c r="CR489" i="12"/>
  <c r="CQ489" i="12"/>
  <c r="CR493" i="12"/>
  <c r="CQ493" i="12"/>
  <c r="CR505" i="12"/>
  <c r="CQ505" i="12"/>
  <c r="CR509" i="12"/>
  <c r="CQ509" i="12"/>
  <c r="CR517" i="12"/>
  <c r="CQ517" i="12"/>
  <c r="CR525" i="12"/>
  <c r="CQ525" i="12"/>
  <c r="CR533" i="12"/>
  <c r="CQ533" i="12"/>
  <c r="CQ535" i="12"/>
  <c r="CR535" i="12"/>
  <c r="CR537" i="12"/>
  <c r="CQ537" i="12"/>
  <c r="CR549" i="12"/>
  <c r="CQ549" i="12"/>
  <c r="CR553" i="12"/>
  <c r="CQ553" i="12"/>
  <c r="CR557" i="12"/>
  <c r="CQ557" i="12"/>
  <c r="CR561" i="12"/>
  <c r="CQ561" i="12"/>
  <c r="CR569" i="12"/>
  <c r="CQ569" i="12"/>
  <c r="CR585" i="12"/>
  <c r="CQ585" i="12"/>
  <c r="CR589" i="12"/>
  <c r="CQ589" i="12"/>
  <c r="CQ100" i="12"/>
  <c r="CR100" i="12"/>
  <c r="CQ132" i="12"/>
  <c r="CR132" i="12"/>
  <c r="CQ152" i="12"/>
  <c r="CR152" i="12"/>
  <c r="CQ176" i="12"/>
  <c r="CR176" i="12"/>
  <c r="CR184" i="12"/>
  <c r="CQ184" i="12"/>
  <c r="CQ192" i="12"/>
  <c r="CR192" i="12"/>
  <c r="CQ200" i="12"/>
  <c r="CR200" i="12"/>
  <c r="CQ224" i="12"/>
  <c r="CR224" i="12"/>
  <c r="CQ232" i="12"/>
  <c r="CR232" i="12"/>
  <c r="CQ240" i="12"/>
  <c r="CR240" i="12"/>
  <c r="CQ256" i="12"/>
  <c r="CR256" i="12"/>
  <c r="CQ264" i="12"/>
  <c r="CR264" i="12"/>
  <c r="CQ272" i="12"/>
  <c r="CR272" i="12"/>
  <c r="CQ288" i="12"/>
  <c r="CR288" i="12"/>
  <c r="CQ296" i="12"/>
  <c r="CR296" i="12"/>
  <c r="CQ304" i="12"/>
  <c r="CR304" i="12"/>
  <c r="CQ312" i="12"/>
  <c r="CR312" i="12"/>
  <c r="CQ328" i="12"/>
  <c r="CR328" i="12"/>
  <c r="CQ352" i="12"/>
  <c r="CR352" i="12"/>
  <c r="CQ360" i="12"/>
  <c r="CR360" i="12"/>
  <c r="CQ378" i="12"/>
  <c r="CR378" i="12"/>
  <c r="CR392" i="12"/>
  <c r="CQ392" i="12"/>
  <c r="CQ400" i="12"/>
  <c r="CR400" i="12"/>
  <c r="CQ408" i="12"/>
  <c r="CR408" i="12"/>
  <c r="CR424" i="12"/>
  <c r="CQ424" i="12"/>
  <c r="CQ432" i="12"/>
  <c r="CR432" i="12"/>
  <c r="CQ440" i="12"/>
  <c r="CR440" i="12"/>
  <c r="CQ464" i="12"/>
  <c r="CR464" i="12"/>
  <c r="CQ472" i="12"/>
  <c r="CR472" i="12"/>
  <c r="CQ488" i="12"/>
  <c r="CR488" i="12"/>
  <c r="CR496" i="12"/>
  <c r="CQ496" i="12"/>
  <c r="CR504" i="12"/>
  <c r="CQ504" i="12"/>
  <c r="CQ512" i="12"/>
  <c r="CR512" i="12"/>
  <c r="CQ520" i="12"/>
  <c r="CR520" i="12"/>
  <c r="CQ528" i="12"/>
  <c r="CR528" i="12"/>
  <c r="CQ536" i="12"/>
  <c r="CR536" i="12"/>
  <c r="CR544" i="12"/>
  <c r="CQ544" i="12"/>
  <c r="CR594" i="12"/>
  <c r="CQ594" i="12"/>
  <c r="CR603" i="12"/>
  <c r="CQ603" i="12"/>
  <c r="CR607" i="12"/>
  <c r="CQ607" i="12"/>
  <c r="CR611" i="12"/>
  <c r="CQ611" i="12"/>
  <c r="CR615" i="12"/>
  <c r="CQ615" i="12"/>
  <c r="CR619" i="12"/>
  <c r="CQ619" i="12"/>
  <c r="CR623" i="12"/>
  <c r="CQ623" i="12"/>
  <c r="CR627" i="12"/>
  <c r="CQ627" i="12"/>
  <c r="CR631" i="12"/>
  <c r="CQ631" i="12"/>
  <c r="CQ97" i="12"/>
  <c r="CR97" i="12"/>
  <c r="CQ101" i="12"/>
  <c r="CR101" i="12"/>
  <c r="CQ105" i="12"/>
  <c r="CR105" i="12"/>
  <c r="CQ119" i="12"/>
  <c r="CR119" i="12"/>
  <c r="CQ121" i="12"/>
  <c r="CR121" i="12"/>
  <c r="CQ125" i="12"/>
  <c r="CR125" i="12"/>
  <c r="CQ129" i="12"/>
  <c r="CR129" i="12"/>
  <c r="CQ157" i="12"/>
  <c r="CR157" i="12"/>
  <c r="CQ161" i="12"/>
  <c r="CR161" i="12"/>
  <c r="CQ171" i="12"/>
  <c r="CR171" i="12"/>
  <c r="CQ173" i="12"/>
  <c r="CR173" i="12"/>
  <c r="CQ193" i="12"/>
  <c r="CR193" i="12"/>
  <c r="CQ197" i="12"/>
  <c r="CR197" i="12"/>
  <c r="CQ217" i="12"/>
  <c r="CR217" i="12"/>
  <c r="CQ243" i="12"/>
  <c r="CR243" i="12"/>
  <c r="CQ245" i="12"/>
  <c r="CR245" i="12"/>
  <c r="CQ249" i="12"/>
  <c r="CR249" i="12"/>
  <c r="CQ253" i="12"/>
  <c r="CR253" i="12"/>
  <c r="CQ257" i="12"/>
  <c r="CR257" i="12"/>
  <c r="CQ265" i="12"/>
  <c r="CR265" i="12"/>
  <c r="CQ273" i="12"/>
  <c r="CR273" i="12"/>
  <c r="CQ277" i="12"/>
  <c r="CR277" i="12"/>
  <c r="CQ289" i="12"/>
  <c r="CR289" i="12"/>
  <c r="CQ293" i="12"/>
  <c r="CR293" i="12"/>
  <c r="CQ301" i="12"/>
  <c r="CR301" i="12"/>
  <c r="CR313" i="12"/>
  <c r="CQ313" i="12"/>
  <c r="CR317" i="12"/>
  <c r="CQ317" i="12"/>
  <c r="CR321" i="12"/>
  <c r="CQ321" i="12"/>
  <c r="CR325" i="12"/>
  <c r="CQ325" i="12"/>
  <c r="CR329" i="12"/>
  <c r="CQ329" i="12"/>
  <c r="CR341" i="12"/>
  <c r="CQ341" i="12"/>
  <c r="CR357" i="12"/>
  <c r="CQ357" i="12"/>
  <c r="CR361" i="12"/>
  <c r="CQ361" i="12"/>
  <c r="CR365" i="12"/>
  <c r="CQ365" i="12"/>
  <c r="CR377" i="12"/>
  <c r="CQ377" i="12"/>
  <c r="CR381" i="12"/>
  <c r="CQ381" i="12"/>
  <c r="CR385" i="12"/>
  <c r="CQ385" i="12"/>
  <c r="CR389" i="12"/>
  <c r="CQ389" i="12"/>
  <c r="CR393" i="12"/>
  <c r="CQ393" i="12"/>
  <c r="CR405" i="12"/>
  <c r="CQ405" i="12"/>
  <c r="CR413" i="12"/>
  <c r="CQ413" i="12"/>
  <c r="CR417" i="12"/>
  <c r="CQ417" i="12"/>
  <c r="CR425" i="12"/>
  <c r="CQ425" i="12"/>
  <c r="CR437" i="12"/>
  <c r="CQ437" i="12"/>
  <c r="CR441" i="12"/>
  <c r="CQ441" i="12"/>
  <c r="CR445" i="12"/>
  <c r="CQ445" i="12"/>
  <c r="CR453" i="12"/>
  <c r="CQ453" i="12"/>
  <c r="CR461" i="12"/>
  <c r="CQ461" i="12"/>
  <c r="CR465" i="12"/>
  <c r="CQ465" i="12"/>
  <c r="CR473" i="12"/>
  <c r="CQ473" i="12"/>
  <c r="CR477" i="12"/>
  <c r="CQ477" i="12"/>
  <c r="CR497" i="12"/>
  <c r="CQ497" i="12"/>
  <c r="CQ501" i="12"/>
  <c r="CR501" i="12"/>
  <c r="CR513" i="12"/>
  <c r="CQ513" i="12"/>
  <c r="CR521" i="12"/>
  <c r="CQ521" i="12"/>
  <c r="CR529" i="12"/>
  <c r="CQ529" i="12"/>
  <c r="CR541" i="12"/>
  <c r="CQ541" i="12"/>
  <c r="CR545" i="12"/>
  <c r="CQ545" i="12"/>
  <c r="CR565" i="12"/>
  <c r="CQ565" i="12"/>
  <c r="CR571" i="12"/>
  <c r="CQ571" i="12"/>
  <c r="CR573" i="12"/>
  <c r="CQ573" i="12"/>
  <c r="CR577" i="12"/>
  <c r="CQ577" i="12"/>
  <c r="CR581" i="12"/>
  <c r="CQ581" i="12"/>
  <c r="CQ593" i="12"/>
  <c r="CR593" i="12"/>
  <c r="CR597" i="12"/>
  <c r="CQ597" i="12"/>
  <c r="CQ102" i="12"/>
  <c r="CR102" i="12"/>
  <c r="CQ116" i="12"/>
  <c r="CR116" i="12"/>
  <c r="CQ124" i="12"/>
  <c r="CR124" i="12"/>
  <c r="CQ160" i="12"/>
  <c r="CR160" i="12"/>
  <c r="CQ168" i="12"/>
  <c r="CR168" i="12"/>
  <c r="CQ208" i="12"/>
  <c r="CR208" i="12"/>
  <c r="CQ216" i="12"/>
  <c r="CR216" i="12"/>
  <c r="CQ248" i="12"/>
  <c r="CR248" i="12"/>
  <c r="CQ280" i="12"/>
  <c r="CR280" i="12"/>
  <c r="CQ320" i="12"/>
  <c r="CR320" i="12"/>
  <c r="CQ336" i="12"/>
  <c r="CR336" i="12"/>
  <c r="CQ344" i="12"/>
  <c r="CR344" i="12"/>
  <c r="CQ368" i="12"/>
  <c r="CR368" i="12"/>
  <c r="CQ376" i="12"/>
  <c r="CR376" i="12"/>
  <c r="CQ382" i="12"/>
  <c r="CR382" i="12"/>
  <c r="CQ386" i="12"/>
  <c r="CR386" i="12"/>
  <c r="CQ416" i="12"/>
  <c r="CR416" i="12"/>
  <c r="CQ448" i="12"/>
  <c r="CR448" i="12"/>
  <c r="CQ456" i="12"/>
  <c r="CR456" i="12"/>
  <c r="CQ460" i="12"/>
  <c r="CR460" i="12"/>
  <c r="CR480" i="12"/>
  <c r="CQ480" i="12"/>
  <c r="CS118" i="12"/>
  <c r="CS108" i="12"/>
  <c r="CS104" i="12"/>
  <c r="CS146" i="12"/>
  <c r="CS142" i="12"/>
  <c r="CS138" i="12"/>
  <c r="CS134" i="12"/>
  <c r="CS130" i="12"/>
  <c r="CS126" i="12"/>
  <c r="CS122" i="12"/>
  <c r="CS114" i="12"/>
  <c r="CS110" i="12"/>
  <c r="CS98" i="12"/>
  <c r="CS94" i="12"/>
  <c r="CS93" i="12"/>
  <c r="CQ95" i="12"/>
  <c r="CR95" i="12"/>
  <c r="CS97" i="12"/>
  <c r="CR99" i="12"/>
  <c r="CQ99" i="12"/>
  <c r="CS101" i="12"/>
  <c r="CQ103" i="12"/>
  <c r="CR103" i="12"/>
  <c r="CS105" i="12"/>
  <c r="CR107" i="12"/>
  <c r="CQ107" i="12"/>
  <c r="CS109" i="12"/>
  <c r="CQ111" i="12"/>
  <c r="CR111" i="12"/>
  <c r="CS113" i="12"/>
  <c r="CR115" i="12"/>
  <c r="CQ115" i="12"/>
  <c r="CS117" i="12"/>
  <c r="CS121" i="12"/>
  <c r="CR123" i="12"/>
  <c r="CQ123" i="12"/>
  <c r="CS125" i="12"/>
  <c r="CQ127" i="12"/>
  <c r="CR127" i="12"/>
  <c r="CS129" i="12"/>
  <c r="CR131" i="12"/>
  <c r="CQ131" i="12"/>
  <c r="CS133" i="12"/>
  <c r="CQ135" i="12"/>
  <c r="CR135" i="12"/>
  <c r="CS137" i="12"/>
  <c r="CR139" i="12"/>
  <c r="CQ139" i="12"/>
  <c r="CS141" i="12"/>
  <c r="CQ145" i="12"/>
  <c r="CR145" i="12"/>
  <c r="CS145" i="12"/>
  <c r="CR147" i="12"/>
  <c r="CQ147" i="12"/>
  <c r="CS149" i="12"/>
  <c r="CQ151" i="12"/>
  <c r="CR151" i="12"/>
  <c r="CR155" i="12"/>
  <c r="CQ155" i="12"/>
  <c r="CR159" i="12"/>
  <c r="CQ159" i="12"/>
  <c r="CR163" i="12"/>
  <c r="CQ163" i="12"/>
  <c r="CQ165" i="12"/>
  <c r="CR165" i="12"/>
  <c r="CQ167" i="12"/>
  <c r="CR167" i="12"/>
  <c r="CQ169" i="12"/>
  <c r="CR169" i="12"/>
  <c r="CR175" i="12"/>
  <c r="CQ175" i="12"/>
  <c r="CQ177" i="12"/>
  <c r="CR177" i="12"/>
  <c r="CQ179" i="12"/>
  <c r="CR179" i="12"/>
  <c r="CR183" i="12"/>
  <c r="CQ183" i="12"/>
  <c r="CQ185" i="12"/>
  <c r="CR185" i="12"/>
  <c r="CQ187" i="12"/>
  <c r="CR187" i="12"/>
  <c r="CR191" i="12"/>
  <c r="CQ191" i="12"/>
  <c r="CQ195" i="12"/>
  <c r="CR195" i="12"/>
  <c r="CR199" i="12"/>
  <c r="CQ199" i="12"/>
  <c r="CR203" i="12"/>
  <c r="CQ203" i="12"/>
  <c r="CQ207" i="12"/>
  <c r="CR207" i="12"/>
  <c r="CR211" i="12"/>
  <c r="CQ211" i="12"/>
  <c r="CR215" i="12"/>
  <c r="CQ215" i="12"/>
  <c r="CR219" i="12"/>
  <c r="CQ219" i="12"/>
  <c r="CR223" i="12"/>
  <c r="CQ223" i="12"/>
  <c r="CQ225" i="12"/>
  <c r="CR225" i="12"/>
  <c r="CQ227" i="12"/>
  <c r="CR227" i="12"/>
  <c r="CR231" i="12"/>
  <c r="CQ231" i="12"/>
  <c r="CR235" i="12"/>
  <c r="CQ235" i="12"/>
  <c r="CR239" i="12"/>
  <c r="CQ239" i="12"/>
  <c r="CQ241" i="12"/>
  <c r="CR241" i="12"/>
  <c r="CR247" i="12"/>
  <c r="CQ247" i="12"/>
  <c r="CR251" i="12"/>
  <c r="CQ251" i="12"/>
  <c r="CR255" i="12"/>
  <c r="CQ255" i="12"/>
  <c r="CQ259" i="12"/>
  <c r="CR259" i="12"/>
  <c r="CQ261" i="12"/>
  <c r="CR261" i="12"/>
  <c r="CR263" i="12"/>
  <c r="CQ263" i="12"/>
  <c r="CR267" i="12"/>
  <c r="CQ267" i="12"/>
  <c r="CR271" i="12"/>
  <c r="CQ271" i="12"/>
  <c r="CR275" i="12"/>
  <c r="CQ275" i="12"/>
  <c r="CR279" i="12"/>
  <c r="CQ279" i="12"/>
  <c r="CQ283" i="12"/>
  <c r="CR283" i="12"/>
  <c r="CR287" i="12"/>
  <c r="CQ287" i="12"/>
  <c r="CR291" i="12"/>
  <c r="CQ291" i="12"/>
  <c r="CR295" i="12"/>
  <c r="CQ295" i="12"/>
  <c r="CQ299" i="12"/>
  <c r="CR299" i="12"/>
  <c r="CR303" i="12"/>
  <c r="CQ303" i="12"/>
  <c r="CQ307" i="12"/>
  <c r="CR307" i="12"/>
  <c r="CQ311" i="12"/>
  <c r="CR311" i="12"/>
  <c r="CR315" i="12"/>
  <c r="CQ315" i="12"/>
  <c r="CQ319" i="12"/>
  <c r="CR319" i="12"/>
  <c r="CQ323" i="12"/>
  <c r="CR323" i="12"/>
  <c r="CQ327" i="12"/>
  <c r="CR327" i="12"/>
  <c r="CR331" i="12"/>
  <c r="CQ331" i="12"/>
  <c r="CQ335" i="12"/>
  <c r="CR335" i="12"/>
  <c r="CQ339" i="12"/>
  <c r="CR339" i="12"/>
  <c r="CQ343" i="12"/>
  <c r="CR343" i="12"/>
  <c r="CR347" i="12"/>
  <c r="CQ347" i="12"/>
  <c r="CQ351" i="12"/>
  <c r="CR351" i="12"/>
  <c r="CQ355" i="12"/>
  <c r="CR355" i="12"/>
  <c r="CQ359" i="12"/>
  <c r="CR359" i="12"/>
  <c r="CR363" i="12"/>
  <c r="CQ363" i="12"/>
  <c r="CQ367" i="12"/>
  <c r="CR367" i="12"/>
  <c r="CQ371" i="12"/>
  <c r="CR371" i="12"/>
  <c r="CQ375" i="12"/>
  <c r="CR375" i="12"/>
  <c r="CQ379" i="12"/>
  <c r="CR379" i="12"/>
  <c r="CQ383" i="12"/>
  <c r="CR383" i="12"/>
  <c r="CQ387" i="12"/>
  <c r="CR387" i="12"/>
  <c r="CQ391" i="12"/>
  <c r="CR391" i="12"/>
  <c r="CR395" i="12"/>
  <c r="CQ395" i="12"/>
  <c r="CQ399" i="12"/>
  <c r="CR399" i="12"/>
  <c r="CQ403" i="12"/>
  <c r="CR403" i="12"/>
  <c r="CQ407" i="12"/>
  <c r="CR407" i="12"/>
  <c r="CR411" i="12"/>
  <c r="CQ411" i="12"/>
  <c r="CQ415" i="12"/>
  <c r="CR415" i="12"/>
  <c r="CR419" i="12"/>
  <c r="CQ419" i="12"/>
  <c r="CR423" i="12"/>
  <c r="CQ423" i="12"/>
  <c r="CR427" i="12"/>
  <c r="CQ427" i="12"/>
  <c r="CR431" i="12"/>
  <c r="CQ431" i="12"/>
  <c r="CQ435" i="12"/>
  <c r="CR435" i="12"/>
  <c r="CR439" i="12"/>
  <c r="CQ439" i="12"/>
  <c r="CR443" i="12"/>
  <c r="CQ443" i="12"/>
  <c r="CR447" i="12"/>
  <c r="CQ447" i="12"/>
  <c r="CQ451" i="12"/>
  <c r="CR451" i="12"/>
  <c r="CR455" i="12"/>
  <c r="CQ455" i="12"/>
  <c r="CR459" i="12"/>
  <c r="CQ459" i="12"/>
  <c r="CR463" i="12"/>
  <c r="CQ463" i="12"/>
  <c r="CR467" i="12"/>
  <c r="CQ467" i="12"/>
  <c r="CR471" i="12"/>
  <c r="CQ471" i="12"/>
  <c r="CR475" i="12"/>
  <c r="CQ475" i="12"/>
  <c r="CR479" i="12"/>
  <c r="CQ479" i="12"/>
  <c r="CR483" i="12"/>
  <c r="CQ483" i="12"/>
  <c r="CR487" i="12"/>
  <c r="CQ487" i="12"/>
  <c r="CR491" i="12"/>
  <c r="CQ491" i="12"/>
  <c r="CR495" i="12"/>
  <c r="CQ495" i="12"/>
  <c r="CR499" i="12"/>
  <c r="CQ499" i="12"/>
  <c r="CR503" i="12"/>
  <c r="CQ503" i="12"/>
  <c r="CR507" i="12"/>
  <c r="CQ507" i="12"/>
  <c r="CR511" i="12"/>
  <c r="CQ511" i="12"/>
  <c r="CR515" i="12"/>
  <c r="CQ515" i="12"/>
  <c r="CR519" i="12"/>
  <c r="CQ519" i="12"/>
  <c r="CR523" i="12"/>
  <c r="CQ523" i="12"/>
  <c r="CR527" i="12"/>
  <c r="CQ527" i="12"/>
  <c r="CR531" i="12"/>
  <c r="CQ531" i="12"/>
  <c r="CR539" i="12"/>
  <c r="CQ539" i="12"/>
  <c r="CR543" i="12"/>
  <c r="CQ543" i="12"/>
  <c r="CR547" i="12"/>
  <c r="CQ547" i="12"/>
  <c r="CR551" i="12"/>
  <c r="CQ551" i="12"/>
  <c r="CR555" i="12"/>
  <c r="CQ555" i="12"/>
  <c r="CR559" i="12"/>
  <c r="CQ559" i="12"/>
  <c r="CR563" i="12"/>
  <c r="CQ563" i="12"/>
  <c r="CR567" i="12"/>
  <c r="CQ567" i="12"/>
  <c r="CR575" i="12"/>
  <c r="CQ575" i="12"/>
  <c r="CR579" i="12"/>
  <c r="CQ579" i="12"/>
  <c r="CR583" i="12"/>
  <c r="CQ583" i="12"/>
  <c r="CR587" i="12"/>
  <c r="CQ587" i="12"/>
  <c r="CR591" i="12"/>
  <c r="CQ591" i="12"/>
  <c r="CR595" i="12"/>
  <c r="CQ595" i="12"/>
  <c r="CR599" i="12"/>
  <c r="CQ599" i="12"/>
  <c r="CQ96" i="12"/>
  <c r="CR96" i="12"/>
  <c r="CS100" i="12"/>
  <c r="CQ106" i="12"/>
  <c r="CR106" i="12"/>
  <c r="CQ112" i="12"/>
  <c r="CR112" i="12"/>
  <c r="CS112" i="12"/>
  <c r="CS116" i="12"/>
  <c r="CQ120" i="12"/>
  <c r="CR120" i="12"/>
  <c r="CS120" i="12"/>
  <c r="CS124" i="12"/>
  <c r="CQ128" i="12"/>
  <c r="CR128" i="12"/>
  <c r="CS128" i="12"/>
  <c r="CS132" i="12"/>
  <c r="CQ136" i="12"/>
  <c r="CR136" i="12"/>
  <c r="CQ144" i="12"/>
  <c r="CR144" i="12"/>
  <c r="CQ108" i="12"/>
  <c r="CR108" i="12"/>
  <c r="CQ118" i="12"/>
  <c r="CR118" i="12"/>
  <c r="CQ134" i="12"/>
  <c r="CR134" i="12"/>
  <c r="CQ214" i="12"/>
  <c r="CR214" i="12"/>
  <c r="CQ250" i="12"/>
  <c r="CR250" i="12"/>
  <c r="CQ322" i="12"/>
  <c r="CR322" i="12"/>
  <c r="CR380" i="12"/>
  <c r="CQ380" i="12"/>
  <c r="CQ388" i="12"/>
  <c r="CR388" i="12"/>
  <c r="CQ462" i="12"/>
  <c r="CR462" i="12"/>
  <c r="CQ526" i="12"/>
  <c r="CR526" i="12"/>
  <c r="CQ552" i="12"/>
  <c r="CR552" i="12"/>
  <c r="CQ560" i="12"/>
  <c r="CR560" i="12"/>
  <c r="CQ568" i="12"/>
  <c r="CR568" i="12"/>
  <c r="CQ576" i="12"/>
  <c r="CR576" i="12"/>
  <c r="CQ584" i="12"/>
  <c r="CR584" i="12"/>
  <c r="CQ592" i="12"/>
  <c r="CR592" i="12"/>
  <c r="CQ600" i="12"/>
  <c r="CR600" i="12"/>
  <c r="CQ608" i="12"/>
  <c r="CR608" i="12"/>
  <c r="CQ616" i="12"/>
  <c r="CR616" i="12"/>
  <c r="CQ624" i="12"/>
  <c r="CR624" i="12"/>
  <c r="CQ140" i="12"/>
  <c r="CR140" i="12"/>
  <c r="CQ148" i="12"/>
  <c r="CR148" i="12"/>
  <c r="CR156" i="12"/>
  <c r="CQ156" i="12"/>
  <c r="CQ164" i="12"/>
  <c r="CR164" i="12"/>
  <c r="CQ172" i="12"/>
  <c r="CR172" i="12"/>
  <c r="CQ180" i="12"/>
  <c r="CR180" i="12"/>
  <c r="CQ188" i="12"/>
  <c r="CR188" i="12"/>
  <c r="CQ196" i="12"/>
  <c r="CR196" i="12"/>
  <c r="CQ204" i="12"/>
  <c r="CR204" i="12"/>
  <c r="CQ212" i="12"/>
  <c r="CR212" i="12"/>
  <c r="CQ220" i="12"/>
  <c r="CR220" i="12"/>
  <c r="CQ228" i="12"/>
  <c r="CR228" i="12"/>
  <c r="CQ236" i="12"/>
  <c r="CR236" i="12"/>
  <c r="CQ244" i="12"/>
  <c r="CR244" i="12"/>
  <c r="CQ252" i="12"/>
  <c r="CR252" i="12"/>
  <c r="CQ260" i="12"/>
  <c r="CR260" i="12"/>
  <c r="CQ268" i="12"/>
  <c r="CR268" i="12"/>
  <c r="CQ276" i="12"/>
  <c r="CR276" i="12"/>
  <c r="CQ284" i="12"/>
  <c r="CR284" i="12"/>
  <c r="CQ292" i="12"/>
  <c r="CR292" i="12"/>
  <c r="CQ300" i="12"/>
  <c r="CR300" i="12"/>
  <c r="CQ308" i="12"/>
  <c r="CR308" i="12"/>
  <c r="CQ316" i="12"/>
  <c r="CR316" i="12"/>
  <c r="CQ324" i="12"/>
  <c r="CR324" i="12"/>
  <c r="CQ332" i="12"/>
  <c r="CR332" i="12"/>
  <c r="CQ340" i="12"/>
  <c r="CR340" i="12"/>
  <c r="CQ348" i="12"/>
  <c r="CR348" i="12"/>
  <c r="CQ356" i="12"/>
  <c r="CR356" i="12"/>
  <c r="CR364" i="12"/>
  <c r="CQ364" i="12"/>
  <c r="CQ372" i="12"/>
  <c r="CR372" i="12"/>
  <c r="CQ396" i="12"/>
  <c r="CR396" i="12"/>
  <c r="CQ404" i="12"/>
  <c r="CR404" i="12"/>
  <c r="CR412" i="12"/>
  <c r="CQ412" i="12"/>
  <c r="CR420" i="12"/>
  <c r="CQ420" i="12"/>
  <c r="CQ428" i="12"/>
  <c r="CR428" i="12"/>
  <c r="CR436" i="12"/>
  <c r="CQ436" i="12"/>
  <c r="CR444" i="12"/>
  <c r="CQ444" i="12"/>
  <c r="CQ452" i="12"/>
  <c r="CR452" i="12"/>
  <c r="CQ468" i="12"/>
  <c r="CR468" i="12"/>
  <c r="CQ476" i="12"/>
  <c r="CR476" i="12"/>
  <c r="CQ484" i="12"/>
  <c r="CR484" i="12"/>
  <c r="CQ492" i="12"/>
  <c r="CR492" i="12"/>
  <c r="CQ500" i="12"/>
  <c r="CR500" i="12"/>
  <c r="CQ508" i="12"/>
  <c r="CR508" i="12"/>
  <c r="CQ516" i="12"/>
  <c r="CR516" i="12"/>
  <c r="CQ524" i="12"/>
  <c r="CR524" i="12"/>
  <c r="CQ532" i="12"/>
  <c r="CR532" i="12"/>
  <c r="CQ540" i="12"/>
  <c r="CR540" i="12"/>
  <c r="CQ548" i="12"/>
  <c r="CR548" i="12"/>
  <c r="CQ554" i="12"/>
  <c r="CR554" i="12"/>
  <c r="CQ558" i="12"/>
  <c r="CR558" i="12"/>
  <c r="CQ562" i="12"/>
  <c r="CR562" i="12"/>
  <c r="CR566" i="12"/>
  <c r="CQ566" i="12"/>
  <c r="CQ570" i="12"/>
  <c r="CR570" i="12"/>
  <c r="CQ574" i="12"/>
  <c r="CR574" i="12"/>
  <c r="CQ578" i="12"/>
  <c r="CR578" i="12"/>
  <c r="CR582" i="12"/>
  <c r="CQ582" i="12"/>
  <c r="CQ586" i="12"/>
  <c r="CR586" i="12"/>
  <c r="CQ590" i="12"/>
  <c r="CR590" i="12"/>
  <c r="CQ598" i="12"/>
  <c r="CR598" i="12"/>
  <c r="CQ602" i="12"/>
  <c r="CR602" i="12"/>
  <c r="CQ606" i="12"/>
  <c r="CR606" i="12"/>
  <c r="CQ610" i="12"/>
  <c r="CR610" i="12"/>
  <c r="CQ614" i="12"/>
  <c r="CR614" i="12"/>
  <c r="CQ618" i="12"/>
  <c r="CR618" i="12"/>
  <c r="CQ622" i="12"/>
  <c r="CR622" i="12"/>
  <c r="CQ626" i="12"/>
  <c r="CR626" i="12"/>
  <c r="CQ630" i="12"/>
  <c r="CR630" i="12"/>
  <c r="CR601" i="12"/>
  <c r="CQ601" i="12"/>
  <c r="CR605" i="12"/>
  <c r="CQ605" i="12"/>
  <c r="CR609" i="12"/>
  <c r="CQ609" i="12"/>
  <c r="CR613" i="12"/>
  <c r="CQ613" i="12"/>
  <c r="CR617" i="12"/>
  <c r="CQ617" i="12"/>
  <c r="CR621" i="12"/>
  <c r="CQ621" i="12"/>
  <c r="CR625" i="12"/>
  <c r="CQ625" i="12"/>
  <c r="CR629" i="12"/>
  <c r="CQ629" i="12"/>
  <c r="CQ94" i="12"/>
  <c r="CR94" i="12"/>
  <c r="CQ98" i="12"/>
  <c r="CR98" i="12"/>
  <c r="CQ104" i="12"/>
  <c r="CR104" i="12"/>
  <c r="CQ110" i="12"/>
  <c r="CR110" i="12"/>
  <c r="CQ114" i="12"/>
  <c r="CR114" i="12"/>
  <c r="CQ122" i="12"/>
  <c r="CR122" i="12"/>
  <c r="CQ126" i="12"/>
  <c r="CR126" i="12"/>
  <c r="CQ130" i="12"/>
  <c r="CR130" i="12"/>
  <c r="CQ138" i="12"/>
  <c r="CR138" i="12"/>
  <c r="CQ142" i="12"/>
  <c r="CR142" i="12"/>
  <c r="CQ146" i="12"/>
  <c r="CR146" i="12"/>
  <c r="CQ150" i="12"/>
  <c r="CR150" i="12"/>
  <c r="CQ154" i="12"/>
  <c r="CR154" i="12"/>
  <c r="CQ158" i="12"/>
  <c r="CR158" i="12"/>
  <c r="CQ162" i="12"/>
  <c r="CR162" i="12"/>
  <c r="CQ166" i="12"/>
  <c r="CR166" i="12"/>
  <c r="CQ170" i="12"/>
  <c r="CR170" i="12"/>
  <c r="CQ174" i="12"/>
  <c r="CR174" i="12"/>
  <c r="CQ178" i="12"/>
  <c r="CR178" i="12"/>
  <c r="CQ182" i="12"/>
  <c r="CR182" i="12"/>
  <c r="CQ186" i="12"/>
  <c r="CR186" i="12"/>
  <c r="CQ190" i="12"/>
  <c r="CR190" i="12"/>
  <c r="CQ194" i="12"/>
  <c r="CR194" i="12"/>
  <c r="CQ198" i="12"/>
  <c r="CR198" i="12"/>
  <c r="CQ202" i="12"/>
  <c r="CR202" i="12"/>
  <c r="CQ206" i="12"/>
  <c r="CR206" i="12"/>
  <c r="CQ210" i="12"/>
  <c r="CR210" i="12"/>
  <c r="CQ218" i="12"/>
  <c r="CR218" i="12"/>
  <c r="CQ222" i="12"/>
  <c r="CR222" i="12"/>
  <c r="CQ226" i="12"/>
  <c r="CR226" i="12"/>
  <c r="CQ230" i="12"/>
  <c r="CR230" i="12"/>
  <c r="CQ234" i="12"/>
  <c r="CR234" i="12"/>
  <c r="CQ238" i="12"/>
  <c r="CR238" i="12"/>
  <c r="CQ242" i="12"/>
  <c r="CR242" i="12"/>
  <c r="CQ246" i="12"/>
  <c r="CR246" i="12"/>
  <c r="CQ254" i="12"/>
  <c r="CR254" i="12"/>
  <c r="CQ258" i="12"/>
  <c r="CR258" i="12"/>
  <c r="CQ262" i="12"/>
  <c r="CR262" i="12"/>
  <c r="CQ266" i="12"/>
  <c r="CR266" i="12"/>
  <c r="CQ270" i="12"/>
  <c r="CR270" i="12"/>
  <c r="CQ274" i="12"/>
  <c r="CR274" i="12"/>
  <c r="CQ278" i="12"/>
  <c r="CR278" i="12"/>
  <c r="CQ282" i="12"/>
  <c r="CR282" i="12"/>
  <c r="CQ286" i="12"/>
  <c r="CR286" i="12"/>
  <c r="CQ290" i="12"/>
  <c r="CR290" i="12"/>
  <c r="CQ294" i="12"/>
  <c r="CR294" i="12"/>
  <c r="CQ298" i="12"/>
  <c r="CR298" i="12"/>
  <c r="CQ302" i="12"/>
  <c r="CR302" i="12"/>
  <c r="CQ306" i="12"/>
  <c r="CR306" i="12"/>
  <c r="CQ310" i="12"/>
  <c r="CR310" i="12"/>
  <c r="CQ314" i="12"/>
  <c r="CR314" i="12"/>
  <c r="CR318" i="12"/>
  <c r="CQ318" i="12"/>
  <c r="CQ326" i="12"/>
  <c r="CR326" i="12"/>
  <c r="CQ330" i="12"/>
  <c r="CR330" i="12"/>
  <c r="CQ334" i="12"/>
  <c r="CR334" i="12"/>
  <c r="CQ338" i="12"/>
  <c r="CR338" i="12"/>
  <c r="CQ342" i="12"/>
  <c r="CR342" i="12"/>
  <c r="CQ346" i="12"/>
  <c r="CR346" i="12"/>
  <c r="CQ350" i="12"/>
  <c r="CR350" i="12"/>
  <c r="CQ354" i="12"/>
  <c r="CR354" i="12"/>
  <c r="CR358" i="12"/>
  <c r="CQ358" i="12"/>
  <c r="CQ362" i="12"/>
  <c r="CR362" i="12"/>
  <c r="CR366" i="12"/>
  <c r="CQ366" i="12"/>
  <c r="CQ370" i="12"/>
  <c r="CR370" i="12"/>
  <c r="CR374" i="12"/>
  <c r="CQ374" i="12"/>
  <c r="CQ384" i="12"/>
  <c r="CR384" i="12"/>
  <c r="CQ390" i="12"/>
  <c r="CR390" i="12"/>
  <c r="CQ394" i="12"/>
  <c r="CR394" i="12"/>
  <c r="CQ398" i="12"/>
  <c r="CR398" i="12"/>
  <c r="CQ402" i="12"/>
  <c r="CR402" i="12"/>
  <c r="CQ406" i="12"/>
  <c r="CR406" i="12"/>
  <c r="CQ410" i="12"/>
  <c r="CR410" i="12"/>
  <c r="CQ414" i="12"/>
  <c r="CR414" i="12"/>
  <c r="CQ418" i="12"/>
  <c r="CR418" i="12"/>
  <c r="CR422" i="12"/>
  <c r="CQ422" i="12"/>
  <c r="CQ426" i="12"/>
  <c r="CR426" i="12"/>
  <c r="CQ430" i="12"/>
  <c r="CR430" i="12"/>
  <c r="CQ434" i="12"/>
  <c r="CR434" i="12"/>
  <c r="CQ438" i="12"/>
  <c r="CR438" i="12"/>
  <c r="CQ442" i="12"/>
  <c r="CR442" i="12"/>
  <c r="CR446" i="12"/>
  <c r="CQ446" i="12"/>
  <c r="CQ450" i="12"/>
  <c r="CR450" i="12"/>
  <c r="CQ454" i="12"/>
  <c r="CR454" i="12"/>
  <c r="CQ458" i="12"/>
  <c r="CR458" i="12"/>
  <c r="CQ466" i="12"/>
  <c r="CR466" i="12"/>
  <c r="CQ470" i="12"/>
  <c r="CR470" i="12"/>
  <c r="CQ474" i="12"/>
  <c r="CR474" i="12"/>
  <c r="CR478" i="12"/>
  <c r="CQ478" i="12"/>
  <c r="CQ482" i="12"/>
  <c r="CR482" i="12"/>
  <c r="CQ486" i="12"/>
  <c r="CR486" i="12"/>
  <c r="CQ490" i="12"/>
  <c r="CR490" i="12"/>
  <c r="CQ494" i="12"/>
  <c r="CR494" i="12"/>
  <c r="CQ498" i="12"/>
  <c r="CR498" i="12"/>
  <c r="CQ502" i="12"/>
  <c r="CR502" i="12"/>
  <c r="CQ506" i="12"/>
  <c r="CR506" i="12"/>
  <c r="CR510" i="12"/>
  <c r="CQ510" i="12"/>
  <c r="CQ514" i="12"/>
  <c r="CR514" i="12"/>
  <c r="CQ518" i="12"/>
  <c r="CR518" i="12"/>
  <c r="CQ522" i="12"/>
  <c r="CR522" i="12"/>
  <c r="CQ530" i="12"/>
  <c r="CR530" i="12"/>
  <c r="CR534" i="12"/>
  <c r="CQ534" i="12"/>
  <c r="CQ538" i="12"/>
  <c r="CR538" i="12"/>
  <c r="CR542" i="12"/>
  <c r="CQ542" i="12"/>
  <c r="CQ546" i="12"/>
  <c r="CR546" i="12"/>
  <c r="CQ550" i="12"/>
  <c r="CR550" i="12"/>
  <c r="CQ556" i="12"/>
  <c r="CR556" i="12"/>
  <c r="CQ564" i="12"/>
  <c r="CR564" i="12"/>
  <c r="CQ572" i="12"/>
  <c r="CR572" i="12"/>
  <c r="CQ580" i="12"/>
  <c r="CR580" i="12"/>
  <c r="CQ588" i="12"/>
  <c r="CR588" i="12"/>
  <c r="CQ596" i="12"/>
  <c r="CR596" i="12"/>
  <c r="CQ604" i="12"/>
  <c r="CR604" i="12"/>
  <c r="CQ612" i="12"/>
  <c r="CR612" i="12"/>
  <c r="CR620" i="12"/>
  <c r="CQ620" i="12"/>
  <c r="CQ628" i="12"/>
  <c r="CR628" i="12"/>
  <c r="CS91" i="12"/>
  <c r="CS87" i="12"/>
  <c r="CS83" i="12"/>
  <c r="CS79" i="12"/>
  <c r="CS75" i="12"/>
  <c r="CS71" i="12"/>
  <c r="CS67" i="12"/>
  <c r="CS63" i="12"/>
  <c r="CS59" i="12"/>
  <c r="CS55" i="12"/>
  <c r="CS51" i="12"/>
  <c r="CS47" i="12"/>
  <c r="CS43" i="12"/>
  <c r="CS39" i="12"/>
  <c r="CS35" i="12"/>
  <c r="CS90" i="12"/>
  <c r="CS82" i="12"/>
  <c r="CS74" i="12"/>
  <c r="CS89" i="12"/>
  <c r="CS85" i="12"/>
  <c r="CS81" i="12"/>
  <c r="CS77" i="12"/>
  <c r="CS73" i="12"/>
  <c r="CS69" i="12"/>
  <c r="CS65" i="12"/>
  <c r="CS61" i="12"/>
  <c r="CS57" i="12"/>
  <c r="CS53" i="12"/>
  <c r="CS49" i="12"/>
  <c r="CS45" i="12"/>
  <c r="CS41" i="12"/>
  <c r="CS37" i="12"/>
  <c r="CS33" i="12"/>
  <c r="CS92" i="12"/>
  <c r="CS88" i="12"/>
  <c r="CS86" i="12"/>
  <c r="CS84" i="12"/>
  <c r="CS80" i="12"/>
  <c r="CS78" i="12"/>
  <c r="CS76" i="12"/>
  <c r="CS72" i="12"/>
  <c r="CS70" i="12"/>
  <c r="CS68" i="12"/>
  <c r="CS64" i="12"/>
  <c r="CS62" i="12"/>
  <c r="CS60" i="12"/>
  <c r="CR32" i="12"/>
  <c r="CQ32" i="12"/>
  <c r="CS32" i="12"/>
  <c r="CR34" i="12"/>
  <c r="CQ34" i="12"/>
  <c r="CR36" i="12"/>
  <c r="CQ36" i="12"/>
  <c r="CS36" i="12"/>
  <c r="CS38" i="12"/>
  <c r="CR40" i="12"/>
  <c r="CQ40" i="12"/>
  <c r="CS40" i="12"/>
  <c r="CR42" i="12"/>
  <c r="CQ42" i="12"/>
  <c r="CR44" i="12"/>
  <c r="CQ44" i="12"/>
  <c r="CS44" i="12"/>
  <c r="CS46" i="12"/>
  <c r="CR48" i="12"/>
  <c r="CQ48" i="12"/>
  <c r="CS48" i="12"/>
  <c r="CR50" i="12"/>
  <c r="CQ50" i="12"/>
  <c r="CR52" i="12"/>
  <c r="CQ52" i="12"/>
  <c r="CS52" i="12"/>
  <c r="CS54" i="12"/>
  <c r="CR56" i="12"/>
  <c r="CQ56" i="12"/>
  <c r="CS56" i="12"/>
  <c r="CR62" i="12"/>
  <c r="CQ62" i="12"/>
  <c r="CS66" i="12"/>
  <c r="CS34" i="12"/>
  <c r="CR38" i="12"/>
  <c r="CQ38" i="12"/>
  <c r="CS42" i="12"/>
  <c r="CR46" i="12"/>
  <c r="CQ46" i="12"/>
  <c r="CS50" i="12"/>
  <c r="CR54" i="12"/>
  <c r="CQ54" i="12"/>
  <c r="CS58" i="12"/>
  <c r="CR58" i="12"/>
  <c r="CQ58" i="12"/>
  <c r="CR60" i="12"/>
  <c r="CQ60" i="12"/>
  <c r="CR64" i="12"/>
  <c r="CQ64" i="12"/>
  <c r="CR66" i="12"/>
  <c r="CQ66" i="12"/>
  <c r="CR68" i="12"/>
  <c r="CQ68" i="12"/>
  <c r="CR72" i="12"/>
  <c r="CQ72" i="12"/>
  <c r="CR74" i="12"/>
  <c r="CQ74" i="12"/>
  <c r="CR76" i="12"/>
  <c r="CQ76" i="12"/>
  <c r="CR80" i="12"/>
  <c r="CQ80" i="12"/>
  <c r="CR82" i="12"/>
  <c r="CQ82" i="12"/>
  <c r="CR84" i="12"/>
  <c r="CQ84" i="12"/>
  <c r="CR88" i="12"/>
  <c r="CQ88" i="12"/>
  <c r="CR90" i="12"/>
  <c r="CQ90" i="12"/>
  <c r="CR92" i="12"/>
  <c r="CQ92" i="12"/>
  <c r="CR35" i="12"/>
  <c r="CQ35" i="12"/>
  <c r="CR39" i="12"/>
  <c r="CQ39" i="12"/>
  <c r="CR43" i="12"/>
  <c r="CQ43" i="12"/>
  <c r="CR47" i="12"/>
  <c r="CQ47" i="12"/>
  <c r="CR51" i="12"/>
  <c r="CQ51" i="12"/>
  <c r="CR55" i="12"/>
  <c r="CQ55" i="12"/>
  <c r="CR59" i="12"/>
  <c r="CQ59" i="12"/>
  <c r="CR63" i="12"/>
  <c r="CQ63" i="12"/>
  <c r="CR67" i="12"/>
  <c r="CQ67" i="12"/>
  <c r="CR71" i="12"/>
  <c r="CQ71" i="12"/>
  <c r="CR75" i="12"/>
  <c r="CQ75" i="12"/>
  <c r="CR79" i="12"/>
  <c r="CQ79" i="12"/>
  <c r="CR83" i="12"/>
  <c r="CQ83" i="12"/>
  <c r="CR87" i="12"/>
  <c r="CQ87" i="12"/>
  <c r="CR91" i="12"/>
  <c r="CQ91" i="12"/>
  <c r="CR70" i="12"/>
  <c r="CQ70" i="12"/>
  <c r="CR78" i="12"/>
  <c r="CQ78" i="12"/>
  <c r="CR86" i="12"/>
  <c r="CQ86" i="12"/>
  <c r="CR33" i="12"/>
  <c r="CQ33" i="12"/>
  <c r="CR37" i="12"/>
  <c r="CQ37" i="12"/>
  <c r="CR41" i="12"/>
  <c r="CQ41" i="12"/>
  <c r="CR45" i="12"/>
  <c r="CQ45" i="12"/>
  <c r="CR49" i="12"/>
  <c r="CQ49" i="12"/>
  <c r="CR53" i="12"/>
  <c r="CQ53" i="12"/>
  <c r="CR57" i="12"/>
  <c r="CQ57" i="12"/>
  <c r="CR61" i="12"/>
  <c r="CQ61" i="12"/>
  <c r="CR65" i="12"/>
  <c r="CQ65" i="12"/>
  <c r="CR69" i="12"/>
  <c r="CQ69" i="12"/>
  <c r="CR73" i="12"/>
  <c r="CQ73" i="12"/>
  <c r="CR77" i="12"/>
  <c r="CQ77" i="12"/>
  <c r="CR81" i="12"/>
  <c r="CQ81" i="12"/>
  <c r="CR85" i="12"/>
  <c r="CQ85" i="12"/>
  <c r="CR89" i="12"/>
  <c r="CQ89" i="12"/>
  <c r="DJ28" i="12"/>
  <c r="DJ26" i="12" s="1"/>
  <c r="DI28" i="12"/>
  <c r="DI26" i="12" s="1"/>
  <c r="N18" i="11"/>
  <c r="CO31" i="12" l="1"/>
  <c r="CO85" i="12"/>
  <c r="CO77" i="12"/>
  <c r="CO69" i="12"/>
  <c r="CO61" i="12"/>
  <c r="CO53" i="12"/>
  <c r="CO45" i="12"/>
  <c r="CO37" i="12"/>
  <c r="CO86" i="12"/>
  <c r="CO70" i="12"/>
  <c r="CO87" i="12"/>
  <c r="CO79" i="12"/>
  <c r="CO75" i="12"/>
  <c r="CO67" i="12"/>
  <c r="CO59" i="12"/>
  <c r="CO51" i="12"/>
  <c r="CO43" i="12"/>
  <c r="CO35" i="12"/>
  <c r="CO90" i="12"/>
  <c r="CO84" i="12"/>
  <c r="CO80" i="12"/>
  <c r="CO74" i="12"/>
  <c r="CO68" i="12"/>
  <c r="CO60" i="12"/>
  <c r="CO46" i="12"/>
  <c r="CO56" i="12"/>
  <c r="CO52" i="12"/>
  <c r="CO40" i="12"/>
  <c r="CO36" i="12"/>
  <c r="CO89" i="12"/>
  <c r="CO81" i="12"/>
  <c r="CO73" i="12"/>
  <c r="CO65" i="12"/>
  <c r="CO57" i="12"/>
  <c r="CO49" i="12"/>
  <c r="CO41" i="12"/>
  <c r="CO33" i="12"/>
  <c r="CO78" i="12"/>
  <c r="CO91" i="12"/>
  <c r="CO83" i="12"/>
  <c r="CO71" i="12"/>
  <c r="CO63" i="12"/>
  <c r="CO55" i="12"/>
  <c r="CO47" i="12"/>
  <c r="CO39" i="12"/>
  <c r="CO92" i="12"/>
  <c r="CO88" i="12"/>
  <c r="CO82" i="12"/>
  <c r="CO76" i="12"/>
  <c r="CO72" i="12"/>
  <c r="CO66" i="12"/>
  <c r="CO64" i="12"/>
  <c r="CO58" i="12"/>
  <c r="CO50" i="12"/>
  <c r="CO34" i="12"/>
  <c r="CO54" i="12"/>
  <c r="CO38" i="12"/>
  <c r="CO62" i="12"/>
  <c r="CO48" i="12"/>
  <c r="CO44" i="12"/>
  <c r="CO42" i="12"/>
  <c r="CO632" i="12"/>
  <c r="CO628" i="12"/>
  <c r="CO612" i="12"/>
  <c r="CO604" i="12"/>
  <c r="CO596" i="12"/>
  <c r="CO588" i="12"/>
  <c r="CO580" i="12"/>
  <c r="CO572" i="12"/>
  <c r="CO564" i="12"/>
  <c r="CO556" i="12"/>
  <c r="CO550" i="12"/>
  <c r="CO546" i="12"/>
  <c r="CO538" i="12"/>
  <c r="CO530" i="12"/>
  <c r="CO522" i="12"/>
  <c r="CO518" i="12"/>
  <c r="CO514" i="12"/>
  <c r="CO506" i="12"/>
  <c r="CO502" i="12"/>
  <c r="CO498" i="12"/>
  <c r="CO494" i="12"/>
  <c r="CO490" i="12"/>
  <c r="CO486" i="12"/>
  <c r="CO482" i="12"/>
  <c r="CO474" i="12"/>
  <c r="CO470" i="12"/>
  <c r="CO466" i="12"/>
  <c r="CO458" i="12"/>
  <c r="CO454" i="12"/>
  <c r="CO450" i="12"/>
  <c r="CO442" i="12"/>
  <c r="CO438" i="12"/>
  <c r="CO434" i="12"/>
  <c r="CO430" i="12"/>
  <c r="CO426" i="12"/>
  <c r="CO418" i="12"/>
  <c r="CO414" i="12"/>
  <c r="CO410" i="12"/>
  <c r="CO406" i="12"/>
  <c r="CO402" i="12"/>
  <c r="CO398" i="12"/>
  <c r="CO394" i="12"/>
  <c r="CO390" i="12"/>
  <c r="CO384" i="12"/>
  <c r="CO370" i="12"/>
  <c r="CO362" i="12"/>
  <c r="CO354" i="12"/>
  <c r="CO350" i="12"/>
  <c r="CO346" i="12"/>
  <c r="CO342" i="12"/>
  <c r="CO338" i="12"/>
  <c r="CO334" i="12"/>
  <c r="CO330" i="12"/>
  <c r="CO326" i="12"/>
  <c r="CO620" i="12"/>
  <c r="CO542" i="12"/>
  <c r="CO534" i="12"/>
  <c r="CO510" i="12"/>
  <c r="CO478" i="12"/>
  <c r="CO446" i="12"/>
  <c r="CO422" i="12"/>
  <c r="CO374" i="12"/>
  <c r="CO366" i="12"/>
  <c r="CO358" i="12"/>
  <c r="CO318" i="12"/>
  <c r="CO629" i="12"/>
  <c r="CO625" i="12"/>
  <c r="CO621" i="12"/>
  <c r="CO617" i="12"/>
  <c r="CO613" i="12"/>
  <c r="CO609" i="12"/>
  <c r="CO605" i="12"/>
  <c r="CO601" i="12"/>
  <c r="CO582" i="12"/>
  <c r="CO566" i="12"/>
  <c r="CO444" i="12"/>
  <c r="CO436" i="12"/>
  <c r="CO420" i="12"/>
  <c r="CO412" i="12"/>
  <c r="CO364" i="12"/>
  <c r="CO156" i="12"/>
  <c r="CO380" i="12"/>
  <c r="CO96" i="12"/>
  <c r="CO451" i="12"/>
  <c r="CO435" i="12"/>
  <c r="CO415" i="12"/>
  <c r="CO407" i="12"/>
  <c r="CO403" i="12"/>
  <c r="CO399" i="12"/>
  <c r="CO391" i="12"/>
  <c r="CO387" i="12"/>
  <c r="CO383" i="12"/>
  <c r="CO379" i="12"/>
  <c r="CO375" i="12"/>
  <c r="CO371" i="12"/>
  <c r="CO367" i="12"/>
  <c r="CO359" i="12"/>
  <c r="CO355" i="12"/>
  <c r="CO351" i="12"/>
  <c r="CO343" i="12"/>
  <c r="CO339" i="12"/>
  <c r="CO335" i="12"/>
  <c r="CO327" i="12"/>
  <c r="CO323" i="12"/>
  <c r="CO319" i="12"/>
  <c r="CO311" i="12"/>
  <c r="CO307" i="12"/>
  <c r="CO299" i="12"/>
  <c r="CO283" i="12"/>
  <c r="CO261" i="12"/>
  <c r="CO259" i="12"/>
  <c r="CO241" i="12"/>
  <c r="CO227" i="12"/>
  <c r="CO225" i="12"/>
  <c r="CO207" i="12"/>
  <c r="CO195" i="12"/>
  <c r="CO187" i="12"/>
  <c r="CO185" i="12"/>
  <c r="CO179" i="12"/>
  <c r="CO177" i="12"/>
  <c r="CO169" i="12"/>
  <c r="CO167" i="12"/>
  <c r="CO165" i="12"/>
  <c r="CO151" i="12"/>
  <c r="CO147" i="12"/>
  <c r="CO145" i="12"/>
  <c r="CO139" i="12"/>
  <c r="CO135" i="12"/>
  <c r="CO131" i="12"/>
  <c r="CO127" i="12"/>
  <c r="CO123" i="12"/>
  <c r="CO115" i="12"/>
  <c r="CO111" i="12"/>
  <c r="CO107" i="12"/>
  <c r="CO103" i="12"/>
  <c r="CO99" i="12"/>
  <c r="CO95" i="12"/>
  <c r="CO480" i="12"/>
  <c r="CO597" i="12"/>
  <c r="CO581" i="12"/>
  <c r="CO577" i="12"/>
  <c r="CO573" i="12"/>
  <c r="CO571" i="12"/>
  <c r="CO565" i="12"/>
  <c r="CO545" i="12"/>
  <c r="CO541" i="12"/>
  <c r="CO529" i="12"/>
  <c r="CO521" i="12"/>
  <c r="CO513" i="12"/>
  <c r="CO497" i="12"/>
  <c r="CO477" i="12"/>
  <c r="CO473" i="12"/>
  <c r="CO465" i="12"/>
  <c r="CO461" i="12"/>
  <c r="CO453" i="12"/>
  <c r="CO445" i="12"/>
  <c r="CO441" i="12"/>
  <c r="CO437" i="12"/>
  <c r="CO425" i="12"/>
  <c r="CO417" i="12"/>
  <c r="CO413" i="12"/>
  <c r="CO405" i="12"/>
  <c r="CO393" i="12"/>
  <c r="CO389" i="12"/>
  <c r="CO385" i="12"/>
  <c r="CO381" i="12"/>
  <c r="CO377" i="12"/>
  <c r="CO365" i="12"/>
  <c r="CO361" i="12"/>
  <c r="CO357" i="12"/>
  <c r="CO341" i="12"/>
  <c r="CO329" i="12"/>
  <c r="CO325" i="12"/>
  <c r="CO321" i="12"/>
  <c r="CO317" i="12"/>
  <c r="CO313" i="12"/>
  <c r="CO631" i="12"/>
  <c r="CO627" i="12"/>
  <c r="CO623" i="12"/>
  <c r="CO619" i="12"/>
  <c r="CO615" i="12"/>
  <c r="CO611" i="12"/>
  <c r="CO607" i="12"/>
  <c r="CO603" i="12"/>
  <c r="CO594" i="12"/>
  <c r="CO544" i="12"/>
  <c r="CO504" i="12"/>
  <c r="CO496" i="12"/>
  <c r="CO424" i="12"/>
  <c r="CO392" i="12"/>
  <c r="CO184" i="12"/>
  <c r="CO589" i="12"/>
  <c r="CO585" i="12"/>
  <c r="CO569" i="12"/>
  <c r="CO561" i="12"/>
  <c r="CO557" i="12"/>
  <c r="CO553" i="12"/>
  <c r="CO549" i="12"/>
  <c r="CO537" i="12"/>
  <c r="CO533" i="12"/>
  <c r="CO525" i="12"/>
  <c r="CO517" i="12"/>
  <c r="CO509" i="12"/>
  <c r="CO505" i="12"/>
  <c r="CO493" i="12"/>
  <c r="CO489" i="12"/>
  <c r="CO485" i="12"/>
  <c r="CO481" i="12"/>
  <c r="CO469" i="12"/>
  <c r="CO457" i="12"/>
  <c r="CO449" i="12"/>
  <c r="CO433" i="12"/>
  <c r="CO429" i="12"/>
  <c r="CO421" i="12"/>
  <c r="CO409" i="12"/>
  <c r="CO401" i="12"/>
  <c r="CO397" i="12"/>
  <c r="CO373" i="12"/>
  <c r="CO369" i="12"/>
  <c r="CO353" i="12"/>
  <c r="CO349" i="12"/>
  <c r="CO345" i="12"/>
  <c r="CO337" i="12"/>
  <c r="CO333" i="12"/>
  <c r="CO309" i="12"/>
  <c r="CO133" i="12"/>
  <c r="CO314" i="12"/>
  <c r="CO310" i="12"/>
  <c r="CO306" i="12"/>
  <c r="CO302" i="12"/>
  <c r="CO298" i="12"/>
  <c r="CO294" i="12"/>
  <c r="CO290" i="12"/>
  <c r="CO286" i="12"/>
  <c r="CO282" i="12"/>
  <c r="CO278" i="12"/>
  <c r="CO274" i="12"/>
  <c r="CO270" i="12"/>
  <c r="CO266" i="12"/>
  <c r="CO262" i="12"/>
  <c r="CO258" i="12"/>
  <c r="CO254" i="12"/>
  <c r="CO246" i="12"/>
  <c r="CO242" i="12"/>
  <c r="CO238" i="12"/>
  <c r="CO234" i="12"/>
  <c r="CO230" i="12"/>
  <c r="CO226" i="12"/>
  <c r="CO222" i="12"/>
  <c r="CO218" i="12"/>
  <c r="CO210" i="12"/>
  <c r="CO206" i="12"/>
  <c r="CO202" i="12"/>
  <c r="CO198" i="12"/>
  <c r="CO194" i="12"/>
  <c r="CO190" i="12"/>
  <c r="CO186" i="12"/>
  <c r="CO182" i="12"/>
  <c r="CO178" i="12"/>
  <c r="CO174" i="12"/>
  <c r="CO170" i="12"/>
  <c r="CO166" i="12"/>
  <c r="CO162" i="12"/>
  <c r="CO158" i="12"/>
  <c r="CO154" i="12"/>
  <c r="CO150" i="12"/>
  <c r="CO146" i="12"/>
  <c r="CO142" i="12"/>
  <c r="CO138" i="12"/>
  <c r="CO130" i="12"/>
  <c r="CO126" i="12"/>
  <c r="CO122" i="12"/>
  <c r="CO114" i="12"/>
  <c r="CO110" i="12"/>
  <c r="CO104" i="12"/>
  <c r="CO98" i="12"/>
  <c r="CO94" i="12"/>
  <c r="CO630" i="12"/>
  <c r="CO626" i="12"/>
  <c r="CO622" i="12"/>
  <c r="CO618" i="12"/>
  <c r="CO614" i="12"/>
  <c r="CO610" i="12"/>
  <c r="CO606" i="12"/>
  <c r="CO602" i="12"/>
  <c r="CO598" i="12"/>
  <c r="CO590" i="12"/>
  <c r="CO586" i="12"/>
  <c r="CO578" i="12"/>
  <c r="CO574" i="12"/>
  <c r="CO570" i="12"/>
  <c r="CO562" i="12"/>
  <c r="CO558" i="12"/>
  <c r="CO554" i="12"/>
  <c r="CO548" i="12"/>
  <c r="CO540" i="12"/>
  <c r="CO532" i="12"/>
  <c r="CO524" i="12"/>
  <c r="CO516" i="12"/>
  <c r="CO508" i="12"/>
  <c r="CO500" i="12"/>
  <c r="CO492" i="12"/>
  <c r="CO484" i="12"/>
  <c r="CO476" i="12"/>
  <c r="CO468" i="12"/>
  <c r="CO452" i="12"/>
  <c r="CO428" i="12"/>
  <c r="CO404" i="12"/>
  <c r="CO396" i="12"/>
  <c r="CO372" i="12"/>
  <c r="CO356" i="12"/>
  <c r="CO348" i="12"/>
  <c r="CO340" i="12"/>
  <c r="CO332" i="12"/>
  <c r="CO324" i="12"/>
  <c r="CO316" i="12"/>
  <c r="CO308" i="12"/>
  <c r="CO300" i="12"/>
  <c r="CO292" i="12"/>
  <c r="CO284" i="12"/>
  <c r="CO276" i="12"/>
  <c r="CO268" i="12"/>
  <c r="CO260" i="12"/>
  <c r="CO252" i="12"/>
  <c r="CO244" i="12"/>
  <c r="CO236" i="12"/>
  <c r="CO228" i="12"/>
  <c r="CO220" i="12"/>
  <c r="CO212" i="12"/>
  <c r="CO204" i="12"/>
  <c r="CO196" i="12"/>
  <c r="CO188" i="12"/>
  <c r="CO180" i="12"/>
  <c r="CO172" i="12"/>
  <c r="CO164" i="12"/>
  <c r="CO148" i="12"/>
  <c r="CO140" i="12"/>
  <c r="CO624" i="12"/>
  <c r="CO616" i="12"/>
  <c r="CO608" i="12"/>
  <c r="CO600" i="12"/>
  <c r="CO592" i="12"/>
  <c r="CO584" i="12"/>
  <c r="CO576" i="12"/>
  <c r="CO568" i="12"/>
  <c r="CO560" i="12"/>
  <c r="CO552" i="12"/>
  <c r="CO526" i="12"/>
  <c r="CO462" i="12"/>
  <c r="CO388" i="12"/>
  <c r="CO322" i="12"/>
  <c r="CO250" i="12"/>
  <c r="CO214" i="12"/>
  <c r="CO134" i="12"/>
  <c r="CO118" i="12"/>
  <c r="CO108" i="12"/>
  <c r="CO144" i="12"/>
  <c r="CO136" i="12"/>
  <c r="CO128" i="12"/>
  <c r="CO120" i="12"/>
  <c r="CO112" i="12"/>
  <c r="CO106" i="12"/>
  <c r="CO599" i="12"/>
  <c r="CO595" i="12"/>
  <c r="CO591" i="12"/>
  <c r="CO587" i="12"/>
  <c r="CO583" i="12"/>
  <c r="CO579" i="12"/>
  <c r="CO575" i="12"/>
  <c r="CO567" i="12"/>
  <c r="CO563" i="12"/>
  <c r="CO559" i="12"/>
  <c r="CO555" i="12"/>
  <c r="CO551" i="12"/>
  <c r="CO547" i="12"/>
  <c r="CO543" i="12"/>
  <c r="CO539" i="12"/>
  <c r="CO531" i="12"/>
  <c r="CO527" i="12"/>
  <c r="CO523" i="12"/>
  <c r="CO519" i="12"/>
  <c r="CO515" i="12"/>
  <c r="CO511" i="12"/>
  <c r="CO507" i="12"/>
  <c r="CO503" i="12"/>
  <c r="CO499" i="12"/>
  <c r="CO495" i="12"/>
  <c r="CO491" i="12"/>
  <c r="CO487" i="12"/>
  <c r="CO483" i="12"/>
  <c r="CO479" i="12"/>
  <c r="CO475" i="12"/>
  <c r="CO471" i="12"/>
  <c r="CO467" i="12"/>
  <c r="CO463" i="12"/>
  <c r="CO459" i="12"/>
  <c r="CO455" i="12"/>
  <c r="CO447" i="12"/>
  <c r="CO443" i="12"/>
  <c r="CO439" i="12"/>
  <c r="CO431" i="12"/>
  <c r="CO427" i="12"/>
  <c r="CO423" i="12"/>
  <c r="CO419" i="12"/>
  <c r="CO411" i="12"/>
  <c r="CO395" i="12"/>
  <c r="CO363" i="12"/>
  <c r="CO347" i="12"/>
  <c r="CO331" i="12"/>
  <c r="CO315" i="12"/>
  <c r="CO303" i="12"/>
  <c r="CO295" i="12"/>
  <c r="CO291" i="12"/>
  <c r="CO287" i="12"/>
  <c r="CO279" i="12"/>
  <c r="CO275" i="12"/>
  <c r="CO271" i="12"/>
  <c r="CO267" i="12"/>
  <c r="CO263" i="12"/>
  <c r="CO255" i="12"/>
  <c r="CO251" i="12"/>
  <c r="CO247" i="12"/>
  <c r="CO239" i="12"/>
  <c r="CO235" i="12"/>
  <c r="CO231" i="12"/>
  <c r="CO223" i="12"/>
  <c r="CO219" i="12"/>
  <c r="CO215" i="12"/>
  <c r="CO211" i="12"/>
  <c r="CO203" i="12"/>
  <c r="CO199" i="12"/>
  <c r="CO191" i="12"/>
  <c r="CO183" i="12"/>
  <c r="CO175" i="12"/>
  <c r="CO163" i="12"/>
  <c r="CO159" i="12"/>
  <c r="CO155" i="12"/>
  <c r="CO460" i="12"/>
  <c r="CO456" i="12"/>
  <c r="CO448" i="12"/>
  <c r="CO416" i="12"/>
  <c r="CO386" i="12"/>
  <c r="CO382" i="12"/>
  <c r="CO376" i="12"/>
  <c r="CO368" i="12"/>
  <c r="CO344" i="12"/>
  <c r="CO336" i="12"/>
  <c r="CO320" i="12"/>
  <c r="CO280" i="12"/>
  <c r="CO248" i="12"/>
  <c r="CO216" i="12"/>
  <c r="CO208" i="12"/>
  <c r="CO168" i="12"/>
  <c r="CO160" i="12"/>
  <c r="CO124" i="12"/>
  <c r="CO116" i="12"/>
  <c r="CO102" i="12"/>
  <c r="CO593" i="12"/>
  <c r="CO501" i="12"/>
  <c r="CO301" i="12"/>
  <c r="CO293" i="12"/>
  <c r="CO289" i="12"/>
  <c r="CO277" i="12"/>
  <c r="CO273" i="12"/>
  <c r="CO265" i="12"/>
  <c r="CO257" i="12"/>
  <c r="CO253" i="12"/>
  <c r="CO249" i="12"/>
  <c r="CO245" i="12"/>
  <c r="CO243" i="12"/>
  <c r="CO217" i="12"/>
  <c r="CO197" i="12"/>
  <c r="CO193" i="12"/>
  <c r="CO173" i="12"/>
  <c r="CO171" i="12"/>
  <c r="CO161" i="12"/>
  <c r="CO157" i="12"/>
  <c r="CO129" i="12"/>
  <c r="CO125" i="12"/>
  <c r="CO121" i="12"/>
  <c r="CO119" i="12"/>
  <c r="CO105" i="12"/>
  <c r="CO101" i="12"/>
  <c r="CO97" i="12"/>
  <c r="CO536" i="12"/>
  <c r="CO528" i="12"/>
  <c r="CO520" i="12"/>
  <c r="CO512" i="12"/>
  <c r="CO488" i="12"/>
  <c r="CO472" i="12"/>
  <c r="CO464" i="12"/>
  <c r="CO440" i="12"/>
  <c r="CO432" i="12"/>
  <c r="CO408" i="12"/>
  <c r="CO400" i="12"/>
  <c r="CO378" i="12"/>
  <c r="CO360" i="12"/>
  <c r="CO352" i="12"/>
  <c r="CO328" i="12"/>
  <c r="CO312" i="12"/>
  <c r="CO304" i="12"/>
  <c r="CO296" i="12"/>
  <c r="CO288" i="12"/>
  <c r="CO272" i="12"/>
  <c r="CO264" i="12"/>
  <c r="CO256" i="12"/>
  <c r="CO240" i="12"/>
  <c r="CO232" i="12"/>
  <c r="CO224" i="12"/>
  <c r="CO200" i="12"/>
  <c r="CO192" i="12"/>
  <c r="CO176" i="12"/>
  <c r="CO152" i="12"/>
  <c r="CO132" i="12"/>
  <c r="CO100" i="12"/>
  <c r="CO535" i="12"/>
  <c r="CO305" i="12"/>
  <c r="CO297" i="12"/>
  <c r="CO285" i="12"/>
  <c r="CO281" i="12"/>
  <c r="CO269" i="12"/>
  <c r="CO237" i="12"/>
  <c r="CO233" i="12"/>
  <c r="CO229" i="12"/>
  <c r="CO221" i="12"/>
  <c r="CO213" i="12"/>
  <c r="CO209" i="12"/>
  <c r="CO205" i="12"/>
  <c r="CO201" i="12"/>
  <c r="CO189" i="12"/>
  <c r="CO181" i="12"/>
  <c r="CO153" i="12"/>
  <c r="CO149" i="12"/>
  <c r="CO143" i="12"/>
  <c r="CO141" i="12"/>
  <c r="CO137" i="12"/>
  <c r="CO117" i="12"/>
  <c r="CO113" i="12"/>
  <c r="CO109" i="12"/>
  <c r="CO93" i="12"/>
  <c r="CO32" i="12"/>
  <c r="DI24" i="12"/>
  <c r="Q6" i="11" s="1"/>
  <c r="DJ24" i="12"/>
  <c r="Q8" i="11" s="1"/>
  <c r="CT27" i="12" a="1"/>
  <c r="CU27" i="12" l="1"/>
  <c r="CV27" i="12"/>
  <c r="CT27" i="12"/>
  <c r="DJ27" i="12"/>
  <c r="DJ25" i="12" s="1"/>
  <c r="DI27" i="12"/>
  <c r="DI25" i="12" s="1"/>
  <c r="CT628" i="12" l="1"/>
  <c r="CT588" i="12"/>
  <c r="CT556" i="12"/>
  <c r="CT538" i="12"/>
  <c r="CT518" i="12"/>
  <c r="CT506" i="12"/>
  <c r="CT498" i="12"/>
  <c r="CT490" i="12"/>
  <c r="CT482" i="12"/>
  <c r="CT470" i="12"/>
  <c r="CT458" i="12"/>
  <c r="CT450" i="12"/>
  <c r="CT438" i="12"/>
  <c r="CT430" i="12"/>
  <c r="CT418" i="12"/>
  <c r="CT410" i="12"/>
  <c r="CT402" i="12"/>
  <c r="CT394" i="12"/>
  <c r="CT384" i="12"/>
  <c r="CT362" i="12"/>
  <c r="CT350" i="12"/>
  <c r="CT342" i="12"/>
  <c r="CT334" i="12"/>
  <c r="CT326" i="12"/>
  <c r="CT310" i="12"/>
  <c r="CT302" i="12"/>
  <c r="CT294" i="12"/>
  <c r="CT286" i="12"/>
  <c r="CT278" i="12"/>
  <c r="CT270" i="12"/>
  <c r="CT262" i="12"/>
  <c r="CT254" i="12"/>
  <c r="CT242" i="12"/>
  <c r="CT234" i="12"/>
  <c r="CT226" i="12"/>
  <c r="CT218" i="12"/>
  <c r="CT206" i="12"/>
  <c r="CT198" i="12"/>
  <c r="CT612" i="12"/>
  <c r="CT580" i="12"/>
  <c r="CT550" i="12"/>
  <c r="CT32" i="12"/>
  <c r="CT620" i="12"/>
  <c r="CT190" i="12"/>
  <c r="CT182" i="12"/>
  <c r="CT174" i="12"/>
  <c r="CT166" i="12"/>
  <c r="CT158" i="12"/>
  <c r="CT150" i="12"/>
  <c r="CT142" i="12"/>
  <c r="CT130" i="12"/>
  <c r="CT122" i="12"/>
  <c r="CT110" i="12"/>
  <c r="CT98" i="12"/>
  <c r="CT630" i="12"/>
  <c r="CT622" i="12"/>
  <c r="CT614" i="12"/>
  <c r="CT606" i="12"/>
  <c r="CT598" i="12"/>
  <c r="CT586" i="12"/>
  <c r="CT574" i="12"/>
  <c r="CT562" i="12"/>
  <c r="CT554" i="12"/>
  <c r="CT540" i="12"/>
  <c r="CT524" i="12"/>
  <c r="CT508" i="12"/>
  <c r="CT492" i="12"/>
  <c r="CT476" i="12"/>
  <c r="CT452" i="12"/>
  <c r="CT404" i="12"/>
  <c r="CT372" i="12"/>
  <c r="CT348" i="12"/>
  <c r="CT332" i="12"/>
  <c r="CT316" i="12"/>
  <c r="CT300" i="12"/>
  <c r="CT284" i="12"/>
  <c r="CT268" i="12"/>
  <c r="CT252" i="12"/>
  <c r="CT236" i="12"/>
  <c r="CT220" i="12"/>
  <c r="CT204" i="12"/>
  <c r="CT188" i="12"/>
  <c r="CT172" i="12"/>
  <c r="CT148" i="12"/>
  <c r="CT624" i="12"/>
  <c r="CT608" i="12"/>
  <c r="CT592" i="12"/>
  <c r="CT576" i="12"/>
  <c r="CT560" i="12"/>
  <c r="CT526" i="12"/>
  <c r="CT388" i="12"/>
  <c r="CT250" i="12"/>
  <c r="CT134" i="12"/>
  <c r="CT108" i="12"/>
  <c r="CT136" i="12"/>
  <c r="CT120" i="12"/>
  <c r="CT106" i="12"/>
  <c r="CT595" i="12"/>
  <c r="CT587" i="12"/>
  <c r="CT579" i="12"/>
  <c r="CT567" i="12"/>
  <c r="CT559" i="12"/>
  <c r="CT551" i="12"/>
  <c r="CT543" i="12"/>
  <c r="CT531" i="12"/>
  <c r="CT523" i="12"/>
  <c r="CT515" i="12"/>
  <c r="CT507" i="12"/>
  <c r="CT499" i="12"/>
  <c r="CT491" i="12"/>
  <c r="CT483" i="12"/>
  <c r="CT475" i="12"/>
  <c r="CT467" i="12"/>
  <c r="CT459" i="12"/>
  <c r="CT447" i="12"/>
  <c r="CT439" i="12"/>
  <c r="CT427" i="12"/>
  <c r="CT419" i="12"/>
  <c r="CT395" i="12"/>
  <c r="CT347" i="12"/>
  <c r="CT315" i="12"/>
  <c r="CT295" i="12"/>
  <c r="CT287" i="12"/>
  <c r="CT275" i="12"/>
  <c r="CT267" i="12"/>
  <c r="CT255" i="12"/>
  <c r="CT247" i="12"/>
  <c r="CT235" i="12"/>
  <c r="CT223" i="12"/>
  <c r="CT215" i="12"/>
  <c r="CT203" i="12"/>
  <c r="CT191" i="12"/>
  <c r="CT175" i="12"/>
  <c r="CT159" i="12"/>
  <c r="CT460" i="12"/>
  <c r="CT448" i="12"/>
  <c r="CT386" i="12"/>
  <c r="CT376" i="12"/>
  <c r="CT344" i="12"/>
  <c r="CT320" i="12"/>
  <c r="CT248" i="12"/>
  <c r="CT208" i="12"/>
  <c r="CT160" i="12"/>
  <c r="CT116" i="12"/>
  <c r="CT593" i="12"/>
  <c r="CT301" i="12"/>
  <c r="CT289" i="12"/>
  <c r="CT273" i="12"/>
  <c r="CT257" i="12"/>
  <c r="CT249" i="12"/>
  <c r="CT243" i="12"/>
  <c r="CT197" i="12"/>
  <c r="CT173" i="12"/>
  <c r="CT161" i="12"/>
  <c r="CT129" i="12"/>
  <c r="CT121" i="12"/>
  <c r="CT105" i="12"/>
  <c r="CT97" i="12"/>
  <c r="CT528" i="12"/>
  <c r="CT512" i="12"/>
  <c r="CT472" i="12"/>
  <c r="CT440" i="12"/>
  <c r="CT408" i="12"/>
  <c r="CT378" i="12"/>
  <c r="CT352" i="12"/>
  <c r="CT312" i="12"/>
  <c r="CT296" i="12"/>
  <c r="CT272" i="12"/>
  <c r="CT256" i="12"/>
  <c r="CT232" i="12"/>
  <c r="CT200" i="12"/>
  <c r="CT176" i="12"/>
  <c r="CT132" i="12"/>
  <c r="CT535" i="12"/>
  <c r="CT297" i="12"/>
  <c r="CT281" i="12"/>
  <c r="CT237" i="12"/>
  <c r="CT229" i="12"/>
  <c r="CT213" i="12"/>
  <c r="CT205" i="12"/>
  <c r="CT189" i="12"/>
  <c r="CT153" i="12"/>
  <c r="CT143" i="12"/>
  <c r="CT137" i="12"/>
  <c r="CT113" i="12"/>
  <c r="CT93" i="12"/>
  <c r="CT510" i="12"/>
  <c r="CT446" i="12"/>
  <c r="CT374" i="12"/>
  <c r="CT358" i="12"/>
  <c r="CT629" i="12"/>
  <c r="CT621" i="12"/>
  <c r="CT613" i="12"/>
  <c r="CT605" i="12"/>
  <c r="CT582" i="12"/>
  <c r="CT444" i="12"/>
  <c r="CT420" i="12"/>
  <c r="CT364" i="12"/>
  <c r="CT380" i="12"/>
  <c r="CT451" i="12"/>
  <c r="CT415" i="12"/>
  <c r="CT403" i="12"/>
  <c r="CT391" i="12"/>
  <c r="CT383" i="12"/>
  <c r="CT375" i="12"/>
  <c r="CT367" i="12"/>
  <c r="CT355" i="12"/>
  <c r="CT343" i="12"/>
  <c r="CT335" i="12"/>
  <c r="CT323" i="12"/>
  <c r="CT311" i="12"/>
  <c r="CT299" i="12"/>
  <c r="CT261" i="12"/>
  <c r="CT241" i="12"/>
  <c r="CT225" i="12"/>
  <c r="CT195" i="12"/>
  <c r="CT185" i="12"/>
  <c r="CT177" i="12"/>
  <c r="CT167" i="12"/>
  <c r="CT151" i="12"/>
  <c r="CT145" i="12"/>
  <c r="CT135" i="12"/>
  <c r="CT127" i="12"/>
  <c r="CT115" i="12"/>
  <c r="CT107" i="12"/>
  <c r="CT99" i="12"/>
  <c r="CT480" i="12"/>
  <c r="CT581" i="12"/>
  <c r="CT573" i="12"/>
  <c r="CT565" i="12"/>
  <c r="CT541" i="12"/>
  <c r="CT521" i="12"/>
  <c r="CT497" i="12"/>
  <c r="CT473" i="12"/>
  <c r="CT461" i="12"/>
  <c r="CT445" i="12"/>
  <c r="CT437" i="12"/>
  <c r="CT417" i="12"/>
  <c r="CT405" i="12"/>
  <c r="CT389" i="12"/>
  <c r="CT381" i="12"/>
  <c r="CT365" i="12"/>
  <c r="CT357" i="12"/>
  <c r="CT329" i="12"/>
  <c r="CT321" i="12"/>
  <c r="CT313" i="12"/>
  <c r="CT627" i="12"/>
  <c r="CT619" i="12"/>
  <c r="CT611" i="12"/>
  <c r="CT603" i="12"/>
  <c r="CT544" i="12"/>
  <c r="CT496" i="12"/>
  <c r="CT392" i="12"/>
  <c r="CT589" i="12"/>
  <c r="CT569" i="12"/>
  <c r="CT557" i="12"/>
  <c r="CT549" i="12"/>
  <c r="CT533" i="12"/>
  <c r="CT517" i="12"/>
  <c r="CT505" i="12"/>
  <c r="CT489" i="12"/>
  <c r="CT481" i="12"/>
  <c r="CT457" i="12"/>
  <c r="CT433" i="12"/>
  <c r="CT421" i="12"/>
  <c r="CT401" i="12"/>
  <c r="CT373" i="12"/>
  <c r="CT353" i="12"/>
  <c r="CT345" i="12"/>
  <c r="CT333" i="12"/>
  <c r="CT133" i="12"/>
  <c r="CT632" i="12"/>
  <c r="CT542" i="12"/>
  <c r="CT610" i="12"/>
  <c r="CT590" i="12"/>
  <c r="CT570" i="12"/>
  <c r="CT548" i="12"/>
  <c r="CT500" i="12"/>
  <c r="CT468" i="12"/>
  <c r="CT396" i="12"/>
  <c r="CT340" i="12"/>
  <c r="CT308" i="12"/>
  <c r="CT292" i="12"/>
  <c r="CT260" i="12"/>
  <c r="CT228" i="12"/>
  <c r="CT196" i="12"/>
  <c r="CT164" i="12"/>
  <c r="CT616" i="12"/>
  <c r="CT584" i="12"/>
  <c r="CT552" i="12"/>
  <c r="CT322" i="12"/>
  <c r="CT118" i="12"/>
  <c r="CT128" i="12"/>
  <c r="CT599" i="12"/>
  <c r="CT583" i="12"/>
  <c r="CT563" i="12"/>
  <c r="CT547" i="12"/>
  <c r="CT527" i="12"/>
  <c r="CT511" i="12"/>
  <c r="CT495" i="12"/>
  <c r="CT479" i="12"/>
  <c r="CT463" i="12"/>
  <c r="CT443" i="12"/>
  <c r="CT423" i="12"/>
  <c r="CT363" i="12"/>
  <c r="CT303" i="12"/>
  <c r="CT279" i="12"/>
  <c r="CT263" i="12"/>
  <c r="CT239" i="12"/>
  <c r="CT219" i="12"/>
  <c r="CT199" i="12"/>
  <c r="CT163" i="12"/>
  <c r="CT456" i="12"/>
  <c r="CT382" i="12"/>
  <c r="CT336" i="12"/>
  <c r="CT216" i="12"/>
  <c r="CT124" i="12"/>
  <c r="CT501" i="12"/>
  <c r="CT277" i="12"/>
  <c r="CT253" i="12"/>
  <c r="CT217" i="12"/>
  <c r="CT171" i="12"/>
  <c r="CT125" i="12"/>
  <c r="CT101" i="12"/>
  <c r="CT520" i="12"/>
  <c r="CT464" i="12"/>
  <c r="CT400" i="12"/>
  <c r="CT328" i="12"/>
  <c r="CT288" i="12"/>
  <c r="CT240" i="12"/>
  <c r="CT192" i="12"/>
  <c r="CT100" i="12"/>
  <c r="CT285" i="12"/>
  <c r="CT233" i="12"/>
  <c r="CT209" i="12"/>
  <c r="CT181" i="12"/>
  <c r="CT117" i="12"/>
  <c r="CT534" i="12"/>
  <c r="CT422" i="12"/>
  <c r="CT318" i="12"/>
  <c r="CT617" i="12"/>
  <c r="CT85" i="12"/>
  <c r="CT77" i="12"/>
  <c r="CT69" i="12"/>
  <c r="CT61" i="12"/>
  <c r="CT53" i="12"/>
  <c r="CT45" i="12"/>
  <c r="CT37" i="12"/>
  <c r="CT86" i="12"/>
  <c r="CT70" i="12"/>
  <c r="CT87" i="12"/>
  <c r="CT79" i="12"/>
  <c r="CT75" i="12"/>
  <c r="CT67" i="12"/>
  <c r="CT59" i="12"/>
  <c r="CT51" i="12"/>
  <c r="CT43" i="12"/>
  <c r="CT35" i="12"/>
  <c r="CT90" i="12"/>
  <c r="CT84" i="12"/>
  <c r="CT80" i="12"/>
  <c r="CT74" i="12"/>
  <c r="CT68" i="12"/>
  <c r="CT60" i="12"/>
  <c r="CT46" i="12"/>
  <c r="CT56" i="12"/>
  <c r="CT52" i="12"/>
  <c r="CT40" i="12"/>
  <c r="CT36" i="12"/>
  <c r="CT604" i="12"/>
  <c r="CT572" i="12"/>
  <c r="CT546" i="12"/>
  <c r="CT522" i="12"/>
  <c r="CT514" i="12"/>
  <c r="CT502" i="12"/>
  <c r="CT494" i="12"/>
  <c r="CT486" i="12"/>
  <c r="CT474" i="12"/>
  <c r="CT466" i="12"/>
  <c r="CT454" i="12"/>
  <c r="CT442" i="12"/>
  <c r="CT434" i="12"/>
  <c r="CT426" i="12"/>
  <c r="CT414" i="12"/>
  <c r="CT406" i="12"/>
  <c r="CT398" i="12"/>
  <c r="CT390" i="12"/>
  <c r="CT370" i="12"/>
  <c r="CT354" i="12"/>
  <c r="CT346" i="12"/>
  <c r="CT338" i="12"/>
  <c r="CT330" i="12"/>
  <c r="CT314" i="12"/>
  <c r="CT306" i="12"/>
  <c r="CT298" i="12"/>
  <c r="CT290" i="12"/>
  <c r="CT282" i="12"/>
  <c r="CT274" i="12"/>
  <c r="CT266" i="12"/>
  <c r="CT258" i="12"/>
  <c r="CT246" i="12"/>
  <c r="CT238" i="12"/>
  <c r="CT230" i="12"/>
  <c r="CT222" i="12"/>
  <c r="CT210" i="12"/>
  <c r="CT202" i="12"/>
  <c r="CT194" i="12"/>
  <c r="CT89" i="12"/>
  <c r="CT81" i="12"/>
  <c r="CT73" i="12"/>
  <c r="CT65" i="12"/>
  <c r="CT57" i="12"/>
  <c r="CT49" i="12"/>
  <c r="CT41" i="12"/>
  <c r="CT33" i="12"/>
  <c r="CT78" i="12"/>
  <c r="CT91" i="12"/>
  <c r="CT83" i="12"/>
  <c r="CT71" i="12"/>
  <c r="CT63" i="12"/>
  <c r="CT55" i="12"/>
  <c r="CT47" i="12"/>
  <c r="CT39" i="12"/>
  <c r="CT92" i="12"/>
  <c r="CT88" i="12"/>
  <c r="CT82" i="12"/>
  <c r="CT76" i="12"/>
  <c r="CT72" i="12"/>
  <c r="CT66" i="12"/>
  <c r="CT64" i="12"/>
  <c r="CT58" i="12"/>
  <c r="CT50" i="12"/>
  <c r="CT34" i="12"/>
  <c r="CT596" i="12"/>
  <c r="CT564" i="12"/>
  <c r="CT530" i="12"/>
  <c r="CT54" i="12"/>
  <c r="CT38" i="12"/>
  <c r="CT62" i="12"/>
  <c r="CT48" i="12"/>
  <c r="CT44" i="12"/>
  <c r="CT42" i="12"/>
  <c r="CT186" i="12"/>
  <c r="CT178" i="12"/>
  <c r="CT170" i="12"/>
  <c r="CT162" i="12"/>
  <c r="CT154" i="12"/>
  <c r="CT146" i="12"/>
  <c r="CT138" i="12"/>
  <c r="CT126" i="12"/>
  <c r="CT114" i="12"/>
  <c r="CT104" i="12"/>
  <c r="CT94" i="12"/>
  <c r="CT626" i="12"/>
  <c r="CT618" i="12"/>
  <c r="CT602" i="12"/>
  <c r="CT578" i="12"/>
  <c r="CT558" i="12"/>
  <c r="CT532" i="12"/>
  <c r="CT516" i="12"/>
  <c r="CT484" i="12"/>
  <c r="CT428" i="12"/>
  <c r="CT356" i="12"/>
  <c r="CT324" i="12"/>
  <c r="CT276" i="12"/>
  <c r="CT244" i="12"/>
  <c r="CT212" i="12"/>
  <c r="CT180" i="12"/>
  <c r="CT140" i="12"/>
  <c r="CT600" i="12"/>
  <c r="CT568" i="12"/>
  <c r="CT462" i="12"/>
  <c r="CT214" i="12"/>
  <c r="CT144" i="12"/>
  <c r="CT112" i="12"/>
  <c r="CT591" i="12"/>
  <c r="CT575" i="12"/>
  <c r="CT555" i="12"/>
  <c r="CT539" i="12"/>
  <c r="CT519" i="12"/>
  <c r="CT503" i="12"/>
  <c r="CT487" i="12"/>
  <c r="CT471" i="12"/>
  <c r="CT455" i="12"/>
  <c r="CT431" i="12"/>
  <c r="CT411" i="12"/>
  <c r="CT331" i="12"/>
  <c r="CT291" i="12"/>
  <c r="CT271" i="12"/>
  <c r="CT251" i="12"/>
  <c r="CT231" i="12"/>
  <c r="CT211" i="12"/>
  <c r="CT183" i="12"/>
  <c r="CT155" i="12"/>
  <c r="CT416" i="12"/>
  <c r="CT368" i="12"/>
  <c r="CT280" i="12"/>
  <c r="CT168" i="12"/>
  <c r="CT102" i="12"/>
  <c r="CT293" i="12"/>
  <c r="CT265" i="12"/>
  <c r="CT245" i="12"/>
  <c r="CT193" i="12"/>
  <c r="CT157" i="12"/>
  <c r="CT119" i="12"/>
  <c r="CT536" i="12"/>
  <c r="CT488" i="12"/>
  <c r="CT432" i="12"/>
  <c r="CT360" i="12"/>
  <c r="CT304" i="12"/>
  <c r="CT264" i="12"/>
  <c r="CT224" i="12"/>
  <c r="CT152" i="12"/>
  <c r="CT305" i="12"/>
  <c r="CT269" i="12"/>
  <c r="CT221" i="12"/>
  <c r="CT201" i="12"/>
  <c r="CT149" i="12"/>
  <c r="CT141" i="12"/>
  <c r="CT109" i="12"/>
  <c r="CT478" i="12"/>
  <c r="CT366" i="12"/>
  <c r="CT625" i="12"/>
  <c r="CT609" i="12"/>
  <c r="CT601" i="12"/>
  <c r="CT436" i="12"/>
  <c r="CT156" i="12"/>
  <c r="CT435" i="12"/>
  <c r="CT399" i="12"/>
  <c r="CT379" i="12"/>
  <c r="CT359" i="12"/>
  <c r="CT339" i="12"/>
  <c r="CT319" i="12"/>
  <c r="CT283" i="12"/>
  <c r="CT227" i="12"/>
  <c r="CT187" i="12"/>
  <c r="CT169" i="12"/>
  <c r="CT147" i="12"/>
  <c r="CT131" i="12"/>
  <c r="CT111" i="12"/>
  <c r="CT95" i="12"/>
  <c r="CT577" i="12"/>
  <c r="CT545" i="12"/>
  <c r="CT513" i="12"/>
  <c r="CT465" i="12"/>
  <c r="CT441" i="12"/>
  <c r="CT413" i="12"/>
  <c r="CT385" i="12"/>
  <c r="CT361" i="12"/>
  <c r="CT325" i="12"/>
  <c r="CT631" i="12"/>
  <c r="CT615" i="12"/>
  <c r="CT594" i="12"/>
  <c r="CT424" i="12"/>
  <c r="CT585" i="12"/>
  <c r="CT553" i="12"/>
  <c r="CT525" i="12"/>
  <c r="CT493" i="12"/>
  <c r="CT469" i="12"/>
  <c r="CT429" i="12"/>
  <c r="CT397" i="12"/>
  <c r="CT349" i="12"/>
  <c r="CT309" i="12"/>
  <c r="CT566" i="12"/>
  <c r="CT412" i="12"/>
  <c r="CT96" i="12"/>
  <c r="CT407" i="12"/>
  <c r="CT387" i="12"/>
  <c r="CT371" i="12"/>
  <c r="CT351" i="12"/>
  <c r="CT327" i="12"/>
  <c r="CT307" i="12"/>
  <c r="CT259" i="12"/>
  <c r="CT207" i="12"/>
  <c r="CT179" i="12"/>
  <c r="CT165" i="12"/>
  <c r="CT139" i="12"/>
  <c r="CT123" i="12"/>
  <c r="CT103" i="12"/>
  <c r="CT597" i="12"/>
  <c r="CT571" i="12"/>
  <c r="CT529" i="12"/>
  <c r="CT477" i="12"/>
  <c r="CT453" i="12"/>
  <c r="CT425" i="12"/>
  <c r="CT393" i="12"/>
  <c r="CT377" i="12"/>
  <c r="CT341" i="12"/>
  <c r="CT317" i="12"/>
  <c r="CT623" i="12"/>
  <c r="CT607" i="12"/>
  <c r="CT504" i="12"/>
  <c r="CT184" i="12"/>
  <c r="CT561" i="12"/>
  <c r="CT537" i="12"/>
  <c r="CT509" i="12"/>
  <c r="CT485" i="12"/>
  <c r="CT449" i="12"/>
  <c r="CT409" i="12"/>
  <c r="CT369" i="12"/>
  <c r="CT337" i="12"/>
  <c r="N14" i="11"/>
  <c r="N16" i="11" s="1"/>
  <c r="Q7" i="11"/>
  <c r="N15" i="11"/>
  <c r="Q9" i="11"/>
  <c r="N17" i="11" l="1"/>
  <c r="DK29" i="12"/>
  <c r="DK31" i="12" s="1"/>
  <c r="DA5" i="12"/>
  <c r="DB5" i="12"/>
  <c r="CV577" i="12" l="1"/>
  <c r="CV587" i="12"/>
  <c r="CV599" i="12"/>
  <c r="CV581" i="12"/>
  <c r="CV605" i="12"/>
  <c r="CV578" i="12"/>
  <c r="CV594" i="12"/>
  <c r="CV610" i="12"/>
  <c r="CV626" i="12"/>
  <c r="CV609" i="12"/>
  <c r="CV631" i="12"/>
  <c r="CV617" i="12"/>
  <c r="CV584" i="12"/>
  <c r="CV616" i="12"/>
  <c r="CV592" i="12"/>
  <c r="CV628" i="12"/>
  <c r="CV579" i="12"/>
  <c r="CV591" i="12"/>
  <c r="CV573" i="12"/>
  <c r="CV601" i="12"/>
  <c r="CV574" i="12"/>
  <c r="CV590" i="12"/>
  <c r="CV606" i="12"/>
  <c r="CV622" i="12"/>
  <c r="CV607" i="12"/>
  <c r="CV627" i="12"/>
  <c r="CV621" i="12"/>
  <c r="CV576" i="12"/>
  <c r="CV608" i="12"/>
  <c r="CV572" i="12"/>
  <c r="CV596" i="12"/>
  <c r="CV632" i="12"/>
  <c r="CV583" i="12"/>
  <c r="CV595" i="12"/>
  <c r="CV571" i="12"/>
  <c r="CV593" i="12"/>
  <c r="CV570" i="12"/>
  <c r="CV586" i="12"/>
  <c r="CV602" i="12"/>
  <c r="CV618" i="12"/>
  <c r="CV603" i="12"/>
  <c r="CV623" i="12"/>
  <c r="CV611" i="12"/>
  <c r="CV625" i="12"/>
  <c r="CV604" i="12"/>
  <c r="CV580" i="12"/>
  <c r="CV612" i="12"/>
  <c r="CV575" i="12"/>
  <c r="CV585" i="12"/>
  <c r="CV597" i="12"/>
  <c r="CV589" i="12"/>
  <c r="CV619" i="12"/>
  <c r="CV582" i="12"/>
  <c r="CV598" i="12"/>
  <c r="CV614" i="12"/>
  <c r="CV630" i="12"/>
  <c r="CV615" i="12"/>
  <c r="CV613" i="12"/>
  <c r="CV629" i="12"/>
  <c r="CV600" i="12"/>
  <c r="CV624" i="12"/>
  <c r="CV588" i="12"/>
  <c r="CV620" i="12"/>
  <c r="CV491" i="12"/>
  <c r="CV523" i="12"/>
  <c r="CV535" i="12"/>
  <c r="CV553" i="12"/>
  <c r="CV489" i="12"/>
  <c r="CV499" i="12"/>
  <c r="CV509" i="12"/>
  <c r="CV519" i="12"/>
  <c r="CV539" i="12"/>
  <c r="CV557" i="12"/>
  <c r="CV567" i="12"/>
  <c r="CV512" i="12"/>
  <c r="CV544" i="12"/>
  <c r="CV492" i="12"/>
  <c r="CV524" i="12"/>
  <c r="CV554" i="12"/>
  <c r="CV568" i="12"/>
  <c r="CV498" i="12"/>
  <c r="CV514" i="12"/>
  <c r="CV530" i="12"/>
  <c r="CV546" i="12"/>
  <c r="CV564" i="12"/>
  <c r="CV501" i="12"/>
  <c r="CV527" i="12"/>
  <c r="CV543" i="12"/>
  <c r="CV555" i="12"/>
  <c r="CV493" i="12"/>
  <c r="CV503" i="12"/>
  <c r="CV511" i="12"/>
  <c r="CV525" i="12"/>
  <c r="CV541" i="12"/>
  <c r="CV561" i="12"/>
  <c r="CV569" i="12"/>
  <c r="CV520" i="12"/>
  <c r="CV488" i="12"/>
  <c r="CV516" i="12"/>
  <c r="CV548" i="12"/>
  <c r="CV566" i="12"/>
  <c r="CV486" i="12"/>
  <c r="CV502" i="12"/>
  <c r="CV518" i="12"/>
  <c r="CV534" i="12"/>
  <c r="CV550" i="12"/>
  <c r="CV517" i="12"/>
  <c r="CV531" i="12"/>
  <c r="CV547" i="12"/>
  <c r="CV559" i="12"/>
  <c r="CV495" i="12"/>
  <c r="CV505" i="12"/>
  <c r="CV513" i="12"/>
  <c r="CV529" i="12"/>
  <c r="CV545" i="12"/>
  <c r="CV563" i="12"/>
  <c r="CV496" i="12"/>
  <c r="CV528" i="12"/>
  <c r="CV484" i="12"/>
  <c r="CV504" i="12"/>
  <c r="CV540" i="12"/>
  <c r="CV562" i="12"/>
  <c r="CV490" i="12"/>
  <c r="CV506" i="12"/>
  <c r="CV522" i="12"/>
  <c r="CV538" i="12"/>
  <c r="CV556" i="12"/>
  <c r="CV485" i="12"/>
  <c r="CV521" i="12"/>
  <c r="CV533" i="12"/>
  <c r="CV551" i="12"/>
  <c r="CV487" i="12"/>
  <c r="CV497" i="12"/>
  <c r="CV507" i="12"/>
  <c r="CV515" i="12"/>
  <c r="CV537" i="12"/>
  <c r="CV549" i="12"/>
  <c r="CV565" i="12"/>
  <c r="CV508" i="12"/>
  <c r="CV536" i="12"/>
  <c r="CV500" i="12"/>
  <c r="CV532" i="12"/>
  <c r="CV558" i="12"/>
  <c r="CV552" i="12"/>
  <c r="CV494" i="12"/>
  <c r="CV510" i="12"/>
  <c r="CV526" i="12"/>
  <c r="CV542" i="12"/>
  <c r="CV560" i="12"/>
  <c r="CV395" i="12"/>
  <c r="CV399" i="12"/>
  <c r="CV415" i="12"/>
  <c r="CV429" i="12"/>
  <c r="CV445" i="12"/>
  <c r="CV459" i="12"/>
  <c r="CV473" i="12"/>
  <c r="CV403" i="12"/>
  <c r="CV419" i="12"/>
  <c r="CV439" i="12"/>
  <c r="CV457" i="12"/>
  <c r="CV475" i="12"/>
  <c r="CV400" i="12"/>
  <c r="CV420" i="12"/>
  <c r="CV456" i="12"/>
  <c r="CV476" i="12"/>
  <c r="CV428" i="12"/>
  <c r="CV452" i="12"/>
  <c r="CV402" i="12"/>
  <c r="CV418" i="12"/>
  <c r="CV434" i="12"/>
  <c r="CV446" i="12"/>
  <c r="CV466" i="12"/>
  <c r="CV482" i="12"/>
  <c r="CV391" i="12"/>
  <c r="CV405" i="12"/>
  <c r="CV421" i="12"/>
  <c r="CV431" i="12"/>
  <c r="CV447" i="12"/>
  <c r="CV463" i="12"/>
  <c r="CV477" i="12"/>
  <c r="CV417" i="12"/>
  <c r="CV435" i="12"/>
  <c r="CV455" i="12"/>
  <c r="CV471" i="12"/>
  <c r="CV392" i="12"/>
  <c r="CV416" i="12"/>
  <c r="CV444" i="12"/>
  <c r="CV472" i="12"/>
  <c r="CV412" i="12"/>
  <c r="CV448" i="12"/>
  <c r="CV462" i="12"/>
  <c r="CV398" i="12"/>
  <c r="CV414" i="12"/>
  <c r="CV430" i="12"/>
  <c r="CV450" i="12"/>
  <c r="CV470" i="12"/>
  <c r="CV393" i="12"/>
  <c r="CV407" i="12"/>
  <c r="CV423" i="12"/>
  <c r="CV437" i="12"/>
  <c r="CV451" i="12"/>
  <c r="CV467" i="12"/>
  <c r="CV483" i="12"/>
  <c r="CV411" i="12"/>
  <c r="CV433" i="12"/>
  <c r="CV449" i="12"/>
  <c r="CV465" i="12"/>
  <c r="CV481" i="12"/>
  <c r="CV408" i="12"/>
  <c r="CV440" i="12"/>
  <c r="CV464" i="12"/>
  <c r="CV396" i="12"/>
  <c r="CV436" i="12"/>
  <c r="CV394" i="12"/>
  <c r="CV410" i="12"/>
  <c r="CV426" i="12"/>
  <c r="CV442" i="12"/>
  <c r="CV454" i="12"/>
  <c r="CV474" i="12"/>
  <c r="CV401" i="12"/>
  <c r="CV397" i="12"/>
  <c r="CV413" i="12"/>
  <c r="CV427" i="12"/>
  <c r="CV443" i="12"/>
  <c r="CV453" i="12"/>
  <c r="CV469" i="12"/>
  <c r="CV409" i="12"/>
  <c r="CV425" i="12"/>
  <c r="CV441" i="12"/>
  <c r="CV461" i="12"/>
  <c r="CV479" i="12"/>
  <c r="CV404" i="12"/>
  <c r="CV424" i="12"/>
  <c r="CV460" i="12"/>
  <c r="CV480" i="12"/>
  <c r="CV432" i="12"/>
  <c r="CV468" i="12"/>
  <c r="CV390" i="12"/>
  <c r="CV406" i="12"/>
  <c r="CV422" i="12"/>
  <c r="CV438" i="12"/>
  <c r="CV458" i="12"/>
  <c r="CV478" i="12"/>
  <c r="CV179" i="12"/>
  <c r="CV195" i="12"/>
  <c r="CV205" i="12"/>
  <c r="CV188" i="12"/>
  <c r="CV182" i="12"/>
  <c r="CV198" i="12"/>
  <c r="CV185" i="12"/>
  <c r="CV209" i="12"/>
  <c r="CV200" i="12"/>
  <c r="CV387" i="12"/>
  <c r="CV371" i="12"/>
  <c r="CV359" i="12"/>
  <c r="CV183" i="12"/>
  <c r="CV197" i="12"/>
  <c r="CV207" i="12"/>
  <c r="CV184" i="12"/>
  <c r="CV186" i="12"/>
  <c r="CV206" i="12"/>
  <c r="CV181" i="12"/>
  <c r="CV201" i="12"/>
  <c r="CV204" i="12"/>
  <c r="CV385" i="12"/>
  <c r="CV369" i="12"/>
  <c r="CV355" i="12"/>
  <c r="CV339" i="12"/>
  <c r="CV353" i="12"/>
  <c r="CV337" i="12"/>
  <c r="CV323" i="12"/>
  <c r="CV307" i="12"/>
  <c r="CV291" i="12"/>
  <c r="CV277" i="12"/>
  <c r="CV265" i="12"/>
  <c r="CV237" i="12"/>
  <c r="CV221" i="12"/>
  <c r="CV383" i="12"/>
  <c r="CV367" i="12"/>
  <c r="CV349" i="12"/>
  <c r="CV333" i="12"/>
  <c r="CV311" i="12"/>
  <c r="CV295" i="12"/>
  <c r="CV279" i="12"/>
  <c r="CV261" i="12"/>
  <c r="CV249" i="12"/>
  <c r="CV239" i="12"/>
  <c r="CV223" i="12"/>
  <c r="CV224" i="12"/>
  <c r="CV240" i="12"/>
  <c r="CV260" i="12"/>
  <c r="CV288" i="12"/>
  <c r="CV308" i="12"/>
  <c r="CV328" i="12"/>
  <c r="CV352" i="12"/>
  <c r="CV372" i="12"/>
  <c r="CV386" i="12"/>
  <c r="CV272" i="12"/>
  <c r="CV316" i="12"/>
  <c r="CV380" i="12"/>
  <c r="CV218" i="12"/>
  <c r="CV234" i="12"/>
  <c r="CV250" i="12"/>
  <c r="CV266" i="12"/>
  <c r="CV282" i="12"/>
  <c r="CV298" i="12"/>
  <c r="CV314" i="12"/>
  <c r="CV334" i="12"/>
  <c r="CV350" i="12"/>
  <c r="CV366" i="12"/>
  <c r="CV388" i="12"/>
  <c r="CV321" i="12"/>
  <c r="CV305" i="12"/>
  <c r="CV289" i="12"/>
  <c r="CV275" i="12"/>
  <c r="CV259" i="12"/>
  <c r="CV235" i="12"/>
  <c r="CV215" i="12"/>
  <c r="CV389" i="12"/>
  <c r="CV373" i="12"/>
  <c r="CV351" i="12"/>
  <c r="CV335" i="12"/>
  <c r="CV317" i="12"/>
  <c r="CV301" i="12"/>
  <c r="CV281" i="12"/>
  <c r="CV263" i="12"/>
  <c r="CV253" i="12"/>
  <c r="CV241" i="12"/>
  <c r="CV187" i="12"/>
  <c r="CV199" i="12"/>
  <c r="CV180" i="12"/>
  <c r="CV174" i="12"/>
  <c r="CV190" i="12"/>
  <c r="CV177" i="12"/>
  <c r="CV193" i="12"/>
  <c r="CV192" i="12"/>
  <c r="CV208" i="12"/>
  <c r="CV379" i="12"/>
  <c r="CV363" i="12"/>
  <c r="CV175" i="12"/>
  <c r="CV191" i="12"/>
  <c r="CV203" i="12"/>
  <c r="CV176" i="12"/>
  <c r="CV178" i="12"/>
  <c r="CV194" i="12"/>
  <c r="CV173" i="12"/>
  <c r="CV189" i="12"/>
  <c r="CV196" i="12"/>
  <c r="CV202" i="12"/>
  <c r="CV377" i="12"/>
  <c r="CV361" i="12"/>
  <c r="CV347" i="12"/>
  <c r="CV331" i="12"/>
  <c r="CV345" i="12"/>
  <c r="CV329" i="12"/>
  <c r="CV315" i="12"/>
  <c r="CV299" i="12"/>
  <c r="CV285" i="12"/>
  <c r="CV271" i="12"/>
  <c r="CV251" i="12"/>
  <c r="CV229" i="12"/>
  <c r="CV213" i="12"/>
  <c r="CV375" i="12"/>
  <c r="CV357" i="12"/>
  <c r="CV341" i="12"/>
  <c r="CV319" i="12"/>
  <c r="CV303" i="12"/>
  <c r="CV287" i="12"/>
  <c r="CV269" i="12"/>
  <c r="CV255" i="12"/>
  <c r="CV245" i="12"/>
  <c r="CV231" i="12"/>
  <c r="CV217" i="12"/>
  <c r="CV216" i="12"/>
  <c r="CV252" i="12"/>
  <c r="CV268" i="12"/>
  <c r="CV296" i="12"/>
  <c r="CV320" i="12"/>
  <c r="CV340" i="12"/>
  <c r="CV360" i="12"/>
  <c r="CV378" i="12"/>
  <c r="CV232" i="12"/>
  <c r="CV284" i="12"/>
  <c r="CV348" i="12"/>
  <c r="CV210" i="12"/>
  <c r="CV226" i="12"/>
  <c r="CV242" i="12"/>
  <c r="CV258" i="12"/>
  <c r="CV274" i="12"/>
  <c r="CV290" i="12"/>
  <c r="CV306" i="12"/>
  <c r="CV326" i="12"/>
  <c r="CV342" i="12"/>
  <c r="CV358" i="12"/>
  <c r="CV374" i="12"/>
  <c r="CV327" i="12"/>
  <c r="CV313" i="12"/>
  <c r="CV297" i="12"/>
  <c r="CV283" i="12"/>
  <c r="CV267" i="12"/>
  <c r="CV243" i="12"/>
  <c r="CV227" i="12"/>
  <c r="CV211" i="12"/>
  <c r="CV381" i="12"/>
  <c r="CV365" i="12"/>
  <c r="CV343" i="12"/>
  <c r="CV325" i="12"/>
  <c r="CV309" i="12"/>
  <c r="CV293" i="12"/>
  <c r="CV273" i="12"/>
  <c r="CV257" i="12"/>
  <c r="CV247" i="12"/>
  <c r="CV233" i="12"/>
  <c r="CV219" i="12"/>
  <c r="CV228" i="12"/>
  <c r="CV236" i="12"/>
  <c r="CV256" i="12"/>
  <c r="CV280" i="12"/>
  <c r="CV304" i="12"/>
  <c r="CV225" i="12"/>
  <c r="CV212" i="12"/>
  <c r="CV264" i="12"/>
  <c r="CV312" i="12"/>
  <c r="CV336" i="12"/>
  <c r="CV356" i="12"/>
  <c r="CV376" i="12"/>
  <c r="CV248" i="12"/>
  <c r="CV300" i="12"/>
  <c r="CV364" i="12"/>
  <c r="CV214" i="12"/>
  <c r="CV230" i="12"/>
  <c r="CV246" i="12"/>
  <c r="CV262" i="12"/>
  <c r="CV278" i="12"/>
  <c r="CV294" i="12"/>
  <c r="CV310" i="12"/>
  <c r="CV330" i="12"/>
  <c r="CV346" i="12"/>
  <c r="CV362" i="12"/>
  <c r="CV384" i="12"/>
  <c r="CV220" i="12"/>
  <c r="CV244" i="12"/>
  <c r="CV292" i="12"/>
  <c r="CV324" i="12"/>
  <c r="CV344" i="12"/>
  <c r="CV368" i="12"/>
  <c r="CV382" i="12"/>
  <c r="CV276" i="12"/>
  <c r="CV332" i="12"/>
  <c r="CV322" i="12"/>
  <c r="CV222" i="12"/>
  <c r="CV238" i="12"/>
  <c r="CV254" i="12"/>
  <c r="CV270" i="12"/>
  <c r="CV286" i="12"/>
  <c r="CV302" i="12"/>
  <c r="CV318" i="12"/>
  <c r="CV338" i="12"/>
  <c r="CV354" i="12"/>
  <c r="CV370" i="12"/>
  <c r="CV155" i="12"/>
  <c r="CV171" i="12"/>
  <c r="CV172" i="12"/>
  <c r="CV166" i="12"/>
  <c r="CV169" i="12"/>
  <c r="CV159" i="12"/>
  <c r="CV164" i="12"/>
  <c r="CV170" i="12"/>
  <c r="CV165" i="12"/>
  <c r="CV163" i="12"/>
  <c r="CV160" i="12"/>
  <c r="CV158" i="12"/>
  <c r="CV161" i="12"/>
  <c r="CV156" i="12"/>
  <c r="CV167" i="12"/>
  <c r="CV162" i="12"/>
  <c r="CV157" i="12"/>
  <c r="CV168" i="12"/>
  <c r="CV150" i="12"/>
  <c r="CV151" i="12"/>
  <c r="CV152" i="12"/>
  <c r="CV153" i="12"/>
  <c r="CV154" i="12"/>
  <c r="CV145" i="12"/>
  <c r="CV147" i="12"/>
  <c r="CV149" i="12"/>
  <c r="CV144" i="12"/>
  <c r="CV146" i="12"/>
  <c r="CV148" i="12"/>
  <c r="CV132" i="12"/>
  <c r="CV116" i="12"/>
  <c r="CV137" i="12"/>
  <c r="CV121" i="12"/>
  <c r="CV105" i="12"/>
  <c r="CV94" i="12"/>
  <c r="CV122" i="12"/>
  <c r="CV138" i="12"/>
  <c r="CV131" i="12"/>
  <c r="CV99" i="12"/>
  <c r="CV96" i="12"/>
  <c r="CV119" i="12"/>
  <c r="CV106" i="12"/>
  <c r="CV120" i="12"/>
  <c r="CV141" i="12"/>
  <c r="CV125" i="12"/>
  <c r="CV109" i="12"/>
  <c r="CV93" i="12"/>
  <c r="CV114" i="12"/>
  <c r="CV134" i="12"/>
  <c r="CV104" i="12"/>
  <c r="CV123" i="12"/>
  <c r="CV140" i="12"/>
  <c r="CV143" i="12"/>
  <c r="CV111" i="12"/>
  <c r="CV124" i="12"/>
  <c r="CV100" i="12"/>
  <c r="CV129" i="12"/>
  <c r="CV113" i="12"/>
  <c r="CV97" i="12"/>
  <c r="CV110" i="12"/>
  <c r="CV130" i="12"/>
  <c r="CV108" i="12"/>
  <c r="CV115" i="12"/>
  <c r="CV136" i="12"/>
  <c r="CV135" i="12"/>
  <c r="CV103" i="12"/>
  <c r="CV128" i="12"/>
  <c r="CV112" i="12"/>
  <c r="CV133" i="12"/>
  <c r="CV117" i="12"/>
  <c r="CV101" i="12"/>
  <c r="CV98" i="12"/>
  <c r="CV126" i="12"/>
  <c r="CV142" i="12"/>
  <c r="CV118" i="12"/>
  <c r="CV139" i="12"/>
  <c r="CV107" i="12"/>
  <c r="CV102" i="12"/>
  <c r="CV127" i="12"/>
  <c r="CV95" i="12"/>
  <c r="CV77" i="12"/>
  <c r="CX77" i="12" s="1"/>
  <c r="CV39" i="12"/>
  <c r="CW39" i="12" s="1"/>
  <c r="CV60" i="12"/>
  <c r="CX60" i="12" s="1"/>
  <c r="CV45" i="12"/>
  <c r="CX45" i="12" s="1"/>
  <c r="CV40" i="12"/>
  <c r="CX40" i="12" s="1"/>
  <c r="CV80" i="12"/>
  <c r="CX80" i="12" s="1"/>
  <c r="CV91" i="12"/>
  <c r="CX91" i="12" s="1"/>
  <c r="CV34" i="12"/>
  <c r="CV52" i="12"/>
  <c r="CX52" i="12" s="1"/>
  <c r="CV70" i="12"/>
  <c r="CX70" i="12" s="1"/>
  <c r="CV92" i="12"/>
  <c r="CX92" i="12" s="1"/>
  <c r="CV61" i="12"/>
  <c r="CW61" i="12" s="1"/>
  <c r="CV74" i="12"/>
  <c r="CW74" i="12" s="1"/>
  <c r="CV55" i="12"/>
  <c r="CX55" i="12" s="1"/>
  <c r="CV79" i="12"/>
  <c r="CW79" i="12" s="1"/>
  <c r="CV66" i="12"/>
  <c r="CV38" i="12"/>
  <c r="CX38" i="12" s="1"/>
  <c r="CV72" i="12"/>
  <c r="CV33" i="12"/>
  <c r="CX33" i="12" s="1"/>
  <c r="CV65" i="12"/>
  <c r="CV82" i="12"/>
  <c r="CX82" i="12" s="1"/>
  <c r="CV59" i="12"/>
  <c r="CW92" i="12"/>
  <c r="CV83" i="12"/>
  <c r="CV67" i="12"/>
  <c r="CV51" i="12"/>
  <c r="CV35" i="12"/>
  <c r="CV89" i="12"/>
  <c r="CV73" i="12"/>
  <c r="CV57" i="12"/>
  <c r="CV41" i="12"/>
  <c r="CV88" i="12"/>
  <c r="CV78" i="12"/>
  <c r="CV68" i="12"/>
  <c r="CV32" i="12"/>
  <c r="CV44" i="12"/>
  <c r="CV54" i="12"/>
  <c r="CV42" i="12"/>
  <c r="CV87" i="12"/>
  <c r="CV71" i="12"/>
  <c r="CV50" i="12"/>
  <c r="CV56" i="12"/>
  <c r="CV46" i="12"/>
  <c r="CV36" i="12"/>
  <c r="CV64" i="12"/>
  <c r="CV76" i="12"/>
  <c r="CV86" i="12"/>
  <c r="CV37" i="12"/>
  <c r="CV53" i="12"/>
  <c r="CV69" i="12"/>
  <c r="CV85" i="12"/>
  <c r="CV90" i="12"/>
  <c r="CV47" i="12"/>
  <c r="CV63" i="12"/>
  <c r="CV58" i="12"/>
  <c r="CV48" i="12"/>
  <c r="CV62" i="12"/>
  <c r="CV84" i="12"/>
  <c r="CV49" i="12"/>
  <c r="CV81" i="12"/>
  <c r="CV43" i="12"/>
  <c r="CV75" i="12"/>
  <c r="CW77" i="12" l="1"/>
  <c r="CW80" i="12"/>
  <c r="CU28" i="12"/>
  <c r="CV28" i="12"/>
  <c r="CX588" i="12"/>
  <c r="CU588" i="12"/>
  <c r="CW588" i="12"/>
  <c r="CW600" i="12"/>
  <c r="CU600" i="12"/>
  <c r="CX600" i="12"/>
  <c r="CW613" i="12"/>
  <c r="CU613" i="12"/>
  <c r="CX613" i="12"/>
  <c r="CU630" i="12"/>
  <c r="CW630" i="12"/>
  <c r="CX630" i="12"/>
  <c r="CU598" i="12"/>
  <c r="CW598" i="12"/>
  <c r="CX598" i="12"/>
  <c r="CU619" i="12"/>
  <c r="CW619" i="12"/>
  <c r="CX619" i="12"/>
  <c r="CU597" i="12"/>
  <c r="CX597" i="12"/>
  <c r="CW597" i="12"/>
  <c r="CW575" i="12"/>
  <c r="CU575" i="12"/>
  <c r="CX575" i="12"/>
  <c r="CU580" i="12"/>
  <c r="CW580" i="12"/>
  <c r="CX580" i="12"/>
  <c r="CU625" i="12"/>
  <c r="CX625" i="12"/>
  <c r="CW625" i="12"/>
  <c r="CX623" i="12"/>
  <c r="CU623" i="12"/>
  <c r="CW623" i="12"/>
  <c r="CW618" i="12"/>
  <c r="CU618" i="12"/>
  <c r="CX618" i="12"/>
  <c r="CU586" i="12"/>
  <c r="CX586" i="12"/>
  <c r="CW586" i="12"/>
  <c r="CU593" i="12"/>
  <c r="CW593" i="12"/>
  <c r="CX593" i="12"/>
  <c r="CU595" i="12"/>
  <c r="CW595" i="12"/>
  <c r="CX595" i="12"/>
  <c r="CX632" i="12"/>
  <c r="CW632" i="12"/>
  <c r="CU632" i="12"/>
  <c r="CX572" i="12"/>
  <c r="CW572" i="12"/>
  <c r="CU572" i="12"/>
  <c r="CU576" i="12"/>
  <c r="CW576" i="12"/>
  <c r="CX576" i="12"/>
  <c r="CU627" i="12"/>
  <c r="CW627" i="12"/>
  <c r="CX627" i="12"/>
  <c r="CU622" i="12"/>
  <c r="CW622" i="12"/>
  <c r="CX622" i="12"/>
  <c r="CW590" i="12"/>
  <c r="CU590" i="12"/>
  <c r="CX590" i="12"/>
  <c r="CU601" i="12"/>
  <c r="CX601" i="12"/>
  <c r="CW601" i="12"/>
  <c r="CW591" i="12"/>
  <c r="CU591" i="12"/>
  <c r="CX591" i="12"/>
  <c r="CW628" i="12"/>
  <c r="CU628" i="12"/>
  <c r="CX628" i="12"/>
  <c r="CW616" i="12"/>
  <c r="CU616" i="12"/>
  <c r="CX616" i="12"/>
  <c r="CU617" i="12"/>
  <c r="CX617" i="12"/>
  <c r="CW617" i="12"/>
  <c r="CU609" i="12"/>
  <c r="CW609" i="12"/>
  <c r="CX609" i="12"/>
  <c r="CX610" i="12"/>
  <c r="CU610" i="12"/>
  <c r="CW610" i="12"/>
  <c r="CX578" i="12"/>
  <c r="CU578" i="12"/>
  <c r="CW578" i="12"/>
  <c r="CX581" i="12"/>
  <c r="CU581" i="12"/>
  <c r="CW581" i="12"/>
  <c r="CU587" i="12"/>
  <c r="CX587" i="12"/>
  <c r="CW587" i="12"/>
  <c r="CU620" i="12"/>
  <c r="CX620" i="12"/>
  <c r="CW620" i="12"/>
  <c r="CU624" i="12"/>
  <c r="CX624" i="12"/>
  <c r="CW624" i="12"/>
  <c r="CW629" i="12"/>
  <c r="CU629" i="12"/>
  <c r="CX629" i="12"/>
  <c r="CX615" i="12"/>
  <c r="CU615" i="12"/>
  <c r="CW615" i="12"/>
  <c r="CU614" i="12"/>
  <c r="CW614" i="12"/>
  <c r="CX614" i="12"/>
  <c r="CW582" i="12"/>
  <c r="CU582" i="12"/>
  <c r="CX582" i="12"/>
  <c r="CU589" i="12"/>
  <c r="CW589" i="12"/>
  <c r="CX589" i="12"/>
  <c r="CW585" i="12"/>
  <c r="CU585" i="12"/>
  <c r="CX585" i="12"/>
  <c r="CU612" i="12"/>
  <c r="CX612" i="12"/>
  <c r="CW612" i="12"/>
  <c r="CW604" i="12"/>
  <c r="CX604" i="12"/>
  <c r="CU604" i="12"/>
  <c r="CU611" i="12"/>
  <c r="CX611" i="12"/>
  <c r="CW611" i="12"/>
  <c r="CU603" i="12"/>
  <c r="CW603" i="12"/>
  <c r="CX603" i="12"/>
  <c r="CX602" i="12"/>
  <c r="CU602" i="12"/>
  <c r="CW602" i="12"/>
  <c r="CW570" i="12"/>
  <c r="CU570" i="12"/>
  <c r="CX570" i="12"/>
  <c r="CU571" i="12"/>
  <c r="CX571" i="12"/>
  <c r="CW571" i="12"/>
  <c r="CW583" i="12"/>
  <c r="CU583" i="12"/>
  <c r="CX583" i="12"/>
  <c r="CU596" i="12"/>
  <c r="CX596" i="12"/>
  <c r="CW596" i="12"/>
  <c r="CU608" i="12"/>
  <c r="CX608" i="12"/>
  <c r="CW608" i="12"/>
  <c r="CW621" i="12"/>
  <c r="CU621" i="12"/>
  <c r="CX621" i="12"/>
  <c r="CX607" i="12"/>
  <c r="CU607" i="12"/>
  <c r="CW607" i="12"/>
  <c r="CU606" i="12"/>
  <c r="CW606" i="12"/>
  <c r="CX606" i="12"/>
  <c r="CU574" i="12"/>
  <c r="CX574" i="12"/>
  <c r="CW574" i="12"/>
  <c r="CX573" i="12"/>
  <c r="CU573" i="12"/>
  <c r="CW573" i="12"/>
  <c r="CU579" i="12"/>
  <c r="CX579" i="12"/>
  <c r="CW579" i="12"/>
  <c r="CU592" i="12"/>
  <c r="CX592" i="12"/>
  <c r="CW592" i="12"/>
  <c r="CX584" i="12"/>
  <c r="CU584" i="12"/>
  <c r="CW584" i="12"/>
  <c r="CX631" i="12"/>
  <c r="CU631" i="12"/>
  <c r="CW631" i="12"/>
  <c r="CX626" i="12"/>
  <c r="CU626" i="12"/>
  <c r="CW626" i="12"/>
  <c r="CX594" i="12"/>
  <c r="CU594" i="12"/>
  <c r="CW594" i="12"/>
  <c r="CW605" i="12"/>
  <c r="CU605" i="12"/>
  <c r="CX605" i="12"/>
  <c r="CX599" i="12"/>
  <c r="CU599" i="12"/>
  <c r="CW599" i="12"/>
  <c r="CU577" i="12"/>
  <c r="CX577" i="12"/>
  <c r="CW577" i="12"/>
  <c r="CX560" i="12"/>
  <c r="CU560" i="12"/>
  <c r="CW560" i="12"/>
  <c r="CX526" i="12"/>
  <c r="CU526" i="12"/>
  <c r="CW526" i="12"/>
  <c r="CU494" i="12"/>
  <c r="CW494" i="12"/>
  <c r="CX494" i="12"/>
  <c r="CU558" i="12"/>
  <c r="CX558" i="12"/>
  <c r="CW558" i="12"/>
  <c r="CU500" i="12"/>
  <c r="CW500" i="12"/>
  <c r="CX500" i="12"/>
  <c r="CX508" i="12"/>
  <c r="CU508" i="12"/>
  <c r="CW508" i="12"/>
  <c r="CX549" i="12"/>
  <c r="CU549" i="12"/>
  <c r="CW549" i="12"/>
  <c r="CW515" i="12"/>
  <c r="CU515" i="12"/>
  <c r="CX515" i="12"/>
  <c r="CU497" i="12"/>
  <c r="CW497" i="12"/>
  <c r="CX497" i="12"/>
  <c r="CW551" i="12"/>
  <c r="CU551" i="12"/>
  <c r="CX551" i="12"/>
  <c r="CU521" i="12"/>
  <c r="CX521" i="12"/>
  <c r="CW521" i="12"/>
  <c r="CX556" i="12"/>
  <c r="CU556" i="12"/>
  <c r="CW556" i="12"/>
  <c r="CU522" i="12"/>
  <c r="CX522" i="12"/>
  <c r="CW522" i="12"/>
  <c r="CW490" i="12"/>
  <c r="CU490" i="12"/>
  <c r="CX490" i="12"/>
  <c r="CX540" i="12"/>
  <c r="CU540" i="12"/>
  <c r="CW540" i="12"/>
  <c r="CU484" i="12"/>
  <c r="CW484" i="12"/>
  <c r="CX484" i="12"/>
  <c r="CU496" i="12"/>
  <c r="CW496" i="12"/>
  <c r="CX496" i="12"/>
  <c r="CX545" i="12"/>
  <c r="CU545" i="12"/>
  <c r="CW545" i="12"/>
  <c r="CX513" i="12"/>
  <c r="CU513" i="12"/>
  <c r="CW513" i="12"/>
  <c r="CU495" i="12"/>
  <c r="CX495" i="12"/>
  <c r="CW495" i="12"/>
  <c r="CU547" i="12"/>
  <c r="CX547" i="12"/>
  <c r="CW547" i="12"/>
  <c r="CX517" i="12"/>
  <c r="CU517" i="12"/>
  <c r="CW517" i="12"/>
  <c r="CW534" i="12"/>
  <c r="CU534" i="12"/>
  <c r="CX534" i="12"/>
  <c r="CU502" i="12"/>
  <c r="CX502" i="12"/>
  <c r="CW502" i="12"/>
  <c r="CU566" i="12"/>
  <c r="CX566" i="12"/>
  <c r="CW566" i="12"/>
  <c r="CU516" i="12"/>
  <c r="CW516" i="12"/>
  <c r="CX516" i="12"/>
  <c r="CX520" i="12"/>
  <c r="CU520" i="12"/>
  <c r="CW520" i="12"/>
  <c r="CU561" i="12"/>
  <c r="CW561" i="12"/>
  <c r="CX561" i="12"/>
  <c r="CU525" i="12"/>
  <c r="CW525" i="12"/>
  <c r="CX525" i="12"/>
  <c r="CU503" i="12"/>
  <c r="CW503" i="12"/>
  <c r="CX503" i="12"/>
  <c r="CU555" i="12"/>
  <c r="CX555" i="12"/>
  <c r="CW555" i="12"/>
  <c r="CU527" i="12"/>
  <c r="CX527" i="12"/>
  <c r="CW527" i="12"/>
  <c r="CU564" i="12"/>
  <c r="CW564" i="12"/>
  <c r="CX564" i="12"/>
  <c r="CW530" i="12"/>
  <c r="CU530" i="12"/>
  <c r="CX530" i="12"/>
  <c r="CW498" i="12"/>
  <c r="CU498" i="12"/>
  <c r="CX498" i="12"/>
  <c r="CW554" i="12"/>
  <c r="CU554" i="12"/>
  <c r="CX554" i="12"/>
  <c r="CX492" i="12"/>
  <c r="CU492" i="12"/>
  <c r="CW492" i="12"/>
  <c r="CU512" i="12"/>
  <c r="CW512" i="12"/>
  <c r="CX512" i="12"/>
  <c r="CX557" i="12"/>
  <c r="CU557" i="12"/>
  <c r="CW557" i="12"/>
  <c r="CU519" i="12"/>
  <c r="CW519" i="12"/>
  <c r="CX519" i="12"/>
  <c r="CW499" i="12"/>
  <c r="CU499" i="12"/>
  <c r="CX499" i="12"/>
  <c r="CU553" i="12"/>
  <c r="CW553" i="12"/>
  <c r="CX553" i="12"/>
  <c r="CW523" i="12"/>
  <c r="CU523" i="12"/>
  <c r="CX523" i="12"/>
  <c r="CU542" i="12"/>
  <c r="CW542" i="12"/>
  <c r="CX542" i="12"/>
  <c r="CU510" i="12"/>
  <c r="CX510" i="12"/>
  <c r="CW510" i="12"/>
  <c r="CU552" i="12"/>
  <c r="CW552" i="12"/>
  <c r="CX552" i="12"/>
  <c r="CU532" i="12"/>
  <c r="CW532" i="12"/>
  <c r="CX532" i="12"/>
  <c r="CU536" i="12"/>
  <c r="CW536" i="12"/>
  <c r="CX536" i="12"/>
  <c r="CU565" i="12"/>
  <c r="CW565" i="12"/>
  <c r="CX565" i="12"/>
  <c r="CU537" i="12"/>
  <c r="CW537" i="12"/>
  <c r="CX537" i="12"/>
  <c r="CW507" i="12"/>
  <c r="CU507" i="12"/>
  <c r="CX507" i="12"/>
  <c r="CU487" i="12"/>
  <c r="CW487" i="12"/>
  <c r="CX487" i="12"/>
  <c r="CW533" i="12"/>
  <c r="CU533" i="12"/>
  <c r="CX533" i="12"/>
  <c r="CU485" i="12"/>
  <c r="CW485" i="12"/>
  <c r="CX485" i="12"/>
  <c r="CU538" i="12"/>
  <c r="CX538" i="12"/>
  <c r="CW538" i="12"/>
  <c r="CW506" i="12"/>
  <c r="CU506" i="12"/>
  <c r="CX506" i="12"/>
  <c r="CW562" i="12"/>
  <c r="CU562" i="12"/>
  <c r="CX562" i="12"/>
  <c r="CX504" i="12"/>
  <c r="CU504" i="12"/>
  <c r="CW504" i="12"/>
  <c r="CX528" i="12"/>
  <c r="CU528" i="12"/>
  <c r="CW528" i="12"/>
  <c r="CU563" i="12"/>
  <c r="CX563" i="12"/>
  <c r="CW563" i="12"/>
  <c r="CX529" i="12"/>
  <c r="CU529" i="12"/>
  <c r="CW529" i="12"/>
  <c r="CX505" i="12"/>
  <c r="CU505" i="12"/>
  <c r="CW505" i="12"/>
  <c r="CW559" i="12"/>
  <c r="CU559" i="12"/>
  <c r="CX559" i="12"/>
  <c r="CW531" i="12"/>
  <c r="CU531" i="12"/>
  <c r="CX531" i="12"/>
  <c r="CU550" i="12"/>
  <c r="CX550" i="12"/>
  <c r="CW550" i="12"/>
  <c r="CW518" i="12"/>
  <c r="CU518" i="12"/>
  <c r="CX518" i="12"/>
  <c r="CU486" i="12"/>
  <c r="CX486" i="12"/>
  <c r="CW486" i="12"/>
  <c r="CU548" i="12"/>
  <c r="CW548" i="12"/>
  <c r="CX548" i="12"/>
  <c r="CU488" i="12"/>
  <c r="CW488" i="12"/>
  <c r="CX488" i="12"/>
  <c r="CU569" i="12"/>
  <c r="CW569" i="12"/>
  <c r="CX569" i="12"/>
  <c r="CU541" i="12"/>
  <c r="CW541" i="12"/>
  <c r="CX541" i="12"/>
  <c r="CU511" i="12"/>
  <c r="CX511" i="12"/>
  <c r="CW511" i="12"/>
  <c r="CU493" i="12"/>
  <c r="CW493" i="12"/>
  <c r="CX493" i="12"/>
  <c r="CW543" i="12"/>
  <c r="CU543" i="12"/>
  <c r="CX543" i="12"/>
  <c r="CU501" i="12"/>
  <c r="CW501" i="12"/>
  <c r="CX501" i="12"/>
  <c r="CW546" i="12"/>
  <c r="CU546" i="12"/>
  <c r="CX546" i="12"/>
  <c r="CU514" i="12"/>
  <c r="CX514" i="12"/>
  <c r="CW514" i="12"/>
  <c r="CU568" i="12"/>
  <c r="CW568" i="12"/>
  <c r="CX568" i="12"/>
  <c r="CX524" i="12"/>
  <c r="CU524" i="12"/>
  <c r="CW524" i="12"/>
  <c r="CU544" i="12"/>
  <c r="CW544" i="12"/>
  <c r="CX544" i="12"/>
  <c r="CW567" i="12"/>
  <c r="CU567" i="12"/>
  <c r="CX567" i="12"/>
  <c r="CU539" i="12"/>
  <c r="CW539" i="12"/>
  <c r="CX539" i="12"/>
  <c r="CU509" i="12"/>
  <c r="CW509" i="12"/>
  <c r="CX509" i="12"/>
  <c r="CX489" i="12"/>
  <c r="CU489" i="12"/>
  <c r="CW489" i="12"/>
  <c r="CX535" i="12"/>
  <c r="CU535" i="12"/>
  <c r="CW535" i="12"/>
  <c r="CW491" i="12"/>
  <c r="CU491" i="12"/>
  <c r="CX491" i="12"/>
  <c r="CW478" i="12"/>
  <c r="CU478" i="12"/>
  <c r="CX478" i="12"/>
  <c r="CX438" i="12"/>
  <c r="CU438" i="12"/>
  <c r="CW438" i="12"/>
  <c r="CU406" i="12"/>
  <c r="CW406" i="12"/>
  <c r="CX406" i="12"/>
  <c r="CU468" i="12"/>
  <c r="CW468" i="12"/>
  <c r="CX468" i="12"/>
  <c r="CX480" i="12"/>
  <c r="CU480" i="12"/>
  <c r="CW480" i="12"/>
  <c r="CW424" i="12"/>
  <c r="CU424" i="12"/>
  <c r="CX424" i="12"/>
  <c r="CW479" i="12"/>
  <c r="CU479" i="12"/>
  <c r="CX479" i="12"/>
  <c r="CU441" i="12"/>
  <c r="CW441" i="12"/>
  <c r="CX441" i="12"/>
  <c r="CU409" i="12"/>
  <c r="CX409" i="12"/>
  <c r="CW409" i="12"/>
  <c r="CU453" i="12"/>
  <c r="CW453" i="12"/>
  <c r="CX453" i="12"/>
  <c r="CU427" i="12"/>
  <c r="CX427" i="12"/>
  <c r="CW427" i="12"/>
  <c r="CU397" i="12"/>
  <c r="CW397" i="12"/>
  <c r="CX397" i="12"/>
  <c r="CU474" i="12"/>
  <c r="CX474" i="12"/>
  <c r="CW474" i="12"/>
  <c r="CU442" i="12"/>
  <c r="CX442" i="12"/>
  <c r="CW442" i="12"/>
  <c r="CX410" i="12"/>
  <c r="CU410" i="12"/>
  <c r="CW410" i="12"/>
  <c r="CX436" i="12"/>
  <c r="CU436" i="12"/>
  <c r="CW436" i="12"/>
  <c r="CU464" i="12"/>
  <c r="CW464" i="12"/>
  <c r="CX464" i="12"/>
  <c r="CW408" i="12"/>
  <c r="CU408" i="12"/>
  <c r="CX408" i="12"/>
  <c r="CU465" i="12"/>
  <c r="CW465" i="12"/>
  <c r="CX465" i="12"/>
  <c r="CX433" i="12"/>
  <c r="CU433" i="12"/>
  <c r="CW433" i="12"/>
  <c r="CU483" i="12"/>
  <c r="CX483" i="12"/>
  <c r="CW483" i="12"/>
  <c r="CU451" i="12"/>
  <c r="CX451" i="12"/>
  <c r="CW451" i="12"/>
  <c r="CX423" i="12"/>
  <c r="CU423" i="12"/>
  <c r="CW423" i="12"/>
  <c r="CU393" i="12"/>
  <c r="CX393" i="12"/>
  <c r="CW393" i="12"/>
  <c r="CW450" i="12"/>
  <c r="CU450" i="12"/>
  <c r="CX450" i="12"/>
  <c r="CU414" i="12"/>
  <c r="CW414" i="12"/>
  <c r="CX414" i="12"/>
  <c r="CU462" i="12"/>
  <c r="CW462" i="12"/>
  <c r="CX462" i="12"/>
  <c r="CW412" i="12"/>
  <c r="CU412" i="12"/>
  <c r="CX412" i="12"/>
  <c r="CU444" i="12"/>
  <c r="CW444" i="12"/>
  <c r="CX444" i="12"/>
  <c r="CU392" i="12"/>
  <c r="CX392" i="12"/>
  <c r="CW392" i="12"/>
  <c r="CX455" i="12"/>
  <c r="CU455" i="12"/>
  <c r="CW455" i="12"/>
  <c r="CW417" i="12"/>
  <c r="CU417" i="12"/>
  <c r="CX417" i="12"/>
  <c r="CW463" i="12"/>
  <c r="CU463" i="12"/>
  <c r="CX463" i="12"/>
  <c r="CW431" i="12"/>
  <c r="CU431" i="12"/>
  <c r="CX431" i="12"/>
  <c r="CW405" i="12"/>
  <c r="CU405" i="12"/>
  <c r="CX405" i="12"/>
  <c r="CW482" i="12"/>
  <c r="CU482" i="12"/>
  <c r="CX482" i="12"/>
  <c r="CU446" i="12"/>
  <c r="CX446" i="12"/>
  <c r="CW446" i="12"/>
  <c r="CW418" i="12"/>
  <c r="CU418" i="12"/>
  <c r="CX418" i="12"/>
  <c r="CX452" i="12"/>
  <c r="CU452" i="12"/>
  <c r="CW452" i="12"/>
  <c r="CX476" i="12"/>
  <c r="CU476" i="12"/>
  <c r="CW476" i="12"/>
  <c r="CU420" i="12"/>
  <c r="CX420" i="12"/>
  <c r="CW420" i="12"/>
  <c r="CU475" i="12"/>
  <c r="CX475" i="12"/>
  <c r="CW475" i="12"/>
  <c r="CU439" i="12"/>
  <c r="CX439" i="12"/>
  <c r="CW439" i="12"/>
  <c r="CU403" i="12"/>
  <c r="CX403" i="12"/>
  <c r="CW403" i="12"/>
  <c r="CU459" i="12"/>
  <c r="CX459" i="12"/>
  <c r="CW459" i="12"/>
  <c r="CU429" i="12"/>
  <c r="CX429" i="12"/>
  <c r="CW429" i="12"/>
  <c r="CX399" i="12"/>
  <c r="CU399" i="12"/>
  <c r="CW399" i="12"/>
  <c r="CW458" i="12"/>
  <c r="CU458" i="12"/>
  <c r="CX458" i="12"/>
  <c r="CX422" i="12"/>
  <c r="CU422" i="12"/>
  <c r="CW422" i="12"/>
  <c r="CU390" i="12"/>
  <c r="CW390" i="12"/>
  <c r="CX390" i="12"/>
  <c r="CX432" i="12"/>
  <c r="CU432" i="12"/>
  <c r="CW432" i="12"/>
  <c r="CX460" i="12"/>
  <c r="CU460" i="12"/>
  <c r="CW460" i="12"/>
  <c r="CW404" i="12"/>
  <c r="CU404" i="12"/>
  <c r="CX404" i="12"/>
  <c r="CX461" i="12"/>
  <c r="CU461" i="12"/>
  <c r="CW461" i="12"/>
  <c r="CU425" i="12"/>
  <c r="CW425" i="12"/>
  <c r="CX425" i="12"/>
  <c r="CU469" i="12"/>
  <c r="CX469" i="12"/>
  <c r="CW469" i="12"/>
  <c r="CW443" i="12"/>
  <c r="CU443" i="12"/>
  <c r="CX443" i="12"/>
  <c r="CU413" i="12"/>
  <c r="CX413" i="12"/>
  <c r="CW413" i="12"/>
  <c r="CW401" i="12"/>
  <c r="CU401" i="12"/>
  <c r="CX401" i="12"/>
  <c r="CU454" i="12"/>
  <c r="CX454" i="12"/>
  <c r="CW454" i="12"/>
  <c r="CU426" i="12"/>
  <c r="CX426" i="12"/>
  <c r="CW426" i="12"/>
  <c r="CX394" i="12"/>
  <c r="CU394" i="12"/>
  <c r="CW394" i="12"/>
  <c r="CU396" i="12"/>
  <c r="CX396" i="12"/>
  <c r="CW396" i="12"/>
  <c r="CU440" i="12"/>
  <c r="CW440" i="12"/>
  <c r="CX440" i="12"/>
  <c r="CX481" i="12"/>
  <c r="CU481" i="12"/>
  <c r="CW481" i="12"/>
  <c r="CU449" i="12"/>
  <c r="CW449" i="12"/>
  <c r="CX449" i="12"/>
  <c r="CW411" i="12"/>
  <c r="CU411" i="12"/>
  <c r="CX411" i="12"/>
  <c r="CU467" i="12"/>
  <c r="CX467" i="12"/>
  <c r="CW467" i="12"/>
  <c r="CX437" i="12"/>
  <c r="CU437" i="12"/>
  <c r="CW437" i="12"/>
  <c r="CX407" i="12"/>
  <c r="CU407" i="12"/>
  <c r="CW407" i="12"/>
  <c r="CX470" i="12"/>
  <c r="CU470" i="12"/>
  <c r="CW470" i="12"/>
  <c r="CW430" i="12"/>
  <c r="CU430" i="12"/>
  <c r="CX430" i="12"/>
  <c r="CU398" i="12"/>
  <c r="CW398" i="12"/>
  <c r="CX398" i="12"/>
  <c r="CX448" i="12"/>
  <c r="CU448" i="12"/>
  <c r="CW448" i="12"/>
  <c r="CX472" i="12"/>
  <c r="CU472" i="12"/>
  <c r="CW472" i="12"/>
  <c r="CU416" i="12"/>
  <c r="CX416" i="12"/>
  <c r="CW416" i="12"/>
  <c r="CX471" i="12"/>
  <c r="CU471" i="12"/>
  <c r="CW471" i="12"/>
  <c r="CW435" i="12"/>
  <c r="CU435" i="12"/>
  <c r="CX435" i="12"/>
  <c r="CU477" i="12"/>
  <c r="CX477" i="12"/>
  <c r="CW477" i="12"/>
  <c r="CU447" i="12"/>
  <c r="CX447" i="12"/>
  <c r="CW447" i="12"/>
  <c r="CX421" i="12"/>
  <c r="CU421" i="12"/>
  <c r="CW421" i="12"/>
  <c r="CU391" i="12"/>
  <c r="CX391" i="12"/>
  <c r="CW391" i="12"/>
  <c r="CU466" i="12"/>
  <c r="CX466" i="12"/>
  <c r="CW466" i="12"/>
  <c r="CU434" i="12"/>
  <c r="CX434" i="12"/>
  <c r="CW434" i="12"/>
  <c r="CW402" i="12"/>
  <c r="CU402" i="12"/>
  <c r="CX402" i="12"/>
  <c r="CU428" i="12"/>
  <c r="CW428" i="12"/>
  <c r="CX428" i="12"/>
  <c r="CU456" i="12"/>
  <c r="CW456" i="12"/>
  <c r="CX456" i="12"/>
  <c r="CU400" i="12"/>
  <c r="CX400" i="12"/>
  <c r="CW400" i="12"/>
  <c r="CX457" i="12"/>
  <c r="CU457" i="12"/>
  <c r="CW457" i="12"/>
  <c r="CU419" i="12"/>
  <c r="CX419" i="12"/>
  <c r="CW419" i="12"/>
  <c r="CW473" i="12"/>
  <c r="CU473" i="12"/>
  <c r="CX473" i="12"/>
  <c r="CW445" i="12"/>
  <c r="CU445" i="12"/>
  <c r="CX445" i="12"/>
  <c r="CU415" i="12"/>
  <c r="CW415" i="12"/>
  <c r="CX415" i="12"/>
  <c r="CU395" i="12"/>
  <c r="CW395" i="12"/>
  <c r="CX395" i="12"/>
  <c r="CW354" i="12"/>
  <c r="CU354" i="12"/>
  <c r="CX354" i="12"/>
  <c r="CX318" i="12"/>
  <c r="CU318" i="12"/>
  <c r="CW318" i="12"/>
  <c r="CW286" i="12"/>
  <c r="CX286" i="12"/>
  <c r="CU286" i="12"/>
  <c r="CU254" i="12"/>
  <c r="CW254" i="12"/>
  <c r="CX254" i="12"/>
  <c r="CW222" i="12"/>
  <c r="CU222" i="12"/>
  <c r="CX222" i="12"/>
  <c r="CU332" i="12"/>
  <c r="CX332" i="12"/>
  <c r="CW332" i="12"/>
  <c r="CU382" i="12"/>
  <c r="CW382" i="12"/>
  <c r="CX382" i="12"/>
  <c r="CW344" i="12"/>
  <c r="CU344" i="12"/>
  <c r="CX344" i="12"/>
  <c r="CW292" i="12"/>
  <c r="CU292" i="12"/>
  <c r="CX292" i="12"/>
  <c r="CU220" i="12"/>
  <c r="CW220" i="12"/>
  <c r="CX220" i="12"/>
  <c r="CU362" i="12"/>
  <c r="CW362" i="12"/>
  <c r="CX362" i="12"/>
  <c r="CX330" i="12"/>
  <c r="CU330" i="12"/>
  <c r="CW330" i="12"/>
  <c r="CX294" i="12"/>
  <c r="CU294" i="12"/>
  <c r="CW294" i="12"/>
  <c r="CU262" i="12"/>
  <c r="CW262" i="12"/>
  <c r="CX262" i="12"/>
  <c r="CW230" i="12"/>
  <c r="CU230" i="12"/>
  <c r="CX230" i="12"/>
  <c r="CU364" i="12"/>
  <c r="CX364" i="12"/>
  <c r="CW364" i="12"/>
  <c r="CW248" i="12"/>
  <c r="CU248" i="12"/>
  <c r="CX248" i="12"/>
  <c r="CW356" i="12"/>
  <c r="CU356" i="12"/>
  <c r="CX356" i="12"/>
  <c r="CW312" i="12"/>
  <c r="CU312" i="12"/>
  <c r="CX312" i="12"/>
  <c r="CW212" i="12"/>
  <c r="CU212" i="12"/>
  <c r="CX212" i="12"/>
  <c r="CW304" i="12"/>
  <c r="CU304" i="12"/>
  <c r="CX304" i="12"/>
  <c r="CU256" i="12"/>
  <c r="CX256" i="12"/>
  <c r="CW256" i="12"/>
  <c r="CW228" i="12"/>
  <c r="CU228" i="12"/>
  <c r="CX228" i="12"/>
  <c r="CX233" i="12"/>
  <c r="CU233" i="12"/>
  <c r="CW233" i="12"/>
  <c r="CW257" i="12"/>
  <c r="CU257" i="12"/>
  <c r="CX257" i="12"/>
  <c r="CU293" i="12"/>
  <c r="CX293" i="12"/>
  <c r="CW293" i="12"/>
  <c r="CU325" i="12"/>
  <c r="CX325" i="12"/>
  <c r="CW325" i="12"/>
  <c r="CX365" i="12"/>
  <c r="CU365" i="12"/>
  <c r="CW365" i="12"/>
  <c r="CU211" i="12"/>
  <c r="CW211" i="12"/>
  <c r="CX211" i="12"/>
  <c r="CX243" i="12"/>
  <c r="CU243" i="12"/>
  <c r="CW243" i="12"/>
  <c r="CX283" i="12"/>
  <c r="CU283" i="12"/>
  <c r="CW283" i="12"/>
  <c r="CW313" i="12"/>
  <c r="CU313" i="12"/>
  <c r="CX313" i="12"/>
  <c r="CU374" i="12"/>
  <c r="CX374" i="12"/>
  <c r="CW374" i="12"/>
  <c r="CU342" i="12"/>
  <c r="CW342" i="12"/>
  <c r="CX342" i="12"/>
  <c r="CU306" i="12"/>
  <c r="CX306" i="12"/>
  <c r="CW306" i="12"/>
  <c r="CU274" i="12"/>
  <c r="CW274" i="12"/>
  <c r="CX274" i="12"/>
  <c r="CU242" i="12"/>
  <c r="CW242" i="12"/>
  <c r="CX242" i="12"/>
  <c r="CX210" i="12"/>
  <c r="CU210" i="12"/>
  <c r="CW210" i="12"/>
  <c r="CU284" i="12"/>
  <c r="CW284" i="12"/>
  <c r="CX284" i="12"/>
  <c r="CX378" i="12"/>
  <c r="CU378" i="12"/>
  <c r="CW378" i="12"/>
  <c r="CW340" i="12"/>
  <c r="CU340" i="12"/>
  <c r="CX340" i="12"/>
  <c r="CU296" i="12"/>
  <c r="CX296" i="12"/>
  <c r="CW296" i="12"/>
  <c r="CU252" i="12"/>
  <c r="CX252" i="12"/>
  <c r="CW252" i="12"/>
  <c r="CU217" i="12"/>
  <c r="CX217" i="12"/>
  <c r="CW217" i="12"/>
  <c r="CU245" i="12"/>
  <c r="CX245" i="12"/>
  <c r="CW245" i="12"/>
  <c r="CU269" i="12"/>
  <c r="CX269" i="12"/>
  <c r="CW269" i="12"/>
  <c r="CU303" i="12"/>
  <c r="CW303" i="12"/>
  <c r="CX303" i="12"/>
  <c r="CU341" i="12"/>
  <c r="CX341" i="12"/>
  <c r="CW341" i="12"/>
  <c r="CU375" i="12"/>
  <c r="CW375" i="12"/>
  <c r="CX375" i="12"/>
  <c r="CU229" i="12"/>
  <c r="CW229" i="12"/>
  <c r="CX229" i="12"/>
  <c r="CU271" i="12"/>
  <c r="CW271" i="12"/>
  <c r="CX271" i="12"/>
  <c r="CU299" i="12"/>
  <c r="CX299" i="12"/>
  <c r="CW299" i="12"/>
  <c r="CW329" i="12"/>
  <c r="CU329" i="12"/>
  <c r="CX329" i="12"/>
  <c r="CU331" i="12"/>
  <c r="CX331" i="12"/>
  <c r="CW331" i="12"/>
  <c r="CU361" i="12"/>
  <c r="CX361" i="12"/>
  <c r="CW361" i="12"/>
  <c r="CX202" i="12"/>
  <c r="CU202" i="12"/>
  <c r="CW202" i="12"/>
  <c r="CU189" i="12"/>
  <c r="CW189" i="12"/>
  <c r="CX189" i="12"/>
  <c r="CX194" i="12"/>
  <c r="CU194" i="12"/>
  <c r="CW194" i="12"/>
  <c r="CU176" i="12"/>
  <c r="CX176" i="12"/>
  <c r="CW176" i="12"/>
  <c r="CX191" i="12"/>
  <c r="CU191" i="12"/>
  <c r="CW191" i="12"/>
  <c r="CU363" i="12"/>
  <c r="CX363" i="12"/>
  <c r="CW363" i="12"/>
  <c r="CU208" i="12"/>
  <c r="CX208" i="12"/>
  <c r="CW208" i="12"/>
  <c r="CU193" i="12"/>
  <c r="CX193" i="12"/>
  <c r="CW193" i="12"/>
  <c r="CU190" i="12"/>
  <c r="CW190" i="12"/>
  <c r="CX190" i="12"/>
  <c r="CU180" i="12"/>
  <c r="CX180" i="12"/>
  <c r="CW180" i="12"/>
  <c r="CW187" i="12"/>
  <c r="CU187" i="12"/>
  <c r="CX187" i="12"/>
  <c r="CU253" i="12"/>
  <c r="CX253" i="12"/>
  <c r="CW253" i="12"/>
  <c r="CU281" i="12"/>
  <c r="CW281" i="12"/>
  <c r="CX281" i="12"/>
  <c r="CU317" i="12"/>
  <c r="CX317" i="12"/>
  <c r="CW317" i="12"/>
  <c r="CX351" i="12"/>
  <c r="CU351" i="12"/>
  <c r="CW351" i="12"/>
  <c r="CW389" i="12"/>
  <c r="CU389" i="12"/>
  <c r="CX389" i="12"/>
  <c r="CW235" i="12"/>
  <c r="CU235" i="12"/>
  <c r="CX235" i="12"/>
  <c r="CX275" i="12"/>
  <c r="CU275" i="12"/>
  <c r="CW275" i="12"/>
  <c r="CU305" i="12"/>
  <c r="CX305" i="12"/>
  <c r="CW305" i="12"/>
  <c r="CU388" i="12"/>
  <c r="CW388" i="12"/>
  <c r="CX388" i="12"/>
  <c r="CU350" i="12"/>
  <c r="CW350" i="12"/>
  <c r="CX350" i="12"/>
  <c r="CU314" i="12"/>
  <c r="CW314" i="12"/>
  <c r="CX314" i="12"/>
  <c r="CU282" i="12"/>
  <c r="CX282" i="12"/>
  <c r="CW282" i="12"/>
  <c r="CU250" i="12"/>
  <c r="CW250" i="12"/>
  <c r="CX250" i="12"/>
  <c r="CU218" i="12"/>
  <c r="CW218" i="12"/>
  <c r="CX218" i="12"/>
  <c r="CU316" i="12"/>
  <c r="CX316" i="12"/>
  <c r="CW316" i="12"/>
  <c r="CX386" i="12"/>
  <c r="CU386" i="12"/>
  <c r="CW386" i="12"/>
  <c r="CU352" i="12"/>
  <c r="CX352" i="12"/>
  <c r="CW352" i="12"/>
  <c r="CW308" i="12"/>
  <c r="CU308" i="12"/>
  <c r="CX308" i="12"/>
  <c r="CX260" i="12"/>
  <c r="CU260" i="12"/>
  <c r="CW260" i="12"/>
  <c r="CX224" i="12"/>
  <c r="CU224" i="12"/>
  <c r="CW224" i="12"/>
  <c r="CU239" i="12"/>
  <c r="CX239" i="12"/>
  <c r="CW239" i="12"/>
  <c r="CU261" i="12"/>
  <c r="CW261" i="12"/>
  <c r="CX261" i="12"/>
  <c r="CX295" i="12"/>
  <c r="CU295" i="12"/>
  <c r="CW295" i="12"/>
  <c r="CU333" i="12"/>
  <c r="CW333" i="12"/>
  <c r="CX333" i="12"/>
  <c r="CU367" i="12"/>
  <c r="CW367" i="12"/>
  <c r="CX367" i="12"/>
  <c r="CU221" i="12"/>
  <c r="CX221" i="12"/>
  <c r="CW221" i="12"/>
  <c r="CU265" i="12"/>
  <c r="CX265" i="12"/>
  <c r="CW265" i="12"/>
  <c r="CU291" i="12"/>
  <c r="CX291" i="12"/>
  <c r="CW291" i="12"/>
  <c r="CU323" i="12"/>
  <c r="CX323" i="12"/>
  <c r="CW323" i="12"/>
  <c r="CU353" i="12"/>
  <c r="CX353" i="12"/>
  <c r="CW353" i="12"/>
  <c r="CU355" i="12"/>
  <c r="CX355" i="12"/>
  <c r="CW355" i="12"/>
  <c r="CU385" i="12"/>
  <c r="CX385" i="12"/>
  <c r="CW385" i="12"/>
  <c r="CX201" i="12"/>
  <c r="CU201" i="12"/>
  <c r="CW201" i="12"/>
  <c r="CU206" i="12"/>
  <c r="CW206" i="12"/>
  <c r="CX206" i="12"/>
  <c r="CW184" i="12"/>
  <c r="CX184" i="12"/>
  <c r="CU184" i="12"/>
  <c r="CW197" i="12"/>
  <c r="CU197" i="12"/>
  <c r="CX197" i="12"/>
  <c r="CX359" i="12"/>
  <c r="CU359" i="12"/>
  <c r="CW359" i="12"/>
  <c r="CW387" i="12"/>
  <c r="CU387" i="12"/>
  <c r="CX387" i="12"/>
  <c r="CX209" i="12"/>
  <c r="CU209" i="12"/>
  <c r="CW209" i="12"/>
  <c r="CU198" i="12"/>
  <c r="CW198" i="12"/>
  <c r="CX198" i="12"/>
  <c r="CW188" i="12"/>
  <c r="CU188" i="12"/>
  <c r="CX188" i="12"/>
  <c r="CU195" i="12"/>
  <c r="CW195" i="12"/>
  <c r="CX195" i="12"/>
  <c r="CW370" i="12"/>
  <c r="CU370" i="12"/>
  <c r="CX370" i="12"/>
  <c r="CW338" i="12"/>
  <c r="CU338" i="12"/>
  <c r="CX338" i="12"/>
  <c r="CX302" i="12"/>
  <c r="CU302" i="12"/>
  <c r="CW302" i="12"/>
  <c r="CU270" i="12"/>
  <c r="CW270" i="12"/>
  <c r="CX270" i="12"/>
  <c r="CX238" i="12"/>
  <c r="CU238" i="12"/>
  <c r="CW238" i="12"/>
  <c r="CW322" i="12"/>
  <c r="CU322" i="12"/>
  <c r="CX322" i="12"/>
  <c r="CX276" i="12"/>
  <c r="CU276" i="12"/>
  <c r="CW276" i="12"/>
  <c r="CU368" i="12"/>
  <c r="CX368" i="12"/>
  <c r="CW368" i="12"/>
  <c r="CW324" i="12"/>
  <c r="CU324" i="12"/>
  <c r="CX324" i="12"/>
  <c r="CX244" i="12"/>
  <c r="CU244" i="12"/>
  <c r="CW244" i="12"/>
  <c r="CU384" i="12"/>
  <c r="CX384" i="12"/>
  <c r="CW384" i="12"/>
  <c r="CX346" i="12"/>
  <c r="CU346" i="12"/>
  <c r="CW346" i="12"/>
  <c r="CX310" i="12"/>
  <c r="CU310" i="12"/>
  <c r="CW310" i="12"/>
  <c r="CW278" i="12"/>
  <c r="CU278" i="12"/>
  <c r="CX278" i="12"/>
  <c r="CW246" i="12"/>
  <c r="CU246" i="12"/>
  <c r="CX246" i="12"/>
  <c r="CW214" i="12"/>
  <c r="CU214" i="12"/>
  <c r="CX214" i="12"/>
  <c r="CU300" i="12"/>
  <c r="CX300" i="12"/>
  <c r="CW300" i="12"/>
  <c r="CW376" i="12"/>
  <c r="CU376" i="12"/>
  <c r="CX376" i="12"/>
  <c r="CU336" i="12"/>
  <c r="CX336" i="12"/>
  <c r="CW336" i="12"/>
  <c r="CW264" i="12"/>
  <c r="CU264" i="12"/>
  <c r="CX264" i="12"/>
  <c r="CU225" i="12"/>
  <c r="CX225" i="12"/>
  <c r="CW225" i="12"/>
  <c r="CU280" i="12"/>
  <c r="CW280" i="12"/>
  <c r="CX280" i="12"/>
  <c r="CU236" i="12"/>
  <c r="CX236" i="12"/>
  <c r="CW236" i="12"/>
  <c r="CU219" i="12"/>
  <c r="CW219" i="12"/>
  <c r="CX219" i="12"/>
  <c r="CW247" i="12"/>
  <c r="CU247" i="12"/>
  <c r="CX247" i="12"/>
  <c r="CW273" i="12"/>
  <c r="CU273" i="12"/>
  <c r="CX273" i="12"/>
  <c r="CW309" i="12"/>
  <c r="CU309" i="12"/>
  <c r="CX309" i="12"/>
  <c r="CU343" i="12"/>
  <c r="CW343" i="12"/>
  <c r="CX343" i="12"/>
  <c r="CW381" i="12"/>
  <c r="CU381" i="12"/>
  <c r="CX381" i="12"/>
  <c r="CX227" i="12"/>
  <c r="CU227" i="12"/>
  <c r="CW227" i="12"/>
  <c r="CW267" i="12"/>
  <c r="CU267" i="12"/>
  <c r="CX267" i="12"/>
  <c r="CW297" i="12"/>
  <c r="CU297" i="12"/>
  <c r="CX297" i="12"/>
  <c r="CX327" i="12"/>
  <c r="CU327" i="12"/>
  <c r="CW327" i="12"/>
  <c r="CU358" i="12"/>
  <c r="CW358" i="12"/>
  <c r="CX358" i="12"/>
  <c r="CU326" i="12"/>
  <c r="CW326" i="12"/>
  <c r="CX326" i="12"/>
  <c r="CU290" i="12"/>
  <c r="CX290" i="12"/>
  <c r="CW290" i="12"/>
  <c r="CX258" i="12"/>
  <c r="CU258" i="12"/>
  <c r="CW258" i="12"/>
  <c r="CU226" i="12"/>
  <c r="CX226" i="12"/>
  <c r="CW226" i="12"/>
  <c r="CU348" i="12"/>
  <c r="CX348" i="12"/>
  <c r="CW348" i="12"/>
  <c r="CW232" i="12"/>
  <c r="CU232" i="12"/>
  <c r="CX232" i="12"/>
  <c r="CW360" i="12"/>
  <c r="CU360" i="12"/>
  <c r="CX360" i="12"/>
  <c r="CW320" i="12"/>
  <c r="CU320" i="12"/>
  <c r="CX320" i="12"/>
  <c r="CU268" i="12"/>
  <c r="CX268" i="12"/>
  <c r="CW268" i="12"/>
  <c r="CU216" i="12"/>
  <c r="CW216" i="12"/>
  <c r="CX216" i="12"/>
  <c r="CU231" i="12"/>
  <c r="CX231" i="12"/>
  <c r="CW231" i="12"/>
  <c r="CW255" i="12"/>
  <c r="CU255" i="12"/>
  <c r="CX255" i="12"/>
  <c r="CW287" i="12"/>
  <c r="CU287" i="12"/>
  <c r="CX287" i="12"/>
  <c r="CX319" i="12"/>
  <c r="CU319" i="12"/>
  <c r="CW319" i="12"/>
  <c r="CX357" i="12"/>
  <c r="CU357" i="12"/>
  <c r="CW357" i="12"/>
  <c r="CW213" i="12"/>
  <c r="CU213" i="12"/>
  <c r="CX213" i="12"/>
  <c r="CU251" i="12"/>
  <c r="CX251" i="12"/>
  <c r="CW251" i="12"/>
  <c r="CX285" i="12"/>
  <c r="CU285" i="12"/>
  <c r="CW285" i="12"/>
  <c r="CW315" i="12"/>
  <c r="CU315" i="12"/>
  <c r="CX315" i="12"/>
  <c r="CU345" i="12"/>
  <c r="CX345" i="12"/>
  <c r="CW345" i="12"/>
  <c r="CW347" i="12"/>
  <c r="CU347" i="12"/>
  <c r="CX347" i="12"/>
  <c r="CU377" i="12"/>
  <c r="CX377" i="12"/>
  <c r="CW377" i="12"/>
  <c r="CU196" i="12"/>
  <c r="CX196" i="12"/>
  <c r="CW196" i="12"/>
  <c r="CW173" i="12"/>
  <c r="CU173" i="12"/>
  <c r="CX173" i="12"/>
  <c r="CX178" i="12"/>
  <c r="CU178" i="12"/>
  <c r="CW178" i="12"/>
  <c r="CW203" i="12"/>
  <c r="CU203" i="12"/>
  <c r="CX203" i="12"/>
  <c r="CW175" i="12"/>
  <c r="CU175" i="12"/>
  <c r="CX175" i="12"/>
  <c r="CW379" i="12"/>
  <c r="CU379" i="12"/>
  <c r="CX379" i="12"/>
  <c r="CW192" i="12"/>
  <c r="CU192" i="12"/>
  <c r="CX192" i="12"/>
  <c r="CU177" i="12"/>
  <c r="CW177" i="12"/>
  <c r="CX177" i="12"/>
  <c r="CU174" i="12"/>
  <c r="CW174" i="12"/>
  <c r="CX174" i="12"/>
  <c r="CU199" i="12"/>
  <c r="CW199" i="12"/>
  <c r="CX199" i="12"/>
  <c r="CU241" i="12"/>
  <c r="CW241" i="12"/>
  <c r="CX241" i="12"/>
  <c r="CU263" i="12"/>
  <c r="CW263" i="12"/>
  <c r="CX263" i="12"/>
  <c r="CX301" i="12"/>
  <c r="CU301" i="12"/>
  <c r="CW301" i="12"/>
  <c r="CU335" i="12"/>
  <c r="CW335" i="12"/>
  <c r="CX335" i="12"/>
  <c r="CU373" i="12"/>
  <c r="CW373" i="12"/>
  <c r="CX373" i="12"/>
  <c r="CX215" i="12"/>
  <c r="CU215" i="12"/>
  <c r="CW215" i="12"/>
  <c r="CW259" i="12"/>
  <c r="CU259" i="12"/>
  <c r="CX259" i="12"/>
  <c r="CW289" i="12"/>
  <c r="CU289" i="12"/>
  <c r="CX289" i="12"/>
  <c r="CW321" i="12"/>
  <c r="CU321" i="12"/>
  <c r="CX321" i="12"/>
  <c r="CX366" i="12"/>
  <c r="CU366" i="12"/>
  <c r="CW366" i="12"/>
  <c r="CU334" i="12"/>
  <c r="CW334" i="12"/>
  <c r="CX334" i="12"/>
  <c r="CU298" i="12"/>
  <c r="CW298" i="12"/>
  <c r="CX298" i="12"/>
  <c r="CW266" i="12"/>
  <c r="CU266" i="12"/>
  <c r="CX266" i="12"/>
  <c r="CU234" i="12"/>
  <c r="CX234" i="12"/>
  <c r="CW234" i="12"/>
  <c r="CX380" i="12"/>
  <c r="CU380" i="12"/>
  <c r="CW380" i="12"/>
  <c r="CX272" i="12"/>
  <c r="CU272" i="12"/>
  <c r="CW272" i="12"/>
  <c r="CU372" i="12"/>
  <c r="CX372" i="12"/>
  <c r="CW372" i="12"/>
  <c r="CU328" i="12"/>
  <c r="CX328" i="12"/>
  <c r="CW328" i="12"/>
  <c r="CU288" i="12"/>
  <c r="CX288" i="12"/>
  <c r="CW288" i="12"/>
  <c r="CU240" i="12"/>
  <c r="CX240" i="12"/>
  <c r="CW240" i="12"/>
  <c r="CW223" i="12"/>
  <c r="CU223" i="12"/>
  <c r="CX223" i="12"/>
  <c r="CW249" i="12"/>
  <c r="CU249" i="12"/>
  <c r="CX249" i="12"/>
  <c r="CU279" i="12"/>
  <c r="CX279" i="12"/>
  <c r="CW279" i="12"/>
  <c r="CU311" i="12"/>
  <c r="CW311" i="12"/>
  <c r="CX311" i="12"/>
  <c r="CW349" i="12"/>
  <c r="CU349" i="12"/>
  <c r="CX349" i="12"/>
  <c r="CU383" i="12"/>
  <c r="CW383" i="12"/>
  <c r="CX383" i="12"/>
  <c r="CX237" i="12"/>
  <c r="CU237" i="12"/>
  <c r="CW237" i="12"/>
  <c r="CU277" i="12"/>
  <c r="CW277" i="12"/>
  <c r="CX277" i="12"/>
  <c r="CW307" i="12"/>
  <c r="CU307" i="12"/>
  <c r="CX307" i="12"/>
  <c r="CW337" i="12"/>
  <c r="CU337" i="12"/>
  <c r="CX337" i="12"/>
  <c r="CW339" i="12"/>
  <c r="CU339" i="12"/>
  <c r="CX339" i="12"/>
  <c r="CW369" i="12"/>
  <c r="CU369" i="12"/>
  <c r="CX369" i="12"/>
  <c r="CW204" i="12"/>
  <c r="CU204" i="12"/>
  <c r="CX204" i="12"/>
  <c r="CW181" i="12"/>
  <c r="CU181" i="12"/>
  <c r="CX181" i="12"/>
  <c r="CX186" i="12"/>
  <c r="CU186" i="12"/>
  <c r="CW186" i="12"/>
  <c r="CX207" i="12"/>
  <c r="CU207" i="12"/>
  <c r="CW207" i="12"/>
  <c r="CU183" i="12"/>
  <c r="CW183" i="12"/>
  <c r="CX183" i="12"/>
  <c r="CW371" i="12"/>
  <c r="CU371" i="12"/>
  <c r="CX371" i="12"/>
  <c r="CU200" i="12"/>
  <c r="CW200" i="12"/>
  <c r="CX200" i="12"/>
  <c r="CU185" i="12"/>
  <c r="CW185" i="12"/>
  <c r="CX185" i="12"/>
  <c r="CU182" i="12"/>
  <c r="CW182" i="12"/>
  <c r="CX182" i="12"/>
  <c r="CU205" i="12"/>
  <c r="CX205" i="12"/>
  <c r="CW205" i="12"/>
  <c r="CW179" i="12"/>
  <c r="CU179" i="12"/>
  <c r="CX179" i="12"/>
  <c r="CW168" i="12"/>
  <c r="CU168" i="12"/>
  <c r="CX168" i="12"/>
  <c r="CU162" i="12"/>
  <c r="CX162" i="12"/>
  <c r="CW162" i="12"/>
  <c r="CX156" i="12"/>
  <c r="CU156" i="12"/>
  <c r="CW156" i="12"/>
  <c r="CX158" i="12"/>
  <c r="CU158" i="12"/>
  <c r="CW158" i="12"/>
  <c r="CW163" i="12"/>
  <c r="CU163" i="12"/>
  <c r="CX163" i="12"/>
  <c r="CU170" i="12"/>
  <c r="CX170" i="12"/>
  <c r="CW170" i="12"/>
  <c r="CU159" i="12"/>
  <c r="CW159" i="12"/>
  <c r="CX159" i="12"/>
  <c r="CX166" i="12"/>
  <c r="CU166" i="12"/>
  <c r="CW166" i="12"/>
  <c r="CU171" i="12"/>
  <c r="CX171" i="12"/>
  <c r="CW171" i="12"/>
  <c r="CU157" i="12"/>
  <c r="CX157" i="12"/>
  <c r="CW157" i="12"/>
  <c r="CX167" i="12"/>
  <c r="CU167" i="12"/>
  <c r="CW167" i="12"/>
  <c r="CX161" i="12"/>
  <c r="CU161" i="12"/>
  <c r="CW161" i="12"/>
  <c r="CU160" i="12"/>
  <c r="CW160" i="12"/>
  <c r="CX160" i="12"/>
  <c r="CX165" i="12"/>
  <c r="CU165" i="12"/>
  <c r="CW165" i="12"/>
  <c r="CX164" i="12"/>
  <c r="CU164" i="12"/>
  <c r="CW164" i="12"/>
  <c r="CX169" i="12"/>
  <c r="CU169" i="12"/>
  <c r="CW169" i="12"/>
  <c r="CU172" i="12"/>
  <c r="CX172" i="12"/>
  <c r="CW172" i="12"/>
  <c r="CW155" i="12"/>
  <c r="CU155" i="12"/>
  <c r="CX155" i="12"/>
  <c r="CU77" i="12"/>
  <c r="CU153" i="12"/>
  <c r="CW153" i="12"/>
  <c r="CX153" i="12"/>
  <c r="CU151" i="12"/>
  <c r="CX151" i="12"/>
  <c r="CW151" i="12"/>
  <c r="CW154" i="12"/>
  <c r="CU154" i="12"/>
  <c r="CX154" i="12"/>
  <c r="CU152" i="12"/>
  <c r="CX152" i="12"/>
  <c r="CW152" i="12"/>
  <c r="CW150" i="12"/>
  <c r="CX150" i="12"/>
  <c r="CU150" i="12"/>
  <c r="CX148" i="12"/>
  <c r="CU148" i="12"/>
  <c r="CW148" i="12"/>
  <c r="CU144" i="12"/>
  <c r="CW144" i="12"/>
  <c r="CX144" i="12"/>
  <c r="CU147" i="12"/>
  <c r="CW147" i="12"/>
  <c r="CX147" i="12"/>
  <c r="CU146" i="12"/>
  <c r="CX146" i="12"/>
  <c r="CW146" i="12"/>
  <c r="CU149" i="12"/>
  <c r="CW149" i="12"/>
  <c r="CX149" i="12"/>
  <c r="CW145" i="12"/>
  <c r="CU145" i="12"/>
  <c r="CX145" i="12"/>
  <c r="CU127" i="12"/>
  <c r="CX127" i="12"/>
  <c r="CW127" i="12"/>
  <c r="CU107" i="12"/>
  <c r="CX107" i="12"/>
  <c r="CW107" i="12"/>
  <c r="CX118" i="12"/>
  <c r="CU118" i="12"/>
  <c r="CW118" i="12"/>
  <c r="CW126" i="12"/>
  <c r="CU126" i="12"/>
  <c r="CX126" i="12"/>
  <c r="CW101" i="12"/>
  <c r="CU101" i="12"/>
  <c r="CX101" i="12"/>
  <c r="CU133" i="12"/>
  <c r="CW133" i="12"/>
  <c r="CX133" i="12"/>
  <c r="CX128" i="12"/>
  <c r="CU128" i="12"/>
  <c r="CW128" i="12"/>
  <c r="CU135" i="12"/>
  <c r="CW135" i="12"/>
  <c r="CX135" i="12"/>
  <c r="CU115" i="12"/>
  <c r="CW115" i="12"/>
  <c r="CX115" i="12"/>
  <c r="CU130" i="12"/>
  <c r="CW130" i="12"/>
  <c r="CX130" i="12"/>
  <c r="CU97" i="12"/>
  <c r="CX97" i="12"/>
  <c r="CW97" i="12"/>
  <c r="CU129" i="12"/>
  <c r="CX129" i="12"/>
  <c r="CW129" i="12"/>
  <c r="CW124" i="12"/>
  <c r="CU124" i="12"/>
  <c r="CX124" i="12"/>
  <c r="CX143" i="12"/>
  <c r="CU143" i="12"/>
  <c r="CW143" i="12"/>
  <c r="CX123" i="12"/>
  <c r="CW123" i="12"/>
  <c r="CU123" i="12"/>
  <c r="CU134" i="12"/>
  <c r="CX134" i="12"/>
  <c r="CW134" i="12"/>
  <c r="CU93" i="12"/>
  <c r="CX93" i="12"/>
  <c r="CW93" i="12"/>
  <c r="CW125" i="12"/>
  <c r="CU125" i="12"/>
  <c r="CX125" i="12"/>
  <c r="CU120" i="12"/>
  <c r="CW120" i="12"/>
  <c r="CX120" i="12"/>
  <c r="CW119" i="12"/>
  <c r="CU119" i="12"/>
  <c r="CX119" i="12"/>
  <c r="CU99" i="12"/>
  <c r="CW99" i="12"/>
  <c r="CX99" i="12"/>
  <c r="CX138" i="12"/>
  <c r="CU138" i="12"/>
  <c r="CW138" i="12"/>
  <c r="CX94" i="12"/>
  <c r="CU94" i="12"/>
  <c r="CW94" i="12"/>
  <c r="CU121" i="12"/>
  <c r="CX121" i="12"/>
  <c r="CW121" i="12"/>
  <c r="CU116" i="12"/>
  <c r="CX116" i="12"/>
  <c r="CW116" i="12"/>
  <c r="CW95" i="12"/>
  <c r="CU95" i="12"/>
  <c r="CX95" i="12"/>
  <c r="CW102" i="12"/>
  <c r="CU102" i="12"/>
  <c r="CX102" i="12"/>
  <c r="CX139" i="12"/>
  <c r="CW139" i="12"/>
  <c r="CU139" i="12"/>
  <c r="CU142" i="12"/>
  <c r="CX142" i="12"/>
  <c r="CW142" i="12"/>
  <c r="CU98" i="12"/>
  <c r="CW98" i="12"/>
  <c r="CX98" i="12"/>
  <c r="CU117" i="12"/>
  <c r="CX117" i="12"/>
  <c r="CW117" i="12"/>
  <c r="CX112" i="12"/>
  <c r="CU112" i="12"/>
  <c r="CW112" i="12"/>
  <c r="CW103" i="12"/>
  <c r="CX103" i="12"/>
  <c r="CU103" i="12"/>
  <c r="CU136" i="12"/>
  <c r="CX136" i="12"/>
  <c r="CW136" i="12"/>
  <c r="CU108" i="12"/>
  <c r="CX108" i="12"/>
  <c r="CW108" i="12"/>
  <c r="CU110" i="12"/>
  <c r="CW110" i="12"/>
  <c r="CX110" i="12"/>
  <c r="CX113" i="12"/>
  <c r="CU113" i="12"/>
  <c r="CW113" i="12"/>
  <c r="CU100" i="12"/>
  <c r="CW100" i="12"/>
  <c r="CX100" i="12"/>
  <c r="CW111" i="12"/>
  <c r="CU111" i="12"/>
  <c r="CX111" i="12"/>
  <c r="CW140" i="12"/>
  <c r="CU140" i="12"/>
  <c r="CX140" i="12"/>
  <c r="CW104" i="12"/>
  <c r="CU104" i="12"/>
  <c r="CX104" i="12"/>
  <c r="CW114" i="12"/>
  <c r="CU114" i="12"/>
  <c r="CX114" i="12"/>
  <c r="CW109" i="12"/>
  <c r="CU109" i="12"/>
  <c r="CX109" i="12"/>
  <c r="CX141" i="12"/>
  <c r="CW141" i="12"/>
  <c r="CU141" i="12"/>
  <c r="CU106" i="12"/>
  <c r="CW106" i="12"/>
  <c r="CX106" i="12"/>
  <c r="CU96" i="12"/>
  <c r="CW96" i="12"/>
  <c r="CX96" i="12"/>
  <c r="CX131" i="12"/>
  <c r="CU131" i="12"/>
  <c r="CW131" i="12"/>
  <c r="CU122" i="12"/>
  <c r="CX122" i="12"/>
  <c r="CW122" i="12"/>
  <c r="CU105" i="12"/>
  <c r="CX105" i="12"/>
  <c r="CW105" i="12"/>
  <c r="CU137" i="12"/>
  <c r="CW137" i="12"/>
  <c r="CX137" i="12"/>
  <c r="CX132" i="12"/>
  <c r="CU132" i="12"/>
  <c r="CW132" i="12"/>
  <c r="CX39" i="12"/>
  <c r="CU45" i="12"/>
  <c r="CU39" i="12"/>
  <c r="CW45" i="12"/>
  <c r="CU80" i="12"/>
  <c r="CX74" i="12"/>
  <c r="CW91" i="12"/>
  <c r="CU92" i="12"/>
  <c r="CW60" i="12"/>
  <c r="CU60" i="12"/>
  <c r="CU91" i="12"/>
  <c r="CU74" i="12"/>
  <c r="CW55" i="12"/>
  <c r="CX61" i="12"/>
  <c r="CW70" i="12"/>
  <c r="CW40" i="12"/>
  <c r="CU40" i="12"/>
  <c r="CX59" i="12"/>
  <c r="CU59" i="12"/>
  <c r="CW65" i="12"/>
  <c r="CU65" i="12"/>
  <c r="CW72" i="12"/>
  <c r="CU72" i="12"/>
  <c r="CX66" i="12"/>
  <c r="CU66" i="12"/>
  <c r="CW34" i="12"/>
  <c r="CU34" i="12"/>
  <c r="CX34" i="12"/>
  <c r="CW59" i="12"/>
  <c r="CX65" i="12"/>
  <c r="CX72" i="12"/>
  <c r="CW66" i="12"/>
  <c r="CU55" i="12"/>
  <c r="CU61" i="12"/>
  <c r="CU70" i="12"/>
  <c r="CW82" i="12"/>
  <c r="CU82" i="12"/>
  <c r="CW33" i="12"/>
  <c r="CU33" i="12"/>
  <c r="CW38" i="12"/>
  <c r="CU38" i="12"/>
  <c r="CX79" i="12"/>
  <c r="CU79" i="12"/>
  <c r="CW52" i="12"/>
  <c r="CU52" i="12"/>
  <c r="CX75" i="12"/>
  <c r="CU75" i="12"/>
  <c r="CW75" i="12"/>
  <c r="CX43" i="12"/>
  <c r="CU43" i="12"/>
  <c r="CW43" i="12"/>
  <c r="CW81" i="12"/>
  <c r="CU81" i="12"/>
  <c r="CX81" i="12"/>
  <c r="CW49" i="12"/>
  <c r="CU49" i="12"/>
  <c r="CX49" i="12"/>
  <c r="CW84" i="12"/>
  <c r="CU84" i="12"/>
  <c r="CX84" i="12"/>
  <c r="CX62" i="12"/>
  <c r="CU62" i="12"/>
  <c r="CW62" i="12"/>
  <c r="CW48" i="12"/>
  <c r="CU48" i="12"/>
  <c r="CX48" i="12"/>
  <c r="CW58" i="12"/>
  <c r="CU58" i="12"/>
  <c r="CX58" i="12"/>
  <c r="CX63" i="12"/>
  <c r="CU63" i="12"/>
  <c r="CW63" i="12"/>
  <c r="CX90" i="12"/>
  <c r="CU90" i="12"/>
  <c r="CW90" i="12"/>
  <c r="CX69" i="12"/>
  <c r="CU69" i="12"/>
  <c r="CW69" i="12"/>
  <c r="CW37" i="12"/>
  <c r="CU37" i="12"/>
  <c r="CX37" i="12"/>
  <c r="CX76" i="12"/>
  <c r="CU76" i="12"/>
  <c r="CW76" i="12"/>
  <c r="CX36" i="12"/>
  <c r="CU36" i="12"/>
  <c r="CW36" i="12"/>
  <c r="CX56" i="12"/>
  <c r="CU56" i="12"/>
  <c r="CW56" i="12"/>
  <c r="CW71" i="12"/>
  <c r="CU71" i="12"/>
  <c r="CX71" i="12"/>
  <c r="CX42" i="12"/>
  <c r="CU42" i="12"/>
  <c r="CW42" i="12"/>
  <c r="CX44" i="12"/>
  <c r="CU44" i="12"/>
  <c r="CW44" i="12"/>
  <c r="CW68" i="12"/>
  <c r="CU68" i="12"/>
  <c r="CX68" i="12"/>
  <c r="CX88" i="12"/>
  <c r="CU88" i="12"/>
  <c r="CW88" i="12"/>
  <c r="CX57" i="12"/>
  <c r="CU57" i="12"/>
  <c r="CW57" i="12"/>
  <c r="CX89" i="12"/>
  <c r="CU89" i="12"/>
  <c r="CW89" i="12"/>
  <c r="CW51" i="12"/>
  <c r="CU51" i="12"/>
  <c r="CX51" i="12"/>
  <c r="CW83" i="12"/>
  <c r="CU83" i="12"/>
  <c r="CX83" i="12"/>
  <c r="CW47" i="12"/>
  <c r="CU47" i="12"/>
  <c r="CX47" i="12"/>
  <c r="CX85" i="12"/>
  <c r="CU85" i="12"/>
  <c r="CW85" i="12"/>
  <c r="CX53" i="12"/>
  <c r="CU53" i="12"/>
  <c r="CW53" i="12"/>
  <c r="CX86" i="12"/>
  <c r="CU86" i="12"/>
  <c r="CW86" i="12"/>
  <c r="CW64" i="12"/>
  <c r="CU64" i="12"/>
  <c r="CX64" i="12"/>
  <c r="CX46" i="12"/>
  <c r="CU46" i="12"/>
  <c r="CW46" i="12"/>
  <c r="CX50" i="12"/>
  <c r="CU50" i="12"/>
  <c r="CW50" i="12"/>
  <c r="CW87" i="12"/>
  <c r="CU87" i="12"/>
  <c r="CX87" i="12"/>
  <c r="CX54" i="12"/>
  <c r="CU54" i="12"/>
  <c r="CW54" i="12"/>
  <c r="CW32" i="12"/>
  <c r="CX32" i="12"/>
  <c r="CU32" i="12"/>
  <c r="CX78" i="12"/>
  <c r="CU78" i="12"/>
  <c r="CW78" i="12"/>
  <c r="CX41" i="12"/>
  <c r="CU41" i="12"/>
  <c r="CW41" i="12"/>
  <c r="CX73" i="12"/>
  <c r="CU73" i="12"/>
  <c r="CW73" i="12"/>
  <c r="CW35" i="12"/>
  <c r="CU35" i="12"/>
  <c r="CX35" i="12"/>
  <c r="CW67" i="12"/>
  <c r="CU67" i="12"/>
  <c r="CX67" i="12"/>
  <c r="DC5" i="12" l="1"/>
  <c r="AE25" i="12" a="1"/>
  <c r="AE25" i="12" l="1"/>
  <c r="AF25" i="12"/>
  <c r="AH25" i="12" s="1"/>
  <c r="AG25" i="12"/>
</calcChain>
</file>

<file path=xl/comments1.xml><?xml version="1.0" encoding="utf-8"?>
<comments xmlns="http://schemas.openxmlformats.org/spreadsheetml/2006/main">
  <authors>
    <author>Jim Getchell</author>
  </authors>
  <commentList>
    <comment ref="B12" authorId="0" shapeId="0">
      <text>
        <r>
          <rPr>
            <b/>
            <sz val="12"/>
            <color indexed="81"/>
            <rFont val="Tahoma"/>
            <family val="2"/>
          </rPr>
          <t>%/value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Jim Getchell</author>
  </authors>
  <commentList>
    <comment ref="A20" authorId="0" shapeId="0">
      <text>
        <r>
          <rPr>
            <b/>
            <sz val="12"/>
            <color indexed="81"/>
            <rFont val="Tahoma"/>
            <family val="2"/>
          </rPr>
          <t>Enable Image Init</t>
        </r>
      </text>
    </comment>
    <comment ref="B32" authorId="0" shapeId="0">
      <text>
        <r>
          <rPr>
            <sz val="16"/>
            <color indexed="81"/>
            <rFont val="Tahoma"/>
            <family val="2"/>
          </rPr>
          <t>0x73: Needed for continuous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<sst xmlns="http://schemas.openxmlformats.org/spreadsheetml/2006/main" count="1057" uniqueCount="754">
  <si>
    <t>MagnitudeThreshold2Low</t>
  </si>
  <si>
    <t>CrosstalkIEmitterCo1</t>
  </si>
  <si>
    <t>AGCStateZP</t>
  </si>
  <si>
    <t>MagnitudeThreshold2LowExponent</t>
  </si>
  <si>
    <t>CrosstalkITempCo1</t>
  </si>
  <si>
    <t>AGCState</t>
  </si>
  <si>
    <t>MagnitudeThreshold1High</t>
  </si>
  <si>
    <t>PhaseOffsetVGA2Co2</t>
  </si>
  <si>
    <t>TempSensorRawLSB</t>
  </si>
  <si>
    <t>MagnitudeThreshold1HighExponent</t>
  </si>
  <si>
    <t>PhaseOffsetVGA1Co2</t>
  </si>
  <si>
    <t>TempSensorRawMSB</t>
  </si>
  <si>
    <t>NCOControl3</t>
  </si>
  <si>
    <t>Zone3ThresholdLowLSB</t>
  </si>
  <si>
    <t>PhaseOffsetAmbientCo2</t>
  </si>
  <si>
    <t>VGA2ZP</t>
  </si>
  <si>
    <t>NCOControl2</t>
  </si>
  <si>
    <t>Zone3ThresholdLowMSB</t>
  </si>
  <si>
    <t>PhaseOffsetEmitterCo2</t>
  </si>
  <si>
    <t>VGA1ZP</t>
  </si>
  <si>
    <t>NCOControl1</t>
  </si>
  <si>
    <t>Zone3ThresholdHighLSB</t>
  </si>
  <si>
    <t>PhaseOffsetTempCo2</t>
  </si>
  <si>
    <t>ZPMagnitudeLSB</t>
  </si>
  <si>
    <t>AnalogMonitorControl</t>
  </si>
  <si>
    <t>PhaseOffsetVGA2Co1</t>
  </si>
  <si>
    <t>ZPMagnitudeMSB</t>
  </si>
  <si>
    <t>StateMachineOverride1</t>
  </si>
  <si>
    <t>Zone2ThresholdLowLSB</t>
  </si>
  <si>
    <t>PhaseOffsetVGA1Co1</t>
  </si>
  <si>
    <t>ZPMagnitudeExp</t>
  </si>
  <si>
    <t>StateMachineOverride</t>
  </si>
  <si>
    <t>Zone2ThresholdLowMSB</t>
  </si>
  <si>
    <t>PhaseOffsetAmbientCo1</t>
  </si>
  <si>
    <t>ZeroPhaseLSB</t>
  </si>
  <si>
    <t>StateMachineControl</t>
  </si>
  <si>
    <t>Zone2ThresholdHighLSB</t>
  </si>
  <si>
    <t>PhaseOffsetEmitterCo1</t>
  </si>
  <si>
    <t>ZeroPhaseMSB</t>
  </si>
  <si>
    <t>Zone2ThresholdHighMSB</t>
  </si>
  <si>
    <t>PhaseOffsetTempCo1</t>
  </si>
  <si>
    <t>ZPCalibrationQLSB</t>
  </si>
  <si>
    <t>Zone1ThresholdLowLSB</t>
  </si>
  <si>
    <t>PhaseExponent</t>
  </si>
  <si>
    <t>ZPCalibrationQMSB</t>
  </si>
  <si>
    <t>RivisionID</t>
  </si>
  <si>
    <t>Zone1ThresholdLowMSB</t>
  </si>
  <si>
    <t>EmitterReference</t>
  </si>
  <si>
    <t>ZPCalibrationILSB</t>
  </si>
  <si>
    <t>I2CFast</t>
  </si>
  <si>
    <t>Zone1ThresholdHighLSB</t>
  </si>
  <si>
    <t>TemperatureReference</t>
  </si>
  <si>
    <t>ZPCalibrationIMSB</t>
  </si>
  <si>
    <t>Command</t>
  </si>
  <si>
    <t>Zone1ThresholdHighMSB</t>
  </si>
  <si>
    <t>PhaseOffsetLSB</t>
  </si>
  <si>
    <t>DCCalibrationQLSB</t>
  </si>
  <si>
    <t>Spares</t>
  </si>
  <si>
    <t>PhaseOffsetMSB</t>
  </si>
  <si>
    <t>DCCalibrationQMSB</t>
  </si>
  <si>
    <t>InternalRSET</t>
  </si>
  <si>
    <t>MagnitudeReferenceLSB</t>
  </si>
  <si>
    <t>DCCalibrationILSB</t>
  </si>
  <si>
    <t>OscillatorSelect</t>
  </si>
  <si>
    <t>MagnitudeReferenceMSB</t>
  </si>
  <si>
    <t>DCCalibrationIMSB</t>
  </si>
  <si>
    <t>MagnitudeReferenceExp</t>
  </si>
  <si>
    <t>QADCLSB</t>
  </si>
  <si>
    <t>BPFSelect</t>
  </si>
  <si>
    <t>DetectionFlagReference</t>
  </si>
  <si>
    <t>CrosstalkGainLSB</t>
  </si>
  <si>
    <t>QADCMSB</t>
  </si>
  <si>
    <t>TempSensorADCMode</t>
  </si>
  <si>
    <t>DetectionFlag</t>
  </si>
  <si>
    <t>CrosstalkGainMSB</t>
  </si>
  <si>
    <t>IADCLSB</t>
  </si>
  <si>
    <t>TempSensorRegC</t>
  </si>
  <si>
    <t>InterruptFlag</t>
  </si>
  <si>
    <t>CrosstalkQLSB</t>
  </si>
  <si>
    <t>IADCMSB</t>
  </si>
  <si>
    <t>TempSensorRegB</t>
  </si>
  <si>
    <t>ReferenceMagnitudeSignificand</t>
  </si>
  <si>
    <t>CrosstalkQMSB</t>
  </si>
  <si>
    <t>GainLSB</t>
  </si>
  <si>
    <t>TempSensorRegA</t>
  </si>
  <si>
    <t>ReferenceMagnitudeExponent</t>
  </si>
  <si>
    <t>CrosstalkQExponent</t>
  </si>
  <si>
    <t>GainMSB</t>
  </si>
  <si>
    <t>EmitterVoltageADCMuxSelect</t>
  </si>
  <si>
    <t>ReferenceDistanceforMotionLSB</t>
  </si>
  <si>
    <t>CrosstalkILSB</t>
  </si>
  <si>
    <t>VGA2</t>
  </si>
  <si>
    <t>EmitterVoltageADCOffset</t>
  </si>
  <si>
    <t>ReferenceDistanceforMotionMSB</t>
  </si>
  <si>
    <t>CrosstalkIMSB</t>
  </si>
  <si>
    <t>VGA1</t>
  </si>
  <si>
    <t>DetectionCondition2</t>
  </si>
  <si>
    <t>CrosstalkIExponent</t>
  </si>
  <si>
    <t>AmbientADC</t>
  </si>
  <si>
    <t>DetectionCondition1</t>
  </si>
  <si>
    <t>CollisionPeakSelect</t>
  </si>
  <si>
    <t>AFETemperature</t>
  </si>
  <si>
    <t>FixedError</t>
  </si>
  <si>
    <t>EmitterVoltageAfter</t>
  </si>
  <si>
    <t>ADCVrefCode</t>
  </si>
  <si>
    <t>NoiseGain</t>
  </si>
  <si>
    <t>EmitterVoltageBefore</t>
  </si>
  <si>
    <t>VGA2ControlforCollision</t>
  </si>
  <si>
    <t>InterruptControl</t>
  </si>
  <si>
    <t>CircuitNoise</t>
  </si>
  <si>
    <t>QRawLSB</t>
  </si>
  <si>
    <t>VGA1ControlforCollision</t>
  </si>
  <si>
    <t>MagnitudeSquelch</t>
  </si>
  <si>
    <t>QRawMSB</t>
  </si>
  <si>
    <t>VGA2ManualforZP</t>
  </si>
  <si>
    <t>MagnitudeSquelchExponent</t>
  </si>
  <si>
    <t>QRawExponent</t>
  </si>
  <si>
    <t>VGA1ManualforZP</t>
  </si>
  <si>
    <t>NoiseThresholdSlope</t>
  </si>
  <si>
    <t>IRawLSB</t>
  </si>
  <si>
    <t>VGA2ManualforLight</t>
  </si>
  <si>
    <t>NoiseThresholdOffset</t>
  </si>
  <si>
    <t>IRawMSB</t>
  </si>
  <si>
    <t>VGA1ManualforLight</t>
  </si>
  <si>
    <t>DCSaturationThreshold</t>
  </si>
  <si>
    <t>IRawExponent</t>
  </si>
  <si>
    <t>VGAOffsetCode</t>
  </si>
  <si>
    <t>DSPEnable</t>
  </si>
  <si>
    <t>PhaseReadoutLSB</t>
  </si>
  <si>
    <t>AmbientADCTestFeatures</t>
  </si>
  <si>
    <t>AGCControl3</t>
  </si>
  <si>
    <t>PhaseReadoutMSB</t>
  </si>
  <si>
    <t>AFEControlRegisters</t>
  </si>
  <si>
    <t>AGCControl2</t>
  </si>
  <si>
    <t>MagnitudeSignificandLSB</t>
  </si>
  <si>
    <t>FrontendControl</t>
  </si>
  <si>
    <t>AGCControl1</t>
  </si>
  <si>
    <t>MagnitudeSignificandMSB</t>
  </si>
  <si>
    <t>DriverChargeBalancingDAC</t>
  </si>
  <si>
    <t>CollisionIntegrationTime</t>
  </si>
  <si>
    <t>MagnitudeExponent</t>
  </si>
  <si>
    <t>DriverBoostDuration</t>
  </si>
  <si>
    <t>ZPCalIntegrationTime</t>
  </si>
  <si>
    <t>PercisionLSB</t>
  </si>
  <si>
    <t>DriverBoost</t>
  </si>
  <si>
    <t>DCCalIntegrationTime</t>
  </si>
  <si>
    <t>PrecisionMSB</t>
  </si>
  <si>
    <t>ThresholdCurrentDAC</t>
  </si>
  <si>
    <t>SampleControl</t>
  </si>
  <si>
    <t>DistanceReadoutLSB</t>
  </si>
  <si>
    <t>DriverControl</t>
  </si>
  <si>
    <t>EmitterSelectforOpenLoop</t>
  </si>
  <si>
    <t>SamplePeriodRange</t>
  </si>
  <si>
    <t>DistanceReadoutMSB</t>
  </si>
  <si>
    <t>EmitterCurrentDAC</t>
  </si>
  <si>
    <t>CrosstalkQVGA2Co2</t>
  </si>
  <si>
    <t>SamplePeriod</t>
  </si>
  <si>
    <t>DataInvalid</t>
  </si>
  <si>
    <t>DriverRange</t>
  </si>
  <si>
    <t>CrosstalkQVGA1Co2</t>
  </si>
  <si>
    <t>IntegrationTime</t>
  </si>
  <si>
    <t>testtrim4</t>
  </si>
  <si>
    <t>CrosstalkQAmbientCo2</t>
  </si>
  <si>
    <t>testtrim3</t>
  </si>
  <si>
    <t>CrosstalkQEmitterCo2</t>
  </si>
  <si>
    <t>testtrim2</t>
  </si>
  <si>
    <t>CrosstalkQTempCo2</t>
  </si>
  <si>
    <t>testtrim1</t>
  </si>
  <si>
    <t>CrosstalkQVGA2Co1</t>
  </si>
  <si>
    <t>testreadsanple</t>
  </si>
  <si>
    <t>CrosstalkQVGA1Co1</t>
  </si>
  <si>
    <t>testsample</t>
  </si>
  <si>
    <t>CrosstalkQAmbientCo1</t>
  </si>
  <si>
    <t>testmux</t>
  </si>
  <si>
    <t>CrosstalkQEmitterCo1</t>
  </si>
  <si>
    <t>testreg3</t>
  </si>
  <si>
    <t>CrosstalkQTempCo1</t>
  </si>
  <si>
    <t>CrosstalkIVGA2Co2</t>
  </si>
  <si>
    <t>testreg2</t>
  </si>
  <si>
    <t>MotionMagnitudeThreshold</t>
  </si>
  <si>
    <t>CrosstalkIVGA1Co2</t>
  </si>
  <si>
    <t>testreg1</t>
  </si>
  <si>
    <t>MotionDistanceThresholdLSB</t>
  </si>
  <si>
    <t>CrosstalkIAmbientCo2</t>
  </si>
  <si>
    <t>Fusereg4</t>
  </si>
  <si>
    <t>MotionDistanceThresholdMSB</t>
  </si>
  <si>
    <t>CrosstalkIEmitterCo2</t>
  </si>
  <si>
    <t>Fusereg3</t>
  </si>
  <si>
    <t>MagnitudeThreshold3Low</t>
  </si>
  <si>
    <t>CrosstalkITempCo2</t>
  </si>
  <si>
    <t>Fuse_reg2</t>
  </si>
  <si>
    <t>MagnitudeThreshold3LowExponent</t>
  </si>
  <si>
    <t>CrosstalkIVGA2Co1</t>
  </si>
  <si>
    <t>StatusRegisters</t>
  </si>
  <si>
    <t>Fusereg1</t>
  </si>
  <si>
    <t>MagnitudeThreshold2High</t>
  </si>
  <si>
    <t>CrosstalkIVGA1Co1</t>
  </si>
  <si>
    <t>MasterControl</t>
  </si>
  <si>
    <t>FuseOperation</t>
  </si>
  <si>
    <t>MagnitudeThreshold2HighExponent</t>
  </si>
  <si>
    <t>CrosstalkIAmbientCo1</t>
  </si>
  <si>
    <t>DeviceID</t>
  </si>
  <si>
    <t>Group</t>
  </si>
  <si>
    <t>Register</t>
  </si>
  <si>
    <t>Field</t>
  </si>
  <si>
    <t>statusRegisters</t>
  </si>
  <si>
    <t>chip_id</t>
  </si>
  <si>
    <t>Mask</t>
  </si>
  <si>
    <t>Shift</t>
  </si>
  <si>
    <t>Addr</t>
  </si>
  <si>
    <t>samplingControlRegisters</t>
  </si>
  <si>
    <t>algorithmControlRegisters</t>
  </si>
  <si>
    <t>signalIntegrityRegisters</t>
  </si>
  <si>
    <t>closedLoopCalibrationRegisters</t>
  </si>
  <si>
    <t>interruptRegisters</t>
  </si>
  <si>
    <t>analogControlRegisters</t>
  </si>
  <si>
    <t>DftRegisters</t>
  </si>
  <si>
    <t>fuseRegisters</t>
  </si>
  <si>
    <t>lightSampleStatusRegisters</t>
  </si>
  <si>
    <t>calibrationStatusRegisters</t>
  </si>
  <si>
    <t>debuggingRegisters</t>
  </si>
  <si>
    <t>c_en</t>
  </si>
  <si>
    <t>sleeping</t>
  </si>
  <si>
    <t>vddok</t>
  </si>
  <si>
    <t>ready</t>
  </si>
  <si>
    <t>enout</t>
  </si>
  <si>
    <t>sample_len</t>
  </si>
  <si>
    <t>sample_num</t>
  </si>
  <si>
    <t>F</t>
  </si>
  <si>
    <t>sample_period</t>
  </si>
  <si>
    <t>noise_gain</t>
  </si>
  <si>
    <t>fixed_error</t>
  </si>
  <si>
    <t>sample_skip</t>
  </si>
  <si>
    <t>collision_det_en</t>
  </si>
  <si>
    <t>zp_cal_en</t>
  </si>
  <si>
    <t>dc_cal_en</t>
  </si>
  <si>
    <t>light_en</t>
  </si>
  <si>
    <t>cali_freq</t>
  </si>
  <si>
    <t>cali_mode</t>
  </si>
  <si>
    <t>adc_mode</t>
  </si>
  <si>
    <t>R</t>
  </si>
  <si>
    <t>G</t>
  </si>
  <si>
    <t>Indexes</t>
  </si>
  <si>
    <t>dc_cal_len</t>
  </si>
  <si>
    <t>zp_cal_len</t>
  </si>
  <si>
    <t>collision_len</t>
  </si>
  <si>
    <t>agc_max_iter</t>
  </si>
  <si>
    <t>agc_cal_en</t>
  </si>
  <si>
    <t>dsp_cal_en</t>
  </si>
  <si>
    <t>agc_en</t>
  </si>
  <si>
    <t>nBits</t>
  </si>
  <si>
    <t>agc_acc_thld</t>
  </si>
  <si>
    <t>agc_persistance_thld</t>
  </si>
  <si>
    <t>min_vga2_exp</t>
  </si>
  <si>
    <t>min_vga1_exp</t>
  </si>
  <si>
    <t>dsp_light_en</t>
  </si>
  <si>
    <t>dsp_ts_en</t>
  </si>
  <si>
    <t>dsp_ol_en</t>
  </si>
  <si>
    <t>threshhold_dc</t>
  </si>
  <si>
    <t>noise_thld_os</t>
  </si>
  <si>
    <t>noise_thld_slope</t>
  </si>
  <si>
    <t>mag_squelch</t>
  </si>
  <si>
    <t>mag_squelch_exp</t>
  </si>
  <si>
    <t>ckt_noise</t>
  </si>
  <si>
    <t>ckt_noise_conn</t>
  </si>
  <si>
    <t>coll_pk_sel</t>
  </si>
  <si>
    <t>i_xtalk_exp</t>
  </si>
  <si>
    <t>q_xtalk_exp</t>
  </si>
  <si>
    <t>i_xtalk</t>
  </si>
  <si>
    <t>q_xtalk</t>
  </si>
  <si>
    <t>gain_xtalk</t>
  </si>
  <si>
    <t>mag_ref_exp</t>
  </si>
  <si>
    <t>mag_ref</t>
  </si>
  <si>
    <t>phase_offset</t>
  </si>
  <si>
    <t>ol_temp_ref</t>
  </si>
  <si>
    <t>ol_emit_ref</t>
  </si>
  <si>
    <t>ol_phase_co_exp</t>
  </si>
  <si>
    <t>ol_phase_temp_co1</t>
  </si>
  <si>
    <t>ol_phase_temp_co2</t>
  </si>
  <si>
    <t>ol_phase_amb_co1</t>
  </si>
  <si>
    <t>ol_phase_amb_co2</t>
  </si>
  <si>
    <t>ol_phase_emit_co1</t>
  </si>
  <si>
    <t>ol_phase_vga1_co1</t>
  </si>
  <si>
    <t>ol_phase_vga1_co2</t>
  </si>
  <si>
    <t>ol_phase_vga2_co2</t>
  </si>
  <si>
    <t>ol_phase_vga2_co1</t>
  </si>
  <si>
    <t>ol_phase_emit_co2</t>
  </si>
  <si>
    <t>ol_i_temp_co1</t>
  </si>
  <si>
    <t>ol_i_emit_co1</t>
  </si>
  <si>
    <t>ol_i_amb_co1</t>
  </si>
  <si>
    <t>ol_i_vga1_co1</t>
  </si>
  <si>
    <t>ol_i_vga2_co1</t>
  </si>
  <si>
    <t>ol_i_temp_co2</t>
  </si>
  <si>
    <t>ol_i_emit_co2</t>
  </si>
  <si>
    <t>ol_i_amb_co2</t>
  </si>
  <si>
    <t>ol_i_vga1_co2</t>
  </si>
  <si>
    <t>ol_i_vga2_co2</t>
  </si>
  <si>
    <t>ol_q_temp_co1</t>
  </si>
  <si>
    <t>ol_q_emit_co1</t>
  </si>
  <si>
    <t>ol_q_amb_co1</t>
  </si>
  <si>
    <t>ol_q_vga1_co1</t>
  </si>
  <si>
    <t>ol_q_vga2_co1</t>
  </si>
  <si>
    <t>ol_q_temp_co2</t>
  </si>
  <si>
    <t>ol_q_emit_co2</t>
  </si>
  <si>
    <t>ol_q_amb_co2</t>
  </si>
  <si>
    <t>ol_q_vga1_co2</t>
  </si>
  <si>
    <t>ol_q_vga2_co2</t>
  </si>
  <si>
    <t>emitter_ol_sel</t>
  </si>
  <si>
    <t>ro_irq</t>
  </si>
  <si>
    <t>change_en</t>
  </si>
  <si>
    <t>interrrupt_data_invalid</t>
  </si>
  <si>
    <t>interrupt_ctrl</t>
  </si>
  <si>
    <t>Detection</t>
  </si>
  <si>
    <t>data_invalid_mask</t>
  </si>
  <si>
    <t>persistance</t>
  </si>
  <si>
    <t>noise_buffer_enable</t>
  </si>
  <si>
    <t>noise_buffer_sign</t>
  </si>
  <si>
    <t>noise_buffer_ctrl</t>
  </si>
  <si>
    <t>c1_mag3_en</t>
  </si>
  <si>
    <t>c2_mag3_en</t>
  </si>
  <si>
    <t>c1_mag2_en</t>
  </si>
  <si>
    <t>c1_mag1_en</t>
  </si>
  <si>
    <t>c1_zone3_en</t>
  </si>
  <si>
    <t>c1_zone2_en</t>
  </si>
  <si>
    <t>c1_zone1_en</t>
  </si>
  <si>
    <t>c1_motion_magnitude_en</t>
  </si>
  <si>
    <t>c1_motion_distance_en</t>
  </si>
  <si>
    <t>c2_mag2_en</t>
  </si>
  <si>
    <t>c2_mag1_en</t>
  </si>
  <si>
    <t>c2_zone3_en</t>
  </si>
  <si>
    <t>c2_zone2_en</t>
  </si>
  <si>
    <t>c2_zone1_en</t>
  </si>
  <si>
    <t>c2_motion_magnitude_en</t>
  </si>
  <si>
    <t>c2_motion_distance_en</t>
  </si>
  <si>
    <t>motion_dist_ref</t>
  </si>
  <si>
    <t>motion_mag_exp</t>
  </si>
  <si>
    <t>motion_mag_ref</t>
  </si>
  <si>
    <t>brownout_flag</t>
  </si>
  <si>
    <t>change_flag</t>
  </si>
  <si>
    <t>event_flag</t>
  </si>
  <si>
    <t>condition_2_flag</t>
  </si>
  <si>
    <t>condition_1_flag</t>
  </si>
  <si>
    <t>data_ready</t>
  </si>
  <si>
    <t>detect_ref</t>
  </si>
  <si>
    <t>mag3_flag</t>
  </si>
  <si>
    <t>mag2_flag</t>
  </si>
  <si>
    <t>mag1_flag</t>
  </si>
  <si>
    <t>zone3_flag</t>
  </si>
  <si>
    <t>zone2_flag</t>
  </si>
  <si>
    <t>zone1_flag</t>
  </si>
  <si>
    <t>motion_magnitude_flag</t>
  </si>
  <si>
    <t>motion_distance_flag</t>
  </si>
  <si>
    <t>dist1_high</t>
  </si>
  <si>
    <t>dist1_low</t>
  </si>
  <si>
    <t>dist2_high</t>
  </si>
  <si>
    <t>dist2_low</t>
  </si>
  <si>
    <t>Zone3ThresholdHighMSB</t>
  </si>
  <si>
    <t>dist3_high</t>
  </si>
  <si>
    <t>dist3_low</t>
  </si>
  <si>
    <t>mag1_high_exp</t>
  </si>
  <si>
    <t>mag1_high</t>
  </si>
  <si>
    <t>mag2_low_exp</t>
  </si>
  <si>
    <t>mag2_high_exp</t>
  </si>
  <si>
    <t>mag3_low_exp</t>
  </si>
  <si>
    <t>mag2_low</t>
  </si>
  <si>
    <t>mag2_high</t>
  </si>
  <si>
    <t>mag3_low</t>
  </si>
  <si>
    <t>motion_dist_thld</t>
  </si>
  <si>
    <t>motion_mag_thld</t>
  </si>
  <si>
    <t>emitter_current</t>
  </si>
  <si>
    <t>driver_enbal</t>
  </si>
  <si>
    <t>driver_nboost_en</t>
  </si>
  <si>
    <t>driver_thresh_en</t>
  </si>
  <si>
    <t>driver_t</t>
  </si>
  <si>
    <t>driver_boost</t>
  </si>
  <si>
    <t>driver_d</t>
  </si>
  <si>
    <t>driver_p</t>
  </si>
  <si>
    <t>afe_pd_dc</t>
  </si>
  <si>
    <t>afe_lowcap_mode</t>
  </si>
  <si>
    <t>lna_gain</t>
  </si>
  <si>
    <t>afe_gain</t>
  </si>
  <si>
    <t>afe_bypass</t>
  </si>
  <si>
    <t>afe_xtlk_en</t>
  </si>
  <si>
    <t>afe_dac_hi</t>
  </si>
  <si>
    <t>afe_dac_lo</t>
  </si>
  <si>
    <t>amb_fast</t>
  </si>
  <si>
    <t>amb_dac_test</t>
  </si>
  <si>
    <t>X</t>
  </si>
  <si>
    <t>zp_control</t>
  </si>
  <si>
    <t>sel_256_255b</t>
  </si>
  <si>
    <t>vga1_light_manual</t>
  </si>
  <si>
    <t>vga2_light_manual</t>
  </si>
  <si>
    <t>vga1_zp_manual</t>
  </si>
  <si>
    <t>vga2_zp_manual</t>
  </si>
  <si>
    <t>vga1_coll</t>
  </si>
  <si>
    <t>vga2_coll</t>
  </si>
  <si>
    <t>adc_vref</t>
  </si>
  <si>
    <t>vtpk_vga2_0_lo</t>
  </si>
  <si>
    <t>vtpk_vga2_1_hi</t>
  </si>
  <si>
    <t>vtpk_vga2_1_lo</t>
  </si>
  <si>
    <t>vtpk_vga2_0_hi</t>
  </si>
  <si>
    <t>PeakDetectorThresholds0</t>
  </si>
  <si>
    <t>PeakDetectorThresholds1</t>
  </si>
  <si>
    <t>PeakDetectorThresholds2</t>
  </si>
  <si>
    <t>vtpk_vga2_3_hi</t>
  </si>
  <si>
    <t>vtpk_vga2_3_lo</t>
  </si>
  <si>
    <t>vtpk_vga2_2_hi</t>
  </si>
  <si>
    <t>vtpk_vga2_2_lo</t>
  </si>
  <si>
    <t>vtpk_vga2_4_hi</t>
  </si>
  <si>
    <t>vtpk_vga2_4_lo</t>
  </si>
  <si>
    <t>vtpk_iq_hi</t>
  </si>
  <si>
    <t>vtpk_iq_lo</t>
  </si>
  <si>
    <t>emit_adc_b</t>
  </si>
  <si>
    <t>temp_reg_b</t>
  </si>
  <si>
    <t>temp_reg_a</t>
  </si>
  <si>
    <t>temp_reg_c</t>
  </si>
  <si>
    <t>temp_adc_mode</t>
  </si>
  <si>
    <t>bf_sel</t>
  </si>
  <si>
    <t>osc_aaf_dof</t>
  </si>
  <si>
    <t>osc_select</t>
  </si>
  <si>
    <t>rint</t>
  </si>
  <si>
    <t>X0</t>
  </si>
  <si>
    <t>emit_adc_s_after</t>
  </si>
  <si>
    <t>emit_adc_s_before</t>
  </si>
  <si>
    <t>AE</t>
  </si>
  <si>
    <t>Hex</t>
  </si>
  <si>
    <t>Dec</t>
  </si>
  <si>
    <t>Oscillator_AAFOffset</t>
  </si>
  <si>
    <t>driver_s</t>
  </si>
  <si>
    <t>API</t>
  </si>
  <si>
    <t>IRDR</t>
  </si>
  <si>
    <t>AfeGain</t>
  </si>
  <si>
    <t>Names Lengths</t>
  </si>
  <si>
    <t>#/items</t>
  </si>
  <si>
    <t>AGCen</t>
  </si>
  <si>
    <t>VGAmin</t>
  </si>
  <si>
    <t>DSPen</t>
  </si>
  <si>
    <t>LAST ENTRY</t>
  </si>
  <si>
    <t>U</t>
  </si>
  <si>
    <t>PhaseOffsetAmbientCoef</t>
  </si>
  <si>
    <t>openLoopCorrectionRegisters</t>
  </si>
  <si>
    <t>SmpCtrlEn</t>
  </si>
  <si>
    <t>0x</t>
  </si>
  <si>
    <t>regImage</t>
  </si>
  <si>
    <t>distance</t>
  </si>
  <si>
    <t>BlockOverride1</t>
  </si>
  <si>
    <t>BlockOverride2</t>
  </si>
  <si>
    <t>testreg4</t>
  </si>
  <si>
    <t>Val</t>
  </si>
  <si>
    <t>detectionModeControlRegisters</t>
  </si>
  <si>
    <t>digitalTestReg</t>
  </si>
  <si>
    <t>0x0</t>
  </si>
  <si>
    <t>0x1</t>
  </si>
  <si>
    <t>0x2</t>
  </si>
  <si>
    <t>0x3</t>
  </si>
  <si>
    <t>0x4</t>
  </si>
  <si>
    <t>0x5</t>
  </si>
  <si>
    <t>0x6</t>
  </si>
  <si>
    <t>0x7</t>
  </si>
  <si>
    <t>0x8</t>
  </si>
  <si>
    <t>0x9</t>
  </si>
  <si>
    <t>0xA</t>
  </si>
  <si>
    <t>0xB</t>
  </si>
  <si>
    <t>0xC</t>
  </si>
  <si>
    <t>0xD</t>
  </si>
  <si>
    <t>0xE</t>
  </si>
  <si>
    <t>0xF</t>
  </si>
  <si>
    <t>0x00</t>
  </si>
  <si>
    <t>0x10</t>
  </si>
  <si>
    <t>0x20</t>
  </si>
  <si>
    <t>0x30</t>
  </si>
  <si>
    <t>0x40</t>
  </si>
  <si>
    <t>0x50</t>
  </si>
  <si>
    <t>0x60</t>
  </si>
  <si>
    <t>0x70</t>
  </si>
  <si>
    <t>0x80</t>
  </si>
  <si>
    <t>0x90</t>
  </si>
  <si>
    <t>0xA0</t>
  </si>
  <si>
    <t>0xB0</t>
  </si>
  <si>
    <t>0xC0</t>
  </si>
  <si>
    <t>0xD0</t>
  </si>
  <si>
    <t>0xE0</t>
  </si>
  <si>
    <t>0xF0</t>
  </si>
  <si>
    <t>Init</t>
  </si>
  <si>
    <t>Image</t>
  </si>
  <si>
    <t>Reset</t>
  </si>
  <si>
    <t>7D</t>
  </si>
  <si>
    <t>DEC2HEX</t>
  </si>
  <si>
    <t>GUIdump</t>
  </si>
  <si>
    <t>initImage</t>
  </si>
  <si>
    <t>avg=</t>
  </si>
  <si>
    <t>stdev=</t>
  </si>
  <si>
    <t>noise=</t>
  </si>
  <si>
    <t>magnitude</t>
  </si>
  <si>
    <t>Data</t>
  </si>
  <si>
    <t>6E</t>
  </si>
  <si>
    <t>04</t>
  </si>
  <si>
    <t>01</t>
  </si>
  <si>
    <t>chipInit</t>
  </si>
  <si>
    <t>70</t>
  </si>
  <si>
    <t>Continuous</t>
  </si>
  <si>
    <t>Int. Time</t>
  </si>
  <si>
    <t>Period</t>
  </si>
  <si>
    <t>Int when ready</t>
  </si>
  <si>
    <t>Optimize AGC</t>
  </si>
  <si>
    <t>Optimize VGA</t>
  </si>
  <si>
    <t>image</t>
  </si>
  <si>
    <t>DFT from Barry</t>
  </si>
  <si>
    <t>B0</t>
  </si>
  <si>
    <t>49</t>
  </si>
  <si>
    <t>HEX2DEC</t>
  </si>
  <si>
    <t>Exp</t>
  </si>
  <si>
    <t>I</t>
  </si>
  <si>
    <t>Q</t>
  </si>
  <si>
    <t>Meas</t>
  </si>
  <si>
    <t>Sand Tiger</t>
  </si>
  <si>
    <t>Magnitude</t>
  </si>
  <si>
    <t>Offset</t>
  </si>
  <si>
    <t>Gain</t>
  </si>
  <si>
    <t>xTalk</t>
  </si>
  <si>
    <t>Calibration</t>
  </si>
  <si>
    <t>Ambient=</t>
  </si>
  <si>
    <t>Param</t>
  </si>
  <si>
    <t>Unit</t>
  </si>
  <si>
    <t>ms</t>
  </si>
  <si>
    <t>%Duty</t>
  </si>
  <si>
    <t>ms/lsb</t>
  </si>
  <si>
    <t>Value</t>
  </si>
  <si>
    <t>Real</t>
  </si>
  <si>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s</t>
    </r>
  </si>
  <si>
    <t>Constants</t>
  </si>
  <si>
    <t>sample period resolution</t>
  </si>
  <si>
    <t>sample period FSR</t>
  </si>
  <si>
    <t>want</t>
  </si>
  <si>
    <t>get</t>
  </si>
  <si>
    <t>Duty Cyle</t>
  </si>
  <si>
    <t>Integration Time Minimum</t>
  </si>
  <si>
    <t>sample_len: Integration Time Base2 Exponent</t>
  </si>
  <si>
    <t>sample_skip: Period "Range?"</t>
  </si>
  <si>
    <t xml:space="preserve">sample_period: </t>
  </si>
  <si>
    <t>FF</t>
  </si>
  <si>
    <t>dB</t>
  </si>
  <si>
    <t>Integraton Time Wanted</t>
  </si>
  <si>
    <t>Max IRDR</t>
  </si>
  <si>
    <t>tia_gain</t>
  </si>
  <si>
    <t>AFE (set below directly)</t>
  </si>
  <si>
    <t>Settings</t>
  </si>
  <si>
    <t>Setup (HEX Addr &amp; Mask)</t>
  </si>
  <si>
    <t>MPA size</t>
  </si>
  <si>
    <t>ma</t>
  </si>
  <si>
    <t>HEX</t>
  </si>
  <si>
    <t>BIN</t>
  </si>
  <si>
    <t>collision_detected</t>
  </si>
  <si>
    <t>peak_detect_1</t>
  </si>
  <si>
    <t>peak_detect_2</t>
  </si>
  <si>
    <t>agc_locked_bar</t>
  </si>
  <si>
    <t>squelched_flag</t>
  </si>
  <si>
    <t>noise_flag</t>
  </si>
  <si>
    <t>dc_saturation_flag</t>
  </si>
  <si>
    <t>DEC</t>
  </si>
  <si>
    <t>Poll Regs</t>
  </si>
  <si>
    <t>IADC</t>
  </si>
  <si>
    <t>QADC</t>
  </si>
  <si>
    <t>E4</t>
  </si>
  <si>
    <t>E5</t>
  </si>
  <si>
    <t>E8</t>
  </si>
  <si>
    <t>EA</t>
  </si>
  <si>
    <t>addr</t>
  </si>
  <si>
    <t>shift</t>
  </si>
  <si>
    <t>mask</t>
  </si>
  <si>
    <t>hex</t>
  </si>
  <si>
    <t>dec</t>
  </si>
  <si>
    <t>real</t>
  </si>
  <si>
    <t>Sand
Tiger</t>
  </si>
  <si>
    <t>4A</t>
  </si>
  <si>
    <t>FF00</t>
  </si>
  <si>
    <t>Mag</t>
  </si>
  <si>
    <t>Xtalk</t>
  </si>
  <si>
    <t>B981</t>
  </si>
  <si>
    <t>87D1</t>
  </si>
  <si>
    <t>7</t>
  </si>
  <si>
    <t>B521</t>
  </si>
  <si>
    <t>1DD6</t>
  </si>
  <si>
    <t>θ</t>
  </si>
  <si>
    <t>Marlin</t>
  </si>
  <si>
    <t>current value</t>
  </si>
  <si>
    <t>47</t>
  </si>
  <si>
    <t>Dist.(cm)=</t>
  </si>
  <si>
    <t>Step(cm)</t>
  </si>
  <si>
    <t># steps</t>
  </si>
  <si>
    <t>Dist.(mm)</t>
  </si>
  <si>
    <t>Average</t>
  </si>
  <si>
    <t>dY/dX</t>
  </si>
  <si>
    <t>Magnitude Sweep</t>
  </si>
  <si>
    <t>LogMag</t>
  </si>
  <si>
    <t>SandTiger</t>
  </si>
  <si>
    <t>Poly6</t>
  </si>
  <si>
    <t>White</t>
  </si>
  <si>
    <t>Grey</t>
  </si>
  <si>
    <t>Black</t>
  </si>
  <si>
    <t>AFEgain=1</t>
  </si>
  <si>
    <t>AFEgain=12</t>
  </si>
  <si>
    <t>Magnitude LINEST (poly6)</t>
  </si>
  <si>
    <t>Distance</t>
  </si>
  <si>
    <t>BB73</t>
  </si>
  <si>
    <t>45</t>
  </si>
  <si>
    <t>B2A3</t>
  </si>
  <si>
    <t>B78F</t>
  </si>
  <si>
    <t>10FE</t>
  </si>
  <si>
    <t>DSP Output</t>
  </si>
  <si>
    <t>DSP: Magnitude &amp; Distance</t>
  </si>
  <si>
    <t>m</t>
  </si>
  <si>
    <t>b</t>
  </si>
  <si>
    <t>Error</t>
  </si>
  <si>
    <t>Noise</t>
  </si>
  <si>
    <t>pk-pk</t>
  </si>
  <si>
    <t>24</t>
  </si>
  <si>
    <t>25</t>
  </si>
  <si>
    <t>FFFF</t>
  </si>
  <si>
    <t>27</t>
  </si>
  <si>
    <t>28</t>
  </si>
  <si>
    <t>2A</t>
  </si>
  <si>
    <t>2C</t>
  </si>
  <si>
    <t>2D</t>
  </si>
  <si>
    <t>2F</t>
  </si>
  <si>
    <t>cm</t>
  </si>
  <si>
    <t>Values</t>
  </si>
  <si>
    <t>Stglass</t>
  </si>
  <si>
    <t>987B</t>
  </si>
  <si>
    <t>9B4B</t>
  </si>
  <si>
    <t>6A00</t>
  </si>
  <si>
    <t>9</t>
  </si>
  <si>
    <t>8699</t>
  </si>
  <si>
    <t>1DC8</t>
  </si>
  <si>
    <t>3A00</t>
  </si>
  <si>
    <t>SandTiger with glass</t>
  </si>
  <si>
    <t>Black Marlin</t>
  </si>
  <si>
    <t>logMag</t>
  </si>
  <si>
    <t>ϴ</t>
  </si>
  <si>
    <t>rad/cm</t>
  </si>
  <si>
    <t>x</t>
  </si>
  <si>
    <t>y</t>
  </si>
  <si>
    <t>x'</t>
  </si>
  <si>
    <t>y'</t>
  </si>
  <si>
    <t>cm'</t>
  </si>
  <si>
    <t>mm</t>
  </si>
  <si>
    <t>E1BF</t>
  </si>
  <si>
    <t>B62B</t>
  </si>
  <si>
    <t>B6F9</t>
  </si>
  <si>
    <t>10FA</t>
  </si>
  <si>
    <t>Current</t>
  </si>
  <si>
    <t>Time (min)</t>
  </si>
  <si>
    <t>Most Recent</t>
  </si>
  <si>
    <t>Cross Talk Corrected</t>
  </si>
  <si>
    <t>VGA Correction</t>
  </si>
  <si>
    <t>cm"</t>
  </si>
  <si>
    <t>Poly</t>
  </si>
  <si>
    <t>Iraw</t>
  </si>
  <si>
    <t>Qraw</t>
  </si>
  <si>
    <t>xI</t>
  </si>
  <si>
    <t>xQ</t>
  </si>
  <si>
    <t>exp</t>
  </si>
  <si>
    <t>mantissa</t>
  </si>
  <si>
    <t>msb</t>
  </si>
  <si>
    <t>Experiment</t>
  </si>
  <si>
    <t>DB37</t>
  </si>
  <si>
    <t>B199</t>
  </si>
  <si>
    <t>3800</t>
  </si>
  <si>
    <t>B747</t>
  </si>
  <si>
    <t>1100</t>
  </si>
  <si>
    <t>3C</t>
  </si>
  <si>
    <t>3B</t>
  </si>
  <si>
    <t xml:space="preserve"> </t>
  </si>
  <si>
    <t>X_4</t>
  </si>
  <si>
    <t>Y_4</t>
  </si>
  <si>
    <t>Blank/Space</t>
  </si>
  <si>
    <t>Error (mm)</t>
  </si>
  <si>
    <t>reMap</t>
  </si>
  <si>
    <t>VGA Cal</t>
  </si>
  <si>
    <t>Code</t>
  </si>
  <si>
    <t>H</t>
  </si>
  <si>
    <r>
      <t>Error (</t>
    </r>
    <r>
      <rPr>
        <sz val="11"/>
        <color theme="1"/>
        <rFont val="Calibri"/>
        <family val="2"/>
      </rPr>
      <t>°)</t>
    </r>
  </si>
  <si>
    <t>poly6</t>
  </si>
  <si>
    <t>0</t>
  </si>
  <si>
    <t>19F4</t>
  </si>
  <si>
    <t>AFE</t>
  </si>
  <si>
    <t>Calibration Table</t>
  </si>
  <si>
    <t>Measure</t>
  </si>
  <si>
    <t>Cal</t>
  </si>
  <si>
    <t>VGA Gain</t>
  </si>
  <si>
    <t>AFE Gain</t>
  </si>
  <si>
    <t>Vga( 1 | 2 ) b</t>
  </si>
  <si>
    <t>sec/point</t>
  </si>
  <si>
    <t>dθ</t>
  </si>
  <si>
    <t>Iscaled</t>
  </si>
  <si>
    <t>Qscaled</t>
  </si>
  <si>
    <t>Theta</t>
  </si>
  <si>
    <r>
      <rPr>
        <sz val="11"/>
        <color theme="1"/>
        <rFont val="Calibri"/>
        <family val="2"/>
      </rPr>
      <t>°</t>
    </r>
    <r>
      <rPr>
        <sz val="8.8000000000000007"/>
        <color theme="1"/>
        <rFont val="Calibri"/>
        <family val="2"/>
      </rPr>
      <t>/</t>
    </r>
    <r>
      <rPr>
        <sz val="11"/>
        <color theme="1"/>
        <rFont val="Calibri"/>
        <family val="2"/>
        <scheme val="minor"/>
      </rPr>
      <t>cm</t>
    </r>
  </si>
  <si>
    <t>Ixtalk</t>
  </si>
  <si>
    <t>Qxtalk</t>
  </si>
  <si>
    <r>
      <t>E</t>
    </r>
    <r>
      <rPr>
        <sz val="11"/>
        <color theme="1"/>
        <rFont val="Calibri"/>
        <family val="2"/>
      </rPr>
      <t>θ</t>
    </r>
    <r>
      <rPr>
        <sz val="8.8000000000000007"/>
        <color theme="1"/>
        <rFont val="Calibri"/>
        <family val="2"/>
      </rPr>
      <t>x</t>
    </r>
  </si>
  <si>
    <t>S/xTalk (dB)</t>
  </si>
  <si>
    <t>LogMag (dB)</t>
  </si>
  <si>
    <t>maxMag=</t>
  </si>
  <si>
    <t>IQmbCoeffs</t>
  </si>
  <si>
    <t>error (cm)</t>
  </si>
  <si>
    <r>
      <t>mX+b ; mm = F(</t>
    </r>
    <r>
      <rPr>
        <sz val="11"/>
        <color theme="1"/>
        <rFont val="Calibri"/>
        <family val="2"/>
      </rPr>
      <t>°</t>
    </r>
    <r>
      <rPr>
        <sz val="8.8000000000000007"/>
        <color theme="1"/>
        <rFont val="Calibri"/>
        <family val="2"/>
      </rPr>
      <t>)</t>
    </r>
  </si>
  <si>
    <t>Theta+vga</t>
  </si>
  <si>
    <t>mmPerDeg</t>
  </si>
  <si>
    <t>Type</t>
  </si>
  <si>
    <t>R/W</t>
  </si>
  <si>
    <t>samplingControl</t>
  </si>
  <si>
    <t>algorithmControl</t>
  </si>
  <si>
    <t>signalIntegrity</t>
  </si>
  <si>
    <t>closedLoopCalibration</t>
  </si>
  <si>
    <t>openLoopCorrection</t>
  </si>
  <si>
    <t>interrupt</t>
  </si>
  <si>
    <t>analogControl</t>
  </si>
  <si>
    <t>fuse</t>
  </si>
  <si>
    <t>lightSampleStatus</t>
  </si>
  <si>
    <t>calibrationStatus</t>
  </si>
  <si>
    <t>debugging</t>
  </si>
  <si>
    <t>digitalTest</t>
  </si>
  <si>
    <t>detectionModeControl</t>
  </si>
  <si>
    <t>precision</t>
  </si>
  <si>
    <t>nBytes</t>
  </si>
  <si>
    <t>status</t>
  </si>
  <si>
    <t>dft</t>
  </si>
  <si>
    <t>C#</t>
  </si>
  <si>
    <t>C++</t>
  </si>
  <si>
    <t>Auto Gen Dis.</t>
  </si>
  <si>
    <t>APIfields</t>
  </si>
  <si>
    <t>dataTable</t>
  </si>
  <si>
    <t>iAdcMsb</t>
  </si>
  <si>
    <t>iAdcLsb</t>
  </si>
  <si>
    <t>mag_exp</t>
  </si>
  <si>
    <t>mag</t>
  </si>
  <si>
    <t>phase</t>
  </si>
  <si>
    <t>i_raw_exp</t>
  </si>
  <si>
    <t>q_raw_exp</t>
  </si>
  <si>
    <t>ev_before</t>
  </si>
  <si>
    <t>ev_after</t>
  </si>
  <si>
    <t>temperature</t>
  </si>
  <si>
    <t>ambient</t>
  </si>
  <si>
    <t>vga1_light</t>
  </si>
  <si>
    <t>vga2_light</t>
  </si>
  <si>
    <t>gain</t>
  </si>
  <si>
    <t>i_adc</t>
  </si>
  <si>
    <t>q_adc</t>
  </si>
  <si>
    <t>i_raw</t>
  </si>
  <si>
    <t>q_raw</t>
  </si>
  <si>
    <t>nco_phase_id</t>
  </si>
  <si>
    <t>nco_phase_in</t>
  </si>
  <si>
    <t>nco_led_thld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</si>
</sst>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F800]dddd\,\ mmmm\ dd\,\ yyyy"/>
    <numFmt numFmtId="165" formatCode="0.0%"/>
    <numFmt numFmtId="166" formatCode="0.0"/>
    <numFmt numFmtId="167" formatCode="0.000"/>
    <numFmt numFmtId="168" formatCode="0.000E+00"/>
    <numFmt numFmtId="169" formatCode="0.0000"/>
    <numFmt numFmtId="170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indexed="81"/>
      <name val="Tahoma"/>
      <family val="2"/>
    </font>
    <font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sz val="16"/>
      <color indexed="81"/>
      <name val="Tahoma"/>
      <family val="2"/>
    </font>
    <font>
      <strike/>
      <sz val="11"/>
      <color theme="1"/>
      <name val="Times New Roman"/>
      <family val="1"/>
    </font>
    <font>
      <b/>
      <strike/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theme="1"/>
      <name val="Courier New"/>
      <family val="3"/>
    </font>
    <font>
      <sz val="11"/>
      <color rgb="FF000000"/>
      <name val="Calibri"/>
      <family val="2"/>
      <scheme val="minor"/>
    </font>
    <font>
      <sz val="8.8000000000000007"/>
      <color theme="1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0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49" fontId="0" fillId="0" borderId="7" xfId="0" applyNumberFormat="1" applyBorder="1"/>
    <xf numFmtId="0" fontId="0" fillId="0" borderId="8" xfId="0" applyBorder="1" applyAlignment="1">
      <alignment horizontal="center"/>
    </xf>
    <xf numFmtId="49" fontId="0" fillId="0" borderId="9" xfId="0" applyNumberForma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2" xfId="0" applyFont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49" fontId="0" fillId="0" borderId="4" xfId="0" applyNumberFormat="1" applyBorder="1"/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0" xfId="0" applyNumberFormat="1" applyBorder="1"/>
    <xf numFmtId="49" fontId="0" fillId="0" borderId="2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8" xfId="0" applyFont="1" applyBorder="1"/>
    <xf numFmtId="0" fontId="6" fillId="0" borderId="29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6" fillId="3" borderId="19" xfId="0" applyFont="1" applyFill="1" applyBorder="1" applyAlignment="1">
      <alignment horizontal="center"/>
    </xf>
    <xf numFmtId="0" fontId="6" fillId="3" borderId="33" xfId="0" applyFont="1" applyFill="1" applyBorder="1" applyAlignment="1">
      <alignment horizontal="center"/>
    </xf>
    <xf numFmtId="0" fontId="6" fillId="3" borderId="34" xfId="0" applyFont="1" applyFill="1" applyBorder="1" applyAlignment="1">
      <alignment horizontal="center"/>
    </xf>
    <xf numFmtId="0" fontId="0" fillId="0" borderId="0" xfId="0" applyAlignment="1" applyProtection="1">
      <alignment horizontal="right" vertical="center"/>
      <protection locked="0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49" fontId="4" fillId="4" borderId="1" xfId="1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4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4" fillId="4" borderId="1" xfId="1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49" fontId="0" fillId="0" borderId="32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 vertical="center"/>
    </xf>
    <xf numFmtId="49" fontId="0" fillId="0" borderId="42" xfId="0" applyNumberFormat="1" applyBorder="1" applyAlignment="1">
      <alignment horizontal="center" vertical="center"/>
    </xf>
    <xf numFmtId="49" fontId="0" fillId="0" borderId="45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2" fillId="9" borderId="4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left" vertical="center"/>
    </xf>
    <xf numFmtId="0" fontId="2" fillId="9" borderId="7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left" vertical="center"/>
    </xf>
    <xf numFmtId="0" fontId="2" fillId="15" borderId="7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left" vertical="center"/>
    </xf>
    <xf numFmtId="0" fontId="2" fillId="14" borderId="7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left" vertical="center"/>
    </xf>
    <xf numFmtId="0" fontId="2" fillId="12" borderId="7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left" vertical="center"/>
    </xf>
    <xf numFmtId="0" fontId="2" fillId="12" borderId="9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left" vertical="center"/>
    </xf>
    <xf numFmtId="0" fontId="2" fillId="16" borderId="3" xfId="0" applyFont="1" applyFill="1" applyBorder="1" applyAlignment="1">
      <alignment horizontal="center" vertical="center"/>
    </xf>
    <xf numFmtId="0" fontId="1" fillId="16" borderId="3" xfId="0" applyFont="1" applyFill="1" applyBorder="1" applyAlignment="1">
      <alignment horizontal="left" vertical="center"/>
    </xf>
    <xf numFmtId="0" fontId="2" fillId="13" borderId="5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left" vertical="center"/>
    </xf>
    <xf numFmtId="0" fontId="2" fillId="13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left" vertical="center"/>
    </xf>
    <xf numFmtId="0" fontId="2" fillId="12" borderId="5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left" vertical="center"/>
    </xf>
    <xf numFmtId="0" fontId="2" fillId="12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left" vertical="center"/>
    </xf>
    <xf numFmtId="0" fontId="2" fillId="8" borderId="10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left" vertical="center"/>
    </xf>
    <xf numFmtId="0" fontId="2" fillId="8" borderId="5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left" vertical="center"/>
    </xf>
    <xf numFmtId="0" fontId="2" fillId="10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left" vertical="center"/>
    </xf>
    <xf numFmtId="0" fontId="2" fillId="10" borderId="3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left" vertical="center"/>
    </xf>
    <xf numFmtId="0" fontId="2" fillId="11" borderId="3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left" vertical="center"/>
    </xf>
    <xf numFmtId="0" fontId="2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left" vertical="center"/>
    </xf>
    <xf numFmtId="0" fontId="2" fillId="11" borderId="7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" fillId="17" borderId="3" xfId="0" applyFont="1" applyFill="1" applyBorder="1" applyAlignment="1">
      <alignment vertical="center"/>
    </xf>
    <xf numFmtId="0" fontId="2" fillId="13" borderId="7" xfId="0" applyFont="1" applyFill="1" applyBorder="1" applyAlignment="1">
      <alignment horizontal="center" vertical="center"/>
    </xf>
    <xf numFmtId="0" fontId="2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left" vertical="center"/>
    </xf>
    <xf numFmtId="0" fontId="1" fillId="18" borderId="3" xfId="0" applyFont="1" applyFill="1" applyBorder="1" applyAlignment="1">
      <alignment vertical="center"/>
    </xf>
    <xf numFmtId="0" fontId="2" fillId="18" borderId="3" xfId="0" applyFont="1" applyFill="1" applyBorder="1" applyAlignment="1">
      <alignment horizontal="center" vertical="center"/>
    </xf>
    <xf numFmtId="0" fontId="1" fillId="18" borderId="3" xfId="0" applyFont="1" applyFill="1" applyBorder="1" applyAlignment="1">
      <alignment horizontal="left" vertical="center"/>
    </xf>
    <xf numFmtId="0" fontId="2" fillId="17" borderId="5" xfId="0" applyFont="1" applyFill="1" applyBorder="1" applyAlignment="1">
      <alignment horizontal="center" vertical="center"/>
    </xf>
    <xf numFmtId="0" fontId="1" fillId="17" borderId="5" xfId="0" applyFont="1" applyFill="1" applyBorder="1" applyAlignment="1">
      <alignment horizontal="left" vertical="center"/>
    </xf>
    <xf numFmtId="0" fontId="2" fillId="17" borderId="3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left" vertical="center"/>
    </xf>
    <xf numFmtId="0" fontId="2" fillId="19" borderId="3" xfId="0" applyFont="1" applyFill="1" applyBorder="1" applyAlignment="1">
      <alignment horizontal="center" vertical="center"/>
    </xf>
    <xf numFmtId="0" fontId="1" fillId="19" borderId="3" xfId="0" applyFont="1" applyFill="1" applyBorder="1" applyAlignment="1">
      <alignment horizontal="left" vertical="center"/>
    </xf>
    <xf numFmtId="0" fontId="1" fillId="20" borderId="3" xfId="0" applyFont="1" applyFill="1" applyBorder="1" applyAlignment="1">
      <alignment horizontal="left" vertical="center"/>
    </xf>
    <xf numFmtId="0" fontId="2" fillId="20" borderId="3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left" vertical="center"/>
    </xf>
    <xf numFmtId="0" fontId="2" fillId="20" borderId="5" xfId="0" applyFont="1" applyFill="1" applyBorder="1" applyAlignment="1">
      <alignment horizontal="center" vertical="center"/>
    </xf>
    <xf numFmtId="0" fontId="1" fillId="20" borderId="6" xfId="0" applyFont="1" applyFill="1" applyBorder="1" applyAlignment="1">
      <alignment horizontal="left" vertical="center"/>
    </xf>
    <xf numFmtId="0" fontId="1" fillId="20" borderId="8" xfId="0" applyFont="1" applyFill="1" applyBorder="1" applyAlignment="1">
      <alignment horizontal="left" vertical="center"/>
    </xf>
    <xf numFmtId="0" fontId="2" fillId="21" borderId="3" xfId="0" applyFont="1" applyFill="1" applyBorder="1" applyAlignment="1">
      <alignment horizontal="center" vertical="center"/>
    </xf>
    <xf numFmtId="0" fontId="1" fillId="21" borderId="8" xfId="0" applyFont="1" applyFill="1" applyBorder="1" applyAlignment="1">
      <alignment horizontal="left" vertical="center"/>
    </xf>
    <xf numFmtId="0" fontId="2" fillId="22" borderId="3" xfId="0" applyFont="1" applyFill="1" applyBorder="1" applyAlignment="1">
      <alignment horizontal="center" vertical="center"/>
    </xf>
    <xf numFmtId="0" fontId="1" fillId="22" borderId="8" xfId="0" applyFont="1" applyFill="1" applyBorder="1" applyAlignment="1">
      <alignment horizontal="left" vertical="center"/>
    </xf>
    <xf numFmtId="0" fontId="2" fillId="22" borderId="10" xfId="0" applyFont="1" applyFill="1" applyBorder="1" applyAlignment="1">
      <alignment horizontal="center" vertical="center"/>
    </xf>
    <xf numFmtId="0" fontId="1" fillId="22" borderId="11" xfId="0" applyFont="1" applyFill="1" applyBorder="1" applyAlignment="1">
      <alignment horizontal="left" vertical="center"/>
    </xf>
    <xf numFmtId="0" fontId="12" fillId="18" borderId="3" xfId="0" applyFont="1" applyFill="1" applyBorder="1" applyAlignment="1">
      <alignment vertical="center"/>
    </xf>
    <xf numFmtId="0" fontId="12" fillId="17" borderId="3" xfId="0" applyFont="1" applyFill="1" applyBorder="1" applyAlignment="1">
      <alignment vertical="center"/>
    </xf>
    <xf numFmtId="0" fontId="12" fillId="8" borderId="3" xfId="0" applyFont="1" applyFill="1" applyBorder="1" applyAlignment="1">
      <alignment horizontal="left" vertical="center"/>
    </xf>
    <xf numFmtId="0" fontId="12" fillId="10" borderId="3" xfId="0" applyFont="1" applyFill="1" applyBorder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1" fillId="9" borderId="4" xfId="0" applyFont="1" applyFill="1" applyBorder="1" applyAlignment="1">
      <alignment horizontal="left" vertical="center"/>
    </xf>
    <xf numFmtId="0" fontId="1" fillId="16" borderId="5" xfId="0" applyFont="1" applyFill="1" applyBorder="1" applyAlignment="1">
      <alignment horizontal="left" vertical="center"/>
    </xf>
    <xf numFmtId="0" fontId="12" fillId="13" borderId="5" xfId="0" applyFont="1" applyFill="1" applyBorder="1" applyAlignment="1">
      <alignment vertical="center"/>
    </xf>
    <xf numFmtId="0" fontId="12" fillId="20" borderId="6" xfId="0" applyFont="1" applyFill="1" applyBorder="1" applyAlignment="1">
      <alignment horizontal="left" vertical="center"/>
    </xf>
    <xf numFmtId="0" fontId="1" fillId="15" borderId="7" xfId="0" applyFont="1" applyFill="1" applyBorder="1" applyAlignment="1">
      <alignment horizontal="left" vertical="center"/>
    </xf>
    <xf numFmtId="0" fontId="12" fillId="21" borderId="8" xfId="0" applyFont="1" applyFill="1" applyBorder="1" applyAlignment="1">
      <alignment horizontal="left" vertical="center"/>
    </xf>
    <xf numFmtId="0" fontId="1" fillId="14" borderId="7" xfId="0" applyFont="1" applyFill="1" applyBorder="1" applyAlignment="1">
      <alignment horizontal="left" vertical="center"/>
    </xf>
    <xf numFmtId="0" fontId="12" fillId="22" borderId="8" xfId="0" applyFont="1" applyFill="1" applyBorder="1" applyAlignment="1">
      <alignment horizontal="left" vertical="center"/>
    </xf>
    <xf numFmtId="0" fontId="1" fillId="12" borderId="9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left" vertical="center"/>
    </xf>
    <xf numFmtId="0" fontId="12" fillId="19" borderId="10" xfId="0" applyFont="1" applyFill="1" applyBorder="1" applyAlignment="1">
      <alignment vertical="center"/>
    </xf>
    <xf numFmtId="0" fontId="12" fillId="0" borderId="11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2" fillId="16" borderId="5" xfId="0" applyFont="1" applyFill="1" applyBorder="1" applyAlignment="1">
      <alignment horizontal="left" vertical="center"/>
    </xf>
    <xf numFmtId="0" fontId="1" fillId="13" borderId="5" xfId="0" applyFont="1" applyFill="1" applyBorder="1" applyAlignment="1">
      <alignment vertical="center"/>
    </xf>
    <xf numFmtId="0" fontId="12" fillId="15" borderId="7" xfId="0" applyFont="1" applyFill="1" applyBorder="1" applyAlignment="1">
      <alignment horizontal="left" vertical="center"/>
    </xf>
    <xf numFmtId="0" fontId="12" fillId="14" borderId="7" xfId="0" applyFont="1" applyFill="1" applyBorder="1" applyAlignment="1">
      <alignment horizontal="left" vertical="center"/>
    </xf>
    <xf numFmtId="0" fontId="12" fillId="12" borderId="9" xfId="0" applyFont="1" applyFill="1" applyBorder="1" applyAlignment="1">
      <alignment horizontal="left" vertical="center"/>
    </xf>
    <xf numFmtId="0" fontId="1" fillId="19" borderId="10" xfId="0" applyFont="1" applyFill="1" applyBorder="1" applyAlignment="1">
      <alignment vertical="center"/>
    </xf>
    <xf numFmtId="0" fontId="1" fillId="0" borderId="11" xfId="0" applyFont="1" applyFill="1" applyBorder="1" applyAlignment="1">
      <alignment horizontal="left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locked="0"/>
    </xf>
    <xf numFmtId="0" fontId="0" fillId="3" borderId="52" xfId="0" applyFill="1" applyBorder="1" applyAlignment="1" applyProtection="1">
      <alignment horizontal="center" vertical="center"/>
      <protection locked="0"/>
    </xf>
    <xf numFmtId="0" fontId="0" fillId="3" borderId="53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9" fontId="0" fillId="0" borderId="7" xfId="0" applyNumberFormat="1" applyBorder="1" applyAlignment="1" applyProtection="1">
      <alignment horizontal="center" vertical="center"/>
      <protection locked="0"/>
    </xf>
    <xf numFmtId="4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left" vertical="center"/>
      <protection locked="0"/>
    </xf>
    <xf numFmtId="48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4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3" borderId="0" xfId="0" applyNumberFormat="1" applyFill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0" fontId="0" fillId="3" borderId="53" xfId="0" applyFill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 vertical="center"/>
    </xf>
    <xf numFmtId="48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48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11" borderId="0" xfId="0" applyFill="1" applyAlignment="1">
      <alignment horizontal="center" vertical="center"/>
    </xf>
    <xf numFmtId="0" fontId="0" fillId="0" borderId="42" xfId="0" applyBorder="1" applyAlignment="1" applyProtection="1">
      <alignment vertical="center"/>
      <protection locked="0"/>
    </xf>
    <xf numFmtId="0" fontId="0" fillId="0" borderId="31" xfId="0" applyBorder="1" applyAlignment="1">
      <alignment horizontal="center" vertical="center"/>
    </xf>
    <xf numFmtId="48" fontId="0" fillId="0" borderId="31" xfId="0" applyNumberFormat="1" applyBorder="1" applyAlignment="1">
      <alignment horizontal="center" vertical="center"/>
    </xf>
    <xf numFmtId="48" fontId="0" fillId="3" borderId="31" xfId="0" applyNumberFormat="1" applyFill="1" applyBorder="1" applyAlignment="1">
      <alignment horizontal="center" vertical="center"/>
    </xf>
    <xf numFmtId="48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8" fontId="0" fillId="0" borderId="0" xfId="0" applyNumberFormat="1" applyBorder="1" applyAlignment="1">
      <alignment horizontal="center" vertical="center"/>
    </xf>
    <xf numFmtId="48" fontId="0" fillId="3" borderId="0" xfId="0" applyNumberFormat="1" applyFill="1" applyBorder="1" applyAlignment="1">
      <alignment horizontal="center" vertical="center"/>
    </xf>
    <xf numFmtId="48" fontId="0" fillId="0" borderId="42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6" fontId="0" fillId="3" borderId="0" xfId="0" applyNumberFormat="1" applyFill="1" applyBorder="1" applyAlignment="1">
      <alignment horizontal="center" vertical="center"/>
    </xf>
    <xf numFmtId="166" fontId="0" fillId="0" borderId="42" xfId="0" applyNumberFormat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/>
    <xf numFmtId="48" fontId="0" fillId="0" borderId="2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168" fontId="0" fillId="3" borderId="0" xfId="0" applyNumberFormat="1" applyFill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16" fillId="0" borderId="0" xfId="0" applyFont="1"/>
    <xf numFmtId="11" fontId="0" fillId="0" borderId="0" xfId="0" applyNumberFormat="1" applyAlignment="1"/>
    <xf numFmtId="0" fontId="6" fillId="0" borderId="7" xfId="0" applyFont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0" fillId="3" borderId="5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horizontal="center" vertical="center"/>
      <protection locked="0"/>
    </xf>
    <xf numFmtId="170" fontId="0" fillId="3" borderId="3" xfId="0" applyNumberFormat="1" applyFill="1" applyBorder="1" applyAlignment="1" applyProtection="1">
      <alignment horizontal="center" vertical="center"/>
      <protection locked="0"/>
    </xf>
    <xf numFmtId="170" fontId="0" fillId="3" borderId="8" xfId="0" applyNumberFormat="1" applyFill="1" applyBorder="1" applyAlignment="1" applyProtection="1">
      <alignment horizontal="center" vertical="center"/>
      <protection locked="0"/>
    </xf>
    <xf numFmtId="170" fontId="0" fillId="3" borderId="10" xfId="0" applyNumberFormat="1" applyFill="1" applyBorder="1" applyAlignment="1" applyProtection="1">
      <alignment horizontal="center" vertical="center"/>
      <protection locked="0"/>
    </xf>
    <xf numFmtId="170" fontId="0" fillId="3" borderId="11" xfId="0" applyNumberFormat="1" applyFill="1" applyBorder="1" applyAlignment="1" applyProtection="1">
      <alignment horizontal="center" vertical="center"/>
      <protection locked="0"/>
    </xf>
    <xf numFmtId="168" fontId="0" fillId="3" borderId="3" xfId="0" applyNumberFormat="1" applyFont="1" applyFill="1" applyBorder="1" applyAlignment="1" applyProtection="1">
      <alignment horizontal="center" vertical="center"/>
      <protection locked="0"/>
    </xf>
    <xf numFmtId="170" fontId="0" fillId="3" borderId="8" xfId="0" applyNumberFormat="1" applyFont="1" applyFill="1" applyBorder="1" applyAlignment="1" applyProtection="1">
      <alignment horizontal="center" vertical="center"/>
      <protection locked="0"/>
    </xf>
    <xf numFmtId="0" fontId="0" fillId="3" borderId="57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1" fontId="0" fillId="0" borderId="0" xfId="0" applyNumberFormat="1" applyFill="1" applyBorder="1" applyAlignment="1">
      <alignment horizontal="center"/>
    </xf>
    <xf numFmtId="166" fontId="0" fillId="0" borderId="0" xfId="0" applyNumberFormat="1" applyFill="1" applyAlignment="1">
      <alignment horizontal="center"/>
    </xf>
    <xf numFmtId="0" fontId="0" fillId="3" borderId="12" xfId="0" applyFill="1" applyBorder="1" applyAlignment="1">
      <alignment horizontal="right"/>
    </xf>
    <xf numFmtId="0" fontId="0" fillId="3" borderId="14" xfId="0" applyFill="1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1" fontId="0" fillId="3" borderId="3" xfId="0" applyNumberFormat="1" applyFill="1" applyBorder="1" applyAlignment="1">
      <alignment horizontal="center"/>
    </xf>
    <xf numFmtId="11" fontId="0" fillId="3" borderId="4" xfId="0" applyNumberFormat="1" applyFill="1" applyBorder="1" applyAlignment="1">
      <alignment horizontal="center"/>
    </xf>
    <xf numFmtId="11" fontId="0" fillId="3" borderId="6" xfId="0" applyNumberFormat="1" applyFill="1" applyBorder="1" applyAlignment="1">
      <alignment horizontal="center"/>
    </xf>
    <xf numFmtId="0" fontId="0" fillId="0" borderId="0" xfId="0" quotePrefix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/>
    <xf numFmtId="49" fontId="0" fillId="0" borderId="31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0" fontId="0" fillId="0" borderId="0" xfId="0" applyBorder="1"/>
    <xf numFmtId="49" fontId="0" fillId="0" borderId="0" xfId="0" applyNumberFormat="1" applyBorder="1"/>
    <xf numFmtId="0" fontId="0" fillId="0" borderId="42" xfId="0" applyBorder="1"/>
    <xf numFmtId="0" fontId="9" fillId="0" borderId="0" xfId="0" applyFont="1" applyBorder="1"/>
    <xf numFmtId="165" fontId="0" fillId="0" borderId="0" xfId="0" applyNumberFormat="1" applyBorder="1" applyAlignment="1">
      <alignment horizontal="center"/>
    </xf>
    <xf numFmtId="0" fontId="9" fillId="0" borderId="0" xfId="0" applyFont="1" applyFill="1" applyBorder="1"/>
    <xf numFmtId="0" fontId="0" fillId="0" borderId="48" xfId="0" applyBorder="1"/>
    <xf numFmtId="0" fontId="0" fillId="0" borderId="45" xfId="0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1" fillId="7" borderId="23" xfId="0" applyFont="1" applyFill="1" applyBorder="1" applyAlignment="1">
      <alignment horizontal="center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1" fillId="7" borderId="4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38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1" fillId="6" borderId="26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21" xfId="0" applyFill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6" fillId="0" borderId="5" xfId="0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0" fillId="0" borderId="35" xfId="0" applyBorder="1" applyAlignment="1" applyProtection="1">
      <alignment horizontal="left" vertical="center"/>
      <protection locked="0"/>
    </xf>
    <xf numFmtId="0" fontId="0" fillId="0" borderId="51" xfId="0" applyBorder="1" applyAlignment="1" applyProtection="1">
      <alignment horizontal="center" vertical="center" textRotation="90"/>
      <protection locked="0"/>
    </xf>
    <xf numFmtId="0" fontId="0" fillId="0" borderId="52" xfId="0" applyBorder="1" applyAlignment="1" applyProtection="1">
      <alignment horizontal="center" vertical="center" textRotation="90"/>
      <protection locked="0"/>
    </xf>
    <xf numFmtId="0" fontId="0" fillId="0" borderId="53" xfId="0" applyBorder="1" applyAlignment="1" applyProtection="1">
      <alignment horizontal="center" vertical="center" textRotation="90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49" fontId="0" fillId="0" borderId="10" xfId="0" applyNumberFormat="1" applyBorder="1" applyAlignment="1" applyProtection="1">
      <alignment horizontal="left" vertical="center"/>
      <protection locked="0"/>
    </xf>
    <xf numFmtId="49" fontId="0" fillId="0" borderId="3" xfId="0" applyNumberFormat="1" applyBorder="1" applyAlignment="1" applyProtection="1">
      <alignment horizontal="left" vertical="center"/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 vertical="center"/>
      <protection locked="0"/>
    </xf>
    <xf numFmtId="0" fontId="0" fillId="0" borderId="47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48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19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52" xfId="0" applyFill="1" applyBorder="1" applyAlignment="1">
      <alignment horizontal="center" vertical="center" wrapText="1"/>
    </xf>
    <xf numFmtId="0" fontId="0" fillId="3" borderId="53" xfId="0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49" fontId="0" fillId="0" borderId="0" xfId="0" applyNumberFormat="1" applyAlignment="1">
      <alignment horizontal="center" vertical="center"/>
    </xf>
  </cellXfs>
  <cellStyles count="2">
    <cellStyle name="Normal" xfId="0" builtinId="0"/>
    <cellStyle name="Normal 2" xfId="1"/>
  </cellStyles>
  <dxfs count="9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 coupled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Test!$B$13:$B$44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Test!$C$13:$C$44</c:f>
              <c:numCache>
                <c:formatCode>General</c:formatCode>
                <c:ptCount val="32"/>
                <c:pt idx="0">
                  <c:v>-74.616615295410156</c:v>
                </c:pt>
                <c:pt idx="1">
                  <c:v>-74.820068359375</c:v>
                </c:pt>
                <c:pt idx="2">
                  <c:v>-73.904525756835937</c:v>
                </c:pt>
                <c:pt idx="3">
                  <c:v>-74.209709167480469</c:v>
                </c:pt>
                <c:pt idx="4">
                  <c:v>-74.413162231445313</c:v>
                </c:pt>
                <c:pt idx="5">
                  <c:v>-74.413162231445313</c:v>
                </c:pt>
                <c:pt idx="6">
                  <c:v>-74.820068359375</c:v>
                </c:pt>
                <c:pt idx="7">
                  <c:v>-74.616615295410156</c:v>
                </c:pt>
                <c:pt idx="8">
                  <c:v>-74.514892578125</c:v>
                </c:pt>
                <c:pt idx="9">
                  <c:v>-75.532157897949219</c:v>
                </c:pt>
                <c:pt idx="10">
                  <c:v>-75.430435180664063</c:v>
                </c:pt>
                <c:pt idx="11">
                  <c:v>-75.532157897949219</c:v>
                </c:pt>
                <c:pt idx="12">
                  <c:v>-75.430435180664063</c:v>
                </c:pt>
                <c:pt idx="13">
                  <c:v>-75.430435180664063</c:v>
                </c:pt>
                <c:pt idx="14">
                  <c:v>-75.532157897949219</c:v>
                </c:pt>
                <c:pt idx="15">
                  <c:v>-75.532157897949219</c:v>
                </c:pt>
                <c:pt idx="16">
                  <c:v>-75.226974487304688</c:v>
                </c:pt>
                <c:pt idx="17">
                  <c:v>-75.226974487304688</c:v>
                </c:pt>
                <c:pt idx="18">
                  <c:v>-75.125251770019531</c:v>
                </c:pt>
                <c:pt idx="19">
                  <c:v>-75.023521423339844</c:v>
                </c:pt>
                <c:pt idx="20">
                  <c:v>-74.718345642089844</c:v>
                </c:pt>
                <c:pt idx="21">
                  <c:v>-74.921798706054688</c:v>
                </c:pt>
                <c:pt idx="22">
                  <c:v>-74.820068359375</c:v>
                </c:pt>
                <c:pt idx="23">
                  <c:v>-74.616615295410156</c:v>
                </c:pt>
                <c:pt idx="24">
                  <c:v>-74.514892578125</c:v>
                </c:pt>
                <c:pt idx="25">
                  <c:v>-74.413162231445313</c:v>
                </c:pt>
                <c:pt idx="26">
                  <c:v>-74.413162231445313</c:v>
                </c:pt>
                <c:pt idx="27">
                  <c:v>-74.514892578125</c:v>
                </c:pt>
                <c:pt idx="28">
                  <c:v>-74.514892578125</c:v>
                </c:pt>
                <c:pt idx="29">
                  <c:v>-74.820068359375</c:v>
                </c:pt>
                <c:pt idx="30">
                  <c:v>-75.328704833984375</c:v>
                </c:pt>
                <c:pt idx="31">
                  <c:v>-13.885709762573242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55096"/>
        <c:axId val="435054704"/>
      </c:scatterChart>
      <c:scatterChart>
        <c:scatterStyle val="lineMarker"/>
        <c:varyColors val="0"/>
        <c:ser>
          <c:idx val="1"/>
          <c:order val="1"/>
          <c:tx>
            <c:v>DC Coupled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Test!$B$13:$B$44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Test!$C$13:$C$44</c:f>
              <c:numCache>
                <c:formatCode>General</c:formatCode>
                <c:ptCount val="32"/>
                <c:pt idx="0">
                  <c:v>-74.616615295410156</c:v>
                </c:pt>
                <c:pt idx="1">
                  <c:v>-74.820068359375</c:v>
                </c:pt>
                <c:pt idx="2">
                  <c:v>-73.904525756835937</c:v>
                </c:pt>
                <c:pt idx="3">
                  <c:v>-74.209709167480469</c:v>
                </c:pt>
                <c:pt idx="4">
                  <c:v>-74.413162231445313</c:v>
                </c:pt>
                <c:pt idx="5">
                  <c:v>-74.413162231445313</c:v>
                </c:pt>
                <c:pt idx="6">
                  <c:v>-74.820068359375</c:v>
                </c:pt>
                <c:pt idx="7">
                  <c:v>-74.616615295410156</c:v>
                </c:pt>
                <c:pt idx="8">
                  <c:v>-74.514892578125</c:v>
                </c:pt>
                <c:pt idx="9">
                  <c:v>-75.532157897949219</c:v>
                </c:pt>
                <c:pt idx="10">
                  <c:v>-75.430435180664063</c:v>
                </c:pt>
                <c:pt idx="11">
                  <c:v>-75.532157897949219</c:v>
                </c:pt>
                <c:pt idx="12">
                  <c:v>-75.430435180664063</c:v>
                </c:pt>
                <c:pt idx="13">
                  <c:v>-75.430435180664063</c:v>
                </c:pt>
                <c:pt idx="14">
                  <c:v>-75.532157897949219</c:v>
                </c:pt>
                <c:pt idx="15">
                  <c:v>-75.532157897949219</c:v>
                </c:pt>
                <c:pt idx="16">
                  <c:v>-75.226974487304688</c:v>
                </c:pt>
                <c:pt idx="17">
                  <c:v>-75.226974487304688</c:v>
                </c:pt>
                <c:pt idx="18">
                  <c:v>-75.125251770019531</c:v>
                </c:pt>
                <c:pt idx="19">
                  <c:v>-75.023521423339844</c:v>
                </c:pt>
                <c:pt idx="20">
                  <c:v>-74.718345642089844</c:v>
                </c:pt>
                <c:pt idx="21">
                  <c:v>-74.921798706054688</c:v>
                </c:pt>
                <c:pt idx="22">
                  <c:v>-74.820068359375</c:v>
                </c:pt>
                <c:pt idx="23">
                  <c:v>-74.616615295410156</c:v>
                </c:pt>
                <c:pt idx="24">
                  <c:v>-74.514892578125</c:v>
                </c:pt>
                <c:pt idx="25">
                  <c:v>-74.413162231445313</c:v>
                </c:pt>
                <c:pt idx="26">
                  <c:v>-74.413162231445313</c:v>
                </c:pt>
                <c:pt idx="27">
                  <c:v>-74.514892578125</c:v>
                </c:pt>
                <c:pt idx="28">
                  <c:v>-74.514892578125</c:v>
                </c:pt>
                <c:pt idx="29">
                  <c:v>-74.820068359375</c:v>
                </c:pt>
                <c:pt idx="30">
                  <c:v>-75.328704833984375</c:v>
                </c:pt>
                <c:pt idx="31">
                  <c:v>-13.885709762573242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53920"/>
        <c:axId val="435053528"/>
      </c:scatterChart>
      <c:valAx>
        <c:axId val="435055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54704"/>
        <c:crosses val="autoZero"/>
        <c:crossBetween val="midCat"/>
      </c:valAx>
      <c:valAx>
        <c:axId val="43505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55096"/>
        <c:crosses val="autoZero"/>
        <c:crossBetween val="midCat"/>
      </c:valAx>
      <c:valAx>
        <c:axId val="43505352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53920"/>
        <c:crosses val="max"/>
        <c:crossBetween val="midCat"/>
      </c:valAx>
      <c:valAx>
        <c:axId val="435053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505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sweepAPT!$B$5</c:f>
          <c:strCache>
            <c:ptCount val="1"/>
            <c:pt idx="0">
              <c:v>Magnitude Sweep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5096237970253732"/>
          <c:h val="0.62271617089530473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sweepAPT!$D$31</c:f>
              <c:strCache>
                <c:ptCount val="1"/>
                <c:pt idx="0">
                  <c:v>Magnitude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sweepAPT!$D$32:$D$632</c:f>
              <c:numCache>
                <c:formatCode>General</c:formatCode>
                <c:ptCount val="601"/>
                <c:pt idx="0">
                  <c:v>5.6615795675774505</c:v>
                </c:pt>
                <c:pt idx="1">
                  <c:v>5.5945274499348372</c:v>
                </c:pt>
                <c:pt idx="2">
                  <c:v>8.6775538862430626</c:v>
                </c:pt>
                <c:pt idx="3">
                  <c:v>3.394635357514399</c:v>
                </c:pt>
                <c:pt idx="4">
                  <c:v>10.370458113388699</c:v>
                </c:pt>
                <c:pt idx="5">
                  <c:v>1.1484871178624758</c:v>
                </c:pt>
                <c:pt idx="6">
                  <c:v>11.760088414634842</c:v>
                </c:pt>
                <c:pt idx="7">
                  <c:v>9.0646203685890274</c:v>
                </c:pt>
                <c:pt idx="8">
                  <c:v>8.8699529149961283</c:v>
                </c:pt>
                <c:pt idx="9">
                  <c:v>10.147586795590113</c:v>
                </c:pt>
                <c:pt idx="10">
                  <c:v>7.5747475099182813</c:v>
                </c:pt>
                <c:pt idx="11">
                  <c:v>8.1283952596817812</c:v>
                </c:pt>
                <c:pt idx="12">
                  <c:v>9.889782096593315</c:v>
                </c:pt>
                <c:pt idx="13">
                  <c:v>7.5265800099702718</c:v>
                </c:pt>
                <c:pt idx="14">
                  <c:v>9.9737948417495943</c:v>
                </c:pt>
                <c:pt idx="15">
                  <c:v>4.9450064552385191</c:v>
                </c:pt>
                <c:pt idx="16">
                  <c:v>9.3558026563877341</c:v>
                </c:pt>
                <c:pt idx="17">
                  <c:v>8.3109925700380671</c:v>
                </c:pt>
                <c:pt idx="18">
                  <c:v>4.0638016438437949</c:v>
                </c:pt>
                <c:pt idx="19">
                  <c:v>5.9627462916234526</c:v>
                </c:pt>
                <c:pt idx="20">
                  <c:v>4.3056510003199282</c:v>
                </c:pt>
                <c:pt idx="21">
                  <c:v>5.9686360739063398</c:v>
                </c:pt>
                <c:pt idx="22">
                  <c:v>2.3094565684693711</c:v>
                </c:pt>
                <c:pt idx="23">
                  <c:v>3.282782308746564</c:v>
                </c:pt>
                <c:pt idx="24">
                  <c:v>5.0640545953263452</c:v>
                </c:pt>
                <c:pt idx="25">
                  <c:v>4.7626193407474977</c:v>
                </c:pt>
                <c:pt idx="26">
                  <c:v>4.1324024957450112</c:v>
                </c:pt>
                <c:pt idx="27">
                  <c:v>4.5731969174191267</c:v>
                </c:pt>
                <c:pt idx="28">
                  <c:v>6.5714679457276137</c:v>
                </c:pt>
                <c:pt idx="29">
                  <c:v>5.8818179345929353</c:v>
                </c:pt>
                <c:pt idx="30">
                  <c:v>5.90408709241939</c:v>
                </c:pt>
                <c:pt idx="31">
                  <c:v>3.8199189683507213</c:v>
                </c:pt>
                <c:pt idx="32">
                  <c:v>3.4153923338531404</c:v>
                </c:pt>
                <c:pt idx="33">
                  <c:v>3.9986057780087436</c:v>
                </c:pt>
                <c:pt idx="34">
                  <c:v>4.4375563361878374</c:v>
                </c:pt>
                <c:pt idx="35">
                  <c:v>4.0491584914133476</c:v>
                </c:pt>
                <c:pt idx="36">
                  <c:v>3.6221733439522645</c:v>
                </c:pt>
                <c:pt idx="37">
                  <c:v>3.0162255638187445</c:v>
                </c:pt>
                <c:pt idx="38">
                  <c:v>3.4322477157022639</c:v>
                </c:pt>
                <c:pt idx="39">
                  <c:v>3.1287248907440777</c:v>
                </c:pt>
                <c:pt idx="40">
                  <c:v>4.851657214071591</c:v>
                </c:pt>
                <c:pt idx="41">
                  <c:v>4.4380491633117636</c:v>
                </c:pt>
                <c:pt idx="42">
                  <c:v>5.0697054649608448</c:v>
                </c:pt>
                <c:pt idx="43">
                  <c:v>4.3937967905710691</c:v>
                </c:pt>
                <c:pt idx="44">
                  <c:v>2.3958122812550404</c:v>
                </c:pt>
                <c:pt idx="45">
                  <c:v>3.7098676576178415</c:v>
                </c:pt>
                <c:pt idx="46">
                  <c:v>1.8712008774941662</c:v>
                </c:pt>
                <c:pt idx="47">
                  <c:v>2.3118190478995939</c:v>
                </c:pt>
                <c:pt idx="48">
                  <c:v>3.8114433594133184</c:v>
                </c:pt>
                <c:pt idx="49">
                  <c:v>14.451160955384559</c:v>
                </c:pt>
                <c:pt idx="50">
                  <c:v>10.793087154864846</c:v>
                </c:pt>
                <c:pt idx="51">
                  <c:v>13.64326569788528</c:v>
                </c:pt>
                <c:pt idx="52">
                  <c:v>12.867959927508849</c:v>
                </c:pt>
                <c:pt idx="53">
                  <c:v>11.573290927969841</c:v>
                </c:pt>
                <c:pt idx="54">
                  <c:v>4.8694904279731173</c:v>
                </c:pt>
                <c:pt idx="55">
                  <c:v>5.5111873832059333</c:v>
                </c:pt>
                <c:pt idx="56">
                  <c:v>12.975926375639196</c:v>
                </c:pt>
                <c:pt idx="57">
                  <c:v>3.8333000038946921</c:v>
                </c:pt>
                <c:pt idx="58">
                  <c:v>8.1605326094051183</c:v>
                </c:pt>
                <c:pt idx="59">
                  <c:v>8.9214287156585961</c:v>
                </c:pt>
                <c:pt idx="60">
                  <c:v>8.7351660276193588</c:v>
                </c:pt>
                <c:pt idx="61">
                  <c:v>9.5887920634579036</c:v>
                </c:pt>
                <c:pt idx="62">
                  <c:v>3.7958654503389493</c:v>
                </c:pt>
                <c:pt idx="63">
                  <c:v>5.060215717105204</c:v>
                </c:pt>
                <c:pt idx="64">
                  <c:v>6.4234086907347914</c:v>
                </c:pt>
                <c:pt idx="65">
                  <c:v>6.7844464217310803</c:v>
                </c:pt>
                <c:pt idx="66">
                  <c:v>8.2099102256039398</c:v>
                </c:pt>
                <c:pt idx="67">
                  <c:v>5.0627275382712718</c:v>
                </c:pt>
                <c:pt idx="68">
                  <c:v>9.860489618887506</c:v>
                </c:pt>
                <c:pt idx="69">
                  <c:v>8.26499202382902</c:v>
                </c:pt>
                <c:pt idx="70">
                  <c:v>5.3754452198690457</c:v>
                </c:pt>
                <c:pt idx="71">
                  <c:v>7.598457637319413</c:v>
                </c:pt>
                <c:pt idx="72">
                  <c:v>5.2481865691246989</c:v>
                </c:pt>
                <c:pt idx="73">
                  <c:v>4.8608583116599382</c:v>
                </c:pt>
                <c:pt idx="74">
                  <c:v>9.7510468005772193</c:v>
                </c:pt>
                <c:pt idx="75">
                  <c:v>6.9812781024088979</c:v>
                </c:pt>
                <c:pt idx="76">
                  <c:v>7.138122544386281</c:v>
                </c:pt>
                <c:pt idx="77">
                  <c:v>7.466604109687955</c:v>
                </c:pt>
                <c:pt idx="78">
                  <c:v>6.3460173230921564</c:v>
                </c:pt>
                <c:pt idx="79">
                  <c:v>8.4098708285043937</c:v>
                </c:pt>
                <c:pt idx="80">
                  <c:v>3.849226781185354</c:v>
                </c:pt>
                <c:pt idx="81">
                  <c:v>4.1723541357564731</c:v>
                </c:pt>
                <c:pt idx="82">
                  <c:v>4.3778725890454933</c:v>
                </c:pt>
                <c:pt idx="83">
                  <c:v>6.1501487709369878</c:v>
                </c:pt>
                <c:pt idx="84">
                  <c:v>5.5698921814946054</c:v>
                </c:pt>
                <c:pt idx="85">
                  <c:v>5.6775647835616034</c:v>
                </c:pt>
                <c:pt idx="86">
                  <c:v>6.8017317909039079</c:v>
                </c:pt>
                <c:pt idx="87">
                  <c:v>8.101158804385026</c:v>
                </c:pt>
                <c:pt idx="88">
                  <c:v>2.650960082611836</c:v>
                </c:pt>
                <c:pt idx="89">
                  <c:v>3.2620203978726852</c:v>
                </c:pt>
                <c:pt idx="90">
                  <c:v>2.535903909815914</c:v>
                </c:pt>
                <c:pt idx="91">
                  <c:v>6.8711431968311256</c:v>
                </c:pt>
                <c:pt idx="92">
                  <c:v>2.633054575283889</c:v>
                </c:pt>
                <c:pt idx="93">
                  <c:v>4.4433635082697727</c:v>
                </c:pt>
                <c:pt idx="94">
                  <c:v>5.4253737367816077</c:v>
                </c:pt>
                <c:pt idx="95">
                  <c:v>5.9345359343328186</c:v>
                </c:pt>
                <c:pt idx="96">
                  <c:v>8.857166658992611</c:v>
                </c:pt>
                <c:pt idx="97">
                  <c:v>3.5708149590094709</c:v>
                </c:pt>
                <c:pt idx="98">
                  <c:v>6.08888978184509</c:v>
                </c:pt>
                <c:pt idx="99">
                  <c:v>1.7457479845014867</c:v>
                </c:pt>
                <c:pt idx="100">
                  <c:v>4.5040237699593417</c:v>
                </c:pt>
                <c:pt idx="101">
                  <c:v>1.8465165683003426</c:v>
                </c:pt>
                <c:pt idx="102">
                  <c:v>1.1709048499546537</c:v>
                </c:pt>
                <c:pt idx="103">
                  <c:v>1.4694069710411695</c:v>
                </c:pt>
                <c:pt idx="104">
                  <c:v>4.671820782597977</c:v>
                </c:pt>
                <c:pt idx="105">
                  <c:v>2.6034858425129501</c:v>
                </c:pt>
                <c:pt idx="106">
                  <c:v>5.6332452818742018</c:v>
                </c:pt>
                <c:pt idx="107">
                  <c:v>6.1023218698180886</c:v>
                </c:pt>
                <c:pt idx="108">
                  <c:v>4.1334406975973685</c:v>
                </c:pt>
                <c:pt idx="109">
                  <c:v>4.2670254880903462</c:v>
                </c:pt>
                <c:pt idx="110">
                  <c:v>8.4542243525387821</c:v>
                </c:pt>
                <c:pt idx="111">
                  <c:v>3.1827957850902746</c:v>
                </c:pt>
                <c:pt idx="112">
                  <c:v>1.191522851347943</c:v>
                </c:pt>
                <c:pt idx="113">
                  <c:v>3.801364741727475</c:v>
                </c:pt>
                <c:pt idx="114">
                  <c:v>3.7925199728250374</c:v>
                </c:pt>
                <c:pt idx="115">
                  <c:v>0.73919544815357752</c:v>
                </c:pt>
                <c:pt idx="116">
                  <c:v>1.4427867491596189</c:v>
                </c:pt>
                <c:pt idx="117">
                  <c:v>2.9941598370115976</c:v>
                </c:pt>
                <c:pt idx="118">
                  <c:v>5.6115862900220383</c:v>
                </c:pt>
                <c:pt idx="119">
                  <c:v>3.5826543283104098</c:v>
                </c:pt>
                <c:pt idx="120">
                  <c:v>2.1549110349045191</c:v>
                </c:pt>
                <c:pt idx="121">
                  <c:v>4.1906910532790844</c:v>
                </c:pt>
                <c:pt idx="122">
                  <c:v>4.8151022420906049</c:v>
                </c:pt>
                <c:pt idx="123">
                  <c:v>4.7066694920552488</c:v>
                </c:pt>
                <c:pt idx="124">
                  <c:v>7.2826811558876754</c:v>
                </c:pt>
                <c:pt idx="125">
                  <c:v>6.9797589697918037</c:v>
                </c:pt>
                <c:pt idx="126">
                  <c:v>5.7340615866734153</c:v>
                </c:pt>
                <c:pt idx="127">
                  <c:v>5.0830240026851445</c:v>
                </c:pt>
                <c:pt idx="128">
                  <c:v>4.8708386818836606</c:v>
                </c:pt>
                <c:pt idx="129">
                  <c:v>4.5110941958588953</c:v>
                </c:pt>
                <c:pt idx="130">
                  <c:v>6.5823551344685534</c:v>
                </c:pt>
                <c:pt idx="131">
                  <c:v>5.1398670871547321</c:v>
                </c:pt>
                <c:pt idx="132">
                  <c:v>2.4371394567397178</c:v>
                </c:pt>
                <c:pt idx="133">
                  <c:v>4.1588879700962984</c:v>
                </c:pt>
                <c:pt idx="134">
                  <c:v>3.1141847779564293</c:v>
                </c:pt>
                <c:pt idx="135">
                  <c:v>2.2580748408246434</c:v>
                </c:pt>
                <c:pt idx="136">
                  <c:v>4.39508873176724</c:v>
                </c:pt>
                <c:pt idx="137">
                  <c:v>5.7490213827209971</c:v>
                </c:pt>
                <c:pt idx="138">
                  <c:v>3.8541817661651487</c:v>
                </c:pt>
                <c:pt idx="139">
                  <c:v>2.043103504829098</c:v>
                </c:pt>
                <c:pt idx="140">
                  <c:v>3.7887595707812416</c:v>
                </c:pt>
                <c:pt idx="141">
                  <c:v>4.8373759672329122</c:v>
                </c:pt>
                <c:pt idx="142">
                  <c:v>5.9697298327239778</c:v>
                </c:pt>
                <c:pt idx="143">
                  <c:v>3.4884914460628016</c:v>
                </c:pt>
                <c:pt idx="144">
                  <c:v>4.9852109866990748</c:v>
                </c:pt>
                <c:pt idx="145">
                  <c:v>5.2731401707347016</c:v>
                </c:pt>
                <c:pt idx="146">
                  <c:v>2.0711115550055497</c:v>
                </c:pt>
                <c:pt idx="147">
                  <c:v>5.6900567832097968</c:v>
                </c:pt>
                <c:pt idx="148">
                  <c:v>3.9393369285870041</c:v>
                </c:pt>
                <c:pt idx="149">
                  <c:v>4.4902440678065147</c:v>
                </c:pt>
                <c:pt idx="150">
                  <c:v>2.9733013217034094</c:v>
                </c:pt>
                <c:pt idx="151">
                  <c:v>5.0501054195778963</c:v>
                </c:pt>
                <c:pt idx="152">
                  <c:v>4.8366601821745165</c:v>
                </c:pt>
                <c:pt idx="153">
                  <c:v>2.8898954778526895</c:v>
                </c:pt>
                <c:pt idx="154">
                  <c:v>4.251880158690887</c:v>
                </c:pt>
                <c:pt idx="155">
                  <c:v>1.9863932033982239</c:v>
                </c:pt>
                <c:pt idx="156">
                  <c:v>5.0756721704152836</c:v>
                </c:pt>
                <c:pt idx="157">
                  <c:v>3.1355662489715361</c:v>
                </c:pt>
                <c:pt idx="158">
                  <c:v>3.0368506288439558</c:v>
                </c:pt>
                <c:pt idx="159">
                  <c:v>4.625253155002647</c:v>
                </c:pt>
                <c:pt idx="160">
                  <c:v>3.1376606097042563</c:v>
                </c:pt>
                <c:pt idx="161">
                  <c:v>4.579370973184794</c:v>
                </c:pt>
                <c:pt idx="162">
                  <c:v>3.9329311144684986</c:v>
                </c:pt>
                <c:pt idx="163">
                  <c:v>4.2069683370686031</c:v>
                </c:pt>
                <c:pt idx="164">
                  <c:v>2.955893931395345</c:v>
                </c:pt>
                <c:pt idx="165">
                  <c:v>3.4907015367711147</c:v>
                </c:pt>
                <c:pt idx="166">
                  <c:v>1.9779901640104858</c:v>
                </c:pt>
                <c:pt idx="167">
                  <c:v>4.4783094243849932</c:v>
                </c:pt>
                <c:pt idx="168">
                  <c:v>2.9611416852698533</c:v>
                </c:pt>
                <c:pt idx="169">
                  <c:v>3.0861462872022263</c:v>
                </c:pt>
                <c:pt idx="170">
                  <c:v>1.4846652648171783</c:v>
                </c:pt>
                <c:pt idx="171">
                  <c:v>4.8640026999395261</c:v>
                </c:pt>
                <c:pt idx="172">
                  <c:v>3.8340597557057139</c:v>
                </c:pt>
                <c:pt idx="173">
                  <c:v>3.5190833647069519</c:v>
                </c:pt>
                <c:pt idx="174">
                  <c:v>1.6728799948385205</c:v>
                </c:pt>
                <c:pt idx="175">
                  <c:v>4.0579970299626877</c:v>
                </c:pt>
                <c:pt idx="176">
                  <c:v>3.5924554171671641</c:v>
                </c:pt>
                <c:pt idx="177">
                  <c:v>8.3091744596221275</c:v>
                </c:pt>
                <c:pt idx="178">
                  <c:v>1.8412553186599887</c:v>
                </c:pt>
                <c:pt idx="179">
                  <c:v>0.78087685423012398</c:v>
                </c:pt>
                <c:pt idx="180">
                  <c:v>7.8717166286980023</c:v>
                </c:pt>
                <c:pt idx="181">
                  <c:v>6.6129902730684753</c:v>
                </c:pt>
                <c:pt idx="182">
                  <c:v>7.1194510069509231</c:v>
                </c:pt>
                <c:pt idx="183">
                  <c:v>6.7552768032086679</c:v>
                </c:pt>
                <c:pt idx="184">
                  <c:v>9.042675368656532</c:v>
                </c:pt>
                <c:pt idx="185">
                  <c:v>1.2653276279776167</c:v>
                </c:pt>
                <c:pt idx="186">
                  <c:v>2.6321392420197691</c:v>
                </c:pt>
                <c:pt idx="187">
                  <c:v>2.1649016228406501</c:v>
                </c:pt>
                <c:pt idx="188">
                  <c:v>4.2143034264118517</c:v>
                </c:pt>
                <c:pt idx="189">
                  <c:v>1.8074160259157526</c:v>
                </c:pt>
                <c:pt idx="190">
                  <c:v>7.3551574123120682</c:v>
                </c:pt>
                <c:pt idx="191">
                  <c:v>2.1628462177811687</c:v>
                </c:pt>
                <c:pt idx="192">
                  <c:v>10.724005938718966</c:v>
                </c:pt>
                <c:pt idx="193">
                  <c:v>4.8149291312100964</c:v>
                </c:pt>
                <c:pt idx="194">
                  <c:v>2.2576576619579516</c:v>
                </c:pt>
                <c:pt idx="195">
                  <c:v>9.6770807872867106</c:v>
                </c:pt>
                <c:pt idx="196">
                  <c:v>10.452985744381726</c:v>
                </c:pt>
                <c:pt idx="197">
                  <c:v>0.74957670223545847</c:v>
                </c:pt>
                <c:pt idx="198">
                  <c:v>4.1230972306357465</c:v>
                </c:pt>
                <c:pt idx="199">
                  <c:v>3.5521280137434634</c:v>
                </c:pt>
                <c:pt idx="200">
                  <c:v>5.2385927636797343</c:v>
                </c:pt>
                <c:pt idx="201">
                  <c:v>5.6037276239177949</c:v>
                </c:pt>
                <c:pt idx="202">
                  <c:v>2.8861005713670704</c:v>
                </c:pt>
                <c:pt idx="203">
                  <c:v>8.0214118563040202</c:v>
                </c:pt>
                <c:pt idx="204">
                  <c:v>6.7817121853170912</c:v>
                </c:pt>
                <c:pt idx="205">
                  <c:v>7.5003886640387876</c:v>
                </c:pt>
                <c:pt idx="206">
                  <c:v>5.3955353050856578</c:v>
                </c:pt>
                <c:pt idx="207">
                  <c:v>4.265975118459596</c:v>
                </c:pt>
                <c:pt idx="208">
                  <c:v>5.5172821097713882</c:v>
                </c:pt>
                <c:pt idx="209">
                  <c:v>4.1976062590545489</c:v>
                </c:pt>
                <c:pt idx="210">
                  <c:v>6.2798511975191893</c:v>
                </c:pt>
                <c:pt idx="211">
                  <c:v>3.0678003070377864</c:v>
                </c:pt>
                <c:pt idx="212">
                  <c:v>4.2983153943235752</c:v>
                </c:pt>
                <c:pt idx="213">
                  <c:v>7.0265181631395404</c:v>
                </c:pt>
                <c:pt idx="214">
                  <c:v>5.3947934539775231</c:v>
                </c:pt>
                <c:pt idx="215">
                  <c:v>3.5739937670905073</c:v>
                </c:pt>
                <c:pt idx="216">
                  <c:v>1.474788547619027</c:v>
                </c:pt>
                <c:pt idx="217">
                  <c:v>6.7352654735742048</c:v>
                </c:pt>
                <c:pt idx="218">
                  <c:v>2.6800862161436743</c:v>
                </c:pt>
                <c:pt idx="219">
                  <c:v>6.6982166849030511</c:v>
                </c:pt>
                <c:pt idx="220">
                  <c:v>5.8694419859065592</c:v>
                </c:pt>
                <c:pt idx="221">
                  <c:v>3.9653084215195245</c:v>
                </c:pt>
                <c:pt idx="222">
                  <c:v>7.5194848341793739</c:v>
                </c:pt>
                <c:pt idx="223">
                  <c:v>3.2168914460478781</c:v>
                </c:pt>
                <c:pt idx="224">
                  <c:v>2.4807138358660281</c:v>
                </c:pt>
                <c:pt idx="225">
                  <c:v>3.4397019106901205</c:v>
                </c:pt>
                <c:pt idx="226">
                  <c:v>3.3332664354819928</c:v>
                </c:pt>
                <c:pt idx="227">
                  <c:v>2.6506341291259603</c:v>
                </c:pt>
                <c:pt idx="228">
                  <c:v>8.1140539988579992</c:v>
                </c:pt>
                <c:pt idx="229">
                  <c:v>6.8398623423381864</c:v>
                </c:pt>
                <c:pt idx="230">
                  <c:v>5.3104122695352087</c:v>
                </c:pt>
                <c:pt idx="231">
                  <c:v>5.2504100075914462</c:v>
                </c:pt>
                <c:pt idx="232">
                  <c:v>7.7391045754007131</c:v>
                </c:pt>
                <c:pt idx="233">
                  <c:v>5.9182157305394787</c:v>
                </c:pt>
                <c:pt idx="234">
                  <c:v>6.7520351729683439</c:v>
                </c:pt>
                <c:pt idx="235">
                  <c:v>3.4054288234196783</c:v>
                </c:pt>
                <c:pt idx="236">
                  <c:v>6.1976733955027496</c:v>
                </c:pt>
                <c:pt idx="237">
                  <c:v>3.8970688570702015</c:v>
                </c:pt>
                <c:pt idx="238">
                  <c:v>5.2242655959862034</c:v>
                </c:pt>
                <c:pt idx="239">
                  <c:v>3.6347423313370717</c:v>
                </c:pt>
                <c:pt idx="240">
                  <c:v>6.2040206175020156</c:v>
                </c:pt>
                <c:pt idx="241">
                  <c:v>4.6915370297758194</c:v>
                </c:pt>
                <c:pt idx="242">
                  <c:v>5.3102832132265343</c:v>
                </c:pt>
                <c:pt idx="243">
                  <c:v>4.767596702561935</c:v>
                </c:pt>
                <c:pt idx="244">
                  <c:v>3.6246206092902336</c:v>
                </c:pt>
                <c:pt idx="245">
                  <c:v>5.9770687293931921</c:v>
                </c:pt>
                <c:pt idx="246">
                  <c:v>5.458021960697474</c:v>
                </c:pt>
                <c:pt idx="247">
                  <c:v>5.1095500070963276</c:v>
                </c:pt>
                <c:pt idx="248">
                  <c:v>3.2642115237995024</c:v>
                </c:pt>
                <c:pt idx="249">
                  <c:v>7.2450981021882388</c:v>
                </c:pt>
                <c:pt idx="250">
                  <c:v>1.6107004909334293</c:v>
                </c:pt>
                <c:pt idx="251">
                  <c:v>3.8964014073217634</c:v>
                </c:pt>
                <c:pt idx="252">
                  <c:v>5.8148496422553633</c:v>
                </c:pt>
                <c:pt idx="253">
                  <c:v>4.8293325618957716</c:v>
                </c:pt>
                <c:pt idx="254">
                  <c:v>3.7167027611213728</c:v>
                </c:pt>
                <c:pt idx="255">
                  <c:v>6.5037812809176065</c:v>
                </c:pt>
                <c:pt idx="256">
                  <c:v>5.0772605021563306</c:v>
                </c:pt>
                <c:pt idx="257">
                  <c:v>6.2584001094081403</c:v>
                </c:pt>
                <c:pt idx="258">
                  <c:v>5.6340916072561678</c:v>
                </c:pt>
                <c:pt idx="259">
                  <c:v>4.8842939668511454</c:v>
                </c:pt>
                <c:pt idx="260">
                  <c:v>5.2875668602329924</c:v>
                </c:pt>
                <c:pt idx="261">
                  <c:v>3.5577741185121421</c:v>
                </c:pt>
                <c:pt idx="262">
                  <c:v>4.9260970246275653</c:v>
                </c:pt>
                <c:pt idx="263">
                  <c:v>5.600204000836893</c:v>
                </c:pt>
                <c:pt idx="264">
                  <c:v>4.8085330724169388</c:v>
                </c:pt>
                <c:pt idx="265">
                  <c:v>2.8599873369440894</c:v>
                </c:pt>
                <c:pt idx="266">
                  <c:v>6.5742262675307499</c:v>
                </c:pt>
                <c:pt idx="267">
                  <c:v>4.4629464238211645</c:v>
                </c:pt>
                <c:pt idx="268">
                  <c:v>6.6987154817061896</c:v>
                </c:pt>
                <c:pt idx="269">
                  <c:v>5.8368601616214413</c:v>
                </c:pt>
                <c:pt idx="270">
                  <c:v>6.3611425711693412</c:v>
                </c:pt>
                <c:pt idx="271">
                  <c:v>5.4477015165299756</c:v>
                </c:pt>
                <c:pt idx="272">
                  <c:v>4.8920881663709377</c:v>
                </c:pt>
                <c:pt idx="273">
                  <c:v>4.5707076122342674</c:v>
                </c:pt>
                <c:pt idx="274">
                  <c:v>5.0666141230420818</c:v>
                </c:pt>
                <c:pt idx="275">
                  <c:v>4.0843354102325664</c:v>
                </c:pt>
                <c:pt idx="276">
                  <c:v>3.2549991318694369</c:v>
                </c:pt>
                <c:pt idx="277">
                  <c:v>5.9949922363442765</c:v>
                </c:pt>
                <c:pt idx="278">
                  <c:v>4.8919770155723032</c:v>
                </c:pt>
                <c:pt idx="279">
                  <c:v>3.9882029002914479</c:v>
                </c:pt>
                <c:pt idx="280">
                  <c:v>6.673255688977461</c:v>
                </c:pt>
                <c:pt idx="281">
                  <c:v>4.9317281890216362</c:v>
                </c:pt>
                <c:pt idx="282">
                  <c:v>6.0571374342024553</c:v>
                </c:pt>
                <c:pt idx="283">
                  <c:v>5.6470257907241361</c:v>
                </c:pt>
                <c:pt idx="284">
                  <c:v>6.4049449222407535</c:v>
                </c:pt>
                <c:pt idx="285">
                  <c:v>3.9253283817037938</c:v>
                </c:pt>
                <c:pt idx="286">
                  <c:v>6.2122970863591371</c:v>
                </c:pt>
                <c:pt idx="287">
                  <c:v>2.4714784556864737</c:v>
                </c:pt>
                <c:pt idx="288">
                  <c:v>4.7850138470327828</c:v>
                </c:pt>
                <c:pt idx="289">
                  <c:v>3.3626296992728544</c:v>
                </c:pt>
                <c:pt idx="290">
                  <c:v>2.4332579763440525</c:v>
                </c:pt>
                <c:pt idx="291">
                  <c:v>2.6170342216944911</c:v>
                </c:pt>
                <c:pt idx="292">
                  <c:v>1.7699243763837385</c:v>
                </c:pt>
                <c:pt idx="293">
                  <c:v>3.694050736040571</c:v>
                </c:pt>
                <c:pt idx="294">
                  <c:v>2.4880670990446085</c:v>
                </c:pt>
                <c:pt idx="295">
                  <c:v>6.0948921234017934</c:v>
                </c:pt>
                <c:pt idx="296">
                  <c:v>7.3229100720565015</c:v>
                </c:pt>
                <c:pt idx="297">
                  <c:v>1.7770944211320392</c:v>
                </c:pt>
                <c:pt idx="298">
                  <c:v>4.4164633136567026</c:v>
                </c:pt>
                <c:pt idx="299">
                  <c:v>6.6709452194725678</c:v>
                </c:pt>
                <c:pt idx="300">
                  <c:v>4.119363204300539</c:v>
                </c:pt>
                <c:pt idx="301">
                  <c:v>3.3382051849755663</c:v>
                </c:pt>
                <c:pt idx="302">
                  <c:v>1.5965400818710871</c:v>
                </c:pt>
                <c:pt idx="303">
                  <c:v>2.5853477935274078</c:v>
                </c:pt>
                <c:pt idx="304">
                  <c:v>3.0901368616385341</c:v>
                </c:pt>
                <c:pt idx="305">
                  <c:v>4.1026631468023309</c:v>
                </c:pt>
                <c:pt idx="306">
                  <c:v>1.6252039408449972</c:v>
                </c:pt>
                <c:pt idx="307">
                  <c:v>3.1210326139963556</c:v>
                </c:pt>
                <c:pt idx="308">
                  <c:v>3.9254223211397741</c:v>
                </c:pt>
                <c:pt idx="309">
                  <c:v>5.0290257811241519</c:v>
                </c:pt>
                <c:pt idx="310">
                  <c:v>1.2845655458497292</c:v>
                </c:pt>
                <c:pt idx="311">
                  <c:v>3.7819327840350296</c:v>
                </c:pt>
                <c:pt idx="312">
                  <c:v>1.2852231315349061</c:v>
                </c:pt>
                <c:pt idx="313">
                  <c:v>1.96839246533856</c:v>
                </c:pt>
                <c:pt idx="314">
                  <c:v>2.9043556586661992</c:v>
                </c:pt>
                <c:pt idx="315">
                  <c:v>3.7968926161009402</c:v>
                </c:pt>
                <c:pt idx="316">
                  <c:v>4.4353784876327369</c:v>
                </c:pt>
                <c:pt idx="317">
                  <c:v>1.7910609358550449</c:v>
                </c:pt>
                <c:pt idx="318">
                  <c:v>5.8568523363048222</c:v>
                </c:pt>
                <c:pt idx="319">
                  <c:v>4.8782171341023304</c:v>
                </c:pt>
                <c:pt idx="320">
                  <c:v>2.0589356070818505</c:v>
                </c:pt>
                <c:pt idx="321">
                  <c:v>4.8819734059724578</c:v>
                </c:pt>
                <c:pt idx="322">
                  <c:v>5.3911311579326799</c:v>
                </c:pt>
                <c:pt idx="323">
                  <c:v>5.0492736678853811</c:v>
                </c:pt>
                <c:pt idx="324">
                  <c:v>2.1499820298519308</c:v>
                </c:pt>
                <c:pt idx="325">
                  <c:v>1.6991761890164698</c:v>
                </c:pt>
                <c:pt idx="326">
                  <c:v>4.0480650230227022</c:v>
                </c:pt>
                <c:pt idx="327">
                  <c:v>2.1227932384369033</c:v>
                </c:pt>
                <c:pt idx="328">
                  <c:v>5.3208476274812124</c:v>
                </c:pt>
                <c:pt idx="329">
                  <c:v>6.6526151807419218</c:v>
                </c:pt>
                <c:pt idx="330">
                  <c:v>1.3295842135144125</c:v>
                </c:pt>
                <c:pt idx="331">
                  <c:v>3.8503504340017516</c:v>
                </c:pt>
                <c:pt idx="332">
                  <c:v>3.760428453847759</c:v>
                </c:pt>
                <c:pt idx="333">
                  <c:v>4.8936636572229286</c:v>
                </c:pt>
                <c:pt idx="334">
                  <c:v>6.7556609604416984</c:v>
                </c:pt>
                <c:pt idx="335">
                  <c:v>6.7766355713659516</c:v>
                </c:pt>
                <c:pt idx="336">
                  <c:v>0.65948043926964905</c:v>
                </c:pt>
                <c:pt idx="337">
                  <c:v>1.8998239679177193</c:v>
                </c:pt>
                <c:pt idx="338">
                  <c:v>4.8863293264005394</c:v>
                </c:pt>
                <c:pt idx="339">
                  <c:v>6.4338214267150313</c:v>
                </c:pt>
                <c:pt idx="340">
                  <c:v>4.0857801323924656</c:v>
                </c:pt>
                <c:pt idx="341">
                  <c:v>3.9510150709454388</c:v>
                </c:pt>
                <c:pt idx="342">
                  <c:v>0.3380306902878123</c:v>
                </c:pt>
                <c:pt idx="343">
                  <c:v>2.7680799574755941</c:v>
                </c:pt>
                <c:pt idx="344">
                  <c:v>5.0767352060513602</c:v>
                </c:pt>
                <c:pt idx="345">
                  <c:v>3.9128154387497953</c:v>
                </c:pt>
                <c:pt idx="346">
                  <c:v>0.54361004960675763</c:v>
                </c:pt>
                <c:pt idx="347">
                  <c:v>1.5456679263300224</c:v>
                </c:pt>
                <c:pt idx="348">
                  <c:v>1.098453977223683</c:v>
                </c:pt>
                <c:pt idx="349">
                  <c:v>7.2288782896659507</c:v>
                </c:pt>
                <c:pt idx="350">
                  <c:v>0.96529638664695139</c:v>
                </c:pt>
                <c:pt idx="351">
                  <c:v>4.0309222571522048</c:v>
                </c:pt>
                <c:pt idx="352">
                  <c:v>4.0672052393498053</c:v>
                </c:pt>
                <c:pt idx="353">
                  <c:v>6.5277392620893773</c:v>
                </c:pt>
                <c:pt idx="354">
                  <c:v>1.5209686980954984</c:v>
                </c:pt>
                <c:pt idx="355">
                  <c:v>1.5230616868020959</c:v>
                </c:pt>
                <c:pt idx="356">
                  <c:v>3.9138234886088639</c:v>
                </c:pt>
                <c:pt idx="357">
                  <c:v>6.7086275285265327</c:v>
                </c:pt>
                <c:pt idx="358">
                  <c:v>4.1018436847258331</c:v>
                </c:pt>
                <c:pt idx="359">
                  <c:v>5.6011249290328617</c:v>
                </c:pt>
                <c:pt idx="360">
                  <c:v>5.4444248279512806</c:v>
                </c:pt>
                <c:pt idx="361">
                  <c:v>6.5588344002329917</c:v>
                </c:pt>
                <c:pt idx="362">
                  <c:v>0.93370976983908549</c:v>
                </c:pt>
                <c:pt idx="363">
                  <c:v>0.25508052515452989</c:v>
                </c:pt>
                <c:pt idx="364">
                  <c:v>2.7102293652495861</c:v>
                </c:pt>
                <c:pt idx="365">
                  <c:v>7.3695803651202247</c:v>
                </c:pt>
                <c:pt idx="366">
                  <c:v>2.5208107450643307</c:v>
                </c:pt>
                <c:pt idx="367">
                  <c:v>6.6102026666121629</c:v>
                </c:pt>
                <c:pt idx="368">
                  <c:v>2.4741961673621069</c:v>
                </c:pt>
                <c:pt idx="369">
                  <c:v>3.2551979226152992</c:v>
                </c:pt>
                <c:pt idx="370">
                  <c:v>6.2827813514182438</c:v>
                </c:pt>
                <c:pt idx="371">
                  <c:v>2.7183765227924099</c:v>
                </c:pt>
                <c:pt idx="372">
                  <c:v>4.9671896270626092</c:v>
                </c:pt>
                <c:pt idx="373">
                  <c:v>2.62160693256721</c:v>
                </c:pt>
                <c:pt idx="374">
                  <c:v>5.7597684320955338</c:v>
                </c:pt>
                <c:pt idx="375">
                  <c:v>5.9766223649182875</c:v>
                </c:pt>
                <c:pt idx="376">
                  <c:v>6.2562154447329092</c:v>
                </c:pt>
                <c:pt idx="377">
                  <c:v>1.9109559160319394</c:v>
                </c:pt>
                <c:pt idx="378">
                  <c:v>2.0968289048746462</c:v>
                </c:pt>
                <c:pt idx="379">
                  <c:v>6.1438261772529135</c:v>
                </c:pt>
                <c:pt idx="380">
                  <c:v>4.4004459412779209</c:v>
                </c:pt>
                <c:pt idx="381">
                  <c:v>4.3806284255192693</c:v>
                </c:pt>
                <c:pt idx="382">
                  <c:v>4.914485465484062</c:v>
                </c:pt>
                <c:pt idx="383">
                  <c:v>2.4150105204478969</c:v>
                </c:pt>
                <c:pt idx="384">
                  <c:v>5.7082016902643886</c:v>
                </c:pt>
                <c:pt idx="385">
                  <c:v>6.6163114638367837</c:v>
                </c:pt>
                <c:pt idx="386">
                  <c:v>5.4227406229775417</c:v>
                </c:pt>
                <c:pt idx="387">
                  <c:v>6.0116569280909484</c:v>
                </c:pt>
                <c:pt idx="388">
                  <c:v>1.1653933488070805</c:v>
                </c:pt>
                <c:pt idx="389">
                  <c:v>5.2921544042669284</c:v>
                </c:pt>
                <c:pt idx="390">
                  <c:v>4.5751116284385311</c:v>
                </c:pt>
                <c:pt idx="391">
                  <c:v>5.4070420250857403</c:v>
                </c:pt>
                <c:pt idx="392">
                  <c:v>5.6413478669154706</c:v>
                </c:pt>
                <c:pt idx="393">
                  <c:v>4.3533251754642324</c:v>
                </c:pt>
                <c:pt idx="394">
                  <c:v>4.0337625217451594</c:v>
                </c:pt>
                <c:pt idx="395">
                  <c:v>2.8152846445116904</c:v>
                </c:pt>
                <c:pt idx="396">
                  <c:v>3.6438301761682186</c:v>
                </c:pt>
                <c:pt idx="397">
                  <c:v>5.5385614735747648</c:v>
                </c:pt>
                <c:pt idx="398">
                  <c:v>4.6597022534819015</c:v>
                </c:pt>
                <c:pt idx="399">
                  <c:v>4.5923279693598094</c:v>
                </c:pt>
                <c:pt idx="400">
                  <c:v>3.9178955586589068</c:v>
                </c:pt>
                <c:pt idx="401">
                  <c:v>2.2134209028444936</c:v>
                </c:pt>
                <c:pt idx="402">
                  <c:v>5.1625516749841109</c:v>
                </c:pt>
                <c:pt idx="403">
                  <c:v>1.8102841471203122</c:v>
                </c:pt>
                <c:pt idx="404">
                  <c:v>4.1232145522055541</c:v>
                </c:pt>
                <c:pt idx="405">
                  <c:v>4.1335224333046634</c:v>
                </c:pt>
                <c:pt idx="406">
                  <c:v>6.1331769014480111</c:v>
                </c:pt>
                <c:pt idx="407">
                  <c:v>3.0482285943366865</c:v>
                </c:pt>
                <c:pt idx="408">
                  <c:v>4.8999257690988731</c:v>
                </c:pt>
                <c:pt idx="409">
                  <c:v>3.6332962243042046</c:v>
                </c:pt>
                <c:pt idx="410">
                  <c:v>6.0752042417215701</c:v>
                </c:pt>
                <c:pt idx="411">
                  <c:v>3.4543356101621461</c:v>
                </c:pt>
                <c:pt idx="412">
                  <c:v>3.5753374026822673</c:v>
                </c:pt>
                <c:pt idx="413">
                  <c:v>4.5580215588894859</c:v>
                </c:pt>
                <c:pt idx="414">
                  <c:v>4.7153288967649463</c:v>
                </c:pt>
                <c:pt idx="415">
                  <c:v>3.0784185241143063</c:v>
                </c:pt>
                <c:pt idx="416">
                  <c:v>5.5859209319641634</c:v>
                </c:pt>
                <c:pt idx="417">
                  <c:v>3.5210979381026419</c:v>
                </c:pt>
                <c:pt idx="418">
                  <c:v>3.8712076884581079</c:v>
                </c:pt>
                <c:pt idx="419">
                  <c:v>4.5054398082147165</c:v>
                </c:pt>
                <c:pt idx="420">
                  <c:v>4.4662809616395167</c:v>
                </c:pt>
                <c:pt idx="421">
                  <c:v>4.4561823991158596</c:v>
                </c:pt>
                <c:pt idx="422">
                  <c:v>5.5045021706130965</c:v>
                </c:pt>
                <c:pt idx="423">
                  <c:v>3.3513270163499995</c:v>
                </c:pt>
                <c:pt idx="424">
                  <c:v>5.7284046533136257</c:v>
                </c:pt>
                <c:pt idx="425">
                  <c:v>3.6404651612535623</c:v>
                </c:pt>
                <c:pt idx="426">
                  <c:v>4.0522177653805276</c:v>
                </c:pt>
                <c:pt idx="427">
                  <c:v>2.8806716142661322</c:v>
                </c:pt>
                <c:pt idx="428">
                  <c:v>4.1427060377378115</c:v>
                </c:pt>
                <c:pt idx="429">
                  <c:v>3.5985431081278563</c:v>
                </c:pt>
                <c:pt idx="430">
                  <c:v>4.0096679351885136</c:v>
                </c:pt>
                <c:pt idx="431">
                  <c:v>4.680626146983716</c:v>
                </c:pt>
                <c:pt idx="432">
                  <c:v>4.9395435811158963</c:v>
                </c:pt>
                <c:pt idx="433">
                  <c:v>3.6501069521135832</c:v>
                </c:pt>
                <c:pt idx="434">
                  <c:v>3.0599176529116043</c:v>
                </c:pt>
                <c:pt idx="435">
                  <c:v>3.2956912515021606</c:v>
                </c:pt>
                <c:pt idx="436">
                  <c:v>2.8077355859149309</c:v>
                </c:pt>
                <c:pt idx="437">
                  <c:v>3.4345515477393551</c:v>
                </c:pt>
                <c:pt idx="438">
                  <c:v>3.6758576047969633</c:v>
                </c:pt>
                <c:pt idx="439">
                  <c:v>4.1955942426246757</c:v>
                </c:pt>
                <c:pt idx="440">
                  <c:v>3.1118451188649465</c:v>
                </c:pt>
                <c:pt idx="441">
                  <c:v>3.3577837426519546</c:v>
                </c:pt>
                <c:pt idx="442">
                  <c:v>5.6362768579732352</c:v>
                </c:pt>
                <c:pt idx="443">
                  <c:v>3.5249262706145359</c:v>
                </c:pt>
                <c:pt idx="444">
                  <c:v>5.26498938247647</c:v>
                </c:pt>
                <c:pt idx="445">
                  <c:v>6.9771954442665765</c:v>
                </c:pt>
                <c:pt idx="446">
                  <c:v>3.8416803550313703</c:v>
                </c:pt>
                <c:pt idx="447">
                  <c:v>4.3116016695170645</c:v>
                </c:pt>
                <c:pt idx="448">
                  <c:v>5.5955881160339151</c:v>
                </c:pt>
                <c:pt idx="449">
                  <c:v>2.6258679435795202</c:v>
                </c:pt>
                <c:pt idx="450">
                  <c:v>4.9041515531475275</c:v>
                </c:pt>
                <c:pt idx="451">
                  <c:v>4.0561646244626068</c:v>
                </c:pt>
                <c:pt idx="452">
                  <c:v>3.516458608535824</c:v>
                </c:pt>
                <c:pt idx="453">
                  <c:v>3.2781181975587472</c:v>
                </c:pt>
                <c:pt idx="454">
                  <c:v>4.6739641336454376</c:v>
                </c:pt>
                <c:pt idx="455">
                  <c:v>4.6841113840919499</c:v>
                </c:pt>
                <c:pt idx="456">
                  <c:v>3.588978112079412</c:v>
                </c:pt>
                <c:pt idx="457">
                  <c:v>4.8607779461281293</c:v>
                </c:pt>
                <c:pt idx="458">
                  <c:v>3.2437074967008184</c:v>
                </c:pt>
                <c:pt idx="459">
                  <c:v>3.7110941994568893</c:v>
                </c:pt>
                <c:pt idx="460">
                  <c:v>5.0210987557942595</c:v>
                </c:pt>
                <c:pt idx="461">
                  <c:v>4.6333033369032224</c:v>
                </c:pt>
                <c:pt idx="462">
                  <c:v>2.9938959842508579</c:v>
                </c:pt>
                <c:pt idx="463">
                  <c:v>3.8667414834079117</c:v>
                </c:pt>
                <c:pt idx="464">
                  <c:v>4.0453959815359939</c:v>
                </c:pt>
                <c:pt idx="465">
                  <c:v>4.4996889131259996</c:v>
                </c:pt>
                <c:pt idx="466">
                  <c:v>3.9660624110437745</c:v>
                </c:pt>
                <c:pt idx="467">
                  <c:v>3.6539839771244704</c:v>
                </c:pt>
                <c:pt idx="468">
                  <c:v>5.2127777561918167</c:v>
                </c:pt>
                <c:pt idx="469">
                  <c:v>3.5858076619580803</c:v>
                </c:pt>
                <c:pt idx="470">
                  <c:v>1.3884347056656365</c:v>
                </c:pt>
                <c:pt idx="471">
                  <c:v>3.3318400020138137</c:v>
                </c:pt>
                <c:pt idx="472">
                  <c:v>0.73863380010229174</c:v>
                </c:pt>
                <c:pt idx="473">
                  <c:v>3.3345651908283394</c:v>
                </c:pt>
                <c:pt idx="474">
                  <c:v>3.3708563087050938</c:v>
                </c:pt>
                <c:pt idx="475">
                  <c:v>3.1455247669796447</c:v>
                </c:pt>
                <c:pt idx="476">
                  <c:v>2.068159473104922</c:v>
                </c:pt>
                <c:pt idx="477">
                  <c:v>4.6686443053967235</c:v>
                </c:pt>
                <c:pt idx="478">
                  <c:v>4.3535508223372279</c:v>
                </c:pt>
                <c:pt idx="479">
                  <c:v>4.5972168219161258</c:v>
                </c:pt>
                <c:pt idx="480">
                  <c:v>3.3260297786172921</c:v>
                </c:pt>
                <c:pt idx="481">
                  <c:v>2.9075685539635643</c:v>
                </c:pt>
                <c:pt idx="482">
                  <c:v>2.7519684895220307</c:v>
                </c:pt>
                <c:pt idx="483">
                  <c:v>2.6959956960660008</c:v>
                </c:pt>
                <c:pt idx="484">
                  <c:v>4.8272863933659114</c:v>
                </c:pt>
                <c:pt idx="485">
                  <c:v>2.5331672584424711</c:v>
                </c:pt>
                <c:pt idx="486">
                  <c:v>2.6219006926813662</c:v>
                </c:pt>
                <c:pt idx="487">
                  <c:v>0.76252263465228787</c:v>
                </c:pt>
                <c:pt idx="488">
                  <c:v>3.2392115225690725</c:v>
                </c:pt>
                <c:pt idx="489">
                  <c:v>3.5868891271018457</c:v>
                </c:pt>
                <c:pt idx="490">
                  <c:v>3.2678021544533076</c:v>
                </c:pt>
                <c:pt idx="491">
                  <c:v>4.5861942072186661</c:v>
                </c:pt>
                <c:pt idx="492">
                  <c:v>4.6177155404087706</c:v>
                </c:pt>
                <c:pt idx="493">
                  <c:v>2.10351133303607</c:v>
                </c:pt>
                <c:pt idx="494">
                  <c:v>0.13041174576112133</c:v>
                </c:pt>
                <c:pt idx="495">
                  <c:v>3.1433509863090121</c:v>
                </c:pt>
                <c:pt idx="496">
                  <c:v>2.6976782625193758</c:v>
                </c:pt>
                <c:pt idx="497">
                  <c:v>4.375821434210315</c:v>
                </c:pt>
                <c:pt idx="498">
                  <c:v>2.8567563985431876</c:v>
                </c:pt>
                <c:pt idx="499">
                  <c:v>2.4651959985353558</c:v>
                </c:pt>
                <c:pt idx="500">
                  <c:v>4.3673912792030842</c:v>
                </c:pt>
                <c:pt idx="501">
                  <c:v>4.637699727501241</c:v>
                </c:pt>
                <c:pt idx="502">
                  <c:v>5.0580057776611973</c:v>
                </c:pt>
                <c:pt idx="503">
                  <c:v>4.6195201253746054</c:v>
                </c:pt>
                <c:pt idx="504">
                  <c:v>3.8173381487113329</c:v>
                </c:pt>
                <c:pt idx="505">
                  <c:v>2.5959310778527636</c:v>
                </c:pt>
                <c:pt idx="506">
                  <c:v>4.2819932050539702</c:v>
                </c:pt>
                <c:pt idx="507">
                  <c:v>2.1886987627957555</c:v>
                </c:pt>
                <c:pt idx="508">
                  <c:v>3.005848685612909</c:v>
                </c:pt>
                <c:pt idx="509">
                  <c:v>4.4019281008146072</c:v>
                </c:pt>
                <c:pt idx="510">
                  <c:v>5.1708936402114043</c:v>
                </c:pt>
                <c:pt idx="511">
                  <c:v>2.5828468319871787</c:v>
                </c:pt>
                <c:pt idx="512">
                  <c:v>1.8568712411566153</c:v>
                </c:pt>
                <c:pt idx="513">
                  <c:v>1.996336244371741</c:v>
                </c:pt>
                <c:pt idx="514">
                  <c:v>0.40360232818234043</c:v>
                </c:pt>
                <c:pt idx="515">
                  <c:v>2.7673818387496252</c:v>
                </c:pt>
                <c:pt idx="516">
                  <c:v>3.9331409320307373</c:v>
                </c:pt>
                <c:pt idx="517">
                  <c:v>2.7944820390282246</c:v>
                </c:pt>
                <c:pt idx="518">
                  <c:v>3.2515903762743128</c:v>
                </c:pt>
                <c:pt idx="519">
                  <c:v>4.2108231632562072</c:v>
                </c:pt>
                <c:pt idx="520">
                  <c:v>2.4374909828882041</c:v>
                </c:pt>
                <c:pt idx="521">
                  <c:v>3.6993028497036593</c:v>
                </c:pt>
                <c:pt idx="522">
                  <c:v>5.1695338355288163</c:v>
                </c:pt>
                <c:pt idx="523">
                  <c:v>4.6413519716513809</c:v>
                </c:pt>
                <c:pt idx="524">
                  <c:v>4.8616360248994956</c:v>
                </c:pt>
                <c:pt idx="525">
                  <c:v>2.4269362229680471</c:v>
                </c:pt>
                <c:pt idx="526">
                  <c:v>4.6242344880108064</c:v>
                </c:pt>
                <c:pt idx="527">
                  <c:v>4.3023811958098381</c:v>
                </c:pt>
                <c:pt idx="528">
                  <c:v>4.6777357934529453</c:v>
                </c:pt>
                <c:pt idx="529">
                  <c:v>3.2907242420889085</c:v>
                </c:pt>
                <c:pt idx="530">
                  <c:v>3.9409955774406771</c:v>
                </c:pt>
                <c:pt idx="531">
                  <c:v>2.079286133901852</c:v>
                </c:pt>
                <c:pt idx="532">
                  <c:v>5.0823105244578954</c:v>
                </c:pt>
                <c:pt idx="533">
                  <c:v>7.0728030290597621</c:v>
                </c:pt>
                <c:pt idx="534">
                  <c:v>5.3479085615501747</c:v>
                </c:pt>
                <c:pt idx="535">
                  <c:v>10.629582081237333</c:v>
                </c:pt>
                <c:pt idx="536">
                  <c:v>5.8994763293800752</c:v>
                </c:pt>
                <c:pt idx="537">
                  <c:v>1.6376170756769732</c:v>
                </c:pt>
                <c:pt idx="538">
                  <c:v>11.807057873276582</c:v>
                </c:pt>
                <c:pt idx="539">
                  <c:v>11.336759239463243</c:v>
                </c:pt>
                <c:pt idx="540">
                  <c:v>3.0859465318779926</c:v>
                </c:pt>
                <c:pt idx="541">
                  <c:v>11.13283870534004</c:v>
                </c:pt>
                <c:pt idx="542">
                  <c:v>9.2496297032186892</c:v>
                </c:pt>
                <c:pt idx="543">
                  <c:v>5.3890075857997628</c:v>
                </c:pt>
                <c:pt idx="544">
                  <c:v>1.0506492879336184</c:v>
                </c:pt>
                <c:pt idx="545">
                  <c:v>8.8259927323110006</c:v>
                </c:pt>
                <c:pt idx="546">
                  <c:v>7.6696434719281417</c:v>
                </c:pt>
                <c:pt idx="547">
                  <c:v>3.948637591755908</c:v>
                </c:pt>
                <c:pt idx="548">
                  <c:v>9.7763694856127259</c:v>
                </c:pt>
                <c:pt idx="549">
                  <c:v>6.7514672991039983</c:v>
                </c:pt>
                <c:pt idx="550">
                  <c:v>1.320105860654712</c:v>
                </c:pt>
                <c:pt idx="551">
                  <c:v>9.8557168187030086</c:v>
                </c:pt>
                <c:pt idx="552">
                  <c:v>5.882164309558453</c:v>
                </c:pt>
                <c:pt idx="553">
                  <c:v>3.6094936631912162</c:v>
                </c:pt>
                <c:pt idx="554">
                  <c:v>8.5510129757407594</c:v>
                </c:pt>
                <c:pt idx="555">
                  <c:v>6.6279960286570114</c:v>
                </c:pt>
                <c:pt idx="556">
                  <c:v>11.800571108645718</c:v>
                </c:pt>
                <c:pt idx="557">
                  <c:v>3.6024953224980543</c:v>
                </c:pt>
                <c:pt idx="558">
                  <c:v>8.6421399115258399</c:v>
                </c:pt>
                <c:pt idx="559">
                  <c:v>10.792945125624987</c:v>
                </c:pt>
                <c:pt idx="560">
                  <c:v>3.940161217359353</c:v>
                </c:pt>
                <c:pt idx="561">
                  <c:v>8.5293881126745017</c:v>
                </c:pt>
                <c:pt idx="562">
                  <c:v>10.19937060710234</c:v>
                </c:pt>
                <c:pt idx="563">
                  <c:v>6.9694575095803026</c:v>
                </c:pt>
                <c:pt idx="564">
                  <c:v>7.2308205751621522</c:v>
                </c:pt>
                <c:pt idx="565">
                  <c:v>10.586860385361497</c:v>
                </c:pt>
                <c:pt idx="566">
                  <c:v>4.1790882366687399</c:v>
                </c:pt>
                <c:pt idx="567">
                  <c:v>8.6082706590505076</c:v>
                </c:pt>
                <c:pt idx="568">
                  <c:v>3.4071040566753359</c:v>
                </c:pt>
                <c:pt idx="569">
                  <c:v>7.9683913512947067</c:v>
                </c:pt>
                <c:pt idx="570">
                  <c:v>9.5574464709230629</c:v>
                </c:pt>
                <c:pt idx="571">
                  <c:v>2.8640866202359527</c:v>
                </c:pt>
                <c:pt idx="572">
                  <c:v>6.0795300389395939</c:v>
                </c:pt>
                <c:pt idx="573">
                  <c:v>7.8299152548489284</c:v>
                </c:pt>
                <c:pt idx="574">
                  <c:v>5.3580721204780151</c:v>
                </c:pt>
                <c:pt idx="575">
                  <c:v>10.720029072378541</c:v>
                </c:pt>
                <c:pt idx="576">
                  <c:v>8.535563858895042</c:v>
                </c:pt>
                <c:pt idx="577">
                  <c:v>3.2132545464985416</c:v>
                </c:pt>
                <c:pt idx="578">
                  <c:v>8.7526787361804974</c:v>
                </c:pt>
                <c:pt idx="579">
                  <c:v>9.3455168684065892</c:v>
                </c:pt>
                <c:pt idx="580">
                  <c:v>7.1905637674089009</c:v>
                </c:pt>
                <c:pt idx="581">
                  <c:v>8.6841110818318477</c:v>
                </c:pt>
                <c:pt idx="582">
                  <c:v>6.0677914343443735</c:v>
                </c:pt>
                <c:pt idx="583">
                  <c:v>8.8727236879236298</c:v>
                </c:pt>
                <c:pt idx="584">
                  <c:v>8.8670416386128323</c:v>
                </c:pt>
                <c:pt idx="585">
                  <c:v>5.0959735787218197</c:v>
                </c:pt>
                <c:pt idx="586">
                  <c:v>7.7077695196773366</c:v>
                </c:pt>
                <c:pt idx="587">
                  <c:v>4.3100306192692299</c:v>
                </c:pt>
                <c:pt idx="588">
                  <c:v>3.8165711319097939</c:v>
                </c:pt>
                <c:pt idx="589">
                  <c:v>4.2523825838832296</c:v>
                </c:pt>
                <c:pt idx="590">
                  <c:v>8.6398988204109983</c:v>
                </c:pt>
                <c:pt idx="591">
                  <c:v>2.636320726736225</c:v>
                </c:pt>
                <c:pt idx="592">
                  <c:v>6.6154799211407083</c:v>
                </c:pt>
                <c:pt idx="593">
                  <c:v>7.0802469548297671</c:v>
                </c:pt>
                <c:pt idx="594">
                  <c:v>3.6112259858041096</c:v>
                </c:pt>
                <c:pt idx="595">
                  <c:v>3.9032484999899895</c:v>
                </c:pt>
                <c:pt idx="596">
                  <c:v>11.147321816067635</c:v>
                </c:pt>
                <c:pt idx="597">
                  <c:v>3.3027025966455668</c:v>
                </c:pt>
                <c:pt idx="598">
                  <c:v>2.7177093624416124</c:v>
                </c:pt>
                <c:pt idx="599">
                  <c:v>7.3844756829019254</c:v>
                </c:pt>
                <c:pt idx="600">
                  <c:v>2.9087041259781898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054312"/>
        <c:axId val="425966752"/>
      </c:scatterChart>
      <c:scatterChart>
        <c:scatterStyle val="lineMarker"/>
        <c:varyColors val="0"/>
        <c:ser>
          <c:idx val="1"/>
          <c:order val="1"/>
          <c:tx>
            <c:strRef>
              <c:f>sweepAPT!$E$31</c:f>
              <c:strCache>
                <c:ptCount val="1"/>
                <c:pt idx="0">
                  <c:v>LogMag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sweepAPT!$E$32:$E$632</c:f>
              <c:numCache>
                <c:formatCode>General</c:formatCode>
                <c:ptCount val="601"/>
                <c:pt idx="0">
                  <c:v>15.05875230495951</c:v>
                </c:pt>
                <c:pt idx="1">
                  <c:v>14.955268181709776</c:v>
                </c:pt>
                <c:pt idx="2">
                  <c:v>18.767946385043235</c:v>
                </c:pt>
                <c:pt idx="3">
                  <c:v>10.615862607826854</c:v>
                </c:pt>
                <c:pt idx="4">
                  <c:v>20.315958834091919</c:v>
                </c:pt>
                <c:pt idx="5">
                  <c:v>1.2025225648896267</c:v>
                </c:pt>
                <c:pt idx="6">
                  <c:v>21.408211737257648</c:v>
                </c:pt>
                <c:pt idx="7">
                  <c:v>19.146992406293304</c:v>
                </c:pt>
                <c:pt idx="8">
                  <c:v>18.958426288829259</c:v>
                </c:pt>
                <c:pt idx="9">
                  <c:v>20.127255493326011</c:v>
                </c:pt>
                <c:pt idx="10">
                  <c:v>17.587363220379846</c:v>
                </c:pt>
                <c:pt idx="11">
                  <c:v>18.200096278041499</c:v>
                </c:pt>
                <c:pt idx="12">
                  <c:v>19.903734456231454</c:v>
                </c:pt>
                <c:pt idx="13">
                  <c:v>17.531953653643356</c:v>
                </c:pt>
                <c:pt idx="14">
                  <c:v>19.977208613094181</c:v>
                </c:pt>
                <c:pt idx="15">
                  <c:v>13.883337257279287</c:v>
                </c:pt>
                <c:pt idx="16">
                  <c:v>19.421621051656935</c:v>
                </c:pt>
                <c:pt idx="17">
                  <c:v>18.393057881093796</c:v>
                </c:pt>
                <c:pt idx="18">
                  <c:v>12.178650033320178</c:v>
                </c:pt>
                <c:pt idx="19">
                  <c:v>15.508926619609664</c:v>
                </c:pt>
                <c:pt idx="20">
                  <c:v>12.680776493131329</c:v>
                </c:pt>
                <c:pt idx="21">
                  <c:v>15.517501988580245</c:v>
                </c:pt>
                <c:pt idx="22">
                  <c:v>7.2701959867588979</c:v>
                </c:pt>
                <c:pt idx="23">
                  <c:v>10.324841685992567</c:v>
                </c:pt>
                <c:pt idx="24">
                  <c:v>14.089967582844578</c:v>
                </c:pt>
                <c:pt idx="25">
                  <c:v>13.556917425657717</c:v>
                </c:pt>
                <c:pt idx="26">
                  <c:v>12.324052303263057</c:v>
                </c:pt>
                <c:pt idx="27">
                  <c:v>13.204398041640681</c:v>
                </c:pt>
                <c:pt idx="28">
                  <c:v>16.353247876792874</c:v>
                </c:pt>
                <c:pt idx="29">
                  <c:v>15.390231545123205</c:v>
                </c:pt>
                <c:pt idx="30">
                  <c:v>15.423055104613328</c:v>
                </c:pt>
                <c:pt idx="31">
                  <c:v>11.641083007075029</c:v>
                </c:pt>
                <c:pt idx="32">
                  <c:v>10.668811985479319</c:v>
                </c:pt>
                <c:pt idx="33">
                  <c:v>12.038171784221429</c:v>
                </c:pt>
                <c:pt idx="34">
                  <c:v>12.942877592092097</c:v>
                </c:pt>
                <c:pt idx="35">
                  <c:v>12.147295523509165</c:v>
                </c:pt>
                <c:pt idx="36">
                  <c:v>11.179384604378811</c:v>
                </c:pt>
                <c:pt idx="37">
                  <c:v>9.5892763292250862</c:v>
                </c:pt>
                <c:pt idx="38">
                  <c:v>10.711572493091847</c:v>
                </c:pt>
                <c:pt idx="39">
                  <c:v>9.9073475449021853</c:v>
                </c:pt>
                <c:pt idx="40">
                  <c:v>13.71780217820174</c:v>
                </c:pt>
                <c:pt idx="41">
                  <c:v>12.943842178004283</c:v>
                </c:pt>
                <c:pt idx="42">
                  <c:v>14.099654576576377</c:v>
                </c:pt>
                <c:pt idx="43">
                  <c:v>12.856799345843532</c:v>
                </c:pt>
                <c:pt idx="44">
                  <c:v>7.5890557367088372</c:v>
                </c:pt>
                <c:pt idx="45">
                  <c:v>11.38716834544676</c:v>
                </c:pt>
                <c:pt idx="46">
                  <c:v>5.4424082492453714</c:v>
                </c:pt>
                <c:pt idx="47">
                  <c:v>7.2790767543625634</c:v>
                </c:pt>
                <c:pt idx="48">
                  <c:v>11.621789404975409</c:v>
                </c:pt>
                <c:pt idx="49">
                  <c:v>23.198054763670047</c:v>
                </c:pt>
                <c:pt idx="50">
                  <c:v>20.662913680606639</c:v>
                </c:pt>
                <c:pt idx="51">
                  <c:v>22.698366738984149</c:v>
                </c:pt>
                <c:pt idx="52">
                  <c:v>22.190193995657271</c:v>
                </c:pt>
                <c:pt idx="53">
                  <c:v>21.269137410034936</c:v>
                </c:pt>
                <c:pt idx="54">
                  <c:v>13.749670329433162</c:v>
                </c:pt>
                <c:pt idx="55">
                  <c:v>14.824903550245761</c:v>
                </c:pt>
                <c:pt idx="56">
                  <c:v>22.262767454443431</c:v>
                </c:pt>
                <c:pt idx="57">
                  <c:v>11.671456191700479</c:v>
                </c:pt>
                <c:pt idx="58">
                  <c:v>18.234370091197597</c:v>
                </c:pt>
                <c:pt idx="59">
                  <c:v>19.008688194340088</c:v>
                </c:pt>
                <c:pt idx="60">
                  <c:v>18.825423278980448</c:v>
                </c:pt>
                <c:pt idx="61">
                  <c:v>19.635278017831894</c:v>
                </c:pt>
                <c:pt idx="62">
                  <c:v>11.586216197281267</c:v>
                </c:pt>
                <c:pt idx="63">
                  <c:v>14.083380624351406</c:v>
                </c:pt>
                <c:pt idx="64">
                  <c:v>16.155311099426708</c:v>
                </c:pt>
                <c:pt idx="65">
                  <c:v>16.630288341917705</c:v>
                </c:pt>
                <c:pt idx="66">
                  <c:v>18.286768163733537</c:v>
                </c:pt>
                <c:pt idx="67">
                  <c:v>14.087691110212363</c:v>
                </c:pt>
                <c:pt idx="68">
                  <c:v>19.877969604101594</c:v>
                </c:pt>
                <c:pt idx="69">
                  <c:v>18.344848775793089</c:v>
                </c:pt>
                <c:pt idx="70">
                  <c:v>14.608288808124158</c:v>
                </c:pt>
                <c:pt idx="71">
                  <c:v>17.614508930931834</c:v>
                </c:pt>
                <c:pt idx="72">
                  <c:v>14.400185309749666</c:v>
                </c:pt>
                <c:pt idx="73">
                  <c:v>13.734259241646946</c:v>
                </c:pt>
                <c:pt idx="74">
                  <c:v>19.781024817173105</c:v>
                </c:pt>
                <c:pt idx="75">
                  <c:v>16.878698773409401</c:v>
                </c:pt>
                <c:pt idx="76">
                  <c:v>17.071679989495422</c:v>
                </c:pt>
                <c:pt idx="77">
                  <c:v>17.462462500153034</c:v>
                </c:pt>
                <c:pt idx="78">
                  <c:v>16.050025065697781</c:v>
                </c:pt>
                <c:pt idx="79">
                  <c:v>18.495786505973509</c:v>
                </c:pt>
                <c:pt idx="80">
                  <c:v>11.707469975157743</c:v>
                </c:pt>
                <c:pt idx="81">
                  <c:v>12.40762325624859</c:v>
                </c:pt>
                <c:pt idx="82">
                  <c:v>12.825262359441043</c:v>
                </c:pt>
                <c:pt idx="83">
                  <c:v>15.777712428079191</c:v>
                </c:pt>
                <c:pt idx="84">
                  <c:v>14.916935769057552</c:v>
                </c:pt>
                <c:pt idx="85">
                  <c:v>15.083241968298879</c:v>
                </c:pt>
                <c:pt idx="86">
                  <c:v>16.652390052589816</c:v>
                </c:pt>
                <c:pt idx="87">
                  <c:v>18.170942911781708</c:v>
                </c:pt>
                <c:pt idx="88">
                  <c:v>8.4680637660392328</c:v>
                </c:pt>
                <c:pt idx="89">
                  <c:v>10.269733448345423</c:v>
                </c:pt>
                <c:pt idx="90">
                  <c:v>8.0826558656817156</c:v>
                </c:pt>
                <c:pt idx="91">
                  <c:v>16.740579989434249</c:v>
                </c:pt>
                <c:pt idx="92">
                  <c:v>8.4091972162953592</c:v>
                </c:pt>
                <c:pt idx="93">
                  <c:v>12.954236880067986</c:v>
                </c:pt>
                <c:pt idx="94">
                  <c:v>14.688593214397462</c:v>
                </c:pt>
                <c:pt idx="95">
                  <c:v>15.467735277814572</c:v>
                </c:pt>
                <c:pt idx="96">
                  <c:v>18.945896331288594</c:v>
                </c:pt>
                <c:pt idx="97">
                  <c:v>11.055346909409945</c:v>
                </c:pt>
                <c:pt idx="98">
                  <c:v>15.69076225471596</c:v>
                </c:pt>
                <c:pt idx="99">
                  <c:v>4.8396309862457549</c:v>
                </c:pt>
                <c:pt idx="100">
                  <c:v>13.072013476718979</c:v>
                </c:pt>
                <c:pt idx="101">
                  <c:v>5.3270641762591104</c:v>
                </c:pt>
                <c:pt idx="102">
                  <c:v>1.370432097542885</c:v>
                </c:pt>
                <c:pt idx="103">
                  <c:v>3.3428419171568322</c:v>
                </c:pt>
                <c:pt idx="104">
                  <c:v>13.389723485932612</c:v>
                </c:pt>
                <c:pt idx="105">
                  <c:v>8.3111044073921185</c:v>
                </c:pt>
                <c:pt idx="106">
                  <c:v>15.015173232572469</c:v>
                </c:pt>
                <c:pt idx="107">
                  <c:v>15.709902219517723</c:v>
                </c:pt>
                <c:pt idx="108">
                  <c:v>12.326234223860412</c:v>
                </c:pt>
                <c:pt idx="109">
                  <c:v>12.602504740495037</c:v>
                </c:pt>
                <c:pt idx="110">
                  <c:v>18.541475373235325</c:v>
                </c:pt>
                <c:pt idx="111">
                  <c:v>10.056175485246921</c:v>
                </c:pt>
                <c:pt idx="112">
                  <c:v>1.5220475155907565</c:v>
                </c:pt>
                <c:pt idx="113">
                  <c:v>11.598790844941885</c:v>
                </c:pt>
                <c:pt idx="114">
                  <c:v>11.578557532431057</c:v>
                </c:pt>
                <c:pt idx="115">
                  <c:v>-2.6248143219026709</c:v>
                </c:pt>
                <c:pt idx="116">
                  <c:v>3.1840429003553368</c:v>
                </c:pt>
                <c:pt idx="117">
                  <c:v>9.5254996107170538</c:v>
                </c:pt>
                <c:pt idx="118">
                  <c:v>14.981712910050664</c:v>
                </c:pt>
                <c:pt idx="119">
                  <c:v>11.08409814741702</c:v>
                </c:pt>
                <c:pt idx="120">
                  <c:v>6.6685869020222466</c:v>
                </c:pt>
                <c:pt idx="121">
                  <c:v>12.445712897890125</c:v>
                </c:pt>
                <c:pt idx="122">
                  <c:v>13.652110264120076</c:v>
                </c:pt>
                <c:pt idx="123">
                  <c:v>13.454274054017219</c:v>
                </c:pt>
                <c:pt idx="124">
                  <c:v>17.24582592922474</c:v>
                </c:pt>
                <c:pt idx="125">
                  <c:v>16.876808510065565</c:v>
                </c:pt>
                <c:pt idx="126">
                  <c:v>15.169247063485162</c:v>
                </c:pt>
                <c:pt idx="127">
                  <c:v>14.122443210025335</c:v>
                </c:pt>
                <c:pt idx="128">
                  <c:v>13.752074926775569</c:v>
                </c:pt>
                <c:pt idx="129">
                  <c:v>13.085637913333626</c:v>
                </c:pt>
                <c:pt idx="130">
                  <c:v>16.367626197208192</c:v>
                </c:pt>
                <c:pt idx="131">
                  <c:v>14.21903777266191</c:v>
                </c:pt>
                <c:pt idx="132">
                  <c:v>7.737607617421796</c:v>
                </c:pt>
                <c:pt idx="133">
                  <c:v>12.379544434592313</c:v>
                </c:pt>
                <c:pt idx="134">
                  <c:v>9.8668875510651315</c:v>
                </c:pt>
                <c:pt idx="135">
                  <c:v>7.0747666385683932</c:v>
                </c:pt>
                <c:pt idx="136">
                  <c:v>12.859352948049663</c:v>
                </c:pt>
                <c:pt idx="137">
                  <c:v>15.191878478991743</c:v>
                </c:pt>
                <c:pt idx="138">
                  <c:v>11.718643849258715</c:v>
                </c:pt>
                <c:pt idx="139">
                  <c:v>6.2058073760896928</c:v>
                </c:pt>
                <c:pt idx="140">
                  <c:v>11.569940928957221</c:v>
                </c:pt>
                <c:pt idx="141">
                  <c:v>13.692196852789895</c:v>
                </c:pt>
                <c:pt idx="142">
                  <c:v>15.519093541139707</c:v>
                </c:pt>
                <c:pt idx="143">
                  <c:v>10.852753248139122</c:v>
                </c:pt>
                <c:pt idx="144">
                  <c:v>13.953670869483567</c:v>
                </c:pt>
                <c:pt idx="145">
                  <c:v>14.441386318218521</c:v>
                </c:pt>
                <c:pt idx="146">
                  <c:v>6.3240698331907375</c:v>
                </c:pt>
                <c:pt idx="147">
                  <c:v>15.102332008082902</c:v>
                </c:pt>
                <c:pt idx="148">
                  <c:v>11.908462545699798</c:v>
                </c:pt>
                <c:pt idx="149">
                  <c:v>13.045398955571045</c:v>
                </c:pt>
                <c:pt idx="150">
                  <c:v>9.4647784782251403</c:v>
                </c:pt>
                <c:pt idx="151">
                  <c:v>14.066008879850875</c:v>
                </c:pt>
                <c:pt idx="152">
                  <c:v>13.690911509229641</c:v>
                </c:pt>
                <c:pt idx="153">
                  <c:v>9.2176427083302581</c:v>
                </c:pt>
                <c:pt idx="154">
                  <c:v>12.571620304453585</c:v>
                </c:pt>
                <c:pt idx="155">
                  <c:v>5.9613044115212084</c:v>
                </c:pt>
                <c:pt idx="156">
                  <c:v>14.109871278786592</c:v>
                </c:pt>
                <c:pt idx="157">
                  <c:v>9.9263196216585428</c:v>
                </c:pt>
                <c:pt idx="158">
                  <c:v>9.6484686229278314</c:v>
                </c:pt>
                <c:pt idx="159">
                  <c:v>13.30271016122804</c:v>
                </c:pt>
                <c:pt idx="160">
                  <c:v>9.9321193120802018</c:v>
                </c:pt>
                <c:pt idx="161">
                  <c:v>13.216116539831596</c:v>
                </c:pt>
                <c:pt idx="162">
                  <c:v>11.894326795633489</c:v>
                </c:pt>
                <c:pt idx="163">
                  <c:v>12.479384867921892</c:v>
                </c:pt>
                <c:pt idx="164">
                  <c:v>9.4137769176209325</c:v>
                </c:pt>
                <c:pt idx="165">
                  <c:v>10.858254343945301</c:v>
                </c:pt>
                <c:pt idx="166">
                  <c:v>5.9244825528410985</c:v>
                </c:pt>
                <c:pt idx="167">
                  <c:v>13.022281948595779</c:v>
                </c:pt>
                <c:pt idx="168">
                  <c:v>9.4291837618266214</c:v>
                </c:pt>
                <c:pt idx="169">
                  <c:v>9.7883301663568112</c:v>
                </c:pt>
                <c:pt idx="170">
                  <c:v>3.432570958187013</c:v>
                </c:pt>
                <c:pt idx="171">
                  <c:v>13.73987614671015</c:v>
                </c:pt>
                <c:pt idx="172">
                  <c:v>11.673177545754903</c:v>
                </c:pt>
                <c:pt idx="173">
                  <c:v>10.928591101997254</c:v>
                </c:pt>
                <c:pt idx="174">
                  <c:v>4.4692957535129176</c:v>
                </c:pt>
                <c:pt idx="175">
                  <c:v>12.166234496769178</c:v>
                </c:pt>
                <c:pt idx="176">
                  <c:v>11.107827743788839</c:v>
                </c:pt>
                <c:pt idx="177">
                  <c:v>18.391157550434365</c:v>
                </c:pt>
                <c:pt idx="178">
                  <c:v>5.3022802871573784</c:v>
                </c:pt>
                <c:pt idx="179">
                  <c:v>-2.1483489958259461</c:v>
                </c:pt>
                <c:pt idx="180">
                  <c:v>17.921389033648939</c:v>
                </c:pt>
                <c:pt idx="181">
                  <c:v>16.407957678166149</c:v>
                </c:pt>
                <c:pt idx="182">
                  <c:v>17.04893011474767</c:v>
                </c:pt>
                <c:pt idx="183">
                  <c:v>16.592862986163585</c:v>
                </c:pt>
                <c:pt idx="184">
                  <c:v>19.125938799657515</c:v>
                </c:pt>
                <c:pt idx="185">
                  <c:v>2.0440598161687875</c:v>
                </c:pt>
                <c:pt idx="186">
                  <c:v>8.4061772006719426</c:v>
                </c:pt>
                <c:pt idx="187">
                  <c:v>6.7087633197629248</c:v>
                </c:pt>
                <c:pt idx="188">
                  <c:v>12.494516024930569</c:v>
                </c:pt>
                <c:pt idx="189">
                  <c:v>5.1411625748931939</c:v>
                </c:pt>
                <c:pt idx="190">
                  <c:v>17.33183943540277</c:v>
                </c:pt>
                <c:pt idx="191">
                  <c:v>6.7005128285106679</c:v>
                </c:pt>
                <c:pt idx="192">
                  <c:v>20.607140916273092</c:v>
                </c:pt>
                <c:pt idx="193">
                  <c:v>13.651797986424372</c:v>
                </c:pt>
                <c:pt idx="194">
                  <c:v>7.0731617739740029</c:v>
                </c:pt>
                <c:pt idx="195">
                  <c:v>19.714887333818218</c:v>
                </c:pt>
                <c:pt idx="196">
                  <c:v>20.384807162244822</c:v>
                </c:pt>
                <c:pt idx="197">
                  <c:v>-2.5036784063282091</c:v>
                </c:pt>
                <c:pt idx="198">
                  <c:v>12.304471528579576</c:v>
                </c:pt>
                <c:pt idx="199">
                  <c:v>11.009772175130069</c:v>
                </c:pt>
                <c:pt idx="200">
                  <c:v>14.384292773841878</c:v>
                </c:pt>
                <c:pt idx="201">
                  <c:v>14.969540354172286</c:v>
                </c:pt>
                <c:pt idx="202">
                  <c:v>9.2062292158753234</c:v>
                </c:pt>
                <c:pt idx="203">
                  <c:v>18.085016311911076</c:v>
                </c:pt>
                <c:pt idx="204">
                  <c:v>16.62678708902132</c:v>
                </c:pt>
                <c:pt idx="205">
                  <c:v>17.501675375231024</c:v>
                </c:pt>
                <c:pt idx="206">
                  <c:v>14.640690772823371</c:v>
                </c:pt>
                <c:pt idx="207">
                  <c:v>12.600366361474896</c:v>
                </c:pt>
                <c:pt idx="208">
                  <c:v>14.834503817580163</c:v>
                </c:pt>
                <c:pt idx="209">
                  <c:v>12.460033975353326</c:v>
                </c:pt>
                <c:pt idx="210">
                  <c:v>15.958987063081677</c:v>
                </c:pt>
                <c:pt idx="211">
                  <c:v>9.7365417315224061</c:v>
                </c:pt>
                <c:pt idx="212">
                  <c:v>12.665965584620398</c:v>
                </c:pt>
                <c:pt idx="213">
                  <c:v>16.934803464470335</c:v>
                </c:pt>
                <c:pt idx="214">
                  <c:v>14.639496437227642</c:v>
                </c:pt>
                <c:pt idx="215">
                  <c:v>11.063075815543828</c:v>
                </c:pt>
                <c:pt idx="216">
                  <c:v>3.3745951291945611</c:v>
                </c:pt>
                <c:pt idx="217">
                  <c:v>16.567094366246639</c:v>
                </c:pt>
                <c:pt idx="218">
                  <c:v>8.5629753029129709</c:v>
                </c:pt>
                <c:pt idx="219">
                  <c:v>16.519183854030853</c:v>
                </c:pt>
                <c:pt idx="220">
                  <c:v>15.371936287435705</c:v>
                </c:pt>
                <c:pt idx="221">
                  <c:v>11.965539447472185</c:v>
                </c:pt>
                <c:pt idx="222">
                  <c:v>17.52376175508531</c:v>
                </c:pt>
                <c:pt idx="223">
                  <c:v>10.148728117773125</c:v>
                </c:pt>
                <c:pt idx="224">
                  <c:v>7.8915333775667706</c:v>
                </c:pt>
                <c:pt idx="225">
                  <c:v>10.730416152873854</c:v>
                </c:pt>
                <c:pt idx="226">
                  <c:v>10.457400583651351</c:v>
                </c:pt>
                <c:pt idx="227">
                  <c:v>8.4669957114518937</c:v>
                </c:pt>
                <c:pt idx="228">
                  <c:v>18.184757871970593</c:v>
                </c:pt>
                <c:pt idx="229">
                  <c:v>16.700947225734158</c:v>
                </c:pt>
                <c:pt idx="230">
                  <c:v>14.502564769779882</c:v>
                </c:pt>
                <c:pt idx="231">
                  <c:v>14.403864380811557</c:v>
                </c:pt>
                <c:pt idx="232">
                  <c:v>17.773814302912609</c:v>
                </c:pt>
                <c:pt idx="233">
                  <c:v>15.443815839930101</c:v>
                </c:pt>
                <c:pt idx="234">
                  <c:v>16.58869391934924</c:v>
                </c:pt>
                <c:pt idx="235">
                  <c:v>10.643436151223746</c:v>
                </c:pt>
                <c:pt idx="236">
                  <c:v>15.844573721807594</c:v>
                </c:pt>
                <c:pt idx="237">
                  <c:v>11.81476158766001</c:v>
                </c:pt>
                <c:pt idx="238">
                  <c:v>14.360504957756582</c:v>
                </c:pt>
                <c:pt idx="239">
                  <c:v>11.20947257875757</c:v>
                </c:pt>
                <c:pt idx="240">
                  <c:v>15.853464648248748</c:v>
                </c:pt>
                <c:pt idx="241">
                  <c:v>13.426302970259055</c:v>
                </c:pt>
                <c:pt idx="242">
                  <c:v>14.502353678358212</c:v>
                </c:pt>
                <c:pt idx="243">
                  <c:v>13.565990214594148</c:v>
                </c:pt>
                <c:pt idx="244">
                  <c:v>11.185251109646067</c:v>
                </c:pt>
                <c:pt idx="245">
                  <c:v>15.529764994955693</c:v>
                </c:pt>
                <c:pt idx="246">
                  <c:v>14.74070557497563</c:v>
                </c:pt>
                <c:pt idx="247">
                  <c:v>14.16765307885729</c:v>
                </c:pt>
                <c:pt idx="248">
                  <c:v>10.27556587321998</c:v>
                </c:pt>
                <c:pt idx="249">
                  <c:v>17.200885408153709</c:v>
                </c:pt>
                <c:pt idx="250">
                  <c:v>4.1402958210739955</c:v>
                </c:pt>
                <c:pt idx="251">
                  <c:v>11.813273830686189</c:v>
                </c:pt>
                <c:pt idx="252">
                  <c:v>15.290769788398396</c:v>
                </c:pt>
                <c:pt idx="253">
                  <c:v>13.677742264242932</c:v>
                </c:pt>
                <c:pt idx="254">
                  <c:v>11.403156606006339</c:v>
                </c:pt>
                <c:pt idx="255">
                  <c:v>16.263318554279394</c:v>
                </c:pt>
                <c:pt idx="256">
                  <c:v>14.112588931856662</c:v>
                </c:pt>
                <c:pt idx="257">
                  <c:v>15.929266496604415</c:v>
                </c:pt>
                <c:pt idx="258">
                  <c:v>15.016478081970657</c:v>
                </c:pt>
                <c:pt idx="259">
                  <c:v>13.776035891449157</c:v>
                </c:pt>
                <c:pt idx="260">
                  <c:v>14.46511743970609</c:v>
                </c:pt>
                <c:pt idx="261">
                  <c:v>11.023567429214403</c:v>
                </c:pt>
                <c:pt idx="262">
                  <c:v>13.850059229417713</c:v>
                </c:pt>
                <c:pt idx="263">
                  <c:v>14.964076950210002</c:v>
                </c:pt>
                <c:pt idx="264">
                  <c:v>13.640252148180155</c:v>
                </c:pt>
                <c:pt idx="265">
                  <c:v>9.1272822044865869</c:v>
                </c:pt>
                <c:pt idx="266">
                  <c:v>16.356892945471827</c:v>
                </c:pt>
                <c:pt idx="267">
                  <c:v>12.992433466237026</c:v>
                </c:pt>
                <c:pt idx="268">
                  <c:v>16.519830643001939</c:v>
                </c:pt>
                <c:pt idx="269">
                  <c:v>15.323585773814465</c:v>
                </c:pt>
                <c:pt idx="270">
                  <c:v>16.070702589028652</c:v>
                </c:pt>
                <c:pt idx="271">
                  <c:v>14.724266085013962</c:v>
                </c:pt>
                <c:pt idx="272">
                  <c:v>13.789885507854656</c:v>
                </c:pt>
                <c:pt idx="273">
                  <c:v>13.199668807958247</c:v>
                </c:pt>
                <c:pt idx="274">
                  <c:v>14.094356587431644</c:v>
                </c:pt>
                <c:pt idx="275">
                  <c:v>12.222427992645406</c:v>
                </c:pt>
                <c:pt idx="276">
                  <c:v>10.251017541498264</c:v>
                </c:pt>
                <c:pt idx="277">
                  <c:v>15.555772500273585</c:v>
                </c:pt>
                <c:pt idx="278">
                  <c:v>13.789688157662848</c:v>
                </c:pt>
                <c:pt idx="279">
                  <c:v>12.015544899690031</c:v>
                </c:pt>
                <c:pt idx="280">
                  <c:v>16.486755307399392</c:v>
                </c:pt>
                <c:pt idx="281">
                  <c:v>13.859982651008337</c:v>
                </c:pt>
                <c:pt idx="282">
                  <c:v>15.645348555117145</c:v>
                </c:pt>
                <c:pt idx="283">
                  <c:v>15.036395424451056</c:v>
                </c:pt>
                <c:pt idx="284">
                  <c:v>16.130307989749113</c:v>
                </c:pt>
                <c:pt idx="285">
                  <c:v>11.877519888613428</c:v>
                </c:pt>
                <c:pt idx="286">
                  <c:v>15.865044330316785</c:v>
                </c:pt>
                <c:pt idx="287">
                  <c:v>7.8591365798342547</c:v>
                </c:pt>
                <c:pt idx="288">
                  <c:v>13.597663977810965</c:v>
                </c:pt>
                <c:pt idx="289">
                  <c:v>10.533580888266936</c:v>
                </c:pt>
                <c:pt idx="290">
                  <c:v>7.7237631137853082</c:v>
                </c:pt>
                <c:pt idx="291">
                  <c:v>8.3561880347304047</c:v>
                </c:pt>
                <c:pt idx="292">
                  <c:v>4.9590942128759714</c:v>
                </c:pt>
                <c:pt idx="293">
                  <c:v>11.350057119491799</c:v>
                </c:pt>
                <c:pt idx="294">
                  <c:v>7.9172417675771669</c:v>
                </c:pt>
                <c:pt idx="295">
                  <c:v>15.699320464466398</c:v>
                </c:pt>
                <c:pt idx="296">
                  <c:v>17.293674017574013</c:v>
                </c:pt>
                <c:pt idx="297">
                  <c:v>4.994210069749399</c:v>
                </c:pt>
                <c:pt idx="298">
                  <c:v>12.901492544467308</c:v>
                </c:pt>
                <c:pt idx="299">
                  <c:v>16.483747486478549</c:v>
                </c:pt>
                <c:pt idx="300">
                  <c:v>12.296601707880278</c:v>
                </c:pt>
                <c:pt idx="301">
                  <c:v>10.470260547187973</c:v>
                </c:pt>
                <c:pt idx="302">
                  <c:v>4.0635965234901832</c:v>
                </c:pt>
                <c:pt idx="303">
                  <c:v>8.250379495211984</c:v>
                </c:pt>
                <c:pt idx="304">
                  <c:v>9.7995542935978257</c:v>
                </c:pt>
                <c:pt idx="305">
                  <c:v>12.261317205092189</c:v>
                </c:pt>
                <c:pt idx="306">
                  <c:v>4.2181573349280077</c:v>
                </c:pt>
                <c:pt idx="307">
                  <c:v>9.8859661391166149</c:v>
                </c:pt>
                <c:pt idx="308">
                  <c:v>11.877727753467251</c:v>
                </c:pt>
                <c:pt idx="309">
                  <c:v>14.029677240441039</c:v>
                </c:pt>
                <c:pt idx="310">
                  <c:v>2.1751253869104032</c:v>
                </c:pt>
                <c:pt idx="311">
                  <c:v>11.554276117985335</c:v>
                </c:pt>
                <c:pt idx="312">
                  <c:v>2.1795706682395273</c:v>
                </c:pt>
                <c:pt idx="313">
                  <c:v>5.8822338792409736</c:v>
                </c:pt>
                <c:pt idx="314">
                  <c:v>9.2609959536354687</c:v>
                </c:pt>
                <c:pt idx="315">
                  <c:v>11.588566291522387</c:v>
                </c:pt>
                <c:pt idx="316">
                  <c:v>12.938613714817329</c:v>
                </c:pt>
                <c:pt idx="317">
                  <c:v>5.0622072351872998</c:v>
                </c:pt>
                <c:pt idx="318">
                  <c:v>15.353285493581543</c:v>
                </c:pt>
                <c:pt idx="319">
                  <c:v>13.765222545399867</c:v>
                </c:pt>
                <c:pt idx="320">
                  <c:v>6.272855286645914</c:v>
                </c:pt>
                <c:pt idx="321">
                  <c:v>13.771908186298239</c:v>
                </c:pt>
                <c:pt idx="322">
                  <c:v>14.633597953484344</c:v>
                </c:pt>
                <c:pt idx="323">
                  <c:v>14.064578197160142</c:v>
                </c:pt>
                <c:pt idx="324">
                  <c:v>6.6486965995329372</c:v>
                </c:pt>
                <c:pt idx="325">
                  <c:v>4.6047682713230413</c:v>
                </c:pt>
                <c:pt idx="326">
                  <c:v>12.144949596956771</c:v>
                </c:pt>
                <c:pt idx="327">
                  <c:v>6.5381539127231916</c:v>
                </c:pt>
                <c:pt idx="328">
                  <c:v>14.519616445205177</c:v>
                </c:pt>
                <c:pt idx="329">
                  <c:v>16.459848049820206</c:v>
                </c:pt>
                <c:pt idx="330">
                  <c:v>2.4743169996749552</c:v>
                </c:pt>
                <c:pt idx="331">
                  <c:v>11.710005159662359</c:v>
                </c:pt>
                <c:pt idx="332">
                  <c:v>11.504746603558329</c:v>
                </c:pt>
                <c:pt idx="333">
                  <c:v>13.792682337373961</c:v>
                </c:pt>
                <c:pt idx="334">
                  <c:v>16.593356918914814</c:v>
                </c:pt>
                <c:pt idx="335">
                  <c:v>16.62028262234638</c:v>
                </c:pt>
                <c:pt idx="336">
                  <c:v>-3.6159616291374048</c:v>
                </c:pt>
                <c:pt idx="337">
                  <c:v>5.5742672474390247</c:v>
                </c:pt>
                <c:pt idx="338">
                  <c:v>13.779654679758753</c:v>
                </c:pt>
                <c:pt idx="339">
                  <c:v>16.169380054326389</c:v>
                </c:pt>
                <c:pt idx="340">
                  <c:v>12.225499845743169</c:v>
                </c:pt>
                <c:pt idx="341">
                  <c:v>11.934173725575054</c:v>
                </c:pt>
                <c:pt idx="342">
                  <c:v>-9.420877354354344</c:v>
                </c:pt>
                <c:pt idx="343">
                  <c:v>8.8435726159032626</c:v>
                </c:pt>
                <c:pt idx="344">
                  <c:v>14.111690238548086</c:v>
                </c:pt>
                <c:pt idx="345">
                  <c:v>11.849787268144583</c:v>
                </c:pt>
                <c:pt idx="346">
                  <c:v>-5.294250463058078</c:v>
                </c:pt>
                <c:pt idx="347">
                  <c:v>3.7823239022110631</c:v>
                </c:pt>
                <c:pt idx="348">
                  <c:v>0.81563731331437694</c:v>
                </c:pt>
                <c:pt idx="349">
                  <c:v>17.181418254597865</c:v>
                </c:pt>
                <c:pt idx="350">
                  <c:v>-0.30678638965953292</c:v>
                </c:pt>
                <c:pt idx="351">
                  <c:v>12.108088443262499</c:v>
                </c:pt>
                <c:pt idx="352">
                  <c:v>12.1859217665973</c:v>
                </c:pt>
                <c:pt idx="353">
                  <c:v>16.295255980794487</c:v>
                </c:pt>
                <c:pt idx="354">
                  <c:v>3.6424055251851022</c:v>
                </c:pt>
                <c:pt idx="355">
                  <c:v>3.6543498683652667</c:v>
                </c:pt>
                <c:pt idx="356">
                  <c:v>11.852024706195632</c:v>
                </c:pt>
                <c:pt idx="357">
                  <c:v>16.532673599341404</c:v>
                </c:pt>
                <c:pt idx="358">
                  <c:v>12.259582120381099</c:v>
                </c:pt>
                <c:pt idx="359">
                  <c:v>14.965505188009796</c:v>
                </c:pt>
                <c:pt idx="360">
                  <c:v>14.719040116212041</c:v>
                </c:pt>
                <c:pt idx="361">
                  <c:v>16.33653331640043</c:v>
                </c:pt>
                <c:pt idx="362">
                  <c:v>-0.59576193888902562</c:v>
                </c:pt>
                <c:pt idx="363">
                  <c:v>-11.866453951346607</c:v>
                </c:pt>
                <c:pt idx="364">
                  <c:v>8.6601209307505442</c:v>
                </c:pt>
                <c:pt idx="365">
                  <c:v>17.348855183771924</c:v>
                </c:pt>
                <c:pt idx="366">
                  <c:v>8.0308048273763131</c:v>
                </c:pt>
                <c:pt idx="367">
                  <c:v>16.4042955002787</c:v>
                </c:pt>
                <c:pt idx="368">
                  <c:v>7.8686825964479041</c:v>
                </c:pt>
                <c:pt idx="369">
                  <c:v>10.251547993792016</c:v>
                </c:pt>
                <c:pt idx="370">
                  <c:v>15.963038919848502</c:v>
                </c:pt>
                <c:pt idx="371">
                  <c:v>8.6861922153012348</c:v>
                </c:pt>
                <c:pt idx="372">
                  <c:v>13.922214798112321</c:v>
                </c:pt>
                <c:pt idx="373">
                  <c:v>8.3713515364496462</c:v>
                </c:pt>
                <c:pt idx="374">
                  <c:v>15.208100464697855</c:v>
                </c:pt>
                <c:pt idx="375">
                  <c:v>15.529116312881079</c:v>
                </c:pt>
                <c:pt idx="376">
                  <c:v>15.926233921392512</c:v>
                </c:pt>
                <c:pt idx="377">
                  <c:v>5.625013368050535</c:v>
                </c:pt>
                <c:pt idx="378">
                  <c:v>6.4312598949501556</c:v>
                </c:pt>
                <c:pt idx="379">
                  <c:v>15.768778400469847</c:v>
                </c:pt>
                <c:pt idx="380">
                  <c:v>12.869933802554065</c:v>
                </c:pt>
                <c:pt idx="381">
                  <c:v>12.830728338658698</c:v>
                </c:pt>
                <c:pt idx="382">
                  <c:v>13.829561099727517</c:v>
                </c:pt>
                <c:pt idx="383">
                  <c:v>7.6583805399495164</c:v>
                </c:pt>
                <c:pt idx="384">
                  <c:v>15.129986196425346</c:v>
                </c:pt>
                <c:pt idx="385">
                  <c:v>16.412318830048569</c:v>
                </c:pt>
                <c:pt idx="386">
                  <c:v>14.684376640788951</c:v>
                </c:pt>
                <c:pt idx="387">
                  <c:v>15.579883768010314</c:v>
                </c:pt>
                <c:pt idx="388">
                  <c:v>1.3294507026675584</c:v>
                </c:pt>
                <c:pt idx="389">
                  <c:v>14.472650134129641</c:v>
                </c:pt>
                <c:pt idx="390">
                  <c:v>13.208033898206475</c:v>
                </c:pt>
                <c:pt idx="391">
                  <c:v>14.659194901007265</c:v>
                </c:pt>
                <c:pt idx="392">
                  <c:v>15.027657615935809</c:v>
                </c:pt>
                <c:pt idx="393">
                  <c:v>12.776422167569228</c:v>
                </c:pt>
                <c:pt idx="394">
                  <c:v>12.114206531320162</c:v>
                </c:pt>
                <c:pt idx="395">
                  <c:v>8.9904462309311768</c:v>
                </c:pt>
                <c:pt idx="396">
                  <c:v>11.231162562113147</c:v>
                </c:pt>
                <c:pt idx="397">
                  <c:v>14.867939607876588</c:v>
                </c:pt>
                <c:pt idx="398">
                  <c:v>13.367163338945691</c:v>
                </c:pt>
                <c:pt idx="399">
                  <c:v>13.240657928377356</c:v>
                </c:pt>
                <c:pt idx="400">
                  <c:v>11.861057092068259</c:v>
                </c:pt>
                <c:pt idx="401">
                  <c:v>6.9012801393812069</c:v>
                </c:pt>
                <c:pt idx="402">
                  <c:v>14.257288235848502</c:v>
                </c:pt>
                <c:pt idx="403">
                  <c:v>5.1549349652402316</c:v>
                </c:pt>
                <c:pt idx="404">
                  <c:v>12.304718679605251</c:v>
                </c:pt>
                <c:pt idx="405">
                  <c:v>12.326405979152371</c:v>
                </c:pt>
                <c:pt idx="406">
                  <c:v>15.75370982763123</c:v>
                </c:pt>
                <c:pt idx="407">
                  <c:v>9.6809506545087274</c:v>
                </c:pt>
                <c:pt idx="408">
                  <c:v>13.803790015611341</c:v>
                </c:pt>
                <c:pt idx="409">
                  <c:v>11.206016150682261</c:v>
                </c:pt>
                <c:pt idx="410">
                  <c:v>15.671217660424672</c:v>
                </c:pt>
                <c:pt idx="411">
                  <c:v>10.767290593759231</c:v>
                </c:pt>
                <c:pt idx="412">
                  <c:v>11.066340644189772</c:v>
                </c:pt>
                <c:pt idx="413">
                  <c:v>13.175527500189448</c:v>
                </c:pt>
                <c:pt idx="414">
                  <c:v>13.470239808141386</c:v>
                </c:pt>
                <c:pt idx="415">
                  <c:v>9.7665532738930771</c:v>
                </c:pt>
                <c:pt idx="416">
                  <c:v>14.941895680451573</c:v>
                </c:pt>
                <c:pt idx="417">
                  <c:v>10.93356209973374</c:v>
                </c:pt>
                <c:pt idx="418">
                  <c:v>11.756929432742984</c:v>
                </c:pt>
                <c:pt idx="419">
                  <c:v>13.074743839521163</c:v>
                </c:pt>
                <c:pt idx="420">
                  <c:v>12.998920797689177</c:v>
                </c:pt>
                <c:pt idx="421">
                  <c:v>12.979259178808507</c:v>
                </c:pt>
                <c:pt idx="422">
                  <c:v>14.814360946329144</c:v>
                </c:pt>
                <c:pt idx="423">
                  <c:v>10.504336151256178</c:v>
                </c:pt>
                <c:pt idx="424">
                  <c:v>15.160673777106222</c:v>
                </c:pt>
                <c:pt idx="425">
                  <c:v>11.223137585391482</c:v>
                </c:pt>
                <c:pt idx="426">
                  <c:v>12.153855524297262</c:v>
                </c:pt>
                <c:pt idx="427">
                  <c:v>9.1898750632778459</c:v>
                </c:pt>
                <c:pt idx="428">
                  <c:v>12.345682345822107</c:v>
                </c:pt>
                <c:pt idx="429">
                  <c:v>11.122534192213555</c:v>
                </c:pt>
                <c:pt idx="430">
                  <c:v>12.062168151223045</c:v>
                </c:pt>
                <c:pt idx="431">
                  <c:v>13.406079087082151</c:v>
                </c:pt>
                <c:pt idx="432">
                  <c:v>13.873736430455143</c:v>
                </c:pt>
                <c:pt idx="433">
                  <c:v>11.246111798895255</c:v>
                </c:pt>
                <c:pt idx="434">
                  <c:v>9.714194782132882</c:v>
                </c:pt>
                <c:pt idx="435">
                  <c:v>10.358930383016441</c:v>
                </c:pt>
                <c:pt idx="436">
                  <c:v>8.9671241276663984</c:v>
                </c:pt>
                <c:pt idx="437">
                  <c:v>10.717400778090996</c:v>
                </c:pt>
                <c:pt idx="438">
                  <c:v>11.307173587204659</c:v>
                </c:pt>
                <c:pt idx="439">
                  <c:v>12.455869615645462</c:v>
                </c:pt>
                <c:pt idx="440">
                  <c:v>9.8603594675343125</c:v>
                </c:pt>
                <c:pt idx="441">
                  <c:v>10.521054441178832</c:v>
                </c:pt>
                <c:pt idx="442">
                  <c:v>15.019846356372042</c:v>
                </c:pt>
                <c:pt idx="443">
                  <c:v>10.943000749384456</c:v>
                </c:pt>
                <c:pt idx="444">
                  <c:v>14.427949994241958</c:v>
                </c:pt>
                <c:pt idx="445">
                  <c:v>16.873617770970732</c:v>
                </c:pt>
                <c:pt idx="446">
                  <c:v>11.690424535754998</c:v>
                </c:pt>
                <c:pt idx="447">
                  <c:v>12.692772628353346</c:v>
                </c:pt>
                <c:pt idx="448">
                  <c:v>14.956914782882517</c:v>
                </c:pt>
                <c:pt idx="449">
                  <c:v>8.3854576276297053</c:v>
                </c:pt>
                <c:pt idx="450">
                  <c:v>13.811277654671599</c:v>
                </c:pt>
                <c:pt idx="451">
                  <c:v>12.162311461243313</c:v>
                </c:pt>
                <c:pt idx="452">
                  <c:v>10.922110195885498</c:v>
                </c:pt>
                <c:pt idx="453">
                  <c:v>10.312492173353977</c:v>
                </c:pt>
                <c:pt idx="454">
                  <c:v>13.393707508922038</c:v>
                </c:pt>
                <c:pt idx="455">
                  <c:v>13.412544273358179</c:v>
                </c:pt>
                <c:pt idx="456">
                  <c:v>11.099416194627361</c:v>
                </c:pt>
                <c:pt idx="457">
                  <c:v>13.734115634928592</c:v>
                </c:pt>
                <c:pt idx="458">
                  <c:v>10.220833690707025</c:v>
                </c:pt>
                <c:pt idx="459">
                  <c:v>11.390039565472582</c:v>
                </c:pt>
                <c:pt idx="460">
                  <c:v>14.01597526466967</c:v>
                </c:pt>
                <c:pt idx="461">
                  <c:v>13.31781467762573</c:v>
                </c:pt>
                <c:pt idx="462">
                  <c:v>9.5247341549396261</c:v>
                </c:pt>
                <c:pt idx="463">
                  <c:v>11.746902753163377</c:v>
                </c:pt>
                <c:pt idx="464">
                  <c:v>12.139220774486306</c:v>
                </c:pt>
                <c:pt idx="465">
                  <c:v>13.06364979558305</c:v>
                </c:pt>
                <c:pt idx="466">
                  <c:v>11.967190881998164</c:v>
                </c:pt>
                <c:pt idx="467">
                  <c:v>11.255332772417496</c:v>
                </c:pt>
                <c:pt idx="468">
                  <c:v>14.341384188480824</c:v>
                </c:pt>
                <c:pt idx="469">
                  <c:v>11.091739817236711</c:v>
                </c:pt>
                <c:pt idx="470">
                  <c:v>2.8505092173988587</c:v>
                </c:pt>
                <c:pt idx="471">
                  <c:v>10.453682760391963</c:v>
                </c:pt>
                <c:pt idx="472">
                  <c:v>-2.6314164557141857</c:v>
                </c:pt>
                <c:pt idx="473">
                  <c:v>10.460784246101182</c:v>
                </c:pt>
                <c:pt idx="474">
                  <c:v>10.554804800247217</c:v>
                </c:pt>
                <c:pt idx="475">
                  <c:v>9.9538621809482244</c:v>
                </c:pt>
                <c:pt idx="476">
                  <c:v>6.3116804719893782</c:v>
                </c:pt>
                <c:pt idx="477">
                  <c:v>13.383815743392677</c:v>
                </c:pt>
                <c:pt idx="478">
                  <c:v>12.776872373552855</c:v>
                </c:pt>
                <c:pt idx="479">
                  <c:v>13.249899743664526</c:v>
                </c:pt>
                <c:pt idx="480">
                  <c:v>10.438522664544777</c:v>
                </c:pt>
                <c:pt idx="481">
                  <c:v>9.2705992642752406</c:v>
                </c:pt>
                <c:pt idx="482">
                  <c:v>8.7928691370176519</c:v>
                </c:pt>
                <c:pt idx="483">
                  <c:v>8.6143838909727783</c:v>
                </c:pt>
                <c:pt idx="484">
                  <c:v>13.67406130833495</c:v>
                </c:pt>
                <c:pt idx="485">
                  <c:v>8.0732773214364499</c:v>
                </c:pt>
                <c:pt idx="486">
                  <c:v>8.3723247658665372</c:v>
                </c:pt>
                <c:pt idx="487">
                  <c:v>-2.354945204641524</c:v>
                </c:pt>
                <c:pt idx="488">
                  <c:v>10.208786172831646</c:v>
                </c:pt>
                <c:pt idx="489">
                  <c:v>11.094359051601021</c:v>
                </c:pt>
                <c:pt idx="490">
                  <c:v>10.28511509533357</c:v>
                </c:pt>
                <c:pt idx="491">
                  <c:v>13.229048828801158</c:v>
                </c:pt>
                <c:pt idx="492">
                  <c:v>13.288543521662836</c:v>
                </c:pt>
                <c:pt idx="493">
                  <c:v>6.4588971239395008</c:v>
                </c:pt>
                <c:pt idx="494">
                  <c:v>-17.693665827064603</c:v>
                </c:pt>
                <c:pt idx="495">
                  <c:v>9.9478575402158782</c:v>
                </c:pt>
                <c:pt idx="496">
                  <c:v>8.6198030494569622</c:v>
                </c:pt>
                <c:pt idx="497">
                  <c:v>12.821191825376754</c:v>
                </c:pt>
                <c:pt idx="498">
                  <c:v>9.1174641756701416</c:v>
                </c:pt>
                <c:pt idx="499">
                  <c:v>7.8370290823943609</c:v>
                </c:pt>
                <c:pt idx="500">
                  <c:v>12.804442051325513</c:v>
                </c:pt>
                <c:pt idx="501">
                  <c:v>13.3260525276485</c:v>
                </c:pt>
                <c:pt idx="502">
                  <c:v>14.079586421895451</c:v>
                </c:pt>
                <c:pt idx="503">
                  <c:v>13.291937269884118</c:v>
                </c:pt>
                <c:pt idx="504">
                  <c:v>11.635212649413067</c:v>
                </c:pt>
                <c:pt idx="505">
                  <c:v>8.2858631546654209</c:v>
                </c:pt>
                <c:pt idx="506">
                  <c:v>12.632919475843277</c:v>
                </c:pt>
                <c:pt idx="507">
                  <c:v>6.8037198484614301</c:v>
                </c:pt>
                <c:pt idx="508">
                  <c:v>9.5593422884418402</c:v>
                </c:pt>
                <c:pt idx="509">
                  <c:v>12.872858893949131</c:v>
                </c:pt>
                <c:pt idx="510">
                  <c:v>14.271312097756866</c:v>
                </c:pt>
                <c:pt idx="511">
                  <c:v>8.2419730480105251</c:v>
                </c:pt>
                <c:pt idx="512">
                  <c:v>5.3756358002247406</c:v>
                </c:pt>
                <c:pt idx="513">
                  <c:v>6.0046738329813119</c:v>
                </c:pt>
                <c:pt idx="514">
                  <c:v>-7.8809267439539301</c:v>
                </c:pt>
                <c:pt idx="515">
                  <c:v>8.8413817301331488</c:v>
                </c:pt>
                <c:pt idx="516">
                  <c:v>11.894790165960991</c:v>
                </c:pt>
                <c:pt idx="517">
                  <c:v>8.9260264524076014</c:v>
                </c:pt>
                <c:pt idx="518">
                  <c:v>10.241916590047706</c:v>
                </c:pt>
                <c:pt idx="519">
                  <c:v>12.48734006547666</c:v>
                </c:pt>
                <c:pt idx="520">
                  <c:v>7.7388603553980397</c:v>
                </c:pt>
                <c:pt idx="521">
                  <c:v>11.362397740507397</c:v>
                </c:pt>
                <c:pt idx="522">
                  <c:v>14.269027644140595</c:v>
                </c:pt>
                <c:pt idx="523">
                  <c:v>13.332890077925427</c:v>
                </c:pt>
                <c:pt idx="524">
                  <c:v>13.735648829781313</c:v>
                </c:pt>
                <c:pt idx="525">
                  <c:v>7.7011672746652149</c:v>
                </c:pt>
                <c:pt idx="526">
                  <c:v>13.300796967882347</c:v>
                </c:pt>
                <c:pt idx="527">
                  <c:v>12.674177734708596</c:v>
                </c:pt>
                <c:pt idx="528">
                  <c:v>13.400713769360671</c:v>
                </c:pt>
                <c:pt idx="529">
                  <c:v>10.345829811448997</c:v>
                </c:pt>
                <c:pt idx="530">
                  <c:v>11.912118950069292</c:v>
                </c:pt>
                <c:pt idx="531">
                  <c:v>6.3582851480918166</c:v>
                </c:pt>
                <c:pt idx="532">
                  <c:v>14.121223930298797</c:v>
                </c:pt>
                <c:pt idx="533">
                  <c:v>16.991831271125598</c:v>
                </c:pt>
                <c:pt idx="534">
                  <c:v>14.563679461874919</c:v>
                </c:pt>
                <c:pt idx="535">
                  <c:v>20.530323797746387</c:v>
                </c:pt>
                <c:pt idx="536">
                  <c:v>15.416269258761089</c:v>
                </c:pt>
                <c:pt idx="537">
                  <c:v>4.2842471626251468</c:v>
                </c:pt>
                <c:pt idx="538">
                  <c:v>21.442833839509923</c:v>
                </c:pt>
                <c:pt idx="539">
                  <c:v>21.08977847108962</c:v>
                </c:pt>
                <c:pt idx="540">
                  <c:v>9.7877679412729144</c:v>
                </c:pt>
                <c:pt idx="541">
                  <c:v>20.932118339478635</c:v>
                </c:pt>
                <c:pt idx="542">
                  <c:v>19.322486933552948</c:v>
                </c:pt>
                <c:pt idx="543">
                  <c:v>14.630175898562406</c:v>
                </c:pt>
                <c:pt idx="544">
                  <c:v>0.42915541031460047</c:v>
                </c:pt>
                <c:pt idx="545">
                  <c:v>18.915271309904128</c:v>
                </c:pt>
                <c:pt idx="546">
                  <c:v>17.695503519467053</c:v>
                </c:pt>
                <c:pt idx="547">
                  <c:v>11.928945515332837</c:v>
                </c:pt>
                <c:pt idx="548">
                  <c:v>19.803552136468792</c:v>
                </c:pt>
                <c:pt idx="549">
                  <c:v>16.587963369667456</c:v>
                </c:pt>
                <c:pt idx="550">
                  <c:v>2.4121751825225051</c:v>
                </c:pt>
                <c:pt idx="551">
                  <c:v>19.873764330981931</c:v>
                </c:pt>
                <c:pt idx="552">
                  <c:v>15.390743034287723</c:v>
                </c:pt>
                <c:pt idx="553">
                  <c:v>11.14892567409674</c:v>
                </c:pt>
                <c:pt idx="554">
                  <c:v>18.640351309103472</c:v>
                </c:pt>
                <c:pt idx="555">
                  <c:v>16.427644790561967</c:v>
                </c:pt>
                <c:pt idx="556">
                  <c:v>21.438060524650314</c:v>
                </c:pt>
                <c:pt idx="557">
                  <c:v>11.132068511915666</c:v>
                </c:pt>
                <c:pt idx="558">
                  <c:v>18.73242586045254</c:v>
                </c:pt>
                <c:pt idx="559">
                  <c:v>20.66279937981372</c:v>
                </c:pt>
                <c:pt idx="560">
                  <c:v>11.910279839441104</c:v>
                </c:pt>
                <c:pt idx="561">
                  <c:v>18.618357531156605</c:v>
                </c:pt>
                <c:pt idx="562">
                  <c:v>20.171467454265692</c:v>
                </c:pt>
                <c:pt idx="563">
                  <c:v>16.863979493768248</c:v>
                </c:pt>
                <c:pt idx="564">
                  <c:v>17.183751702579706</c:v>
                </c:pt>
                <c:pt idx="565">
                  <c:v>20.495343716836047</c:v>
                </c:pt>
                <c:pt idx="566">
                  <c:v>12.421630817434774</c:v>
                </c:pt>
                <c:pt idx="567">
                  <c:v>18.69831827026638</c:v>
                </c:pt>
                <c:pt idx="568">
                  <c:v>10.647707951955152</c:v>
                </c:pt>
                <c:pt idx="569">
                  <c:v>18.02741310854891</c:v>
                </c:pt>
                <c:pt idx="570">
                  <c:v>19.606837486271566</c:v>
                </c:pt>
                <c:pt idx="571">
                  <c:v>9.1397229690964412</c:v>
                </c:pt>
                <c:pt idx="572">
                  <c:v>15.677400173008028</c:v>
                </c:pt>
                <c:pt idx="573">
                  <c:v>17.875141232089522</c:v>
                </c:pt>
                <c:pt idx="574">
                  <c:v>14.580171099646254</c:v>
                </c:pt>
                <c:pt idx="575">
                  <c:v>20.603919263023936</c:v>
                </c:pt>
                <c:pt idx="576">
                  <c:v>18.624644317376159</c:v>
                </c:pt>
                <c:pt idx="577">
                  <c:v>10.138902614117235</c:v>
                </c:pt>
                <c:pt idx="578">
                  <c:v>18.842819762850127</c:v>
                </c:pt>
                <c:pt idx="579">
                  <c:v>19.412066514274159</c:v>
                </c:pt>
                <c:pt idx="580">
                  <c:v>17.13525884097136</c:v>
                </c:pt>
                <c:pt idx="581">
                  <c:v>18.774507400940298</c:v>
                </c:pt>
                <c:pt idx="582">
                  <c:v>15.660612890975298</c:v>
                </c:pt>
                <c:pt idx="583">
                  <c:v>18.961139140852058</c:v>
                </c:pt>
                <c:pt idx="584">
                  <c:v>18.955574957334303</c:v>
                </c:pt>
                <c:pt idx="585">
                  <c:v>14.144543352617054</c:v>
                </c:pt>
                <c:pt idx="586">
                  <c:v>17.738574395151282</c:v>
                </c:pt>
                <c:pt idx="587">
                  <c:v>12.689607109629627</c:v>
                </c:pt>
                <c:pt idx="588">
                  <c:v>11.633467220415623</c:v>
                </c:pt>
                <c:pt idx="589">
                  <c:v>12.572646615589365</c:v>
                </c:pt>
                <c:pt idx="590">
                  <c:v>18.730173131998054</c:v>
                </c:pt>
                <c:pt idx="591">
                  <c:v>8.4199648815548365</c:v>
                </c:pt>
                <c:pt idx="592">
                  <c:v>16.411227112701038</c:v>
                </c:pt>
                <c:pt idx="593">
                  <c:v>17.000968117776729</c:v>
                </c:pt>
                <c:pt idx="594">
                  <c:v>11.153093337170015</c:v>
                </c:pt>
                <c:pt idx="595">
                  <c:v>11.828524029667529</c:v>
                </c:pt>
                <c:pt idx="596">
                  <c:v>20.943410782277148</c:v>
                </c:pt>
                <c:pt idx="597">
                  <c:v>10.377389357867553</c:v>
                </c:pt>
                <c:pt idx="598">
                  <c:v>8.6840602102780053</c:v>
                </c:pt>
                <c:pt idx="599">
                  <c:v>17.36639329395814</c:v>
                </c:pt>
                <c:pt idx="600">
                  <c:v>9.2739909392750928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sweepAPT!$F$31</c:f>
              <c:strCache>
                <c:ptCount val="1"/>
                <c:pt idx="0">
                  <c:v>Poly6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sweepAPT!$F$32:$F$632</c:f>
              <c:numCache>
                <c:formatCode>0.00E+00</c:formatCode>
                <c:ptCount val="601"/>
                <c:pt idx="0">
                  <c:v>15.571676488737467</c:v>
                </c:pt>
                <c:pt idx="1">
                  <c:v>15.574944614973843</c:v>
                </c:pt>
                <c:pt idx="2">
                  <c:v>15.576532912669073</c:v>
                </c:pt>
                <c:pt idx="3">
                  <c:v>15.576487041397245</c:v>
                </c:pt>
                <c:pt idx="4">
                  <c:v>15.574852006239981</c:v>
                </c:pt>
                <c:pt idx="5">
                  <c:v>15.571672162949538</c:v>
                </c:pt>
                <c:pt idx="6">
                  <c:v>15.566991223094078</c:v>
                </c:pt>
                <c:pt idx="7">
                  <c:v>15.560852259185099</c:v>
                </c:pt>
                <c:pt idx="8">
                  <c:v>15.553297709787051</c:v>
                </c:pt>
                <c:pt idx="9">
                  <c:v>15.544369384609107</c:v>
                </c:pt>
                <c:pt idx="10">
                  <c:v>15.534108469579111</c:v>
                </c:pt>
                <c:pt idx="11">
                  <c:v>15.5225555318997</c:v>
                </c:pt>
                <c:pt idx="12">
                  <c:v>15.509750525086586</c:v>
                </c:pt>
                <c:pt idx="13">
                  <c:v>15.495732793989019</c:v>
                </c:pt>
                <c:pt idx="14">
                  <c:v>15.48054107979241</c:v>
                </c:pt>
                <c:pt idx="15">
                  <c:v>15.46421352500313</c:v>
                </c:pt>
                <c:pt idx="16">
                  <c:v>15.446787678415477</c:v>
                </c:pt>
                <c:pt idx="17">
                  <c:v>15.42830050006082</c:v>
                </c:pt>
                <c:pt idx="18">
                  <c:v>15.408788366138891</c:v>
                </c:pt>
                <c:pt idx="19">
                  <c:v>15.388287073931281</c:v>
                </c:pt>
                <c:pt idx="20">
                  <c:v>15.366831846697073</c:v>
                </c:pt>
                <c:pt idx="21">
                  <c:v>15.344457338550667</c:v>
                </c:pt>
                <c:pt idx="22">
                  <c:v>15.321197639321769</c:v>
                </c:pt>
                <c:pt idx="23">
                  <c:v>15.297086279397536</c:v>
                </c:pt>
                <c:pt idx="24">
                  <c:v>15.272156234546923</c:v>
                </c:pt>
                <c:pt idx="25">
                  <c:v>15.246439930727162</c:v>
                </c:pt>
                <c:pt idx="26">
                  <c:v>15.21996924887244</c:v>
                </c:pt>
                <c:pt idx="27">
                  <c:v>15.192775529664734</c:v>
                </c:pt>
                <c:pt idx="28">
                  <c:v>15.164889578286818</c:v>
                </c:pt>
                <c:pt idx="29">
                  <c:v>15.13634166915744</c:v>
                </c:pt>
                <c:pt idx="30">
                  <c:v>15.107161550648668</c:v>
                </c:pt>
                <c:pt idx="31">
                  <c:v>15.077378449785412</c:v>
                </c:pt>
                <c:pt idx="32">
                  <c:v>15.047021076927106</c:v>
                </c:pt>
                <c:pt idx="33">
                  <c:v>15.016117630431568</c:v>
                </c:pt>
                <c:pt idx="34">
                  <c:v>14.984695801301031</c:v>
                </c:pt>
                <c:pt idx="35">
                  <c:v>14.952782777810331</c:v>
                </c:pt>
                <c:pt idx="36">
                  <c:v>14.920405250117282</c:v>
                </c:pt>
                <c:pt idx="37">
                  <c:v>14.887589414855212</c:v>
                </c:pt>
                <c:pt idx="38">
                  <c:v>14.854360979707668</c:v>
                </c:pt>
                <c:pt idx="39">
                  <c:v>14.820745167965296</c:v>
                </c:pt>
                <c:pt idx="40">
                  <c:v>14.786766723064884</c:v>
                </c:pt>
                <c:pt idx="41">
                  <c:v>14.752449913110585</c:v>
                </c:pt>
                <c:pt idx="42">
                  <c:v>14.717818535377301</c:v>
                </c:pt>
                <c:pt idx="43">
                  <c:v>14.682895920796241</c:v>
                </c:pt>
                <c:pt idx="44">
                  <c:v>14.647704938422647</c:v>
                </c:pt>
                <c:pt idx="45">
                  <c:v>14.61226799988569</c:v>
                </c:pt>
                <c:pt idx="46">
                  <c:v>14.576607063820544</c:v>
                </c:pt>
                <c:pt idx="47">
                  <c:v>14.540743640282615</c:v>
                </c:pt>
                <c:pt idx="48">
                  <c:v>14.504698795143955</c:v>
                </c:pt>
                <c:pt idx="49">
                  <c:v>14.468493154471833</c:v>
                </c:pt>
                <c:pt idx="50">
                  <c:v>14.432146908889484</c:v>
                </c:pt>
                <c:pt idx="51">
                  <c:v>14.395679817919033</c:v>
                </c:pt>
                <c:pt idx="52">
                  <c:v>14.359111214306571</c:v>
                </c:pt>
                <c:pt idx="53">
                  <c:v>14.322460008329422</c:v>
                </c:pt>
                <c:pt idx="54">
                  <c:v>14.285744692085562</c:v>
                </c:pt>
                <c:pt idx="55">
                  <c:v>14.248983343765222</c:v>
                </c:pt>
                <c:pt idx="56">
                  <c:v>14.212193631904652</c:v>
                </c:pt>
                <c:pt idx="57">
                  <c:v>14.175392819622061</c:v>
                </c:pt>
                <c:pt idx="58">
                  <c:v>14.138597768835723</c:v>
                </c:pt>
                <c:pt idx="59">
                  <c:v>14.101824944464248</c:v>
                </c:pt>
                <c:pt idx="60">
                  <c:v>14.06509041860904</c:v>
                </c:pt>
                <c:pt idx="61">
                  <c:v>14.028409874718907</c:v>
                </c:pt>
                <c:pt idx="62">
                  <c:v>13.991798611736851</c:v>
                </c:pt>
                <c:pt idx="63">
                  <c:v>13.955271548229019</c:v>
                </c:pt>
                <c:pt idx="64">
                  <c:v>13.918843226495843</c:v>
                </c:pt>
                <c:pt idx="65">
                  <c:v>13.88252781666532</c:v>
                </c:pt>
                <c:pt idx="66">
                  <c:v>13.846339120768494</c:v>
                </c:pt>
                <c:pt idx="67">
                  <c:v>13.810290576797087</c:v>
                </c:pt>
                <c:pt idx="68">
                  <c:v>13.774395262743299</c:v>
                </c:pt>
                <c:pt idx="69">
                  <c:v>13.7386659006218</c:v>
                </c:pt>
                <c:pt idx="70">
                  <c:v>13.703114860473868</c:v>
                </c:pt>
                <c:pt idx="71">
                  <c:v>13.667754164353701</c:v>
                </c:pt>
                <c:pt idx="72">
                  <c:v>13.632595490296918</c:v>
                </c:pt>
                <c:pt idx="73">
                  <c:v>13.597650176271202</c:v>
                </c:pt>
                <c:pt idx="74">
                  <c:v>13.562929224109133</c:v>
                </c:pt>
                <c:pt idx="75">
                  <c:v>13.52844330342319</c:v>
                </c:pt>
                <c:pt idx="76">
                  <c:v>13.494202755502908</c:v>
                </c:pt>
                <c:pt idx="77">
                  <c:v>13.460217597194223</c:v>
                </c:pt>
                <c:pt idx="78">
                  <c:v>13.426497524760972</c:v>
                </c:pt>
                <c:pt idx="79">
                  <c:v>13.393051917728577</c:v>
                </c:pt>
                <c:pt idx="80">
                  <c:v>13.359889842709887</c:v>
                </c:pt>
                <c:pt idx="81">
                  <c:v>13.3270200572132</c:v>
                </c:pt>
                <c:pt idx="82">
                  <c:v>13.294451013432436</c:v>
                </c:pt>
                <c:pt idx="83">
                  <c:v>13.262190862019519</c:v>
                </c:pt>
                <c:pt idx="84">
                  <c:v>13.230247455838878</c:v>
                </c:pt>
                <c:pt idx="85">
                  <c:v>13.198628353704159</c:v>
                </c:pt>
                <c:pt idx="86">
                  <c:v>13.167340824097085</c:v>
                </c:pt>
                <c:pt idx="87">
                  <c:v>13.136391848868502</c:v>
                </c:pt>
                <c:pt idx="88">
                  <c:v>13.105788126921574</c:v>
                </c:pt>
                <c:pt idx="89">
                  <c:v>13.075536077877167</c:v>
                </c:pt>
                <c:pt idx="90">
                  <c:v>13.045641845721395</c:v>
                </c:pt>
                <c:pt idx="91">
                  <c:v>13.016111302435334</c:v>
                </c:pt>
                <c:pt idx="92">
                  <c:v>12.986950051606913</c:v>
                </c:pt>
                <c:pt idx="93">
                  <c:v>12.958163432024964</c:v>
                </c:pt>
                <c:pt idx="94">
                  <c:v>12.929756521255463</c:v>
                </c:pt>
                <c:pt idx="95">
                  <c:v>12.90173413919991</c:v>
                </c:pt>
                <c:pt idx="96">
                  <c:v>12.874100851635898</c:v>
                </c:pt>
                <c:pt idx="97">
                  <c:v>12.846860973739869</c:v>
                </c:pt>
                <c:pt idx="98">
                  <c:v>12.820018573591993</c:v>
                </c:pt>
                <c:pt idx="99">
                  <c:v>12.793577475663266</c:v>
                </c:pt>
                <c:pt idx="100">
                  <c:v>12.767541264284745</c:v>
                </c:pt>
                <c:pt idx="101">
                  <c:v>12.741913287098971</c:v>
                </c:pt>
                <c:pt idx="102">
                  <c:v>12.716696658493552</c:v>
                </c:pt>
                <c:pt idx="103">
                  <c:v>12.691894263016922</c:v>
                </c:pt>
                <c:pt idx="104">
                  <c:v>12.667508758776265</c:v>
                </c:pt>
                <c:pt idx="105">
                  <c:v>12.643542580817618</c:v>
                </c:pt>
                <c:pt idx="106">
                  <c:v>12.619997944488127</c:v>
                </c:pt>
                <c:pt idx="107">
                  <c:v>12.596876848780493</c:v>
                </c:pt>
                <c:pt idx="108">
                  <c:v>12.574181079659578</c:v>
                </c:pt>
                <c:pt idx="109">
                  <c:v>12.551912213371169</c:v>
                </c:pt>
                <c:pt idx="110">
                  <c:v>12.530071619732951</c:v>
                </c:pt>
                <c:pt idx="111">
                  <c:v>12.508660465407594</c:v>
                </c:pt>
                <c:pt idx="112">
                  <c:v>12.487679717158057</c:v>
                </c:pt>
                <c:pt idx="113">
                  <c:v>12.467130145085042</c:v>
                </c:pt>
                <c:pt idx="114">
                  <c:v>12.44701232584662</c:v>
                </c:pt>
                <c:pt idx="115">
                  <c:v>12.42732664586002</c:v>
                </c:pt>
                <c:pt idx="116">
                  <c:v>12.408073304485614</c:v>
                </c:pt>
                <c:pt idx="117">
                  <c:v>12.389252317193032</c:v>
                </c:pt>
                <c:pt idx="118">
                  <c:v>12.370863518709481</c:v>
                </c:pt>
                <c:pt idx="119">
                  <c:v>12.352906566150221</c:v>
                </c:pt>
                <c:pt idx="120">
                  <c:v>12.335380942131213</c:v>
                </c:pt>
                <c:pt idx="121">
                  <c:v>12.318285957863919</c:v>
                </c:pt>
                <c:pt idx="122">
                  <c:v>12.301620756232321</c:v>
                </c:pt>
                <c:pt idx="123">
                  <c:v>12.285384314852044</c:v>
                </c:pt>
                <c:pt idx="124">
                  <c:v>12.269575449111699</c:v>
                </c:pt>
                <c:pt idx="125">
                  <c:v>12.254192815196378</c:v>
                </c:pt>
                <c:pt idx="126">
                  <c:v>12.239234913093327</c:v>
                </c:pt>
                <c:pt idx="127">
                  <c:v>12.224700089579768</c:v>
                </c:pt>
                <c:pt idx="128">
                  <c:v>12.210586541192907</c:v>
                </c:pt>
                <c:pt idx="129">
                  <c:v>12.196892317182131</c:v>
                </c:pt>
                <c:pt idx="130">
                  <c:v>12.183615322443327</c:v>
                </c:pt>
                <c:pt idx="131">
                  <c:v>12.17075332043542</c:v>
                </c:pt>
                <c:pt idx="132">
                  <c:v>12.15830393607904</c:v>
                </c:pt>
                <c:pt idx="133">
                  <c:v>12.146264658637406</c:v>
                </c:pt>
                <c:pt idx="134">
                  <c:v>12.134632844579315</c:v>
                </c:pt>
                <c:pt idx="135">
                  <c:v>12.123405720424371</c:v>
                </c:pt>
                <c:pt idx="136">
                  <c:v>12.112580385570347</c:v>
                </c:pt>
                <c:pt idx="137">
                  <c:v>12.102153815102691</c:v>
                </c:pt>
                <c:pt idx="138">
                  <c:v>12.092122862586272</c:v>
                </c:pt>
                <c:pt idx="139">
                  <c:v>12.082484262839236</c:v>
                </c:pt>
                <c:pt idx="140">
                  <c:v>12.073234634689054</c:v>
                </c:pt>
                <c:pt idx="141">
                  <c:v>12.064370483710739</c:v>
                </c:pt>
                <c:pt idx="142">
                  <c:v>12.055888204947244</c:v>
                </c:pt>
                <c:pt idx="143">
                  <c:v>12.047784085611992</c:v>
                </c:pt>
                <c:pt idx="144">
                  <c:v>12.040054307773627</c:v>
                </c:pt>
                <c:pt idx="145">
                  <c:v>12.032694951022901</c:v>
                </c:pt>
                <c:pt idx="146">
                  <c:v>12.025701995121739</c:v>
                </c:pt>
                <c:pt idx="147">
                  <c:v>12.019071322634478</c:v>
                </c:pt>
                <c:pt idx="148">
                  <c:v>12.012798721541273</c:v>
                </c:pt>
                <c:pt idx="149">
                  <c:v>12.006879887833673</c:v>
                </c:pt>
                <c:pt idx="150">
                  <c:v>12.001310428092362</c:v>
                </c:pt>
                <c:pt idx="151">
                  <c:v>11.99608586204709</c:v>
                </c:pt>
                <c:pt idx="152">
                  <c:v>11.991201625118737</c:v>
                </c:pt>
                <c:pt idx="153">
                  <c:v>11.986653070943596</c:v>
                </c:pt>
                <c:pt idx="154">
                  <c:v>11.982435473879773</c:v>
                </c:pt>
                <c:pt idx="155">
                  <c:v>11.978544031495803</c:v>
                </c:pt>
                <c:pt idx="156">
                  <c:v>11.974973867041399</c:v>
                </c:pt>
                <c:pt idx="157">
                  <c:v>11.971720031900407</c:v>
                </c:pt>
                <c:pt idx="158">
                  <c:v>11.968777508025903</c:v>
                </c:pt>
                <c:pt idx="159">
                  <c:v>11.966141210357462</c:v>
                </c:pt>
                <c:pt idx="160">
                  <c:v>11.963805989220617</c:v>
                </c:pt>
                <c:pt idx="161">
                  <c:v>11.961766632708464</c:v>
                </c:pt>
                <c:pt idx="162">
                  <c:v>11.960017869045467</c:v>
                </c:pt>
                <c:pt idx="163">
                  <c:v>11.958554368933376</c:v>
                </c:pt>
                <c:pt idx="164">
                  <c:v>11.957370747879406</c:v>
                </c:pt>
                <c:pt idx="165">
                  <c:v>11.95646156850648</c:v>
                </c:pt>
                <c:pt idx="166">
                  <c:v>11.95582134284574</c:v>
                </c:pt>
                <c:pt idx="167">
                  <c:v>11.95544453461115</c:v>
                </c:pt>
                <c:pt idx="168">
                  <c:v>11.955325561456334</c:v>
                </c:pt>
                <c:pt idx="169">
                  <c:v>11.955458797213506</c:v>
                </c:pt>
                <c:pt idx="170">
                  <c:v>11.955838574114663</c:v>
                </c:pt>
                <c:pt idx="171">
                  <c:v>11.95645918499487</c:v>
                </c:pt>
                <c:pt idx="172">
                  <c:v>11.957314885477771</c:v>
                </c:pt>
                <c:pt idx="173">
                  <c:v>11.958399896143231</c:v>
                </c:pt>
                <c:pt idx="174">
                  <c:v>11.959708404677146</c:v>
                </c:pt>
                <c:pt idx="175">
                  <c:v>11.961234568003466</c:v>
                </c:pt>
                <c:pt idx="176">
                  <c:v>11.962972514398366</c:v>
                </c:pt>
                <c:pt idx="177">
                  <c:v>11.964916345586545</c:v>
                </c:pt>
                <c:pt idx="178">
                  <c:v>11.967060138819756</c:v>
                </c:pt>
                <c:pt idx="179">
                  <c:v>11.969397948937491</c:v>
                </c:pt>
                <c:pt idx="180">
                  <c:v>11.97192381040982</c:v>
                </c:pt>
                <c:pt idx="181">
                  <c:v>11.97463173936239</c:v>
                </c:pt>
                <c:pt idx="182">
                  <c:v>11.977515735583614</c:v>
                </c:pt>
                <c:pt idx="183">
                  <c:v>11.980569784514064</c:v>
                </c:pt>
                <c:pt idx="184">
                  <c:v>11.983787859217969</c:v>
                </c:pt>
                <c:pt idx="185">
                  <c:v>11.98716392233688</c:v>
                </c:pt>
                <c:pt idx="186">
                  <c:v>11.990691928025599</c:v>
                </c:pt>
                <c:pt idx="187">
                  <c:v>11.994365823870176</c:v>
                </c:pt>
                <c:pt idx="188">
                  <c:v>11.998179552788102</c:v>
                </c:pt>
                <c:pt idx="189">
                  <c:v>12.002127054910755</c:v>
                </c:pt>
                <c:pt idx="190">
                  <c:v>12.006202269447842</c:v>
                </c:pt>
                <c:pt idx="191">
                  <c:v>12.010399136534197</c:v>
                </c:pt>
                <c:pt idx="192">
                  <c:v>12.014711599058636</c:v>
                </c:pt>
                <c:pt idx="193">
                  <c:v>12.019133604475018</c:v>
                </c:pt>
                <c:pt idx="194">
                  <c:v>12.023659106595469</c:v>
                </c:pt>
                <c:pt idx="195">
                  <c:v>12.028282067365772</c:v>
                </c:pt>
                <c:pt idx="196">
                  <c:v>12.032996458622961</c:v>
                </c:pt>
                <c:pt idx="197">
                  <c:v>12.03779626383499</c:v>
                </c:pt>
                <c:pt idx="198">
                  <c:v>12.042675479822725</c:v>
                </c:pt>
                <c:pt idx="199">
                  <c:v>12.047628118463955</c:v>
                </c:pt>
                <c:pt idx="200">
                  <c:v>12.052648208379683</c:v>
                </c:pt>
                <c:pt idx="201">
                  <c:v>12.057729796602503</c:v>
                </c:pt>
                <c:pt idx="202">
                  <c:v>12.062866950227212</c:v>
                </c:pt>
                <c:pt idx="203">
                  <c:v>12.068053758043526</c:v>
                </c:pt>
                <c:pt idx="204">
                  <c:v>12.073284332151097</c:v>
                </c:pt>
                <c:pt idx="205">
                  <c:v>12.078552809556497</c:v>
                </c:pt>
                <c:pt idx="206">
                  <c:v>12.08385335375255</c:v>
                </c:pt>
                <c:pt idx="207">
                  <c:v>12.089180156279777</c:v>
                </c:pt>
                <c:pt idx="208">
                  <c:v>12.094527438269917</c:v>
                </c:pt>
                <c:pt idx="209">
                  <c:v>12.099889451971835</c:v>
                </c:pt>
                <c:pt idx="210">
                  <c:v>12.105260482259332</c:v>
                </c:pt>
                <c:pt idx="211">
                  <c:v>12.1106348481214</c:v>
                </c:pt>
                <c:pt idx="212">
                  <c:v>12.116006904134352</c:v>
                </c:pt>
                <c:pt idx="213">
                  <c:v>12.121371041916396</c:v>
                </c:pt>
                <c:pt idx="214">
                  <c:v>12.126721691564224</c:v>
                </c:pt>
                <c:pt idx="215">
                  <c:v>12.132053323071819</c:v>
                </c:pt>
                <c:pt idx="216">
                  <c:v>12.137360447731378</c:v>
                </c:pt>
                <c:pt idx="217">
                  <c:v>12.142637619516487</c:v>
                </c:pt>
                <c:pt idx="218">
                  <c:v>12.147879436447447</c:v>
                </c:pt>
                <c:pt idx="219">
                  <c:v>12.153080541938671</c:v>
                </c:pt>
                <c:pt idx="220">
                  <c:v>12.158235626128423</c:v>
                </c:pt>
                <c:pt idx="221">
                  <c:v>12.16333942719057</c:v>
                </c:pt>
                <c:pt idx="222">
                  <c:v>12.16838673262858</c:v>
                </c:pt>
                <c:pt idx="223">
                  <c:v>12.17337238055168</c:v>
                </c:pt>
                <c:pt idx="224">
                  <c:v>12.178291260933218</c:v>
                </c:pt>
                <c:pt idx="225">
                  <c:v>12.183138316851116</c:v>
                </c:pt>
                <c:pt idx="226">
                  <c:v>12.187908545710499</c:v>
                </c:pt>
                <c:pt idx="227">
                  <c:v>12.192597000448664</c:v>
                </c:pt>
                <c:pt idx="228">
                  <c:v>12.197198790721927</c:v>
                </c:pt>
                <c:pt idx="229">
                  <c:v>12.201709084074919</c:v>
                </c:pt>
                <c:pt idx="230">
                  <c:v>12.206123107091823</c:v>
                </c:pt>
                <c:pt idx="231">
                  <c:v>12.210436146530025</c:v>
                </c:pt>
                <c:pt idx="232">
                  <c:v>12.214643550435678</c:v>
                </c:pt>
                <c:pt idx="233">
                  <c:v>12.218740729241619</c:v>
                </c:pt>
                <c:pt idx="234">
                  <c:v>12.22272315684738</c:v>
                </c:pt>
                <c:pt idx="235">
                  <c:v>12.226586371681364</c:v>
                </c:pt>
                <c:pt idx="236">
                  <c:v>12.230325977745245</c:v>
                </c:pt>
                <c:pt idx="237">
                  <c:v>12.233937645640514</c:v>
                </c:pt>
                <c:pt idx="238">
                  <c:v>12.237417113577127</c:v>
                </c:pt>
                <c:pt idx="239">
                  <c:v>12.240760188364415</c:v>
                </c:pt>
                <c:pt idx="240">
                  <c:v>12.243962746384122</c:v>
                </c:pt>
                <c:pt idx="241">
                  <c:v>12.247020734545645</c:v>
                </c:pt>
                <c:pt idx="242">
                  <c:v>12.249930171223376</c:v>
                </c:pt>
                <c:pt idx="243">
                  <c:v>12.252687147176331</c:v>
                </c:pt>
                <c:pt idx="244">
                  <c:v>12.255287826449772</c:v>
                </c:pt>
                <c:pt idx="245">
                  <c:v>12.257728447259131</c:v>
                </c:pt>
                <c:pt idx="246">
                  <c:v>12.260005322856191</c:v>
                </c:pt>
                <c:pt idx="247">
                  <c:v>12.262114842377176</c:v>
                </c:pt>
                <c:pt idx="248">
                  <c:v>12.264053471673195</c:v>
                </c:pt>
                <c:pt idx="249">
                  <c:v>12.265817754122894</c:v>
                </c:pt>
                <c:pt idx="250">
                  <c:v>12.26740431142705</c:v>
                </c:pt>
                <c:pt idx="251">
                  <c:v>12.268809844385693</c:v>
                </c:pt>
                <c:pt idx="252">
                  <c:v>12.270031133656948</c:v>
                </c:pt>
                <c:pt idx="253">
                  <c:v>12.271065040498545</c:v>
                </c:pt>
                <c:pt idx="254">
                  <c:v>12.271908507491016</c:v>
                </c:pt>
                <c:pt idx="255">
                  <c:v>12.272558559243425</c:v>
                </c:pt>
                <c:pt idx="256">
                  <c:v>12.273012303081126</c:v>
                </c:pt>
                <c:pt idx="257">
                  <c:v>12.273266929715668</c:v>
                </c:pt>
                <c:pt idx="258">
                  <c:v>12.273319713896846</c:v>
                </c:pt>
                <c:pt idx="259">
                  <c:v>12.273168015047077</c:v>
                </c:pt>
                <c:pt idx="260">
                  <c:v>12.272809277877846</c:v>
                </c:pt>
                <c:pt idx="261">
                  <c:v>12.272241032988244</c:v>
                </c:pt>
                <c:pt idx="262">
                  <c:v>12.271460897445703</c:v>
                </c:pt>
                <c:pt idx="263">
                  <c:v>12.270466575349172</c:v>
                </c:pt>
                <c:pt idx="264">
                  <c:v>12.26925585837404</c:v>
                </c:pt>
                <c:pt idx="265">
                  <c:v>12.267826626299474</c:v>
                </c:pt>
                <c:pt idx="266">
                  <c:v>12.266176847517997</c:v>
                </c:pt>
                <c:pt idx="267">
                  <c:v>12.264304579526893</c:v>
                </c:pt>
                <c:pt idx="268">
                  <c:v>12.262207969402295</c:v>
                </c:pt>
                <c:pt idx="269">
                  <c:v>12.259885254254979</c:v>
                </c:pt>
                <c:pt idx="270">
                  <c:v>12.257334761668407</c:v>
                </c:pt>
                <c:pt idx="271">
                  <c:v>12.254554910119456</c:v>
                </c:pt>
                <c:pt idx="272">
                  <c:v>12.251544209380386</c:v>
                </c:pt>
                <c:pt idx="273">
                  <c:v>12.248301260903844</c:v>
                </c:pt>
                <c:pt idx="274">
                  <c:v>12.244824758189587</c:v>
                </c:pt>
                <c:pt idx="275">
                  <c:v>12.241113487133461</c:v>
                </c:pt>
                <c:pt idx="276">
                  <c:v>12.237166326358553</c:v>
                </c:pt>
                <c:pt idx="277">
                  <c:v>12.232982247528579</c:v>
                </c:pt>
                <c:pt idx="278">
                  <c:v>12.228560315643453</c:v>
                </c:pt>
                <c:pt idx="279">
                  <c:v>12.223899689316692</c:v>
                </c:pt>
                <c:pt idx="280">
                  <c:v>12.21899962103558</c:v>
                </c:pt>
                <c:pt idx="281">
                  <c:v>12.213859457402954</c:v>
                </c:pt>
                <c:pt idx="282">
                  <c:v>12.208478639361545</c:v>
                </c:pt>
                <c:pt idx="283">
                  <c:v>12.20285670240029</c:v>
                </c:pt>
                <c:pt idx="284">
                  <c:v>12.196993276742758</c:v>
                </c:pt>
                <c:pt idx="285">
                  <c:v>12.19088808751798</c:v>
                </c:pt>
                <c:pt idx="286">
                  <c:v>12.184540954913214</c:v>
                </c:pt>
                <c:pt idx="287">
                  <c:v>12.17795179430904</c:v>
                </c:pt>
                <c:pt idx="288">
                  <c:v>12.171120616396516</c:v>
                </c:pt>
                <c:pt idx="289">
                  <c:v>12.164047527276708</c:v>
                </c:pt>
                <c:pt idx="290">
                  <c:v>12.156732728541932</c:v>
                </c:pt>
                <c:pt idx="291">
                  <c:v>12.149176517339809</c:v>
                </c:pt>
                <c:pt idx="292">
                  <c:v>12.141379286418887</c:v>
                </c:pt>
                <c:pt idx="293">
                  <c:v>12.133341524156801</c:v>
                </c:pt>
                <c:pt idx="294">
                  <c:v>12.125063814570556</c:v>
                </c:pt>
                <c:pt idx="295">
                  <c:v>12.116546837308826</c:v>
                </c:pt>
                <c:pt idx="296">
                  <c:v>12.107791367626575</c:v>
                </c:pt>
                <c:pt idx="297">
                  <c:v>12.098798276341689</c:v>
                </c:pt>
                <c:pt idx="298">
                  <c:v>12.089568529774084</c:v>
                </c:pt>
                <c:pt idx="299">
                  <c:v>12.080103189666579</c:v>
                </c:pt>
                <c:pt idx="300">
                  <c:v>12.070403413088226</c:v>
                </c:pt>
                <c:pt idx="301">
                  <c:v>12.060470452319809</c:v>
                </c:pt>
                <c:pt idx="302">
                  <c:v>12.050305654721168</c:v>
                </c:pt>
                <c:pt idx="303">
                  <c:v>12.039910462581348</c:v>
                </c:pt>
                <c:pt idx="304">
                  <c:v>12.029286412950064</c:v>
                </c:pt>
                <c:pt idx="305">
                  <c:v>12.018435137452258</c:v>
                </c:pt>
                <c:pt idx="306">
                  <c:v>12.007358362083956</c:v>
                </c:pt>
                <c:pt idx="307">
                  <c:v>11.996057906991053</c:v>
                </c:pt>
                <c:pt idx="308">
                  <c:v>11.984535686229567</c:v>
                </c:pt>
                <c:pt idx="309">
                  <c:v>11.972793707508739</c:v>
                </c:pt>
                <c:pt idx="310">
                  <c:v>11.960834071915873</c:v>
                </c:pt>
                <c:pt idx="311">
                  <c:v>11.948658973623191</c:v>
                </c:pt>
                <c:pt idx="312">
                  <c:v>11.936270699577662</c:v>
                </c:pt>
                <c:pt idx="313">
                  <c:v>11.923671629171771</c:v>
                </c:pt>
                <c:pt idx="314">
                  <c:v>11.910864233897826</c:v>
                </c:pt>
                <c:pt idx="315">
                  <c:v>11.89785107698332</c:v>
                </c:pt>
                <c:pt idx="316">
                  <c:v>11.884634813008983</c:v>
                </c:pt>
                <c:pt idx="317">
                  <c:v>11.871218187508934</c:v>
                </c:pt>
                <c:pt idx="318">
                  <c:v>11.857604036553067</c:v>
                </c:pt>
                <c:pt idx="319">
                  <c:v>11.843795286311449</c:v>
                </c:pt>
                <c:pt idx="320">
                  <c:v>11.829794952600885</c:v>
                </c:pt>
                <c:pt idx="321">
                  <c:v>11.815606140413919</c:v>
                </c:pt>
                <c:pt idx="322">
                  <c:v>11.801232043429629</c:v>
                </c:pt>
                <c:pt idx="323">
                  <c:v>11.786675943507047</c:v>
                </c:pt>
                <c:pt idx="324">
                  <c:v>11.771941210160069</c:v>
                </c:pt>
                <c:pt idx="325">
                  <c:v>11.757031300015267</c:v>
                </c:pt>
                <c:pt idx="326">
                  <c:v>11.741949756251675</c:v>
                </c:pt>
                <c:pt idx="327">
                  <c:v>11.726700208022203</c:v>
                </c:pt>
                <c:pt idx="328">
                  <c:v>11.711286369857874</c:v>
                </c:pt>
                <c:pt idx="329">
                  <c:v>11.695712041054072</c:v>
                </c:pt>
                <c:pt idx="330">
                  <c:v>11.679981105038761</c:v>
                </c:pt>
                <c:pt idx="331">
                  <c:v>11.664097528723067</c:v>
                </c:pt>
                <c:pt idx="332">
                  <c:v>11.648065361833996</c:v>
                </c:pt>
                <c:pt idx="333">
                  <c:v>11.631888736229076</c:v>
                </c:pt>
                <c:pt idx="334">
                  <c:v>11.615571865193525</c:v>
                </c:pt>
                <c:pt idx="335">
                  <c:v>11.599119042719765</c:v>
                </c:pt>
                <c:pt idx="336">
                  <c:v>11.582534642768088</c:v>
                </c:pt>
                <c:pt idx="337">
                  <c:v>11.565823118510863</c:v>
                </c:pt>
                <c:pt idx="338">
                  <c:v>11.548989001557706</c:v>
                </c:pt>
                <c:pt idx="339">
                  <c:v>11.532036901163904</c:v>
                </c:pt>
                <c:pt idx="340">
                  <c:v>11.514971503419975</c:v>
                </c:pt>
                <c:pt idx="341">
                  <c:v>11.497797570424009</c:v>
                </c:pt>
                <c:pt idx="342">
                  <c:v>11.480519939436322</c:v>
                </c:pt>
                <c:pt idx="343">
                  <c:v>11.463143522015578</c:v>
                </c:pt>
                <c:pt idx="344">
                  <c:v>11.44567330313788</c:v>
                </c:pt>
                <c:pt idx="345">
                  <c:v>11.428114340297604</c:v>
                </c:pt>
                <c:pt idx="346">
                  <c:v>11.410471762590047</c:v>
                </c:pt>
                <c:pt idx="347">
                  <c:v>11.392750769777354</c:v>
                </c:pt>
                <c:pt idx="348">
                  <c:v>11.374956631335419</c:v>
                </c:pt>
                <c:pt idx="349">
                  <c:v>11.357094685483634</c:v>
                </c:pt>
                <c:pt idx="350">
                  <c:v>11.339170338196391</c:v>
                </c:pt>
                <c:pt idx="351">
                  <c:v>11.32118906219759</c:v>
                </c:pt>
                <c:pt idx="352">
                  <c:v>11.303156395936078</c:v>
                </c:pt>
                <c:pt idx="353">
                  <c:v>11.285077942544248</c:v>
                </c:pt>
                <c:pt idx="354">
                  <c:v>11.266959368778364</c:v>
                </c:pt>
                <c:pt idx="355">
                  <c:v>11.24880640394117</c:v>
                </c:pt>
                <c:pt idx="356">
                  <c:v>11.230624838786742</c:v>
                </c:pt>
                <c:pt idx="357">
                  <c:v>11.212420524407218</c:v>
                </c:pt>
                <c:pt idx="358">
                  <c:v>11.194199371102046</c:v>
                </c:pt>
                <c:pt idx="359">
                  <c:v>11.175967347229424</c:v>
                </c:pt>
                <c:pt idx="360">
                  <c:v>11.157730478039142</c:v>
                </c:pt>
                <c:pt idx="361">
                  <c:v>11.139494844489086</c:v>
                </c:pt>
                <c:pt idx="362">
                  <c:v>11.121266582042336</c:v>
                </c:pt>
                <c:pt idx="363">
                  <c:v>11.103051879447182</c:v>
                </c:pt>
                <c:pt idx="364">
                  <c:v>11.084856977499637</c:v>
                </c:pt>
                <c:pt idx="365">
                  <c:v>11.066688167787408</c:v>
                </c:pt>
                <c:pt idx="366">
                  <c:v>11.048551791416395</c:v>
                </c:pt>
                <c:pt idx="367">
                  <c:v>11.030454237719553</c:v>
                </c:pt>
                <c:pt idx="368">
                  <c:v>11.012401942947157</c:v>
                </c:pt>
                <c:pt idx="369">
                  <c:v>10.994401388940588</c:v>
                </c:pt>
                <c:pt idx="370">
                  <c:v>10.976459101786665</c:v>
                </c:pt>
                <c:pt idx="371">
                  <c:v>10.958581650455582</c:v>
                </c:pt>
                <c:pt idx="372">
                  <c:v>10.940775645419908</c:v>
                </c:pt>
                <c:pt idx="373">
                  <c:v>10.923047737256505</c:v>
                </c:pt>
                <c:pt idx="374">
                  <c:v>10.905404615230667</c:v>
                </c:pt>
                <c:pt idx="375">
                  <c:v>10.88785300586121</c:v>
                </c:pt>
                <c:pt idx="376">
                  <c:v>10.870399671469386</c:v>
                </c:pt>
                <c:pt idx="377">
                  <c:v>10.853051408709382</c:v>
                </c:pt>
                <c:pt idx="378">
                  <c:v>10.835815047079945</c:v>
                </c:pt>
                <c:pt idx="379">
                  <c:v>10.818697447419755</c:v>
                </c:pt>
                <c:pt idx="380">
                  <c:v>10.801705500384269</c:v>
                </c:pt>
                <c:pt idx="381">
                  <c:v>10.784846124904179</c:v>
                </c:pt>
                <c:pt idx="382">
                  <c:v>10.768126266627386</c:v>
                </c:pt>
                <c:pt idx="383">
                  <c:v>10.751552896341465</c:v>
                </c:pt>
                <c:pt idx="384">
                  <c:v>10.735133008380267</c:v>
                </c:pt>
                <c:pt idx="385">
                  <c:v>10.718873619010408</c:v>
                </c:pt>
                <c:pt idx="386">
                  <c:v>10.702781764802129</c:v>
                </c:pt>
                <c:pt idx="387">
                  <c:v>10.686864500980757</c:v>
                </c:pt>
                <c:pt idx="388">
                  <c:v>10.671128899761005</c:v>
                </c:pt>
                <c:pt idx="389">
                  <c:v>10.655582048663726</c:v>
                </c:pt>
                <c:pt idx="390">
                  <c:v>10.640231048813774</c:v>
                </c:pt>
                <c:pt idx="391">
                  <c:v>10.625083013221477</c:v>
                </c:pt>
                <c:pt idx="392">
                  <c:v>10.610145065044989</c:v>
                </c:pt>
                <c:pt idx="393">
                  <c:v>10.595424335835224</c:v>
                </c:pt>
                <c:pt idx="394">
                  <c:v>10.580927963763823</c:v>
                </c:pt>
                <c:pt idx="395">
                  <c:v>10.566663091831902</c:v>
                </c:pt>
                <c:pt idx="396">
                  <c:v>10.552636866061572</c:v>
                </c:pt>
                <c:pt idx="397">
                  <c:v>10.538856433670249</c:v>
                </c:pt>
                <c:pt idx="398">
                  <c:v>10.525328941225887</c:v>
                </c:pt>
                <c:pt idx="399">
                  <c:v>10.512061532785694</c:v>
                </c:pt>
                <c:pt idx="400">
                  <c:v>10.499061348015722</c:v>
                </c:pt>
                <c:pt idx="401">
                  <c:v>10.486335520294089</c:v>
                </c:pt>
                <c:pt idx="402">
                  <c:v>10.473891174794392</c:v>
                </c:pt>
                <c:pt idx="403">
                  <c:v>10.461735426553684</c:v>
                </c:pt>
                <c:pt idx="404">
                  <c:v>10.449875378520805</c:v>
                </c:pt>
                <c:pt idx="405">
                  <c:v>10.43831811958716</c:v>
                </c:pt>
                <c:pt idx="406">
                  <c:v>10.427070722601016</c:v>
                </c:pt>
                <c:pt idx="407">
                  <c:v>10.41614024236177</c:v>
                </c:pt>
                <c:pt idx="408">
                  <c:v>10.405533713598174</c:v>
                </c:pt>
                <c:pt idx="409">
                  <c:v>10.395258148928226</c:v>
                </c:pt>
                <c:pt idx="410">
                  <c:v>10.385320536800446</c:v>
                </c:pt>
                <c:pt idx="411">
                  <c:v>10.375727839418776</c:v>
                </c:pt>
                <c:pt idx="412">
                  <c:v>10.366486990648522</c:v>
                </c:pt>
                <c:pt idx="413">
                  <c:v>10.35760489390468</c:v>
                </c:pt>
                <c:pt idx="414">
                  <c:v>10.349088420022674</c:v>
                </c:pt>
                <c:pt idx="415">
                  <c:v>10.340944405111202</c:v>
                </c:pt>
                <c:pt idx="416">
                  <c:v>10.33317964838718</c:v>
                </c:pt>
                <c:pt idx="417">
                  <c:v>10.325800909992934</c:v>
                </c:pt>
                <c:pt idx="418">
                  <c:v>10.318814908795222</c:v>
                </c:pt>
                <c:pt idx="419">
                  <c:v>10.312228320167147</c:v>
                </c:pt>
                <c:pt idx="420">
                  <c:v>10.306047773751105</c:v>
                </c:pt>
                <c:pt idx="421">
                  <c:v>10.30027985120598</c:v>
                </c:pt>
                <c:pt idx="422">
                  <c:v>10.294931083933221</c:v>
                </c:pt>
                <c:pt idx="423">
                  <c:v>10.290007950788315</c:v>
                </c:pt>
                <c:pt idx="424">
                  <c:v>10.285516875773153</c:v>
                </c:pt>
                <c:pt idx="425">
                  <c:v>10.281464225709419</c:v>
                </c:pt>
                <c:pt idx="426">
                  <c:v>10.277856307896879</c:v>
                </c:pt>
                <c:pt idx="427">
                  <c:v>10.274699367750362</c:v>
                </c:pt>
                <c:pt idx="428">
                  <c:v>10.271999586422661</c:v>
                </c:pt>
                <c:pt idx="429">
                  <c:v>10.269763078406129</c:v>
                </c:pt>
                <c:pt idx="430">
                  <c:v>10.267995889118531</c:v>
                </c:pt>
                <c:pt idx="431">
                  <c:v>10.266703992471449</c:v>
                </c:pt>
                <c:pt idx="432">
                  <c:v>10.265893288418544</c:v>
                </c:pt>
                <c:pt idx="433">
                  <c:v>10.265569600488103</c:v>
                </c:pt>
                <c:pt idx="434">
                  <c:v>10.265738673297324</c:v>
                </c:pt>
                <c:pt idx="435">
                  <c:v>10.266406170048452</c:v>
                </c:pt>
                <c:pt idx="436">
                  <c:v>10.267577670005837</c:v>
                </c:pt>
                <c:pt idx="437">
                  <c:v>10.269258665958738</c:v>
                </c:pt>
                <c:pt idx="438">
                  <c:v>10.271454561661969</c:v>
                </c:pt>
                <c:pt idx="439">
                  <c:v>10.274170669262482</c:v>
                </c:pt>
                <c:pt idx="440">
                  <c:v>10.277412206704666</c:v>
                </c:pt>
                <c:pt idx="441">
                  <c:v>10.281184295120813</c:v>
                </c:pt>
                <c:pt idx="442">
                  <c:v>10.285491956202332</c:v>
                </c:pt>
                <c:pt idx="443">
                  <c:v>10.290340109552833</c:v>
                </c:pt>
                <c:pt idx="444">
                  <c:v>10.295733570024476</c:v>
                </c:pt>
                <c:pt idx="445">
                  <c:v>10.301677045034907</c:v>
                </c:pt>
                <c:pt idx="446">
                  <c:v>10.308175131868389</c:v>
                </c:pt>
                <c:pt idx="447">
                  <c:v>10.315232314957626</c:v>
                </c:pt>
                <c:pt idx="448">
                  <c:v>10.322852963148071</c:v>
                </c:pt>
                <c:pt idx="449">
                  <c:v>10.331041326944312</c:v>
                </c:pt>
                <c:pt idx="450">
                  <c:v>10.339801535739273</c:v>
                </c:pt>
                <c:pt idx="451">
                  <c:v>10.349137595024555</c:v>
                </c:pt>
                <c:pt idx="452">
                  <c:v>10.359053383584312</c:v>
                </c:pt>
                <c:pt idx="453">
                  <c:v>10.369552650670052</c:v>
                </c:pt>
                <c:pt idx="454">
                  <c:v>10.380639013157776</c:v>
                </c:pt>
                <c:pt idx="455">
                  <c:v>10.392315952688044</c:v>
                </c:pt>
                <c:pt idx="456">
                  <c:v>10.404586812787228</c:v>
                </c:pt>
                <c:pt idx="457">
                  <c:v>10.417454795972478</c:v>
                </c:pt>
                <c:pt idx="458">
                  <c:v>10.430922960836849</c:v>
                </c:pt>
                <c:pt idx="459">
                  <c:v>10.444994219116968</c:v>
                </c:pt>
                <c:pt idx="460">
                  <c:v>10.459671332745765</c:v>
                </c:pt>
                <c:pt idx="461">
                  <c:v>10.474956910882895</c:v>
                </c:pt>
                <c:pt idx="462">
                  <c:v>10.490853406930079</c:v>
                </c:pt>
                <c:pt idx="463">
                  <c:v>10.507363115529257</c:v>
                </c:pt>
                <c:pt idx="464">
                  <c:v>10.524488169539472</c:v>
                </c:pt>
                <c:pt idx="465">
                  <c:v>10.542230537000787</c:v>
                </c:pt>
                <c:pt idx="466">
                  <c:v>10.560592018074932</c:v>
                </c:pt>
                <c:pt idx="467">
                  <c:v>10.579574241973669</c:v>
                </c:pt>
                <c:pt idx="468">
                  <c:v>10.599178663864878</c:v>
                </c:pt>
                <c:pt idx="469">
                  <c:v>10.619406561762524</c:v>
                </c:pt>
                <c:pt idx="470">
                  <c:v>10.640259033399914</c:v>
                </c:pt>
                <c:pt idx="471">
                  <c:v>10.661736993083172</c:v>
                </c:pt>
                <c:pt idx="472">
                  <c:v>10.683841168527463</c:v>
                </c:pt>
                <c:pt idx="473">
                  <c:v>10.706572097676958</c:v>
                </c:pt>
                <c:pt idx="474">
                  <c:v>10.729930125503767</c:v>
                </c:pt>
                <c:pt idx="475">
                  <c:v>10.753915400792723</c:v>
                </c:pt>
                <c:pt idx="476">
                  <c:v>10.778527872905407</c:v>
                </c:pt>
                <c:pt idx="477">
                  <c:v>10.803767288527908</c:v>
                </c:pt>
                <c:pt idx="478">
                  <c:v>10.829633188400415</c:v>
                </c:pt>
                <c:pt idx="479">
                  <c:v>10.856124904028261</c:v>
                </c:pt>
                <c:pt idx="480">
                  <c:v>10.883241554377253</c:v>
                </c:pt>
                <c:pt idx="481">
                  <c:v>10.910982042547413</c:v>
                </c:pt>
                <c:pt idx="482">
                  <c:v>10.939345052433229</c:v>
                </c:pt>
                <c:pt idx="483">
                  <c:v>10.968329045362958</c:v>
                </c:pt>
                <c:pt idx="484">
                  <c:v>10.997932256721512</c:v>
                </c:pt>
                <c:pt idx="485">
                  <c:v>11.028152692555217</c:v>
                </c:pt>
                <c:pt idx="486">
                  <c:v>11.058988126157743</c:v>
                </c:pt>
                <c:pt idx="487">
                  <c:v>11.090436094640827</c:v>
                </c:pt>
                <c:pt idx="488">
                  <c:v>11.122493895483938</c:v>
                </c:pt>
                <c:pt idx="489">
                  <c:v>11.155158583068076</c:v>
                </c:pt>
                <c:pt idx="490">
                  <c:v>11.188426965192345</c:v>
                </c:pt>
                <c:pt idx="491">
                  <c:v>11.222295599570048</c:v>
                </c:pt>
                <c:pt idx="492">
                  <c:v>11.256760790309706</c:v>
                </c:pt>
                <c:pt idx="493">
                  <c:v>11.291818584376728</c:v>
                </c:pt>
                <c:pt idx="494">
                  <c:v>11.327464768036855</c:v>
                </c:pt>
                <c:pt idx="495">
                  <c:v>11.363694863284492</c:v>
                </c:pt>
                <c:pt idx="496">
                  <c:v>11.400504124249952</c:v>
                </c:pt>
                <c:pt idx="497">
                  <c:v>11.437887533589471</c:v>
                </c:pt>
                <c:pt idx="498">
                  <c:v>11.475839798859813</c:v>
                </c:pt>
                <c:pt idx="499">
                  <c:v>11.514355348872224</c:v>
                </c:pt>
                <c:pt idx="500">
                  <c:v>11.553428330030272</c:v>
                </c:pt>
                <c:pt idx="501">
                  <c:v>11.593052602648633</c:v>
                </c:pt>
                <c:pt idx="502">
                  <c:v>11.633221737254656</c:v>
                </c:pt>
                <c:pt idx="503">
                  <c:v>11.673929010873541</c:v>
                </c:pt>
                <c:pt idx="504">
                  <c:v>11.71516740329221</c:v>
                </c:pt>
                <c:pt idx="505">
                  <c:v>11.756929593309128</c:v>
                </c:pt>
                <c:pt idx="506">
                  <c:v>11.799207954962961</c:v>
                </c:pt>
                <c:pt idx="507">
                  <c:v>11.841994553746362</c:v>
                </c:pt>
                <c:pt idx="508">
                  <c:v>11.885281142800658</c:v>
                </c:pt>
                <c:pt idx="509">
                  <c:v>11.929059159090869</c:v>
                </c:pt>
                <c:pt idx="510">
                  <c:v>11.973319719566353</c:v>
                </c:pt>
                <c:pt idx="511">
                  <c:v>12.018053617301829</c:v>
                </c:pt>
                <c:pt idx="512">
                  <c:v>12.063251317619621</c:v>
                </c:pt>
                <c:pt idx="513">
                  <c:v>12.108902954195923</c:v>
                </c:pt>
                <c:pt idx="514">
                  <c:v>12.154998325148144</c:v>
                </c:pt>
                <c:pt idx="515">
                  <c:v>12.201526889104622</c:v>
                </c:pt>
                <c:pt idx="516">
                  <c:v>12.248477761257519</c:v>
                </c:pt>
                <c:pt idx="517">
                  <c:v>12.295839709395047</c:v>
                </c:pt>
                <c:pt idx="518">
                  <c:v>12.343601149919605</c:v>
                </c:pt>
                <c:pt idx="519">
                  <c:v>12.391750143846016</c:v>
                </c:pt>
                <c:pt idx="520">
                  <c:v>12.440274392779354</c:v>
                </c:pt>
                <c:pt idx="521">
                  <c:v>12.489161234883742</c:v>
                </c:pt>
                <c:pt idx="522">
                  <c:v>12.538397640820643</c:v>
                </c:pt>
                <c:pt idx="523">
                  <c:v>12.58797020967994</c:v>
                </c:pt>
                <c:pt idx="524">
                  <c:v>12.637865164889241</c:v>
                </c:pt>
                <c:pt idx="525">
                  <c:v>12.688068350103293</c:v>
                </c:pt>
                <c:pt idx="526">
                  <c:v>12.738565225079972</c:v>
                </c:pt>
                <c:pt idx="527">
                  <c:v>12.78934086153448</c:v>
                </c:pt>
                <c:pt idx="528">
                  <c:v>12.840379938976955</c:v>
                </c:pt>
                <c:pt idx="529">
                  <c:v>12.891666740535154</c:v>
                </c:pt>
                <c:pt idx="530">
                  <c:v>12.943185148754042</c:v>
                </c:pt>
                <c:pt idx="531">
                  <c:v>12.994918641382903</c:v>
                </c:pt>
                <c:pt idx="532">
                  <c:v>13.046850287138795</c:v>
                </c:pt>
                <c:pt idx="533">
                  <c:v>13.098962741457761</c:v>
                </c:pt>
                <c:pt idx="534">
                  <c:v>13.15123824222543</c:v>
                </c:pt>
                <c:pt idx="535">
                  <c:v>13.203658605491572</c:v>
                </c:pt>
                <c:pt idx="536">
                  <c:v>13.256205221160567</c:v>
                </c:pt>
                <c:pt idx="537">
                  <c:v>13.308859048675959</c:v>
                </c:pt>
                <c:pt idx="538">
                  <c:v>13.361600612674104</c:v>
                </c:pt>
                <c:pt idx="539">
                  <c:v>13.414409998628742</c:v>
                </c:pt>
                <c:pt idx="540">
                  <c:v>13.467266848475411</c:v>
                </c:pt>
                <c:pt idx="541">
                  <c:v>13.520150356217997</c:v>
                </c:pt>
                <c:pt idx="542">
                  <c:v>13.573039263513271</c:v>
                </c:pt>
                <c:pt idx="543">
                  <c:v>13.625911855246866</c:v>
                </c:pt>
                <c:pt idx="544">
                  <c:v>13.678745955082878</c:v>
                </c:pt>
                <c:pt idx="545">
                  <c:v>13.731518920998052</c:v>
                </c:pt>
                <c:pt idx="546">
                  <c:v>13.784207640801698</c:v>
                </c:pt>
                <c:pt idx="547">
                  <c:v>13.836788527632443</c:v>
                </c:pt>
                <c:pt idx="548">
                  <c:v>13.889237515440456</c:v>
                </c:pt>
                <c:pt idx="549">
                  <c:v>13.941530054451823</c:v>
                </c:pt>
                <c:pt idx="550">
                  <c:v>13.993641106613067</c:v>
                </c:pt>
                <c:pt idx="551">
                  <c:v>14.045545141019279</c:v>
                </c:pt>
                <c:pt idx="552">
                  <c:v>14.097216129325101</c:v>
                </c:pt>
                <c:pt idx="553">
                  <c:v>14.148627541135228</c:v>
                </c:pt>
                <c:pt idx="554">
                  <c:v>14.199752339381627</c:v>
                </c:pt>
                <c:pt idx="555">
                  <c:v>14.250562975677141</c:v>
                </c:pt>
                <c:pt idx="556">
                  <c:v>14.301031385656678</c:v>
                </c:pt>
                <c:pt idx="557">
                  <c:v>14.351128984294602</c:v>
                </c:pt>
                <c:pt idx="558">
                  <c:v>14.400826661214202</c:v>
                </c:pt>
                <c:pt idx="559">
                  <c:v>14.450094775965237</c:v>
                </c:pt>
                <c:pt idx="560">
                  <c:v>14.498903153297309</c:v>
                </c:pt>
                <c:pt idx="561">
                  <c:v>14.547221078406261</c:v>
                </c:pt>
                <c:pt idx="562">
                  <c:v>14.595017292167642</c:v>
                </c:pt>
                <c:pt idx="563">
                  <c:v>14.642259986350702</c:v>
                </c:pt>
                <c:pt idx="564">
                  <c:v>14.688916798812073</c:v>
                </c:pt>
                <c:pt idx="565">
                  <c:v>14.734954808677989</c:v>
                </c:pt>
                <c:pt idx="566">
                  <c:v>14.780340531500157</c:v>
                </c:pt>
                <c:pt idx="567">
                  <c:v>14.825039914403309</c:v>
                </c:pt>
                <c:pt idx="568">
                  <c:v>14.869018331205492</c:v>
                </c:pt>
                <c:pt idx="569">
                  <c:v>14.912240577528438</c:v>
                </c:pt>
                <c:pt idx="570">
                  <c:v>14.954670865884772</c:v>
                </c:pt>
                <c:pt idx="571">
                  <c:v>14.99627282075059</c:v>
                </c:pt>
                <c:pt idx="572">
                  <c:v>15.037009473616614</c:v>
                </c:pt>
                <c:pt idx="573">
                  <c:v>15.076843258026896</c:v>
                </c:pt>
                <c:pt idx="574">
                  <c:v>15.115736004595991</c:v>
                </c:pt>
                <c:pt idx="575">
                  <c:v>15.15364893600508</c:v>
                </c:pt>
                <c:pt idx="576">
                  <c:v>15.190542661990822</c:v>
                </c:pt>
                <c:pt idx="577">
                  <c:v>15.226377174305222</c:v>
                </c:pt>
                <c:pt idx="578">
                  <c:v>15.261111841660039</c:v>
                </c:pt>
                <c:pt idx="579">
                  <c:v>15.294705404662658</c:v>
                </c:pt>
                <c:pt idx="580">
                  <c:v>15.327115970719049</c:v>
                </c:pt>
                <c:pt idx="581">
                  <c:v>15.358301008934069</c:v>
                </c:pt>
                <c:pt idx="582">
                  <c:v>15.388217344980259</c:v>
                </c:pt>
                <c:pt idx="583">
                  <c:v>15.416821155958463</c:v>
                </c:pt>
                <c:pt idx="584">
                  <c:v>15.444067965238144</c:v>
                </c:pt>
                <c:pt idx="585">
                  <c:v>15.469912637275771</c:v>
                </c:pt>
                <c:pt idx="586">
                  <c:v>15.494309372423082</c:v>
                </c:pt>
                <c:pt idx="587">
                  <c:v>15.517211701708064</c:v>
                </c:pt>
                <c:pt idx="588">
                  <c:v>15.538572481607623</c:v>
                </c:pt>
                <c:pt idx="589">
                  <c:v>15.558343888796058</c:v>
                </c:pt>
                <c:pt idx="590">
                  <c:v>15.576477414876411</c:v>
                </c:pt>
                <c:pt idx="591">
                  <c:v>15.59292386109858</c:v>
                </c:pt>
                <c:pt idx="592">
                  <c:v>15.607633333051497</c:v>
                </c:pt>
                <c:pt idx="593">
                  <c:v>15.620555235346979</c:v>
                </c:pt>
                <c:pt idx="594">
                  <c:v>15.631638266277278</c:v>
                </c:pt>
                <c:pt idx="595">
                  <c:v>15.640830412460907</c:v>
                </c:pt>
                <c:pt idx="596">
                  <c:v>15.648078943466883</c:v>
                </c:pt>
                <c:pt idx="597">
                  <c:v>15.653330406422517</c:v>
                </c:pt>
                <c:pt idx="598">
                  <c:v>15.656530620603956</c:v>
                </c:pt>
                <c:pt idx="599">
                  <c:v>15.65762467200793</c:v>
                </c:pt>
                <c:pt idx="600">
                  <c:v>15.656556907904951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9888"/>
        <c:axId val="425971064"/>
      </c:scatterChart>
      <c:valAx>
        <c:axId val="435054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sweepAPT!$C$31</c:f>
              <c:strCache>
                <c:ptCount val="1"/>
                <c:pt idx="0">
                  <c:v>Dist.(mm)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6752"/>
        <c:crosses val="autoZero"/>
        <c:crossBetween val="midCat"/>
      </c:valAx>
      <c:valAx>
        <c:axId val="42596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sweepAPT!$D$31</c:f>
              <c:strCache>
                <c:ptCount val="1"/>
                <c:pt idx="0">
                  <c:v>Magnitude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054312"/>
        <c:crosses val="autoZero"/>
        <c:crossBetween val="midCat"/>
      </c:valAx>
      <c:valAx>
        <c:axId val="425971064"/>
        <c:scaling>
          <c:orientation val="minMax"/>
        </c:scaling>
        <c:delete val="0"/>
        <c:axPos val="r"/>
        <c:title>
          <c:tx>
            <c:strRef>
              <c:f>sweepAPT!$E$31</c:f>
              <c:strCache>
                <c:ptCount val="1"/>
                <c:pt idx="0">
                  <c:v>LogMag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9888"/>
        <c:crosses val="max"/>
        <c:crossBetween val="midCat"/>
      </c:valAx>
      <c:valAx>
        <c:axId val="425969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597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1384514435696"/>
          <c:y val="0.1396751968503937"/>
          <c:w val="0.24997265966754156"/>
          <c:h val="0.1979177602799649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sweepAPT!$I$5</c:f>
          <c:strCache>
            <c:ptCount val="1"/>
            <c:pt idx="0">
              <c:v>DSP: Magnitude &amp; Distance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5096237970253732"/>
          <c:h val="0.62271617089530473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sweepAPT!$H$31</c:f>
              <c:strCache>
                <c:ptCount val="1"/>
                <c:pt idx="0">
                  <c:v>Magnitude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sweepAPT!$H$32:$H$632</c:f>
              <c:numCache>
                <c:formatCode>General</c:formatCode>
                <c:ptCount val="601"/>
                <c:pt idx="0">
                  <c:v>40.764293670654297</c:v>
                </c:pt>
                <c:pt idx="1">
                  <c:v>39.563102722167969</c:v>
                </c:pt>
                <c:pt idx="2">
                  <c:v>38.334568023681641</c:v>
                </c:pt>
                <c:pt idx="3">
                  <c:v>37.240802764892578</c:v>
                </c:pt>
                <c:pt idx="4">
                  <c:v>36.11773681640625</c:v>
                </c:pt>
                <c:pt idx="5">
                  <c:v>35.035690307617188</c:v>
                </c:pt>
                <c:pt idx="6">
                  <c:v>34.135288238525391</c:v>
                </c:pt>
                <c:pt idx="7">
                  <c:v>33.150897979736328</c:v>
                </c:pt>
                <c:pt idx="8">
                  <c:v>32.321781158447266</c:v>
                </c:pt>
                <c:pt idx="9">
                  <c:v>31.391103744506836</c:v>
                </c:pt>
                <c:pt idx="10">
                  <c:v>30.558082580566406</c:v>
                </c:pt>
                <c:pt idx="11">
                  <c:v>29.769008636474609</c:v>
                </c:pt>
                <c:pt idx="12">
                  <c:v>29.098100662231445</c:v>
                </c:pt>
                <c:pt idx="13">
                  <c:v>28.337347030639648</c:v>
                </c:pt>
                <c:pt idx="14">
                  <c:v>27.542411804199219</c:v>
                </c:pt>
                <c:pt idx="15">
                  <c:v>26.948654174804687</c:v>
                </c:pt>
                <c:pt idx="16">
                  <c:v>26.318761825561523</c:v>
                </c:pt>
                <c:pt idx="17">
                  <c:v>25.613672256469727</c:v>
                </c:pt>
                <c:pt idx="18">
                  <c:v>25.134172439575195</c:v>
                </c:pt>
                <c:pt idx="19">
                  <c:v>24.558967590332031</c:v>
                </c:pt>
                <c:pt idx="20">
                  <c:v>23.9681396484375</c:v>
                </c:pt>
                <c:pt idx="21">
                  <c:v>23.464225769042969</c:v>
                </c:pt>
                <c:pt idx="22">
                  <c:v>22.944686889648438</c:v>
                </c:pt>
                <c:pt idx="23">
                  <c:v>22.402685165405273</c:v>
                </c:pt>
                <c:pt idx="24">
                  <c:v>21.932950973510742</c:v>
                </c:pt>
                <c:pt idx="25">
                  <c:v>21.523765563964844</c:v>
                </c:pt>
                <c:pt idx="26">
                  <c:v>20.995437622070313</c:v>
                </c:pt>
                <c:pt idx="27">
                  <c:v>20.538398742675781</c:v>
                </c:pt>
                <c:pt idx="28">
                  <c:v>20.179994583129883</c:v>
                </c:pt>
                <c:pt idx="29">
                  <c:v>19.811824798583984</c:v>
                </c:pt>
                <c:pt idx="30">
                  <c:v>19.369436264038086</c:v>
                </c:pt>
                <c:pt idx="31">
                  <c:v>18.964157104492188</c:v>
                </c:pt>
                <c:pt idx="32">
                  <c:v>18.607706069946289</c:v>
                </c:pt>
                <c:pt idx="33">
                  <c:v>18.257114410400391</c:v>
                </c:pt>
                <c:pt idx="34">
                  <c:v>17.882108688354492</c:v>
                </c:pt>
                <c:pt idx="35">
                  <c:v>17.601831436157227</c:v>
                </c:pt>
                <c:pt idx="36">
                  <c:v>17.263935089111328</c:v>
                </c:pt>
                <c:pt idx="37">
                  <c:v>16.954360961914063</c:v>
                </c:pt>
                <c:pt idx="38">
                  <c:v>16.654550552368164</c:v>
                </c:pt>
                <c:pt idx="39">
                  <c:v>16.351324081420898</c:v>
                </c:pt>
                <c:pt idx="40">
                  <c:v>16.054931640625</c:v>
                </c:pt>
                <c:pt idx="41">
                  <c:v>15.764400482177734</c:v>
                </c:pt>
                <c:pt idx="42">
                  <c:v>15.494865417480469</c:v>
                </c:pt>
                <c:pt idx="43">
                  <c:v>15.275623321533203</c:v>
                </c:pt>
                <c:pt idx="44">
                  <c:v>14.952864646911621</c:v>
                </c:pt>
                <c:pt idx="45">
                  <c:v>14.732158660888672</c:v>
                </c:pt>
                <c:pt idx="46">
                  <c:v>14.492408752441406</c:v>
                </c:pt>
                <c:pt idx="47">
                  <c:v>14.247287750244141</c:v>
                </c:pt>
                <c:pt idx="48">
                  <c:v>14.041718482971191</c:v>
                </c:pt>
                <c:pt idx="49">
                  <c:v>41.213520050048828</c:v>
                </c:pt>
                <c:pt idx="50">
                  <c:v>40.533821105957031</c:v>
                </c:pt>
                <c:pt idx="51">
                  <c:v>39.807247161865234</c:v>
                </c:pt>
                <c:pt idx="52">
                  <c:v>39.094345092773438</c:v>
                </c:pt>
                <c:pt idx="53">
                  <c:v>38.652935028076172</c:v>
                </c:pt>
                <c:pt idx="54">
                  <c:v>38.178318023681641</c:v>
                </c:pt>
                <c:pt idx="55">
                  <c:v>37.289630889892578</c:v>
                </c:pt>
                <c:pt idx="56">
                  <c:v>36.895095825195312</c:v>
                </c:pt>
                <c:pt idx="57">
                  <c:v>36.537666320800781</c:v>
                </c:pt>
                <c:pt idx="58">
                  <c:v>35.95758056640625</c:v>
                </c:pt>
                <c:pt idx="59">
                  <c:v>35.430229187011719</c:v>
                </c:pt>
                <c:pt idx="60">
                  <c:v>34.834514617919922</c:v>
                </c:pt>
                <c:pt idx="61">
                  <c:v>34.508338928222656</c:v>
                </c:pt>
                <c:pt idx="62">
                  <c:v>33.912628173828125</c:v>
                </c:pt>
                <c:pt idx="63">
                  <c:v>33.232929229736328</c:v>
                </c:pt>
                <c:pt idx="64">
                  <c:v>32.899917602539062</c:v>
                </c:pt>
                <c:pt idx="65">
                  <c:v>32.569831848144531</c:v>
                </c:pt>
                <c:pt idx="66">
                  <c:v>31.99462890625</c:v>
                </c:pt>
                <c:pt idx="67">
                  <c:v>31.654779434204102</c:v>
                </c:pt>
                <c:pt idx="68">
                  <c:v>31.245594024658203</c:v>
                </c:pt>
                <c:pt idx="69">
                  <c:v>31.057113647460938</c:v>
                </c:pt>
                <c:pt idx="70">
                  <c:v>30.562967300415039</c:v>
                </c:pt>
                <c:pt idx="71">
                  <c:v>30.304172515869141</c:v>
                </c:pt>
                <c:pt idx="72">
                  <c:v>29.561973571777344</c:v>
                </c:pt>
                <c:pt idx="73">
                  <c:v>29.377401351928711</c:v>
                </c:pt>
                <c:pt idx="74">
                  <c:v>29.131303787231445</c:v>
                </c:pt>
                <c:pt idx="75">
                  <c:v>28.580514907836914</c:v>
                </c:pt>
                <c:pt idx="76">
                  <c:v>28.364690780639648</c:v>
                </c:pt>
                <c:pt idx="77">
                  <c:v>27.93988037109375</c:v>
                </c:pt>
                <c:pt idx="78">
                  <c:v>27.574640274047852</c:v>
                </c:pt>
                <c:pt idx="79">
                  <c:v>27.237720489501953</c:v>
                </c:pt>
                <c:pt idx="80">
                  <c:v>27.007247924804687</c:v>
                </c:pt>
                <c:pt idx="81">
                  <c:v>26.830488204956055</c:v>
                </c:pt>
                <c:pt idx="82">
                  <c:v>26.312902450561523</c:v>
                </c:pt>
                <c:pt idx="83">
                  <c:v>25.996490478515625</c:v>
                </c:pt>
                <c:pt idx="84">
                  <c:v>25.796291351318359</c:v>
                </c:pt>
                <c:pt idx="85">
                  <c:v>25.522850036621094</c:v>
                </c:pt>
                <c:pt idx="86">
                  <c:v>25.183977127075195</c:v>
                </c:pt>
                <c:pt idx="87">
                  <c:v>24.85096549987793</c:v>
                </c:pt>
                <c:pt idx="88">
                  <c:v>24.633188247680664</c:v>
                </c:pt>
                <c:pt idx="89">
                  <c:v>24.384160995483398</c:v>
                </c:pt>
                <c:pt idx="90">
                  <c:v>24.155641555786133</c:v>
                </c:pt>
                <c:pt idx="91">
                  <c:v>23.884153366088867</c:v>
                </c:pt>
                <c:pt idx="92">
                  <c:v>23.646844863891602</c:v>
                </c:pt>
                <c:pt idx="93">
                  <c:v>23.321645736694336</c:v>
                </c:pt>
                <c:pt idx="94">
                  <c:v>23.317739486694336</c:v>
                </c:pt>
                <c:pt idx="95">
                  <c:v>22.880231857299805</c:v>
                </c:pt>
                <c:pt idx="96">
                  <c:v>22.760112762451172</c:v>
                </c:pt>
                <c:pt idx="97">
                  <c:v>22.345067977905273</c:v>
                </c:pt>
                <c:pt idx="98">
                  <c:v>22.222995758056641</c:v>
                </c:pt>
                <c:pt idx="99">
                  <c:v>22.147798538208008</c:v>
                </c:pt>
                <c:pt idx="100">
                  <c:v>21.796230316162109</c:v>
                </c:pt>
                <c:pt idx="101">
                  <c:v>21.688808441162109</c:v>
                </c:pt>
                <c:pt idx="102">
                  <c:v>21.493492126464844</c:v>
                </c:pt>
                <c:pt idx="103">
                  <c:v>21.273761749267578</c:v>
                </c:pt>
                <c:pt idx="104">
                  <c:v>20.950515747070312</c:v>
                </c:pt>
                <c:pt idx="105">
                  <c:v>20.82063102722168</c:v>
                </c:pt>
                <c:pt idx="106">
                  <c:v>20.682931900024414</c:v>
                </c:pt>
                <c:pt idx="107">
                  <c:v>20.511054992675781</c:v>
                </c:pt>
                <c:pt idx="108">
                  <c:v>20.257144927978516</c:v>
                </c:pt>
                <c:pt idx="109">
                  <c:v>20.204410552978516</c:v>
                </c:pt>
                <c:pt idx="110">
                  <c:v>19.884092330932617</c:v>
                </c:pt>
                <c:pt idx="111">
                  <c:v>19.745418548583984</c:v>
                </c:pt>
                <c:pt idx="112">
                  <c:v>19.596979141235352</c:v>
                </c:pt>
                <c:pt idx="113">
                  <c:v>19.425100326538086</c:v>
                </c:pt>
                <c:pt idx="114">
                  <c:v>19.321584701538086</c:v>
                </c:pt>
                <c:pt idx="115">
                  <c:v>18.926069259643555</c:v>
                </c:pt>
                <c:pt idx="116">
                  <c:v>18.898725509643555</c:v>
                </c:pt>
                <c:pt idx="117">
                  <c:v>18.734661102294922</c:v>
                </c:pt>
                <c:pt idx="118">
                  <c:v>18.559852600097656</c:v>
                </c:pt>
                <c:pt idx="119">
                  <c:v>18.334264755249023</c:v>
                </c:pt>
                <c:pt idx="120">
                  <c:v>18.375280380249023</c:v>
                </c:pt>
                <c:pt idx="121">
                  <c:v>18.167268753051758</c:v>
                </c:pt>
                <c:pt idx="122">
                  <c:v>17.953399658203125</c:v>
                </c:pt>
                <c:pt idx="123">
                  <c:v>17.932889938354492</c:v>
                </c:pt>
                <c:pt idx="124">
                  <c:v>17.650659561157227</c:v>
                </c:pt>
                <c:pt idx="125">
                  <c:v>17.513938903808594</c:v>
                </c:pt>
                <c:pt idx="126">
                  <c:v>17.363546371459961</c:v>
                </c:pt>
                <c:pt idx="127">
                  <c:v>17.311786651611328</c:v>
                </c:pt>
                <c:pt idx="128">
                  <c:v>17.150651931762695</c:v>
                </c:pt>
                <c:pt idx="129">
                  <c:v>17.204364776611328</c:v>
                </c:pt>
                <c:pt idx="130">
                  <c:v>16.91236686706543</c:v>
                </c:pt>
                <c:pt idx="131">
                  <c:v>16.755138397216797</c:v>
                </c:pt>
                <c:pt idx="132">
                  <c:v>16.664316177368164</c:v>
                </c:pt>
                <c:pt idx="133">
                  <c:v>16.517829895019531</c:v>
                </c:pt>
                <c:pt idx="134">
                  <c:v>16.372808456420898</c:v>
                </c:pt>
                <c:pt idx="135">
                  <c:v>16.343999862670898</c:v>
                </c:pt>
                <c:pt idx="136">
                  <c:v>16.284427642822266</c:v>
                </c:pt>
                <c:pt idx="137">
                  <c:v>16.093996047973633</c:v>
                </c:pt>
                <c:pt idx="138">
                  <c:v>16.003173828125</c:v>
                </c:pt>
                <c:pt idx="139">
                  <c:v>15.740962982177734</c:v>
                </c:pt>
                <c:pt idx="140">
                  <c:v>15.712153434753418</c:v>
                </c:pt>
                <c:pt idx="141">
                  <c:v>15.599847793579102</c:v>
                </c:pt>
                <c:pt idx="142">
                  <c:v>15.557854652404785</c:v>
                </c:pt>
                <c:pt idx="143">
                  <c:v>15.408926963806152</c:v>
                </c:pt>
                <c:pt idx="144">
                  <c:v>15.32738208770752</c:v>
                </c:pt>
                <c:pt idx="145">
                  <c:v>15.30589771270752</c:v>
                </c:pt>
                <c:pt idx="146">
                  <c:v>15.12620735168457</c:v>
                </c:pt>
                <c:pt idx="147">
                  <c:v>14.995834350585938</c:v>
                </c:pt>
                <c:pt idx="148">
                  <c:v>14.944075584411621</c:v>
                </c:pt>
                <c:pt idx="149">
                  <c:v>14.931380271911621</c:v>
                </c:pt>
                <c:pt idx="150">
                  <c:v>14.790265083312988</c:v>
                </c:pt>
                <c:pt idx="151">
                  <c:v>14.686259269714355</c:v>
                </c:pt>
                <c:pt idx="152">
                  <c:v>14.559792518615723</c:v>
                </c:pt>
                <c:pt idx="153">
                  <c:v>14.535378456115723</c:v>
                </c:pt>
                <c:pt idx="154">
                  <c:v>14.405004501342773</c:v>
                </c:pt>
                <c:pt idx="155">
                  <c:v>14.364965438842773</c:v>
                </c:pt>
                <c:pt idx="156">
                  <c:v>14.145723342895508</c:v>
                </c:pt>
                <c:pt idx="157">
                  <c:v>14.130098342895508</c:v>
                </c:pt>
                <c:pt idx="158">
                  <c:v>14.093965530395508</c:v>
                </c:pt>
                <c:pt idx="159">
                  <c:v>13.986053466796875</c:v>
                </c:pt>
                <c:pt idx="160">
                  <c:v>13.919157981872559</c:v>
                </c:pt>
                <c:pt idx="161">
                  <c:v>13.664759635925293</c:v>
                </c:pt>
                <c:pt idx="162">
                  <c:v>13.686732292175293</c:v>
                </c:pt>
                <c:pt idx="163">
                  <c:v>13.704310417175293</c:v>
                </c:pt>
                <c:pt idx="164">
                  <c:v>13.420615196228027</c:v>
                </c:pt>
                <c:pt idx="165">
                  <c:v>13.507530212402344</c:v>
                </c:pt>
                <c:pt idx="166">
                  <c:v>13.429892539978027</c:v>
                </c:pt>
                <c:pt idx="167">
                  <c:v>13.304890632629395</c:v>
                </c:pt>
                <c:pt idx="168">
                  <c:v>13.223834991455078</c:v>
                </c:pt>
                <c:pt idx="169">
                  <c:v>13.137895584106445</c:v>
                </c:pt>
                <c:pt idx="170">
                  <c:v>13.243854522705078</c:v>
                </c:pt>
                <c:pt idx="171">
                  <c:v>13.004592895507812</c:v>
                </c:pt>
                <c:pt idx="172">
                  <c:v>12.915236473083496</c:v>
                </c:pt>
                <c:pt idx="173">
                  <c:v>12.88105583190918</c:v>
                </c:pt>
                <c:pt idx="174">
                  <c:v>12.84443473815918</c:v>
                </c:pt>
                <c:pt idx="175">
                  <c:v>12.764842987060547</c:v>
                </c:pt>
                <c:pt idx="176">
                  <c:v>12.65986156463623</c:v>
                </c:pt>
                <c:pt idx="177">
                  <c:v>25.429098129272461</c:v>
                </c:pt>
                <c:pt idx="178">
                  <c:v>25.206439971923828</c:v>
                </c:pt>
                <c:pt idx="179">
                  <c:v>24.763072967529297</c:v>
                </c:pt>
                <c:pt idx="180">
                  <c:v>24.975967407226563</c:v>
                </c:pt>
                <c:pt idx="181">
                  <c:v>24.81483268737793</c:v>
                </c:pt>
                <c:pt idx="182">
                  <c:v>24.484748840332031</c:v>
                </c:pt>
                <c:pt idx="183">
                  <c:v>24.199588775634766</c:v>
                </c:pt>
                <c:pt idx="184">
                  <c:v>24.394903182983398</c:v>
                </c:pt>
                <c:pt idx="185">
                  <c:v>24.136110305786133</c:v>
                </c:pt>
                <c:pt idx="186">
                  <c:v>23.9925537109375</c:v>
                </c:pt>
                <c:pt idx="187">
                  <c:v>24.104860305786133</c:v>
                </c:pt>
                <c:pt idx="188">
                  <c:v>23.649774551391602</c:v>
                </c:pt>
                <c:pt idx="189">
                  <c:v>23.933958053588867</c:v>
                </c:pt>
                <c:pt idx="190">
                  <c:v>23.579462051391602</c:v>
                </c:pt>
                <c:pt idx="191">
                  <c:v>23.407583236694336</c:v>
                </c:pt>
                <c:pt idx="192">
                  <c:v>23.247425079345703</c:v>
                </c:pt>
                <c:pt idx="193">
                  <c:v>23.380239486694336</c:v>
                </c:pt>
                <c:pt idx="194">
                  <c:v>23.210315704345703</c:v>
                </c:pt>
                <c:pt idx="195">
                  <c:v>23.12730598449707</c:v>
                </c:pt>
                <c:pt idx="196">
                  <c:v>23.018905639648438</c:v>
                </c:pt>
                <c:pt idx="197">
                  <c:v>22.774761199951172</c:v>
                </c:pt>
                <c:pt idx="198">
                  <c:v>22.471046447753906</c:v>
                </c:pt>
                <c:pt idx="199">
                  <c:v>22.517921447753906</c:v>
                </c:pt>
                <c:pt idx="200">
                  <c:v>22.640970230102539</c:v>
                </c:pt>
                <c:pt idx="201">
                  <c:v>22.406591415405273</c:v>
                </c:pt>
                <c:pt idx="202">
                  <c:v>22.158540725708008</c:v>
                </c:pt>
                <c:pt idx="203">
                  <c:v>22.343114852905273</c:v>
                </c:pt>
                <c:pt idx="204">
                  <c:v>22.196628570556641</c:v>
                </c:pt>
                <c:pt idx="205">
                  <c:v>22.159517288208008</c:v>
                </c:pt>
                <c:pt idx="206">
                  <c:v>22.005218505859375</c:v>
                </c:pt>
                <c:pt idx="207">
                  <c:v>21.918302536010742</c:v>
                </c:pt>
                <c:pt idx="208">
                  <c:v>21.841154098510742</c:v>
                </c:pt>
                <c:pt idx="209">
                  <c:v>21.648767471313477</c:v>
                </c:pt>
                <c:pt idx="210">
                  <c:v>21.569665908813477</c:v>
                </c:pt>
                <c:pt idx="211">
                  <c:v>21.469078063964844</c:v>
                </c:pt>
                <c:pt idx="212">
                  <c:v>21.181962966918945</c:v>
                </c:pt>
                <c:pt idx="213">
                  <c:v>21.247394561767578</c:v>
                </c:pt>
                <c:pt idx="214">
                  <c:v>21.228839874267578</c:v>
                </c:pt>
                <c:pt idx="215">
                  <c:v>21.186845779418945</c:v>
                </c:pt>
                <c:pt idx="216">
                  <c:v>20.992507934570313</c:v>
                </c:pt>
                <c:pt idx="217">
                  <c:v>21.041336059570313</c:v>
                </c:pt>
                <c:pt idx="218">
                  <c:v>20.673166275024414</c:v>
                </c:pt>
                <c:pt idx="219">
                  <c:v>20.601877212524414</c:v>
                </c:pt>
                <c:pt idx="220">
                  <c:v>20.963211059570313</c:v>
                </c:pt>
                <c:pt idx="221">
                  <c:v>20.600900650024414</c:v>
                </c:pt>
                <c:pt idx="222">
                  <c:v>20.623361587524414</c:v>
                </c:pt>
                <c:pt idx="223">
                  <c:v>20.207340240478516</c:v>
                </c:pt>
                <c:pt idx="224">
                  <c:v>20.236637115478516</c:v>
                </c:pt>
                <c:pt idx="225">
                  <c:v>20.335271835327148</c:v>
                </c:pt>
                <c:pt idx="226">
                  <c:v>20.482734680175781</c:v>
                </c:pt>
                <c:pt idx="227">
                  <c:v>20.170228958129883</c:v>
                </c:pt>
                <c:pt idx="228">
                  <c:v>20.321599960327148</c:v>
                </c:pt>
                <c:pt idx="229">
                  <c:v>19.95831298828125</c:v>
                </c:pt>
                <c:pt idx="230">
                  <c:v>19.826475143432617</c:v>
                </c:pt>
                <c:pt idx="231">
                  <c:v>19.98858642578125</c:v>
                </c:pt>
                <c:pt idx="232">
                  <c:v>19.682916641235352</c:v>
                </c:pt>
                <c:pt idx="233">
                  <c:v>19.696590423583984</c:v>
                </c:pt>
                <c:pt idx="234">
                  <c:v>19.695613861083984</c:v>
                </c:pt>
                <c:pt idx="235">
                  <c:v>19.531547546386719</c:v>
                </c:pt>
                <c:pt idx="236">
                  <c:v>19.552055358886719</c:v>
                </c:pt>
                <c:pt idx="237">
                  <c:v>19.565729141235352</c:v>
                </c:pt>
                <c:pt idx="238">
                  <c:v>19.276660919189453</c:v>
                </c:pt>
                <c:pt idx="239">
                  <c:v>19.430959701538086</c:v>
                </c:pt>
                <c:pt idx="240">
                  <c:v>19.207324981689453</c:v>
                </c:pt>
                <c:pt idx="241">
                  <c:v>19.196582794189453</c:v>
                </c:pt>
                <c:pt idx="242">
                  <c:v>19.10869026184082</c:v>
                </c:pt>
                <c:pt idx="243">
                  <c:v>19.047164916992188</c:v>
                </c:pt>
                <c:pt idx="244">
                  <c:v>18.997360229492187</c:v>
                </c:pt>
                <c:pt idx="245">
                  <c:v>18.792278289794922</c:v>
                </c:pt>
                <c:pt idx="246">
                  <c:v>18.958297729492188</c:v>
                </c:pt>
                <c:pt idx="247">
                  <c:v>18.798137664794922</c:v>
                </c:pt>
                <c:pt idx="248">
                  <c:v>18.717082977294922</c:v>
                </c:pt>
                <c:pt idx="249">
                  <c:v>18.649698257446289</c:v>
                </c:pt>
                <c:pt idx="250">
                  <c:v>18.656534194946289</c:v>
                </c:pt>
                <c:pt idx="251">
                  <c:v>18.531532287597656</c:v>
                </c:pt>
                <c:pt idx="252">
                  <c:v>18.419225692749023</c:v>
                </c:pt>
                <c:pt idx="253">
                  <c:v>18.521766662597656</c:v>
                </c:pt>
                <c:pt idx="254">
                  <c:v>18.569620132446289</c:v>
                </c:pt>
                <c:pt idx="255">
                  <c:v>18.228794097900391</c:v>
                </c:pt>
                <c:pt idx="256">
                  <c:v>18.390905380249023</c:v>
                </c:pt>
                <c:pt idx="257">
                  <c:v>18.037384033203125</c:v>
                </c:pt>
                <c:pt idx="258">
                  <c:v>18.252231597900391</c:v>
                </c:pt>
                <c:pt idx="259">
                  <c:v>17.974884033203125</c:v>
                </c:pt>
                <c:pt idx="260">
                  <c:v>17.886503219604492</c:v>
                </c:pt>
                <c:pt idx="261">
                  <c:v>17.868436813354492</c:v>
                </c:pt>
                <c:pt idx="262">
                  <c:v>17.887968063354492</c:v>
                </c:pt>
                <c:pt idx="263">
                  <c:v>18.023712158203125</c:v>
                </c:pt>
                <c:pt idx="264">
                  <c:v>17.894804000854492</c:v>
                </c:pt>
                <c:pt idx="265">
                  <c:v>17.958282470703125</c:v>
                </c:pt>
                <c:pt idx="266">
                  <c:v>17.805934906005859</c:v>
                </c:pt>
                <c:pt idx="267">
                  <c:v>17.499290466308594</c:v>
                </c:pt>
                <c:pt idx="268">
                  <c:v>17.594995498657227</c:v>
                </c:pt>
                <c:pt idx="269">
                  <c:v>17.554954528808594</c:v>
                </c:pt>
                <c:pt idx="270">
                  <c:v>17.632104873657227</c:v>
                </c:pt>
                <c:pt idx="271">
                  <c:v>17.623804092407227</c:v>
                </c:pt>
                <c:pt idx="272">
                  <c:v>17.456809997558594</c:v>
                </c:pt>
                <c:pt idx="273">
                  <c:v>17.518333435058594</c:v>
                </c:pt>
                <c:pt idx="274">
                  <c:v>17.210712432861328</c:v>
                </c:pt>
                <c:pt idx="275">
                  <c:v>17.297626495361328</c:v>
                </c:pt>
                <c:pt idx="276">
                  <c:v>17.446067810058594</c:v>
                </c:pt>
                <c:pt idx="277">
                  <c:v>17.054946899414062</c:v>
                </c:pt>
                <c:pt idx="278">
                  <c:v>17.023696899414063</c:v>
                </c:pt>
                <c:pt idx="279">
                  <c:v>17.090105056762695</c:v>
                </c:pt>
                <c:pt idx="280">
                  <c:v>17.039321899414063</c:v>
                </c:pt>
                <c:pt idx="281">
                  <c:v>16.86158561706543</c:v>
                </c:pt>
                <c:pt idx="282">
                  <c:v>17.004165649414063</c:v>
                </c:pt>
                <c:pt idx="283">
                  <c:v>16.81471061706543</c:v>
                </c:pt>
                <c:pt idx="284">
                  <c:v>17.041275024414063</c:v>
                </c:pt>
                <c:pt idx="285">
                  <c:v>16.770275115966797</c:v>
                </c:pt>
                <c:pt idx="286">
                  <c:v>16.802013397216797</c:v>
                </c:pt>
                <c:pt idx="287">
                  <c:v>16.584726333618164</c:v>
                </c:pt>
                <c:pt idx="288">
                  <c:v>16.642343521118164</c:v>
                </c:pt>
                <c:pt idx="289">
                  <c:v>16.619882583618164</c:v>
                </c:pt>
                <c:pt idx="290">
                  <c:v>16.542732238769531</c:v>
                </c:pt>
                <c:pt idx="291">
                  <c:v>16.705333709716797</c:v>
                </c:pt>
                <c:pt idx="292">
                  <c:v>16.549568176269531</c:v>
                </c:pt>
                <c:pt idx="293">
                  <c:v>16.295658111572266</c:v>
                </c:pt>
                <c:pt idx="294">
                  <c:v>16.279544830322266</c:v>
                </c:pt>
                <c:pt idx="295">
                  <c:v>16.334234237670898</c:v>
                </c:pt>
                <c:pt idx="296">
                  <c:v>16.471931457519531</c:v>
                </c:pt>
                <c:pt idx="297">
                  <c:v>16.331792831420898</c:v>
                </c:pt>
                <c:pt idx="298">
                  <c:v>16.173097610473633</c:v>
                </c:pt>
                <c:pt idx="299">
                  <c:v>16.265384674072266</c:v>
                </c:pt>
                <c:pt idx="300">
                  <c:v>16.176515579223633</c:v>
                </c:pt>
                <c:pt idx="301">
                  <c:v>16.083742141723633</c:v>
                </c:pt>
                <c:pt idx="302">
                  <c:v>16.328863143920898</c:v>
                </c:pt>
                <c:pt idx="303">
                  <c:v>16.051025390625</c:v>
                </c:pt>
                <c:pt idx="304">
                  <c:v>16.129152297973633</c:v>
                </c:pt>
                <c:pt idx="305">
                  <c:v>16.015380859375</c:v>
                </c:pt>
                <c:pt idx="306">
                  <c:v>15.989501953125</c:v>
                </c:pt>
                <c:pt idx="307">
                  <c:v>15.803463935852051</c:v>
                </c:pt>
                <c:pt idx="308">
                  <c:v>16.104249954223633</c:v>
                </c:pt>
                <c:pt idx="309">
                  <c:v>15.791745185852051</c:v>
                </c:pt>
                <c:pt idx="310">
                  <c:v>15.912840843200684</c:v>
                </c:pt>
                <c:pt idx="311">
                  <c:v>15.781979560852051</c:v>
                </c:pt>
                <c:pt idx="312">
                  <c:v>15.731197357177734</c:v>
                </c:pt>
                <c:pt idx="313">
                  <c:v>15.715571403503418</c:v>
                </c:pt>
                <c:pt idx="314">
                  <c:v>15.815670967102051</c:v>
                </c:pt>
                <c:pt idx="315">
                  <c:v>15.650629043579102</c:v>
                </c:pt>
                <c:pt idx="316">
                  <c:v>15.725826263427734</c:v>
                </c:pt>
                <c:pt idx="317">
                  <c:v>15.576897621154785</c:v>
                </c:pt>
                <c:pt idx="318">
                  <c:v>15.602289199829102</c:v>
                </c:pt>
                <c:pt idx="319">
                  <c:v>15.446524620056152</c:v>
                </c:pt>
                <c:pt idx="320">
                  <c:v>15.550530433654785</c:v>
                </c:pt>
                <c:pt idx="321">
                  <c:v>15.522209167480469</c:v>
                </c:pt>
                <c:pt idx="322">
                  <c:v>15.480216979980469</c:v>
                </c:pt>
                <c:pt idx="323">
                  <c:v>15.28783130645752</c:v>
                </c:pt>
                <c:pt idx="324">
                  <c:v>15.163805961608887</c:v>
                </c:pt>
                <c:pt idx="325">
                  <c:v>15.346426010131836</c:v>
                </c:pt>
                <c:pt idx="326">
                  <c:v>15.418204307556152</c:v>
                </c:pt>
                <c:pt idx="327">
                  <c:v>15.434805870056152</c:v>
                </c:pt>
                <c:pt idx="328">
                  <c:v>15.360097885131836</c:v>
                </c:pt>
                <c:pt idx="329">
                  <c:v>15.30736255645752</c:v>
                </c:pt>
                <c:pt idx="330">
                  <c:v>15.266345977783203</c:v>
                </c:pt>
                <c:pt idx="331">
                  <c:v>15.082749366760254</c:v>
                </c:pt>
                <c:pt idx="332">
                  <c:v>15.176501274108887</c:v>
                </c:pt>
                <c:pt idx="333">
                  <c:v>15.037827491760254</c:v>
                </c:pt>
                <c:pt idx="334">
                  <c:v>15.202380180358887</c:v>
                </c:pt>
                <c:pt idx="335">
                  <c:v>14.968978881835938</c:v>
                </c:pt>
                <c:pt idx="336">
                  <c:v>15.020248413085938</c:v>
                </c:pt>
                <c:pt idx="337">
                  <c:v>14.812726020812988</c:v>
                </c:pt>
                <c:pt idx="338">
                  <c:v>15.058823585510254</c:v>
                </c:pt>
                <c:pt idx="339">
                  <c:v>14.859601974487305</c:v>
                </c:pt>
                <c:pt idx="340">
                  <c:v>14.676981925964355</c:v>
                </c:pt>
                <c:pt idx="341">
                  <c:v>14.854230880737305</c:v>
                </c:pt>
                <c:pt idx="342">
                  <c:v>14.770732879638672</c:v>
                </c:pt>
                <c:pt idx="343">
                  <c:v>14.741436004638672</c:v>
                </c:pt>
                <c:pt idx="344">
                  <c:v>14.877668380737305</c:v>
                </c:pt>
                <c:pt idx="345">
                  <c:v>14.926009178161621</c:v>
                </c:pt>
                <c:pt idx="346">
                  <c:v>14.583230018615723</c:v>
                </c:pt>
                <c:pt idx="347">
                  <c:v>14.574929237365723</c:v>
                </c:pt>
                <c:pt idx="348">
                  <c:v>14.689188957214355</c:v>
                </c:pt>
                <c:pt idx="349">
                  <c:v>14.551980018615723</c:v>
                </c:pt>
                <c:pt idx="350">
                  <c:v>14.675028800964355</c:v>
                </c:pt>
                <c:pt idx="351">
                  <c:v>14.734600067138672</c:v>
                </c:pt>
                <c:pt idx="352">
                  <c:v>14.42600154876709</c:v>
                </c:pt>
                <c:pt idx="353">
                  <c:v>14.46799373626709</c:v>
                </c:pt>
                <c:pt idx="354">
                  <c:v>14.531960487365723</c:v>
                </c:pt>
                <c:pt idx="355">
                  <c:v>14.45090389251709</c:v>
                </c:pt>
                <c:pt idx="356">
                  <c:v>14.272190093994141</c:v>
                </c:pt>
                <c:pt idx="357">
                  <c:v>14.46555233001709</c:v>
                </c:pt>
                <c:pt idx="358">
                  <c:v>14.240940093994141</c:v>
                </c:pt>
                <c:pt idx="359">
                  <c:v>14.182345390319824</c:v>
                </c:pt>
                <c:pt idx="360">
                  <c:v>14.45773983001709</c:v>
                </c:pt>
                <c:pt idx="361">
                  <c:v>14.305882453918457</c:v>
                </c:pt>
                <c:pt idx="362">
                  <c:v>14.154024124145508</c:v>
                </c:pt>
                <c:pt idx="363">
                  <c:v>14.44650936126709</c:v>
                </c:pt>
                <c:pt idx="364">
                  <c:v>14.44016170501709</c:v>
                </c:pt>
                <c:pt idx="365">
                  <c:v>14.187228202819824</c:v>
                </c:pt>
                <c:pt idx="366">
                  <c:v>14.117403030395508</c:v>
                </c:pt>
                <c:pt idx="367">
                  <c:v>14.259983062744141</c:v>
                </c:pt>
                <c:pt idx="368">
                  <c:v>14.134492874145508</c:v>
                </c:pt>
                <c:pt idx="369">
                  <c:v>14.106172561645508</c:v>
                </c:pt>
                <c:pt idx="370">
                  <c:v>14.188693046569824</c:v>
                </c:pt>
                <c:pt idx="371">
                  <c:v>14.246311187744141</c:v>
                </c:pt>
                <c:pt idx="372">
                  <c:v>14.103242874145508</c:v>
                </c:pt>
                <c:pt idx="373">
                  <c:v>14.020233154296875</c:v>
                </c:pt>
                <c:pt idx="374">
                  <c:v>14.127656936645508</c:v>
                </c:pt>
                <c:pt idx="375">
                  <c:v>13.897672653198242</c:v>
                </c:pt>
                <c:pt idx="376">
                  <c:v>13.945036888122559</c:v>
                </c:pt>
                <c:pt idx="377">
                  <c:v>13.951384544372559</c:v>
                </c:pt>
                <c:pt idx="378">
                  <c:v>13.898649215698242</c:v>
                </c:pt>
                <c:pt idx="379">
                  <c:v>14.175509452819824</c:v>
                </c:pt>
                <c:pt idx="380">
                  <c:v>13.921599388122559</c:v>
                </c:pt>
                <c:pt idx="381">
                  <c:v>13.872770309448242</c:v>
                </c:pt>
                <c:pt idx="382">
                  <c:v>13.858610153198242</c:v>
                </c:pt>
                <c:pt idx="383">
                  <c:v>13.811245918273926</c:v>
                </c:pt>
                <c:pt idx="384">
                  <c:v>13.870817184448242</c:v>
                </c:pt>
                <c:pt idx="385">
                  <c:v>13.645715713500977</c:v>
                </c:pt>
                <c:pt idx="386">
                  <c:v>13.694056510925293</c:v>
                </c:pt>
                <c:pt idx="387">
                  <c:v>13.862516403198242</c:v>
                </c:pt>
                <c:pt idx="388">
                  <c:v>14.021209716796875</c:v>
                </c:pt>
                <c:pt idx="389">
                  <c:v>13.627161026000977</c:v>
                </c:pt>
                <c:pt idx="390">
                  <c:v>13.986541748046875</c:v>
                </c:pt>
                <c:pt idx="391">
                  <c:v>13.762905120849609</c:v>
                </c:pt>
                <c:pt idx="392">
                  <c:v>13.55001163482666</c:v>
                </c:pt>
                <c:pt idx="393">
                  <c:v>13.641809463500977</c:v>
                </c:pt>
                <c:pt idx="394">
                  <c:v>13.503623962402344</c:v>
                </c:pt>
                <c:pt idx="395">
                  <c:v>13.599328994750977</c:v>
                </c:pt>
                <c:pt idx="396">
                  <c:v>13.769741058349609</c:v>
                </c:pt>
                <c:pt idx="397">
                  <c:v>13.433310508728027</c:v>
                </c:pt>
                <c:pt idx="398">
                  <c:v>13.53731632232666</c:v>
                </c:pt>
                <c:pt idx="399">
                  <c:v>13.57930850982666</c:v>
                </c:pt>
                <c:pt idx="400">
                  <c:v>13.306843757629395</c:v>
                </c:pt>
                <c:pt idx="401">
                  <c:v>13.470909118652344</c:v>
                </c:pt>
                <c:pt idx="402">
                  <c:v>13.463095664978027</c:v>
                </c:pt>
                <c:pt idx="403">
                  <c:v>13.53292179107666</c:v>
                </c:pt>
                <c:pt idx="404">
                  <c:v>13.452353477478027</c:v>
                </c:pt>
                <c:pt idx="405">
                  <c:v>13.248737335205078</c:v>
                </c:pt>
                <c:pt idx="406">
                  <c:v>13.471397399902344</c:v>
                </c:pt>
                <c:pt idx="407">
                  <c:v>13.426474571228027</c:v>
                </c:pt>
                <c:pt idx="408">
                  <c:v>13.330769538879395</c:v>
                </c:pt>
                <c:pt idx="409">
                  <c:v>13.246295928955078</c:v>
                </c:pt>
                <c:pt idx="410">
                  <c:v>13.223834991455078</c:v>
                </c:pt>
                <c:pt idx="411">
                  <c:v>13.256061553955078</c:v>
                </c:pt>
                <c:pt idx="412">
                  <c:v>13.339070320129395</c:v>
                </c:pt>
                <c:pt idx="413">
                  <c:v>13.377645492553711</c:v>
                </c:pt>
                <c:pt idx="414">
                  <c:v>13.508506774902344</c:v>
                </c:pt>
                <c:pt idx="415">
                  <c:v>13.178423881530762</c:v>
                </c:pt>
                <c:pt idx="416">
                  <c:v>13.226764678955078</c:v>
                </c:pt>
                <c:pt idx="417">
                  <c:v>13.184283256530762</c:v>
                </c:pt>
                <c:pt idx="418">
                  <c:v>13.186724662780762</c:v>
                </c:pt>
                <c:pt idx="419">
                  <c:v>13.089554786682129</c:v>
                </c:pt>
                <c:pt idx="420">
                  <c:v>13.231647491455078</c:v>
                </c:pt>
                <c:pt idx="421">
                  <c:v>13.177447319030762</c:v>
                </c:pt>
                <c:pt idx="422">
                  <c:v>13.074418067932129</c:v>
                </c:pt>
                <c:pt idx="423">
                  <c:v>13.208209037780762</c:v>
                </c:pt>
                <c:pt idx="424">
                  <c:v>13.070511817932129</c:v>
                </c:pt>
                <c:pt idx="425">
                  <c:v>13.031449317932129</c:v>
                </c:pt>
                <c:pt idx="426">
                  <c:v>12.90205192565918</c:v>
                </c:pt>
                <c:pt idx="427">
                  <c:v>13.083695411682129</c:v>
                </c:pt>
                <c:pt idx="428">
                  <c:v>12.980178833007812</c:v>
                </c:pt>
                <c:pt idx="429">
                  <c:v>13.034379005432129</c:v>
                </c:pt>
                <c:pt idx="430">
                  <c:v>13.052933692932129</c:v>
                </c:pt>
                <c:pt idx="431">
                  <c:v>13.155961990356445</c:v>
                </c:pt>
                <c:pt idx="432">
                  <c:v>13.092972755432129</c:v>
                </c:pt>
                <c:pt idx="433">
                  <c:v>12.965041160583496</c:v>
                </c:pt>
                <c:pt idx="434">
                  <c:v>13.124223709106445</c:v>
                </c:pt>
                <c:pt idx="435">
                  <c:v>12.69355297088623</c:v>
                </c:pt>
                <c:pt idx="436">
                  <c:v>13.069535255432129</c:v>
                </c:pt>
                <c:pt idx="437">
                  <c:v>12.68867015838623</c:v>
                </c:pt>
                <c:pt idx="438">
                  <c:v>12.87031364440918</c:v>
                </c:pt>
                <c:pt idx="439">
                  <c:v>12.84931755065918</c:v>
                </c:pt>
                <c:pt idx="440">
                  <c:v>12.921095848083496</c:v>
                </c:pt>
                <c:pt idx="441">
                  <c:v>12.720897674560547</c:v>
                </c:pt>
                <c:pt idx="442">
                  <c:v>12.68183422088623</c:v>
                </c:pt>
                <c:pt idx="443">
                  <c:v>12.67353343963623</c:v>
                </c:pt>
                <c:pt idx="444">
                  <c:v>12.69306468963623</c:v>
                </c:pt>
                <c:pt idx="445">
                  <c:v>12.733592987060547</c:v>
                </c:pt>
                <c:pt idx="446">
                  <c:v>13.066605567932129</c:v>
                </c:pt>
                <c:pt idx="447">
                  <c:v>12.756542205810547</c:v>
                </c:pt>
                <c:pt idx="448">
                  <c:v>12.613473892211914</c:v>
                </c:pt>
                <c:pt idx="449">
                  <c:v>12.749217987060547</c:v>
                </c:pt>
                <c:pt idx="450">
                  <c:v>12.627145767211914</c:v>
                </c:pt>
                <c:pt idx="451">
                  <c:v>12.747753143310547</c:v>
                </c:pt>
                <c:pt idx="452">
                  <c:v>12.634958267211914</c:v>
                </c:pt>
                <c:pt idx="453">
                  <c:v>12.719432830810547</c:v>
                </c:pt>
                <c:pt idx="454">
                  <c:v>12.550484657287598</c:v>
                </c:pt>
                <c:pt idx="455">
                  <c:v>12.69745922088623</c:v>
                </c:pt>
                <c:pt idx="456">
                  <c:v>12.66865062713623</c:v>
                </c:pt>
                <c:pt idx="457">
                  <c:v>12.584176063537598</c:v>
                </c:pt>
                <c:pt idx="458">
                  <c:v>12.634958267211914</c:v>
                </c:pt>
                <c:pt idx="459">
                  <c:v>12.501167297363281</c:v>
                </c:pt>
                <c:pt idx="460">
                  <c:v>12.453314781188965</c:v>
                </c:pt>
                <c:pt idx="461">
                  <c:v>12.602731704711914</c:v>
                </c:pt>
                <c:pt idx="462">
                  <c:v>12.600778579711914</c:v>
                </c:pt>
                <c:pt idx="463">
                  <c:v>12.592965126037598</c:v>
                </c:pt>
                <c:pt idx="464">
                  <c:v>12.70624828338623</c:v>
                </c:pt>
                <c:pt idx="465">
                  <c:v>12.496772766113281</c:v>
                </c:pt>
                <c:pt idx="466">
                  <c:v>12.498725891113281</c:v>
                </c:pt>
                <c:pt idx="467">
                  <c:v>12.469429016113281</c:v>
                </c:pt>
                <c:pt idx="468">
                  <c:v>12.359563827514648</c:v>
                </c:pt>
                <c:pt idx="469">
                  <c:v>12.517768859863281</c:v>
                </c:pt>
                <c:pt idx="470">
                  <c:v>12.442084312438965</c:v>
                </c:pt>
                <c:pt idx="471">
                  <c:v>12.466986656188965</c:v>
                </c:pt>
                <c:pt idx="472">
                  <c:v>12.388372421264648</c:v>
                </c:pt>
                <c:pt idx="473">
                  <c:v>12.473823547363281</c:v>
                </c:pt>
                <c:pt idx="474">
                  <c:v>12.454291343688965</c:v>
                </c:pt>
                <c:pt idx="475">
                  <c:v>12.413275718688965</c:v>
                </c:pt>
                <c:pt idx="476">
                  <c:v>12.445990562438965</c:v>
                </c:pt>
                <c:pt idx="477">
                  <c:v>12.114931106567383</c:v>
                </c:pt>
                <c:pt idx="478">
                  <c:v>12.358098983764648</c:v>
                </c:pt>
                <c:pt idx="479">
                  <c:v>12.423041343688965</c:v>
                </c:pt>
                <c:pt idx="480">
                  <c:v>12.313664436340332</c:v>
                </c:pt>
                <c:pt idx="481">
                  <c:v>12.343449592590332</c:v>
                </c:pt>
                <c:pt idx="482">
                  <c:v>12.132020950317383</c:v>
                </c:pt>
                <c:pt idx="483">
                  <c:v>12.249698638916016</c:v>
                </c:pt>
                <c:pt idx="484">
                  <c:v>12.414740562438965</c:v>
                </c:pt>
                <c:pt idx="485">
                  <c:v>12.179873466491699</c:v>
                </c:pt>
                <c:pt idx="486">
                  <c:v>12.290226936340332</c:v>
                </c:pt>
                <c:pt idx="487">
                  <c:v>12.285832405090332</c:v>
                </c:pt>
                <c:pt idx="488">
                  <c:v>12.183291435241699</c:v>
                </c:pt>
                <c:pt idx="489">
                  <c:v>12.246768951416016</c:v>
                </c:pt>
                <c:pt idx="490">
                  <c:v>12.219913482666016</c:v>
                </c:pt>
                <c:pt idx="491">
                  <c:v>12.230167388916016</c:v>
                </c:pt>
                <c:pt idx="492">
                  <c:v>12.161318778991699</c:v>
                </c:pt>
                <c:pt idx="493">
                  <c:v>12.129579544067383</c:v>
                </c:pt>
                <c:pt idx="494">
                  <c:v>12.152040481567383</c:v>
                </c:pt>
                <c:pt idx="495">
                  <c:v>11.97283935546875</c:v>
                </c:pt>
                <c:pt idx="496">
                  <c:v>12.153017044067383</c:v>
                </c:pt>
                <c:pt idx="497">
                  <c:v>12.151063919067383</c:v>
                </c:pt>
                <c:pt idx="498">
                  <c:v>11.950865745544434</c:v>
                </c:pt>
                <c:pt idx="499">
                  <c:v>12.064637184143066</c:v>
                </c:pt>
                <c:pt idx="500">
                  <c:v>12.171572685241699</c:v>
                </c:pt>
                <c:pt idx="501">
                  <c:v>12.212588310241699</c:v>
                </c:pt>
                <c:pt idx="502">
                  <c:v>12.139345169067383</c:v>
                </c:pt>
                <c:pt idx="503">
                  <c:v>12.167666435241699</c:v>
                </c:pt>
                <c:pt idx="504">
                  <c:v>12.055848121643066</c:v>
                </c:pt>
                <c:pt idx="505">
                  <c:v>11.98846435546875</c:v>
                </c:pt>
                <c:pt idx="506">
                  <c:v>11.887388229370117</c:v>
                </c:pt>
                <c:pt idx="507">
                  <c:v>12.265811920166016</c:v>
                </c:pt>
                <c:pt idx="508">
                  <c:v>12.087586402893066</c:v>
                </c:pt>
                <c:pt idx="509">
                  <c:v>12.065125465393066</c:v>
                </c:pt>
                <c:pt idx="510">
                  <c:v>12.00018310546875</c:v>
                </c:pt>
                <c:pt idx="511">
                  <c:v>11.957213401794434</c:v>
                </c:pt>
                <c:pt idx="512">
                  <c:v>11.915709495544434</c:v>
                </c:pt>
                <c:pt idx="513">
                  <c:v>11.965514183044434</c:v>
                </c:pt>
                <c:pt idx="514">
                  <c:v>12.01531982421875</c:v>
                </c:pt>
                <c:pt idx="515">
                  <c:v>11.97674560546875</c:v>
                </c:pt>
                <c:pt idx="516">
                  <c:v>11.901548385620117</c:v>
                </c:pt>
                <c:pt idx="517">
                  <c:v>11.865903854370117</c:v>
                </c:pt>
                <c:pt idx="518">
                  <c:v>12.202334403991699</c:v>
                </c:pt>
                <c:pt idx="519">
                  <c:v>11.98260498046875</c:v>
                </c:pt>
                <c:pt idx="520">
                  <c:v>11.784359931945801</c:v>
                </c:pt>
                <c:pt idx="521">
                  <c:v>12.02606201171875</c:v>
                </c:pt>
                <c:pt idx="522">
                  <c:v>11.99139404296875</c:v>
                </c:pt>
                <c:pt idx="523">
                  <c:v>11.818539619445801</c:v>
                </c:pt>
                <c:pt idx="524">
                  <c:v>11.803402900695801</c:v>
                </c:pt>
                <c:pt idx="525">
                  <c:v>12.00653076171875</c:v>
                </c:pt>
                <c:pt idx="526">
                  <c:v>11.806332588195801</c:v>
                </c:pt>
                <c:pt idx="527">
                  <c:v>11.719905853271484</c:v>
                </c:pt>
                <c:pt idx="528">
                  <c:v>11.796078681945801</c:v>
                </c:pt>
                <c:pt idx="529">
                  <c:v>11.828305244445801</c:v>
                </c:pt>
                <c:pt idx="530">
                  <c:v>11.921568870544434</c:v>
                </c:pt>
                <c:pt idx="531">
                  <c:v>11.715022087097168</c:v>
                </c:pt>
                <c:pt idx="532">
                  <c:v>11.886411666870117</c:v>
                </c:pt>
                <c:pt idx="533">
                  <c:v>11.901060104370117</c:v>
                </c:pt>
                <c:pt idx="534">
                  <c:v>23.308948516845703</c:v>
                </c:pt>
                <c:pt idx="535">
                  <c:v>23.284534454345703</c:v>
                </c:pt>
                <c:pt idx="536">
                  <c:v>23.520866394042969</c:v>
                </c:pt>
                <c:pt idx="537">
                  <c:v>23.18687629699707</c:v>
                </c:pt>
                <c:pt idx="538">
                  <c:v>23.489616394042969</c:v>
                </c:pt>
                <c:pt idx="539">
                  <c:v>23.329458236694336</c:v>
                </c:pt>
                <c:pt idx="540">
                  <c:v>23.390981674194336</c:v>
                </c:pt>
                <c:pt idx="541">
                  <c:v>23.468132019042969</c:v>
                </c:pt>
                <c:pt idx="542">
                  <c:v>22.901716232299805</c:v>
                </c:pt>
                <c:pt idx="543">
                  <c:v>23.249378204345703</c:v>
                </c:pt>
                <c:pt idx="544">
                  <c:v>23.325551986694336</c:v>
                </c:pt>
                <c:pt idx="545">
                  <c:v>23.425161361694336</c:v>
                </c:pt>
                <c:pt idx="546">
                  <c:v>23.14000129699707</c:v>
                </c:pt>
                <c:pt idx="547">
                  <c:v>23.396841049194336</c:v>
                </c:pt>
                <c:pt idx="548">
                  <c:v>23.511100769042969</c:v>
                </c:pt>
                <c:pt idx="549">
                  <c:v>23.275745391845703</c:v>
                </c:pt>
                <c:pt idx="550">
                  <c:v>23.16539192199707</c:v>
                </c:pt>
                <c:pt idx="551">
                  <c:v>22.868513107299805</c:v>
                </c:pt>
                <c:pt idx="552">
                  <c:v>22.911481857299805</c:v>
                </c:pt>
                <c:pt idx="553">
                  <c:v>23.215198516845703</c:v>
                </c:pt>
                <c:pt idx="554">
                  <c:v>23.401723861694336</c:v>
                </c:pt>
                <c:pt idx="555">
                  <c:v>23.047225952148438</c:v>
                </c:pt>
                <c:pt idx="556">
                  <c:v>23.356801986694336</c:v>
                </c:pt>
                <c:pt idx="557">
                  <c:v>23.055038452148438</c:v>
                </c:pt>
                <c:pt idx="558">
                  <c:v>22.725933074951172</c:v>
                </c:pt>
                <c:pt idx="559">
                  <c:v>23.15367317199707</c:v>
                </c:pt>
                <c:pt idx="560">
                  <c:v>22.802104949951172</c:v>
                </c:pt>
                <c:pt idx="561">
                  <c:v>23.249378204345703</c:v>
                </c:pt>
                <c:pt idx="562">
                  <c:v>22.968124389648438</c:v>
                </c:pt>
                <c:pt idx="563">
                  <c:v>23.036483764648437</c:v>
                </c:pt>
                <c:pt idx="564">
                  <c:v>22.905622482299805</c:v>
                </c:pt>
                <c:pt idx="565">
                  <c:v>22.789409637451172</c:v>
                </c:pt>
                <c:pt idx="566">
                  <c:v>22.564798355102539</c:v>
                </c:pt>
                <c:pt idx="567">
                  <c:v>22.818708419799805</c:v>
                </c:pt>
                <c:pt idx="568">
                  <c:v>22.792339324951172</c:v>
                </c:pt>
                <c:pt idx="569">
                  <c:v>22.682962417602539</c:v>
                </c:pt>
                <c:pt idx="570">
                  <c:v>22.702495574951172</c:v>
                </c:pt>
                <c:pt idx="571">
                  <c:v>22.948593139648438</c:v>
                </c:pt>
                <c:pt idx="572">
                  <c:v>22.961288452148437</c:v>
                </c:pt>
                <c:pt idx="573">
                  <c:v>22.824567794799805</c:v>
                </c:pt>
                <c:pt idx="574">
                  <c:v>22.775737762451172</c:v>
                </c:pt>
                <c:pt idx="575">
                  <c:v>22.688823699951172</c:v>
                </c:pt>
                <c:pt idx="576">
                  <c:v>22.639017105102539</c:v>
                </c:pt>
                <c:pt idx="577">
                  <c:v>22.587259292602539</c:v>
                </c:pt>
                <c:pt idx="578">
                  <c:v>22.557960510253906</c:v>
                </c:pt>
                <c:pt idx="579">
                  <c:v>22.645853042602539</c:v>
                </c:pt>
                <c:pt idx="580">
                  <c:v>22.729839324951172</c:v>
                </c:pt>
                <c:pt idx="581">
                  <c:v>22.439796447753906</c:v>
                </c:pt>
                <c:pt idx="582">
                  <c:v>22.940780639648437</c:v>
                </c:pt>
                <c:pt idx="583">
                  <c:v>22.851911544799805</c:v>
                </c:pt>
                <c:pt idx="584">
                  <c:v>22.855817794799805</c:v>
                </c:pt>
                <c:pt idx="585">
                  <c:v>22.743511199951172</c:v>
                </c:pt>
                <c:pt idx="586">
                  <c:v>22.041351318359375</c:v>
                </c:pt>
                <c:pt idx="587">
                  <c:v>22.477882385253906</c:v>
                </c:pt>
                <c:pt idx="588">
                  <c:v>22.599954605102539</c:v>
                </c:pt>
                <c:pt idx="589">
                  <c:v>22.501319885253906</c:v>
                </c:pt>
                <c:pt idx="590">
                  <c:v>22.521827697753906</c:v>
                </c:pt>
                <c:pt idx="591">
                  <c:v>22.818708419799805</c:v>
                </c:pt>
                <c:pt idx="592">
                  <c:v>22.319677352905273</c:v>
                </c:pt>
                <c:pt idx="593">
                  <c:v>22.734722137451172</c:v>
                </c:pt>
                <c:pt idx="594">
                  <c:v>22.664407730102539</c:v>
                </c:pt>
                <c:pt idx="595">
                  <c:v>22.469093322753906</c:v>
                </c:pt>
                <c:pt idx="596">
                  <c:v>22.410497665405273</c:v>
                </c:pt>
                <c:pt idx="597">
                  <c:v>22.665384292602539</c:v>
                </c:pt>
                <c:pt idx="598">
                  <c:v>22.238620758056641</c:v>
                </c:pt>
                <c:pt idx="599">
                  <c:v>22.716167449951172</c:v>
                </c:pt>
                <c:pt idx="600">
                  <c:v>22.474952697753906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5576"/>
        <c:axId val="425967536"/>
      </c:scatterChart>
      <c:scatterChart>
        <c:scatterStyle val="lineMarker"/>
        <c:varyColors val="0"/>
        <c:ser>
          <c:idx val="1"/>
          <c:order val="1"/>
          <c:tx>
            <c:strRef>
              <c:f>sweepAPT!$I$31</c:f>
              <c:strCache>
                <c:ptCount val="1"/>
                <c:pt idx="0">
                  <c:v>Distance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342080123773214"/>
                  <c:y val="-3.4216800960154746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9993172744279902"/>
                  <c:y val="8.793528859991028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sweepAPT!$I$32:$I$632</c:f>
              <c:numCache>
                <c:formatCode>General</c:formatCode>
                <c:ptCount val="601"/>
                <c:pt idx="0">
                  <c:v>-75.633888244628906</c:v>
                </c:pt>
                <c:pt idx="1">
                  <c:v>-75.125251770019531</c:v>
                </c:pt>
                <c:pt idx="2">
                  <c:v>-75.125251770019531</c:v>
                </c:pt>
                <c:pt idx="3">
                  <c:v>-75.430435180664063</c:v>
                </c:pt>
                <c:pt idx="4">
                  <c:v>-73.599349975585937</c:v>
                </c:pt>
                <c:pt idx="5">
                  <c:v>-73.090713500976563</c:v>
                </c:pt>
                <c:pt idx="6">
                  <c:v>-72.480354309082031</c:v>
                </c:pt>
                <c:pt idx="7">
                  <c:v>-73.090713500976563</c:v>
                </c:pt>
                <c:pt idx="8">
                  <c:v>-71.8699951171875</c:v>
                </c:pt>
                <c:pt idx="9">
                  <c:v>-71.971717834472656</c:v>
                </c:pt>
                <c:pt idx="10">
                  <c:v>-70.954452514648437</c:v>
                </c:pt>
                <c:pt idx="11">
                  <c:v>-69.428550720214844</c:v>
                </c:pt>
                <c:pt idx="12">
                  <c:v>-70.038909912109375</c:v>
                </c:pt>
                <c:pt idx="13">
                  <c:v>-68.919914245605469</c:v>
                </c:pt>
                <c:pt idx="14">
                  <c:v>-68.106101989746094</c:v>
                </c:pt>
                <c:pt idx="15">
                  <c:v>-68.004371643066406</c:v>
                </c:pt>
                <c:pt idx="16">
                  <c:v>-68.309555053710938</c:v>
                </c:pt>
                <c:pt idx="17">
                  <c:v>-66.478469848632812</c:v>
                </c:pt>
                <c:pt idx="18">
                  <c:v>-65.664657592773438</c:v>
                </c:pt>
                <c:pt idx="19">
                  <c:v>-65.56292724609375</c:v>
                </c:pt>
                <c:pt idx="20">
                  <c:v>-65.868110656738281</c:v>
                </c:pt>
                <c:pt idx="21">
                  <c:v>-65.868110656738281</c:v>
                </c:pt>
                <c:pt idx="22">
                  <c:v>-65.664657592773438</c:v>
                </c:pt>
                <c:pt idx="23">
                  <c:v>-64.952568054199219</c:v>
                </c:pt>
                <c:pt idx="24">
                  <c:v>-64.240478515625</c:v>
                </c:pt>
                <c:pt idx="25">
                  <c:v>-63.019760131835937</c:v>
                </c:pt>
                <c:pt idx="26">
                  <c:v>-62.307674407958984</c:v>
                </c:pt>
                <c:pt idx="27">
                  <c:v>-60.680042266845703</c:v>
                </c:pt>
                <c:pt idx="28">
                  <c:v>-60.476589202880859</c:v>
                </c:pt>
                <c:pt idx="29">
                  <c:v>-60.680042266845703</c:v>
                </c:pt>
                <c:pt idx="30">
                  <c:v>-60.781768798828125</c:v>
                </c:pt>
                <c:pt idx="31">
                  <c:v>-60.883499145507813</c:v>
                </c:pt>
                <c:pt idx="32">
                  <c:v>-61.392131805419922</c:v>
                </c:pt>
                <c:pt idx="33">
                  <c:v>-59.764503479003906</c:v>
                </c:pt>
                <c:pt idx="34">
                  <c:v>-59.662776947021484</c:v>
                </c:pt>
                <c:pt idx="35">
                  <c:v>-57.221332550048828</c:v>
                </c:pt>
                <c:pt idx="36">
                  <c:v>-56.509243011474609</c:v>
                </c:pt>
                <c:pt idx="37">
                  <c:v>-57.017879486083984</c:v>
                </c:pt>
                <c:pt idx="38">
                  <c:v>-57.526512145996094</c:v>
                </c:pt>
                <c:pt idx="39">
                  <c:v>-55.491977691650391</c:v>
                </c:pt>
                <c:pt idx="40">
                  <c:v>-55.186794281005859</c:v>
                </c:pt>
                <c:pt idx="41">
                  <c:v>-53.864345550537109</c:v>
                </c:pt>
                <c:pt idx="42">
                  <c:v>-52.847080230712891</c:v>
                </c:pt>
                <c:pt idx="43">
                  <c:v>-54.779888153076172</c:v>
                </c:pt>
                <c:pt idx="44">
                  <c:v>-53.355712890625</c:v>
                </c:pt>
                <c:pt idx="45">
                  <c:v>-50.914268493652344</c:v>
                </c:pt>
                <c:pt idx="46">
                  <c:v>-50.914268493652344</c:v>
                </c:pt>
                <c:pt idx="47">
                  <c:v>-50.7108154296875</c:v>
                </c:pt>
                <c:pt idx="48">
                  <c:v>-50.303909301757813</c:v>
                </c:pt>
                <c:pt idx="49">
                  <c:v>-53.966075897216797</c:v>
                </c:pt>
                <c:pt idx="50">
                  <c:v>-53.050533294677734</c:v>
                </c:pt>
                <c:pt idx="51">
                  <c:v>-52.948806762695313</c:v>
                </c:pt>
                <c:pt idx="52">
                  <c:v>-50.914268493652344</c:v>
                </c:pt>
                <c:pt idx="53">
                  <c:v>-50.405635833740234</c:v>
                </c:pt>
                <c:pt idx="54">
                  <c:v>-51.931537628173828</c:v>
                </c:pt>
                <c:pt idx="55">
                  <c:v>-50.914268493652344</c:v>
                </c:pt>
                <c:pt idx="56">
                  <c:v>-49.184913635253906</c:v>
                </c:pt>
                <c:pt idx="57">
                  <c:v>-48.981460571289063</c:v>
                </c:pt>
                <c:pt idx="58">
                  <c:v>-50.507362365722656</c:v>
                </c:pt>
                <c:pt idx="59">
                  <c:v>-47.760738372802734</c:v>
                </c:pt>
                <c:pt idx="60">
                  <c:v>-46.540016174316406</c:v>
                </c:pt>
                <c:pt idx="61">
                  <c:v>-47.048652648925781</c:v>
                </c:pt>
                <c:pt idx="62">
                  <c:v>-47.048652648925781</c:v>
                </c:pt>
                <c:pt idx="63">
                  <c:v>-46.540016174316406</c:v>
                </c:pt>
                <c:pt idx="64">
                  <c:v>-45.217567443847656</c:v>
                </c:pt>
                <c:pt idx="65">
                  <c:v>-43.284759521484375</c:v>
                </c:pt>
                <c:pt idx="66">
                  <c:v>-42.979579925537109</c:v>
                </c:pt>
                <c:pt idx="67">
                  <c:v>-44.607208251953125</c:v>
                </c:pt>
                <c:pt idx="68">
                  <c:v>-43.183032989501953</c:v>
                </c:pt>
                <c:pt idx="69">
                  <c:v>-43.386486053466797</c:v>
                </c:pt>
                <c:pt idx="70">
                  <c:v>-41.555404663085938</c:v>
                </c:pt>
                <c:pt idx="71">
                  <c:v>-41.351947784423828</c:v>
                </c:pt>
                <c:pt idx="72">
                  <c:v>-39.215686798095703</c:v>
                </c:pt>
                <c:pt idx="73">
                  <c:v>-40.436408996582031</c:v>
                </c:pt>
                <c:pt idx="74">
                  <c:v>-40.741588592529297</c:v>
                </c:pt>
                <c:pt idx="75">
                  <c:v>-38.300144195556641</c:v>
                </c:pt>
                <c:pt idx="76">
                  <c:v>-41.758857727050781</c:v>
                </c:pt>
                <c:pt idx="77">
                  <c:v>-37.181148529052734</c:v>
                </c:pt>
                <c:pt idx="78">
                  <c:v>-37.384605407714844</c:v>
                </c:pt>
                <c:pt idx="79">
                  <c:v>-34.841434478759766</c:v>
                </c:pt>
                <c:pt idx="80">
                  <c:v>-38.198417663574219</c:v>
                </c:pt>
                <c:pt idx="81">
                  <c:v>-33.21380615234375</c:v>
                </c:pt>
                <c:pt idx="82">
                  <c:v>-35.553520202636719</c:v>
                </c:pt>
                <c:pt idx="83">
                  <c:v>-35.044887542724609</c:v>
                </c:pt>
                <c:pt idx="84">
                  <c:v>-33.620712280273438</c:v>
                </c:pt>
                <c:pt idx="85">
                  <c:v>-33.620712280273438</c:v>
                </c:pt>
                <c:pt idx="86">
                  <c:v>-33.21380615234375</c:v>
                </c:pt>
                <c:pt idx="87">
                  <c:v>-30.874088287353516</c:v>
                </c:pt>
                <c:pt idx="88">
                  <c:v>-30.16200065612793</c:v>
                </c:pt>
                <c:pt idx="89">
                  <c:v>-33.925891876220703</c:v>
                </c:pt>
                <c:pt idx="90">
                  <c:v>-33.417259216308594</c:v>
                </c:pt>
                <c:pt idx="91">
                  <c:v>-30.670633316040039</c:v>
                </c:pt>
                <c:pt idx="92">
                  <c:v>-31.077541351318359</c:v>
                </c:pt>
                <c:pt idx="93">
                  <c:v>-28.941278457641602</c:v>
                </c:pt>
                <c:pt idx="94">
                  <c:v>-30.365453720092773</c:v>
                </c:pt>
                <c:pt idx="95">
                  <c:v>-28.330917358398438</c:v>
                </c:pt>
                <c:pt idx="96">
                  <c:v>-26.906742095947266</c:v>
                </c:pt>
                <c:pt idx="97">
                  <c:v>-25.787746429443359</c:v>
                </c:pt>
                <c:pt idx="98">
                  <c:v>-25.075658798217773</c:v>
                </c:pt>
                <c:pt idx="99">
                  <c:v>-25.380840301513672</c:v>
                </c:pt>
                <c:pt idx="100">
                  <c:v>-25.177385330200195</c:v>
                </c:pt>
                <c:pt idx="101">
                  <c:v>-23.9566650390625</c:v>
                </c:pt>
                <c:pt idx="102">
                  <c:v>-25.889472961425781</c:v>
                </c:pt>
                <c:pt idx="103">
                  <c:v>-23.54975700378418</c:v>
                </c:pt>
                <c:pt idx="104">
                  <c:v>-24.668752670288086</c:v>
                </c:pt>
                <c:pt idx="105">
                  <c:v>-22.735942840576172</c:v>
                </c:pt>
                <c:pt idx="106">
                  <c:v>-21.616947174072266</c:v>
                </c:pt>
                <c:pt idx="107">
                  <c:v>-18.565143585205078</c:v>
                </c:pt>
                <c:pt idx="108">
                  <c:v>-20.497953414916992</c:v>
                </c:pt>
                <c:pt idx="109">
                  <c:v>-17.039241790771484</c:v>
                </c:pt>
                <c:pt idx="110">
                  <c:v>-18.25996208190918</c:v>
                </c:pt>
                <c:pt idx="111">
                  <c:v>-21.616947174072266</c:v>
                </c:pt>
                <c:pt idx="112">
                  <c:v>-19.58241081237793</c:v>
                </c:pt>
                <c:pt idx="113">
                  <c:v>-18.565143585205078</c:v>
                </c:pt>
                <c:pt idx="114">
                  <c:v>-17.039241790771484</c:v>
                </c:pt>
                <c:pt idx="115">
                  <c:v>-16.530607223510742</c:v>
                </c:pt>
                <c:pt idx="116">
                  <c:v>-20.39622688293457</c:v>
                </c:pt>
                <c:pt idx="117">
                  <c:v>-16.937515258789063</c:v>
                </c:pt>
                <c:pt idx="118">
                  <c:v>-13.885709762573242</c:v>
                </c:pt>
                <c:pt idx="119">
                  <c:v>-15.10643196105957</c:v>
                </c:pt>
                <c:pt idx="120">
                  <c:v>-13.377076148986816</c:v>
                </c:pt>
                <c:pt idx="121">
                  <c:v>-15.716792106628418</c:v>
                </c:pt>
                <c:pt idx="122">
                  <c:v>-14.801251411437988</c:v>
                </c:pt>
                <c:pt idx="123">
                  <c:v>-12.359807968139648</c:v>
                </c:pt>
                <c:pt idx="124">
                  <c:v>-7.7821011543273926</c:v>
                </c:pt>
                <c:pt idx="125">
                  <c:v>-9.1045494079589844</c:v>
                </c:pt>
                <c:pt idx="126">
                  <c:v>-10.528724670410156</c:v>
                </c:pt>
                <c:pt idx="127">
                  <c:v>-8.2907352447509766</c:v>
                </c:pt>
                <c:pt idx="128">
                  <c:v>-8.2907352447509766</c:v>
                </c:pt>
                <c:pt idx="129">
                  <c:v>-11.13908576965332</c:v>
                </c:pt>
                <c:pt idx="130">
                  <c:v>-8.7993688583374023</c:v>
                </c:pt>
                <c:pt idx="131">
                  <c:v>-7.1717400550842285</c:v>
                </c:pt>
                <c:pt idx="132">
                  <c:v>-7.3751940727233887</c:v>
                </c:pt>
                <c:pt idx="133">
                  <c:v>-8.4941892623901367</c:v>
                </c:pt>
                <c:pt idx="134">
                  <c:v>-5.9510183334350586</c:v>
                </c:pt>
                <c:pt idx="135">
                  <c:v>-3.1026678085327148</c:v>
                </c:pt>
                <c:pt idx="136">
                  <c:v>-1.4750387668609619</c:v>
                </c:pt>
                <c:pt idx="137">
                  <c:v>-4.4251165390014648</c:v>
                </c:pt>
                <c:pt idx="138">
                  <c:v>-7.5786476135253906</c:v>
                </c:pt>
                <c:pt idx="139">
                  <c:v>-2.5940337181091309</c:v>
                </c:pt>
                <c:pt idx="140">
                  <c:v>0</c:v>
                </c:pt>
                <c:pt idx="141">
                  <c:v>-5.7475647926330566</c:v>
                </c:pt>
                <c:pt idx="142">
                  <c:v>-2.3905801773071289</c:v>
                </c:pt>
                <c:pt idx="143">
                  <c:v>-0.25431704521179199</c:v>
                </c:pt>
                <c:pt idx="144">
                  <c:v>-0.66122430562973022</c:v>
                </c:pt>
                <c:pt idx="145">
                  <c:v>-1.9836728572845459</c:v>
                </c:pt>
                <c:pt idx="146">
                  <c:v>0.61036086082458496</c:v>
                </c:pt>
                <c:pt idx="147">
                  <c:v>-0.66122430562973022</c:v>
                </c:pt>
                <c:pt idx="148">
                  <c:v>-0.86467790603637695</c:v>
                </c:pt>
                <c:pt idx="149">
                  <c:v>4.0690727233886719</c:v>
                </c:pt>
                <c:pt idx="150">
                  <c:v>3.1535310745239258</c:v>
                </c:pt>
                <c:pt idx="151">
                  <c:v>6.4087891578674316</c:v>
                </c:pt>
                <c:pt idx="152">
                  <c:v>4.0690727233886719</c:v>
                </c:pt>
                <c:pt idx="153">
                  <c:v>4.9846138954162598</c:v>
                </c:pt>
                <c:pt idx="154">
                  <c:v>7.1208767890930176</c:v>
                </c:pt>
                <c:pt idx="155">
                  <c:v>5.6967015266418457</c:v>
                </c:pt>
                <c:pt idx="156">
                  <c:v>0.30518043041229248</c:v>
                </c:pt>
                <c:pt idx="157">
                  <c:v>6.7139697074890137</c:v>
                </c:pt>
                <c:pt idx="158">
                  <c:v>6.8156962394714355</c:v>
                </c:pt>
                <c:pt idx="159">
                  <c:v>4.9846138954162598</c:v>
                </c:pt>
                <c:pt idx="160">
                  <c:v>8.7485055923461914</c:v>
                </c:pt>
                <c:pt idx="161">
                  <c:v>7.5277843475341797</c:v>
                </c:pt>
                <c:pt idx="162">
                  <c:v>8.4433250427246094</c:v>
                </c:pt>
                <c:pt idx="163">
                  <c:v>6.3070621490478516</c:v>
                </c:pt>
                <c:pt idx="164">
                  <c:v>8.7485055923461914</c:v>
                </c:pt>
                <c:pt idx="165">
                  <c:v>10.172680854797363</c:v>
                </c:pt>
                <c:pt idx="166">
                  <c:v>13.936573028564453</c:v>
                </c:pt>
                <c:pt idx="167">
                  <c:v>8.2398719787597656</c:v>
                </c:pt>
                <c:pt idx="168">
                  <c:v>12.512397766113281</c:v>
                </c:pt>
                <c:pt idx="169">
                  <c:v>15.055568695068359</c:v>
                </c:pt>
                <c:pt idx="170">
                  <c:v>12.410671234130859</c:v>
                </c:pt>
                <c:pt idx="171">
                  <c:v>12.817578315734863</c:v>
                </c:pt>
                <c:pt idx="172">
                  <c:v>15.767656326293945</c:v>
                </c:pt>
                <c:pt idx="173">
                  <c:v>12.919304847717285</c:v>
                </c:pt>
                <c:pt idx="174">
                  <c:v>13.224485397338867</c:v>
                </c:pt>
                <c:pt idx="175">
                  <c:v>14.140027046203613</c:v>
                </c:pt>
                <c:pt idx="176">
                  <c:v>16.581470489501953</c:v>
                </c:pt>
                <c:pt idx="177">
                  <c:v>18.819459915161133</c:v>
                </c:pt>
                <c:pt idx="178">
                  <c:v>18.514280319213867</c:v>
                </c:pt>
                <c:pt idx="179">
                  <c:v>21.362630844116211</c:v>
                </c:pt>
                <c:pt idx="180">
                  <c:v>22.888532638549805</c:v>
                </c:pt>
                <c:pt idx="181">
                  <c:v>22.074718475341797</c:v>
                </c:pt>
                <c:pt idx="182">
                  <c:v>19.836729049682617</c:v>
                </c:pt>
                <c:pt idx="183">
                  <c:v>18.921186447143555</c:v>
                </c:pt>
                <c:pt idx="184">
                  <c:v>21.972991943359375</c:v>
                </c:pt>
                <c:pt idx="185">
                  <c:v>23.905801773071289</c:v>
                </c:pt>
                <c:pt idx="186">
                  <c:v>21.769536972045898</c:v>
                </c:pt>
                <c:pt idx="187">
                  <c:v>23.091985702514648</c:v>
                </c:pt>
                <c:pt idx="188">
                  <c:v>21.057449340820313</c:v>
                </c:pt>
                <c:pt idx="189">
                  <c:v>21.464357376098633</c:v>
                </c:pt>
                <c:pt idx="190">
                  <c:v>24.923069000244141</c:v>
                </c:pt>
                <c:pt idx="191">
                  <c:v>24.51616096496582</c:v>
                </c:pt>
                <c:pt idx="192">
                  <c:v>27.567966461181641</c:v>
                </c:pt>
                <c:pt idx="193">
                  <c:v>27.771419525146484</c:v>
                </c:pt>
                <c:pt idx="194">
                  <c:v>24.617889404296875</c:v>
                </c:pt>
                <c:pt idx="195">
                  <c:v>28.178327560424805</c:v>
                </c:pt>
                <c:pt idx="196">
                  <c:v>29.500776290893555</c:v>
                </c:pt>
                <c:pt idx="197">
                  <c:v>33.468120574951172</c:v>
                </c:pt>
                <c:pt idx="198">
                  <c:v>26.550697326660156</c:v>
                </c:pt>
                <c:pt idx="199">
                  <c:v>24.109254837036133</c:v>
                </c:pt>
                <c:pt idx="200">
                  <c:v>29.80595588684082</c:v>
                </c:pt>
                <c:pt idx="201">
                  <c:v>27.16105842590332</c:v>
                </c:pt>
                <c:pt idx="202">
                  <c:v>26.855878829956055</c:v>
                </c:pt>
                <c:pt idx="203">
                  <c:v>30.314590454101562</c:v>
                </c:pt>
                <c:pt idx="204">
                  <c:v>29.195594787597656</c:v>
                </c:pt>
                <c:pt idx="205">
                  <c:v>28.48350715637207</c:v>
                </c:pt>
                <c:pt idx="206">
                  <c:v>28.890415191650391</c:v>
                </c:pt>
                <c:pt idx="207">
                  <c:v>31.942218780517578</c:v>
                </c:pt>
                <c:pt idx="208">
                  <c:v>32.552581787109375</c:v>
                </c:pt>
                <c:pt idx="209">
                  <c:v>32.247398376464844</c:v>
                </c:pt>
                <c:pt idx="210">
                  <c:v>32.0439453125</c:v>
                </c:pt>
                <c:pt idx="211">
                  <c:v>34.6888427734375</c:v>
                </c:pt>
                <c:pt idx="212">
                  <c:v>32.145671844482422</c:v>
                </c:pt>
                <c:pt idx="213">
                  <c:v>35.197475433349609</c:v>
                </c:pt>
                <c:pt idx="214">
                  <c:v>39.470005035400391</c:v>
                </c:pt>
                <c:pt idx="215">
                  <c:v>36.926834106445313</c:v>
                </c:pt>
                <c:pt idx="216">
                  <c:v>34.485389709472656</c:v>
                </c:pt>
                <c:pt idx="217">
                  <c:v>37.842372894287109</c:v>
                </c:pt>
                <c:pt idx="218">
                  <c:v>37.944099426269531</c:v>
                </c:pt>
                <c:pt idx="219">
                  <c:v>36.316471099853516</c:v>
                </c:pt>
                <c:pt idx="220">
                  <c:v>35.909564971923828</c:v>
                </c:pt>
                <c:pt idx="221">
                  <c:v>40.080364227294922</c:v>
                </c:pt>
                <c:pt idx="222">
                  <c:v>34.078483581542969</c:v>
                </c:pt>
                <c:pt idx="223">
                  <c:v>37.842372894287109</c:v>
                </c:pt>
                <c:pt idx="224">
                  <c:v>38.452735900878906</c:v>
                </c:pt>
                <c:pt idx="225">
                  <c:v>42.013172149658203</c:v>
                </c:pt>
                <c:pt idx="226">
                  <c:v>42.114898681640625</c:v>
                </c:pt>
                <c:pt idx="227">
                  <c:v>37.435466766357422</c:v>
                </c:pt>
                <c:pt idx="228">
                  <c:v>40.385543823242187</c:v>
                </c:pt>
                <c:pt idx="229">
                  <c:v>44.352890014648438</c:v>
                </c:pt>
                <c:pt idx="230">
                  <c:v>37.842372894287109</c:v>
                </c:pt>
                <c:pt idx="231">
                  <c:v>39.470005035400391</c:v>
                </c:pt>
                <c:pt idx="232">
                  <c:v>44.963253021240234</c:v>
                </c:pt>
                <c:pt idx="233">
                  <c:v>45.777065277099609</c:v>
                </c:pt>
                <c:pt idx="234">
                  <c:v>41.097633361816406</c:v>
                </c:pt>
                <c:pt idx="235">
                  <c:v>42.62353515625</c:v>
                </c:pt>
                <c:pt idx="236">
                  <c:v>43.335620880126953</c:v>
                </c:pt>
                <c:pt idx="237">
                  <c:v>46.794334411621094</c:v>
                </c:pt>
                <c:pt idx="238">
                  <c:v>42.114898681640625</c:v>
                </c:pt>
                <c:pt idx="239">
                  <c:v>43.94598388671875</c:v>
                </c:pt>
                <c:pt idx="240">
                  <c:v>45.980518341064453</c:v>
                </c:pt>
                <c:pt idx="241">
                  <c:v>44.047710418701172</c:v>
                </c:pt>
                <c:pt idx="242">
                  <c:v>47.913330078125</c:v>
                </c:pt>
                <c:pt idx="243">
                  <c:v>50.965133666992187</c:v>
                </c:pt>
                <c:pt idx="244">
                  <c:v>51.88067626953125</c:v>
                </c:pt>
                <c:pt idx="245">
                  <c:v>49.337505340576172</c:v>
                </c:pt>
                <c:pt idx="246">
                  <c:v>46.489154815673828</c:v>
                </c:pt>
                <c:pt idx="247">
                  <c:v>51.778945922851563</c:v>
                </c:pt>
                <c:pt idx="248">
                  <c:v>51.778945922851563</c:v>
                </c:pt>
                <c:pt idx="249">
                  <c:v>50.354770660400391</c:v>
                </c:pt>
                <c:pt idx="250">
                  <c:v>51.575492858886719</c:v>
                </c:pt>
                <c:pt idx="251">
                  <c:v>52.592761993408203</c:v>
                </c:pt>
                <c:pt idx="252">
                  <c:v>47.506420135498047</c:v>
                </c:pt>
                <c:pt idx="253">
                  <c:v>49.134052276611328</c:v>
                </c:pt>
                <c:pt idx="254">
                  <c:v>49.032321929931641</c:v>
                </c:pt>
                <c:pt idx="255">
                  <c:v>51.473766326904297</c:v>
                </c:pt>
                <c:pt idx="256">
                  <c:v>51.270313262939453</c:v>
                </c:pt>
                <c:pt idx="257">
                  <c:v>48.828868865966797</c:v>
                </c:pt>
                <c:pt idx="258">
                  <c:v>49.846138000488281</c:v>
                </c:pt>
                <c:pt idx="259">
                  <c:v>50.659954071044922</c:v>
                </c:pt>
                <c:pt idx="260">
                  <c:v>55.237659454345703</c:v>
                </c:pt>
                <c:pt idx="261">
                  <c:v>56.661834716796875</c:v>
                </c:pt>
                <c:pt idx="262">
                  <c:v>59.611911773681641</c:v>
                </c:pt>
                <c:pt idx="263">
                  <c:v>51.270313262939453</c:v>
                </c:pt>
                <c:pt idx="264">
                  <c:v>50.965133666992187</c:v>
                </c:pt>
                <c:pt idx="265">
                  <c:v>51.778945922851563</c:v>
                </c:pt>
                <c:pt idx="266">
                  <c:v>57.780830383300781</c:v>
                </c:pt>
                <c:pt idx="267">
                  <c:v>57.373920440673828</c:v>
                </c:pt>
                <c:pt idx="268">
                  <c:v>55.542839050292969</c:v>
                </c:pt>
                <c:pt idx="269">
                  <c:v>56.254928588867188</c:v>
                </c:pt>
                <c:pt idx="270">
                  <c:v>56.661834716796875</c:v>
                </c:pt>
                <c:pt idx="271">
                  <c:v>62.460262298583984</c:v>
                </c:pt>
                <c:pt idx="272">
                  <c:v>61.036087036132813</c:v>
                </c:pt>
                <c:pt idx="273">
                  <c:v>57.068740844726562</c:v>
                </c:pt>
                <c:pt idx="274">
                  <c:v>55.746292114257813</c:v>
                </c:pt>
                <c:pt idx="275">
                  <c:v>61.4429931640625</c:v>
                </c:pt>
                <c:pt idx="276">
                  <c:v>60.934360504150391</c:v>
                </c:pt>
                <c:pt idx="277">
                  <c:v>59.510185241699219</c:v>
                </c:pt>
                <c:pt idx="278">
                  <c:v>64.393074035644531</c:v>
                </c:pt>
                <c:pt idx="279">
                  <c:v>59.408458709716797</c:v>
                </c:pt>
                <c:pt idx="280">
                  <c:v>59.611911773681641</c:v>
                </c:pt>
                <c:pt idx="281">
                  <c:v>62.155082702636719</c:v>
                </c:pt>
                <c:pt idx="282">
                  <c:v>61.748176574707031</c:v>
                </c:pt>
                <c:pt idx="283">
                  <c:v>59.408458709716797</c:v>
                </c:pt>
                <c:pt idx="284">
                  <c:v>62.867168426513672</c:v>
                </c:pt>
                <c:pt idx="285">
                  <c:v>61.137813568115234</c:v>
                </c:pt>
                <c:pt idx="286">
                  <c:v>61.748176574707031</c:v>
                </c:pt>
                <c:pt idx="287">
                  <c:v>60.934360504150391</c:v>
                </c:pt>
                <c:pt idx="288">
                  <c:v>62.460262298583984</c:v>
                </c:pt>
                <c:pt idx="289">
                  <c:v>68.462142944335938</c:v>
                </c:pt>
                <c:pt idx="290">
                  <c:v>66.631065368652344</c:v>
                </c:pt>
                <c:pt idx="291">
                  <c:v>64.698249816894531</c:v>
                </c:pt>
                <c:pt idx="292">
                  <c:v>61.544723510742187</c:v>
                </c:pt>
                <c:pt idx="293">
                  <c:v>62.76544189453125</c:v>
                </c:pt>
                <c:pt idx="294">
                  <c:v>67.953514099121094</c:v>
                </c:pt>
                <c:pt idx="295">
                  <c:v>65.41033935546875</c:v>
                </c:pt>
                <c:pt idx="296">
                  <c:v>64.393074035644531</c:v>
                </c:pt>
                <c:pt idx="297">
                  <c:v>71.005317687988281</c:v>
                </c:pt>
                <c:pt idx="298">
                  <c:v>64.901702880859375</c:v>
                </c:pt>
                <c:pt idx="299">
                  <c:v>65.613792419433594</c:v>
                </c:pt>
                <c:pt idx="300">
                  <c:v>62.561988830566406</c:v>
                </c:pt>
                <c:pt idx="301">
                  <c:v>67.139694213867188</c:v>
                </c:pt>
                <c:pt idx="302">
                  <c:v>67.851783752441406</c:v>
                </c:pt>
                <c:pt idx="303">
                  <c:v>68.462142944335938</c:v>
                </c:pt>
                <c:pt idx="304">
                  <c:v>68.563873291015625</c:v>
                </c:pt>
                <c:pt idx="305">
                  <c:v>69.784591674804688</c:v>
                </c:pt>
                <c:pt idx="306">
                  <c:v>69.174232482910156</c:v>
                </c:pt>
                <c:pt idx="307">
                  <c:v>68.360420227050781</c:v>
                </c:pt>
                <c:pt idx="308">
                  <c:v>75.277839660644531</c:v>
                </c:pt>
                <c:pt idx="309">
                  <c:v>71.107040405273437</c:v>
                </c:pt>
                <c:pt idx="310">
                  <c:v>69.988044738769531</c:v>
                </c:pt>
                <c:pt idx="311">
                  <c:v>66.4276123046875</c:v>
                </c:pt>
                <c:pt idx="312">
                  <c:v>70.70013427734375</c:v>
                </c:pt>
                <c:pt idx="313">
                  <c:v>72.734672546386719</c:v>
                </c:pt>
                <c:pt idx="314">
                  <c:v>67.851783752441406</c:v>
                </c:pt>
                <c:pt idx="315">
                  <c:v>73.141578674316406</c:v>
                </c:pt>
                <c:pt idx="316">
                  <c:v>66.4276123046875</c:v>
                </c:pt>
                <c:pt idx="317">
                  <c:v>71.615676879882813</c:v>
                </c:pt>
                <c:pt idx="318">
                  <c:v>75.176116943359375</c:v>
                </c:pt>
                <c:pt idx="319">
                  <c:v>74.66748046875</c:v>
                </c:pt>
                <c:pt idx="320">
                  <c:v>71.717399597167969</c:v>
                </c:pt>
                <c:pt idx="321">
                  <c:v>73.650215148925781</c:v>
                </c:pt>
                <c:pt idx="322">
                  <c:v>69.275962829589844</c:v>
                </c:pt>
                <c:pt idx="323">
                  <c:v>78.024467468261719</c:v>
                </c:pt>
                <c:pt idx="324">
                  <c:v>70.801864624023437</c:v>
                </c:pt>
                <c:pt idx="325">
                  <c:v>73.853668212890625</c:v>
                </c:pt>
                <c:pt idx="326">
                  <c:v>72.124313354492187</c:v>
                </c:pt>
                <c:pt idx="327">
                  <c:v>73.34503173828125</c:v>
                </c:pt>
                <c:pt idx="328">
                  <c:v>73.141578674316406</c:v>
                </c:pt>
                <c:pt idx="329">
                  <c:v>77.515830993652344</c:v>
                </c:pt>
                <c:pt idx="330">
                  <c:v>71.615676879882813</c:v>
                </c:pt>
                <c:pt idx="331">
                  <c:v>78.227920532226562</c:v>
                </c:pt>
                <c:pt idx="332">
                  <c:v>78.63482666015625</c:v>
                </c:pt>
                <c:pt idx="333">
                  <c:v>80.974540710449219</c:v>
                </c:pt>
                <c:pt idx="334">
                  <c:v>78.940010070800781</c:v>
                </c:pt>
                <c:pt idx="335">
                  <c:v>77.617561340332031</c:v>
                </c:pt>
                <c:pt idx="336">
                  <c:v>80.669364929199219</c:v>
                </c:pt>
                <c:pt idx="337">
                  <c:v>78.533096313476562</c:v>
                </c:pt>
                <c:pt idx="338">
                  <c:v>75.379570007324219</c:v>
                </c:pt>
                <c:pt idx="339">
                  <c:v>77.922737121582031</c:v>
                </c:pt>
                <c:pt idx="340">
                  <c:v>78.940010070800781</c:v>
                </c:pt>
                <c:pt idx="341">
                  <c:v>80.160728454589844</c:v>
                </c:pt>
                <c:pt idx="342">
                  <c:v>78.940010070800781</c:v>
                </c:pt>
                <c:pt idx="343">
                  <c:v>80.058998107910156</c:v>
                </c:pt>
                <c:pt idx="344">
                  <c:v>83.415985107421875</c:v>
                </c:pt>
                <c:pt idx="345">
                  <c:v>79.448638916015625</c:v>
                </c:pt>
                <c:pt idx="346">
                  <c:v>81.177993774414063</c:v>
                </c:pt>
                <c:pt idx="347">
                  <c:v>78.940010070800781</c:v>
                </c:pt>
                <c:pt idx="348">
                  <c:v>77.210647583007812</c:v>
                </c:pt>
                <c:pt idx="349">
                  <c:v>85.145339965820313</c:v>
                </c:pt>
                <c:pt idx="350">
                  <c:v>82.296989440917969</c:v>
                </c:pt>
                <c:pt idx="351">
                  <c:v>81.27972412109375</c:v>
                </c:pt>
                <c:pt idx="352">
                  <c:v>81.381446838378906</c:v>
                </c:pt>
                <c:pt idx="353">
                  <c:v>80.669364929199219</c:v>
                </c:pt>
                <c:pt idx="354">
                  <c:v>78.63482666015625</c:v>
                </c:pt>
                <c:pt idx="355">
                  <c:v>78.329643249511719</c:v>
                </c:pt>
                <c:pt idx="356">
                  <c:v>82.093536376953125</c:v>
                </c:pt>
                <c:pt idx="357">
                  <c:v>88.502326965332031</c:v>
                </c:pt>
                <c:pt idx="358">
                  <c:v>88.400596618652344</c:v>
                </c:pt>
                <c:pt idx="359">
                  <c:v>83.721168518066406</c:v>
                </c:pt>
                <c:pt idx="360">
                  <c:v>84.22979736328125</c:v>
                </c:pt>
                <c:pt idx="361">
                  <c:v>88.807510375976563</c:v>
                </c:pt>
                <c:pt idx="362">
                  <c:v>84.433258056640625</c:v>
                </c:pt>
                <c:pt idx="363">
                  <c:v>86.162612915039063</c:v>
                </c:pt>
                <c:pt idx="364">
                  <c:v>87.8919677734375</c:v>
                </c:pt>
                <c:pt idx="365">
                  <c:v>89.112686157226562</c:v>
                </c:pt>
                <c:pt idx="366">
                  <c:v>83.721168518066406</c:v>
                </c:pt>
                <c:pt idx="367">
                  <c:v>91.85931396484375</c:v>
                </c:pt>
                <c:pt idx="368">
                  <c:v>86.976425170898438</c:v>
                </c:pt>
                <c:pt idx="369">
                  <c:v>84.128074645996094</c:v>
                </c:pt>
                <c:pt idx="370">
                  <c:v>87.8919677734375</c:v>
                </c:pt>
                <c:pt idx="371">
                  <c:v>91.147224426269531</c:v>
                </c:pt>
                <c:pt idx="372">
                  <c:v>89.316139221191406</c:v>
                </c:pt>
                <c:pt idx="373">
                  <c:v>83.009078979492187</c:v>
                </c:pt>
                <c:pt idx="374">
                  <c:v>87.078147888183594</c:v>
                </c:pt>
                <c:pt idx="375">
                  <c:v>82.500442504882813</c:v>
                </c:pt>
                <c:pt idx="376">
                  <c:v>85.2470703125</c:v>
                </c:pt>
                <c:pt idx="377">
                  <c:v>86.772972106933594</c:v>
                </c:pt>
                <c:pt idx="378">
                  <c:v>87.383331298828125</c:v>
                </c:pt>
                <c:pt idx="379">
                  <c:v>86.162612915039063</c:v>
                </c:pt>
                <c:pt idx="380">
                  <c:v>91.757583618164063</c:v>
                </c:pt>
                <c:pt idx="381">
                  <c:v>87.179878234863281</c:v>
                </c:pt>
                <c:pt idx="382">
                  <c:v>95.114570617675781</c:v>
                </c:pt>
                <c:pt idx="383">
                  <c:v>94.50421142578125</c:v>
                </c:pt>
                <c:pt idx="384">
                  <c:v>92.266220092773438</c:v>
                </c:pt>
                <c:pt idx="385">
                  <c:v>89.51959228515625</c:v>
                </c:pt>
                <c:pt idx="386">
                  <c:v>89.21441650390625</c:v>
                </c:pt>
                <c:pt idx="387">
                  <c:v>93.588668823242188</c:v>
                </c:pt>
                <c:pt idx="388">
                  <c:v>97.759468078613281</c:v>
                </c:pt>
                <c:pt idx="389">
                  <c:v>95.623207092285156</c:v>
                </c:pt>
                <c:pt idx="390">
                  <c:v>93.588668823242188</c:v>
                </c:pt>
                <c:pt idx="391">
                  <c:v>98.7767333984375</c:v>
                </c:pt>
                <c:pt idx="392">
                  <c:v>94.80938720703125</c:v>
                </c:pt>
                <c:pt idx="393">
                  <c:v>92.367942810058594</c:v>
                </c:pt>
                <c:pt idx="394">
                  <c:v>95.114570617675781</c:v>
                </c:pt>
                <c:pt idx="395">
                  <c:v>95.012840270996094</c:v>
                </c:pt>
                <c:pt idx="396">
                  <c:v>88.909233093261719</c:v>
                </c:pt>
                <c:pt idx="397">
                  <c:v>93.995574951171875</c:v>
                </c:pt>
                <c:pt idx="398">
                  <c:v>92.16448974609375</c:v>
                </c:pt>
                <c:pt idx="399">
                  <c:v>96.538742065429687</c:v>
                </c:pt>
                <c:pt idx="400">
                  <c:v>95.216293334960937</c:v>
                </c:pt>
                <c:pt idx="401">
                  <c:v>90.842041015625</c:v>
                </c:pt>
                <c:pt idx="402">
                  <c:v>96.843925476074219</c:v>
                </c:pt>
                <c:pt idx="403">
                  <c:v>93.4869384765625</c:v>
                </c:pt>
                <c:pt idx="404">
                  <c:v>98.4715576171875</c:v>
                </c:pt>
                <c:pt idx="405">
                  <c:v>95.012840270996094</c:v>
                </c:pt>
                <c:pt idx="406">
                  <c:v>95.012840270996094</c:v>
                </c:pt>
                <c:pt idx="407">
                  <c:v>99.997459411621094</c:v>
                </c:pt>
                <c:pt idx="408">
                  <c:v>93.4869384765625</c:v>
                </c:pt>
                <c:pt idx="409">
                  <c:v>94.097305297851563</c:v>
                </c:pt>
                <c:pt idx="410">
                  <c:v>97.657737731933594</c:v>
                </c:pt>
                <c:pt idx="411">
                  <c:v>95.419754028320313</c:v>
                </c:pt>
                <c:pt idx="412">
                  <c:v>96.742195129394531</c:v>
                </c:pt>
                <c:pt idx="413">
                  <c:v>90.638587951660156</c:v>
                </c:pt>
                <c:pt idx="414">
                  <c:v>98.064643859863281</c:v>
                </c:pt>
                <c:pt idx="415">
                  <c:v>96.030113220214844</c:v>
                </c:pt>
                <c:pt idx="416">
                  <c:v>92.978309631347656</c:v>
                </c:pt>
                <c:pt idx="417">
                  <c:v>103.15098571777344</c:v>
                </c:pt>
                <c:pt idx="418">
                  <c:v>99.183639526367188</c:v>
                </c:pt>
                <c:pt idx="419">
                  <c:v>102.43890380859375</c:v>
                </c:pt>
                <c:pt idx="420">
                  <c:v>93.4869384765625</c:v>
                </c:pt>
                <c:pt idx="421">
                  <c:v>93.588668823242188</c:v>
                </c:pt>
                <c:pt idx="422">
                  <c:v>94.50421142578125</c:v>
                </c:pt>
                <c:pt idx="423">
                  <c:v>101.116455078125</c:v>
                </c:pt>
                <c:pt idx="424">
                  <c:v>94.707664489746094</c:v>
                </c:pt>
                <c:pt idx="425">
                  <c:v>99.895729064941406</c:v>
                </c:pt>
                <c:pt idx="426">
                  <c:v>95.012840270996094</c:v>
                </c:pt>
                <c:pt idx="427">
                  <c:v>100.81127166748047</c:v>
                </c:pt>
                <c:pt idx="428">
                  <c:v>97.047378540039063</c:v>
                </c:pt>
                <c:pt idx="429">
                  <c:v>101.52336120605469</c:v>
                </c:pt>
                <c:pt idx="430">
                  <c:v>98.369827270507813</c:v>
                </c:pt>
                <c:pt idx="431">
                  <c:v>95.521476745605469</c:v>
                </c:pt>
                <c:pt idx="432">
                  <c:v>103.35443878173828</c:v>
                </c:pt>
                <c:pt idx="433">
                  <c:v>100.60781860351562</c:v>
                </c:pt>
                <c:pt idx="434">
                  <c:v>100.20091247558594</c:v>
                </c:pt>
                <c:pt idx="435">
                  <c:v>96.030113220214844</c:v>
                </c:pt>
                <c:pt idx="436">
                  <c:v>101.52336120605469</c:v>
                </c:pt>
                <c:pt idx="437">
                  <c:v>106.10106658935547</c:v>
                </c:pt>
                <c:pt idx="438">
                  <c:v>98.268104553222656</c:v>
                </c:pt>
                <c:pt idx="439">
                  <c:v>102.03199005126953</c:v>
                </c:pt>
                <c:pt idx="440">
                  <c:v>107.01660919189453</c:v>
                </c:pt>
                <c:pt idx="441">
                  <c:v>100.40436553955078</c:v>
                </c:pt>
                <c:pt idx="442">
                  <c:v>101.21817779541016</c:v>
                </c:pt>
                <c:pt idx="443">
                  <c:v>93.588668823242188</c:v>
                </c:pt>
                <c:pt idx="444">
                  <c:v>96.437019348144531</c:v>
                </c:pt>
                <c:pt idx="445">
                  <c:v>109.25460052490234</c:v>
                </c:pt>
                <c:pt idx="446">
                  <c:v>103.96480560302734</c:v>
                </c:pt>
                <c:pt idx="447">
                  <c:v>107.93215179443359</c:v>
                </c:pt>
                <c:pt idx="448">
                  <c:v>105.38897705078125</c:v>
                </c:pt>
                <c:pt idx="449">
                  <c:v>107.62696838378906</c:v>
                </c:pt>
                <c:pt idx="450">
                  <c:v>103.55789184570312</c:v>
                </c:pt>
                <c:pt idx="451">
                  <c:v>97.861190795898438</c:v>
                </c:pt>
                <c:pt idx="452">
                  <c:v>106.30451965332031</c:v>
                </c:pt>
                <c:pt idx="453">
                  <c:v>103.15098571777344</c:v>
                </c:pt>
                <c:pt idx="454">
                  <c:v>100.91299438476562</c:v>
                </c:pt>
                <c:pt idx="455">
                  <c:v>109.76322937011719</c:v>
                </c:pt>
                <c:pt idx="456">
                  <c:v>95.724929809570313</c:v>
                </c:pt>
                <c:pt idx="457">
                  <c:v>102.84580993652344</c:v>
                </c:pt>
                <c:pt idx="458">
                  <c:v>109.05113983154297</c:v>
                </c:pt>
                <c:pt idx="459">
                  <c:v>99.997459411621094</c:v>
                </c:pt>
                <c:pt idx="460">
                  <c:v>104.26998138427734</c:v>
                </c:pt>
                <c:pt idx="461">
                  <c:v>110.17013549804687</c:v>
                </c:pt>
                <c:pt idx="462">
                  <c:v>94.199028015136719</c:v>
                </c:pt>
                <c:pt idx="463">
                  <c:v>107.22006225585937</c:v>
                </c:pt>
                <c:pt idx="464">
                  <c:v>105.38897705078125</c:v>
                </c:pt>
                <c:pt idx="465">
                  <c:v>106.40624237060547</c:v>
                </c:pt>
                <c:pt idx="466">
                  <c:v>103.45616912841797</c:v>
                </c:pt>
                <c:pt idx="467">
                  <c:v>100.40436553955078</c:v>
                </c:pt>
                <c:pt idx="468">
                  <c:v>107.93215179443359</c:v>
                </c:pt>
                <c:pt idx="469">
                  <c:v>109.05113983154297</c:v>
                </c:pt>
                <c:pt idx="470">
                  <c:v>109.15287017822266</c:v>
                </c:pt>
                <c:pt idx="471">
                  <c:v>113.52712249755859</c:v>
                </c:pt>
                <c:pt idx="472">
                  <c:v>106.60970306396484</c:v>
                </c:pt>
                <c:pt idx="473">
                  <c:v>107.11833190917969</c:v>
                </c:pt>
                <c:pt idx="474">
                  <c:v>114.84957122802734</c:v>
                </c:pt>
                <c:pt idx="475">
                  <c:v>112.71331024169922</c:v>
                </c:pt>
                <c:pt idx="476">
                  <c:v>109.25460052490234</c:v>
                </c:pt>
                <c:pt idx="477">
                  <c:v>105.38897705078125</c:v>
                </c:pt>
                <c:pt idx="478">
                  <c:v>106.10106658935547</c:v>
                </c:pt>
                <c:pt idx="479">
                  <c:v>113.42539978027344</c:v>
                </c:pt>
                <c:pt idx="480">
                  <c:v>108.64423370361328</c:v>
                </c:pt>
                <c:pt idx="481">
                  <c:v>106.50797271728516</c:v>
                </c:pt>
                <c:pt idx="482">
                  <c:v>114.95130157470703</c:v>
                </c:pt>
                <c:pt idx="483">
                  <c:v>103.86307525634766</c:v>
                </c:pt>
                <c:pt idx="484">
                  <c:v>110.06841278076172</c:v>
                </c:pt>
                <c:pt idx="485">
                  <c:v>105.49070739746094</c:v>
                </c:pt>
                <c:pt idx="486">
                  <c:v>102.23544311523437</c:v>
                </c:pt>
                <c:pt idx="487">
                  <c:v>109.55977630615234</c:v>
                </c:pt>
                <c:pt idx="488">
                  <c:v>106.60970306396484</c:v>
                </c:pt>
                <c:pt idx="489">
                  <c:v>102.84580993652344</c:v>
                </c:pt>
                <c:pt idx="490">
                  <c:v>107.62696838378906</c:v>
                </c:pt>
                <c:pt idx="491">
                  <c:v>110.67877197265625</c:v>
                </c:pt>
                <c:pt idx="492">
                  <c:v>106.20278930664062</c:v>
                </c:pt>
                <c:pt idx="493">
                  <c:v>103.35443878173828</c:v>
                </c:pt>
                <c:pt idx="494">
                  <c:v>104.57516479492187</c:v>
                </c:pt>
                <c:pt idx="495">
                  <c:v>110.06841278076172</c:v>
                </c:pt>
                <c:pt idx="496">
                  <c:v>109.96668243408203</c:v>
                </c:pt>
                <c:pt idx="497">
                  <c:v>114.84957122802734</c:v>
                </c:pt>
                <c:pt idx="498">
                  <c:v>115.76511383056641</c:v>
                </c:pt>
                <c:pt idx="499">
                  <c:v>109.86495971679687</c:v>
                </c:pt>
                <c:pt idx="500">
                  <c:v>110.78050231933594</c:v>
                </c:pt>
                <c:pt idx="501">
                  <c:v>113.22193908691406</c:v>
                </c:pt>
                <c:pt idx="502">
                  <c:v>106.40624237060547</c:v>
                </c:pt>
                <c:pt idx="503">
                  <c:v>108.94941711425781</c:v>
                </c:pt>
                <c:pt idx="504">
                  <c:v>110.27186584472656</c:v>
                </c:pt>
                <c:pt idx="505">
                  <c:v>114.44266510009766</c:v>
                </c:pt>
                <c:pt idx="506">
                  <c:v>117.90137481689453</c:v>
                </c:pt>
                <c:pt idx="507">
                  <c:v>114.44266510009766</c:v>
                </c:pt>
                <c:pt idx="508">
                  <c:v>115.05302429199219</c:v>
                </c:pt>
                <c:pt idx="509">
                  <c:v>118.30828094482422</c:v>
                </c:pt>
                <c:pt idx="510">
                  <c:v>111.69603729248047</c:v>
                </c:pt>
                <c:pt idx="511">
                  <c:v>108.33905792236328</c:v>
                </c:pt>
                <c:pt idx="512">
                  <c:v>113.73057556152344</c:v>
                </c:pt>
                <c:pt idx="513">
                  <c:v>117.90137481689453</c:v>
                </c:pt>
                <c:pt idx="514">
                  <c:v>115.35820770263672</c:v>
                </c:pt>
                <c:pt idx="515">
                  <c:v>113.01848602294922</c:v>
                </c:pt>
                <c:pt idx="516">
                  <c:v>112.001220703125</c:v>
                </c:pt>
                <c:pt idx="517">
                  <c:v>109.15287017822266</c:v>
                </c:pt>
                <c:pt idx="518">
                  <c:v>117.49446868896484</c:v>
                </c:pt>
                <c:pt idx="519">
                  <c:v>112.91676330566406</c:v>
                </c:pt>
                <c:pt idx="520">
                  <c:v>112.20467376708984</c:v>
                </c:pt>
                <c:pt idx="521">
                  <c:v>112.61157989501953</c:v>
                </c:pt>
                <c:pt idx="522">
                  <c:v>110.88222503662109</c:v>
                </c:pt>
                <c:pt idx="523">
                  <c:v>115.66338348388672</c:v>
                </c:pt>
                <c:pt idx="524">
                  <c:v>107.32178497314453</c:v>
                </c:pt>
                <c:pt idx="525">
                  <c:v>114.84957122802734</c:v>
                </c:pt>
                <c:pt idx="526">
                  <c:v>110.67877197265625</c:v>
                </c:pt>
                <c:pt idx="527">
                  <c:v>117.69792175292969</c:v>
                </c:pt>
                <c:pt idx="528">
                  <c:v>107.62696838378906</c:v>
                </c:pt>
                <c:pt idx="529">
                  <c:v>113.22193908691406</c:v>
                </c:pt>
                <c:pt idx="530">
                  <c:v>115.76511383056641</c:v>
                </c:pt>
                <c:pt idx="531">
                  <c:v>119.12210083007812</c:v>
                </c:pt>
                <c:pt idx="532">
                  <c:v>116.98583221435547</c:v>
                </c:pt>
                <c:pt idx="533">
                  <c:v>117.49446868896484</c:v>
                </c:pt>
                <c:pt idx="534">
                  <c:v>115.96856689453125</c:v>
                </c:pt>
                <c:pt idx="535">
                  <c:v>118.61346435546875</c:v>
                </c:pt>
                <c:pt idx="536">
                  <c:v>113.22193908691406</c:v>
                </c:pt>
                <c:pt idx="537">
                  <c:v>118.51173400878906</c:v>
                </c:pt>
                <c:pt idx="538">
                  <c:v>114.54438781738281</c:v>
                </c:pt>
                <c:pt idx="539">
                  <c:v>117.08756256103516</c:v>
                </c:pt>
                <c:pt idx="540">
                  <c:v>112.81503295898437</c:v>
                </c:pt>
                <c:pt idx="541">
                  <c:v>119.73246002197266</c:v>
                </c:pt>
                <c:pt idx="542">
                  <c:v>113.22193908691406</c:v>
                </c:pt>
                <c:pt idx="543">
                  <c:v>117.90137481689453</c:v>
                </c:pt>
                <c:pt idx="544">
                  <c:v>120.64800262451172</c:v>
                </c:pt>
                <c:pt idx="545">
                  <c:v>120.13936614990234</c:v>
                </c:pt>
                <c:pt idx="546">
                  <c:v>129.09132385253906</c:v>
                </c:pt>
                <c:pt idx="547">
                  <c:v>121.05490875244141</c:v>
                </c:pt>
                <c:pt idx="548">
                  <c:v>124.81880187988281</c:v>
                </c:pt>
                <c:pt idx="549">
                  <c:v>120.34281921386719</c:v>
                </c:pt>
                <c:pt idx="550">
                  <c:v>118.41001129150391</c:v>
                </c:pt>
                <c:pt idx="551">
                  <c:v>121.97045135498047</c:v>
                </c:pt>
                <c:pt idx="552">
                  <c:v>117.59619903564453</c:v>
                </c:pt>
                <c:pt idx="553">
                  <c:v>123.59807586669922</c:v>
                </c:pt>
                <c:pt idx="554">
                  <c:v>124.51361846923828</c:v>
                </c:pt>
                <c:pt idx="555">
                  <c:v>124.41188812255859</c:v>
                </c:pt>
                <c:pt idx="556">
                  <c:v>123.59807586669922</c:v>
                </c:pt>
                <c:pt idx="557">
                  <c:v>118.20655822753906</c:v>
                </c:pt>
                <c:pt idx="558">
                  <c:v>124.41188812255859</c:v>
                </c:pt>
                <c:pt idx="559">
                  <c:v>117.08756256103516</c:v>
                </c:pt>
                <c:pt idx="560">
                  <c:v>119.22382354736328</c:v>
                </c:pt>
                <c:pt idx="561">
                  <c:v>120.34281921386719</c:v>
                </c:pt>
                <c:pt idx="562">
                  <c:v>119.02037048339844</c:v>
                </c:pt>
                <c:pt idx="563">
                  <c:v>117.18928527832031</c:v>
                </c:pt>
                <c:pt idx="564">
                  <c:v>122.47908020019531</c:v>
                </c:pt>
                <c:pt idx="565">
                  <c:v>115.35820770263672</c:v>
                </c:pt>
                <c:pt idx="566">
                  <c:v>119.63072967529297</c:v>
                </c:pt>
                <c:pt idx="567">
                  <c:v>116.27375030517578</c:v>
                </c:pt>
                <c:pt idx="568">
                  <c:v>122.37735748291016</c:v>
                </c:pt>
                <c:pt idx="569">
                  <c:v>118.30828094482422</c:v>
                </c:pt>
                <c:pt idx="570">
                  <c:v>125.93779754638672</c:v>
                </c:pt>
                <c:pt idx="571">
                  <c:v>115.96856689453125</c:v>
                </c:pt>
                <c:pt idx="572">
                  <c:v>117.18928527832031</c:v>
                </c:pt>
                <c:pt idx="573">
                  <c:v>124.10671234130859</c:v>
                </c:pt>
                <c:pt idx="574">
                  <c:v>119.83418273925781</c:v>
                </c:pt>
                <c:pt idx="575">
                  <c:v>123.90325927734375</c:v>
                </c:pt>
                <c:pt idx="576">
                  <c:v>120.95317840576172</c:v>
                </c:pt>
                <c:pt idx="577">
                  <c:v>125.83606719970703</c:v>
                </c:pt>
                <c:pt idx="578">
                  <c:v>122.78426361083984</c:v>
                </c:pt>
                <c:pt idx="579">
                  <c:v>125.83606719970703</c:v>
                </c:pt>
                <c:pt idx="580">
                  <c:v>114.84957122802734</c:v>
                </c:pt>
                <c:pt idx="581">
                  <c:v>120.64800262451172</c:v>
                </c:pt>
                <c:pt idx="582">
                  <c:v>126.85333251953125</c:v>
                </c:pt>
                <c:pt idx="583">
                  <c:v>119.42727661132812</c:v>
                </c:pt>
                <c:pt idx="584">
                  <c:v>121.86872100830078</c:v>
                </c:pt>
                <c:pt idx="585">
                  <c:v>123.19116973876953</c:v>
                </c:pt>
                <c:pt idx="586">
                  <c:v>122.07217407226562</c:v>
                </c:pt>
                <c:pt idx="587">
                  <c:v>123.29290008544922</c:v>
                </c:pt>
                <c:pt idx="588">
                  <c:v>127.97232818603516</c:v>
                </c:pt>
                <c:pt idx="589">
                  <c:v>114.34093475341797</c:v>
                </c:pt>
                <c:pt idx="590">
                  <c:v>128.48095703125</c:v>
                </c:pt>
                <c:pt idx="591">
                  <c:v>126.14125061035156</c:v>
                </c:pt>
                <c:pt idx="592">
                  <c:v>128.58268737792969</c:v>
                </c:pt>
                <c:pt idx="593">
                  <c:v>123.90325927734375</c:v>
                </c:pt>
                <c:pt idx="594">
                  <c:v>123.80152893066406</c:v>
                </c:pt>
                <c:pt idx="595">
                  <c:v>120.44454956054687</c:v>
                </c:pt>
                <c:pt idx="596">
                  <c:v>117.18928527832031</c:v>
                </c:pt>
                <c:pt idx="597">
                  <c:v>122.68253326416016</c:v>
                </c:pt>
                <c:pt idx="598">
                  <c:v>129.19305419921875</c:v>
                </c:pt>
                <c:pt idx="599">
                  <c:v>122.47908020019531</c:v>
                </c:pt>
                <c:pt idx="600">
                  <c:v>128.98959350585937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sweepAPT!$AQ$31</c:f>
              <c:strCache>
                <c:ptCount val="1"/>
                <c:pt idx="0">
                  <c:v>LogMag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sweepAPT!$C$32:$C$632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sweepAPT!$AQ$32:$AQ$632</c:f>
              <c:numCache>
                <c:formatCode>General</c:formatCode>
                <c:ptCount val="601"/>
                <c:pt idx="0">
                  <c:v>32.205598432725175</c:v>
                </c:pt>
                <c:pt idx="1">
                  <c:v>31.945806873000627</c:v>
                </c:pt>
                <c:pt idx="2">
                  <c:v>31.671811474715344</c:v>
                </c:pt>
                <c:pt idx="3">
                  <c:v>31.420380681742209</c:v>
                </c:pt>
                <c:pt idx="4">
                  <c:v>31.154410580924505</c:v>
                </c:pt>
                <c:pt idx="5">
                  <c:v>30.890213576215402</c:v>
                </c:pt>
                <c:pt idx="6">
                  <c:v>30.664071487754239</c:v>
                </c:pt>
                <c:pt idx="7">
                  <c:v>30.409905938292386</c:v>
                </c:pt>
                <c:pt idx="8">
                  <c:v>30.18990570911204</c:v>
                </c:pt>
                <c:pt idx="9">
                  <c:v>29.936131724463685</c:v>
                </c:pt>
                <c:pt idx="10">
                  <c:v>29.702522004091154</c:v>
                </c:pt>
                <c:pt idx="11">
                  <c:v>29.475287441421219</c:v>
                </c:pt>
                <c:pt idx="12">
                  <c:v>29.277292838939623</c:v>
                </c:pt>
                <c:pt idx="13">
                  <c:v>29.047183775049014</c:v>
                </c:pt>
                <c:pt idx="14">
                  <c:v>28.800039348333538</c:v>
                </c:pt>
                <c:pt idx="15">
                  <c:v>28.610741624926121</c:v>
                </c:pt>
                <c:pt idx="16">
                  <c:v>28.405309078036716</c:v>
                </c:pt>
                <c:pt idx="17">
                  <c:v>28.169436962877814</c:v>
                </c:pt>
                <c:pt idx="18">
                  <c:v>28.005291806923257</c:v>
                </c:pt>
                <c:pt idx="19">
                  <c:v>27.80420211970344</c:v>
                </c:pt>
                <c:pt idx="20">
                  <c:v>27.592686528172106</c:v>
                </c:pt>
                <c:pt idx="21">
                  <c:v>27.408124574098593</c:v>
                </c:pt>
                <c:pt idx="22">
                  <c:v>27.213642711064004</c:v>
                </c:pt>
                <c:pt idx="23">
                  <c:v>27.006001511887479</c:v>
                </c:pt>
                <c:pt idx="24">
                  <c:v>26.821941357027058</c:v>
                </c:pt>
                <c:pt idx="25">
                  <c:v>26.658365061625062</c:v>
                </c:pt>
                <c:pt idx="26">
                  <c:v>26.442498627223433</c:v>
                </c:pt>
                <c:pt idx="27">
                  <c:v>26.251331624243598</c:v>
                </c:pt>
                <c:pt idx="28">
                  <c:v>26.09842090648452</c:v>
                </c:pt>
                <c:pt idx="29">
                  <c:v>25.938489574836844</c:v>
                </c:pt>
                <c:pt idx="30">
                  <c:v>25.742339620391249</c:v>
                </c:pt>
                <c:pt idx="31">
                  <c:v>25.558670889626232</c:v>
                </c:pt>
                <c:pt idx="32">
                  <c:v>25.393856745184674</c:v>
                </c:pt>
                <c:pt idx="33">
                  <c:v>25.228642742530202</c:v>
                </c:pt>
                <c:pt idx="34">
                  <c:v>25.048374604319271</c:v>
                </c:pt>
                <c:pt idx="35">
                  <c:v>24.911157153142774</c:v>
                </c:pt>
                <c:pt idx="36">
                  <c:v>24.742795888651404</c:v>
                </c:pt>
                <c:pt idx="37">
                  <c:v>24.585628502813293</c:v>
                </c:pt>
                <c:pt idx="38">
                  <c:v>24.430658342152839</c:v>
                </c:pt>
                <c:pt idx="39">
                  <c:v>24.271058525823953</c:v>
                </c:pt>
                <c:pt idx="40">
                  <c:v>24.11216921497655</c:v>
                </c:pt>
                <c:pt idx="41">
                  <c:v>23.95354918485917</c:v>
                </c:pt>
                <c:pt idx="42">
                  <c:v>23.803756169493226</c:v>
                </c:pt>
                <c:pt idx="43">
                  <c:v>23.679978813092738</c:v>
                </c:pt>
                <c:pt idx="44">
                  <c:v>23.49448804206153</c:v>
                </c:pt>
                <c:pt idx="45">
                  <c:v>23.365327748563015</c:v>
                </c:pt>
                <c:pt idx="46">
                  <c:v>23.222811492657549</c:v>
                </c:pt>
                <c:pt idx="47">
                  <c:v>23.074643915360777</c:v>
                </c:pt>
                <c:pt idx="48">
                  <c:v>22.948405235648455</c:v>
                </c:pt>
                <c:pt idx="49">
                  <c:v>32.300794184704593</c:v>
                </c:pt>
                <c:pt idx="50">
                  <c:v>32.156350928527402</c:v>
                </c:pt>
                <c:pt idx="51">
                  <c:v>31.999242906744033</c:v>
                </c:pt>
                <c:pt idx="52">
                  <c:v>31.842278844789256</c:v>
                </c:pt>
                <c:pt idx="53">
                  <c:v>31.743649534609229</c:v>
                </c:pt>
                <c:pt idx="54">
                  <c:v>31.636335825770921</c:v>
                </c:pt>
                <c:pt idx="55">
                  <c:v>31.431761690676808</c:v>
                </c:pt>
                <c:pt idx="56">
                  <c:v>31.339372852936116</c:v>
                </c:pt>
                <c:pt idx="57">
                  <c:v>31.254816105888906</c:v>
                </c:pt>
                <c:pt idx="58">
                  <c:v>31.115809244088975</c:v>
                </c:pt>
                <c:pt idx="59">
                  <c:v>30.987479233134096</c:v>
                </c:pt>
                <c:pt idx="60">
                  <c:v>30.840195269579059</c:v>
                </c:pt>
                <c:pt idx="61">
                  <c:v>30.758481097351638</c:v>
                </c:pt>
                <c:pt idx="62">
                  <c:v>30.607228964043891</c:v>
                </c:pt>
                <c:pt idx="63">
                  <c:v>30.431372454369871</c:v>
                </c:pt>
                <c:pt idx="64">
                  <c:v>30.343896205317161</c:v>
                </c:pt>
                <c:pt idx="65">
                  <c:v>30.25631032781483</c:v>
                </c:pt>
                <c:pt idx="66">
                  <c:v>30.1015415462969</c:v>
                </c:pt>
                <c:pt idx="67">
                  <c:v>30.008785835373281</c:v>
                </c:pt>
                <c:pt idx="68">
                  <c:v>29.895775713164305</c:v>
                </c:pt>
                <c:pt idx="69">
                  <c:v>29.843221825514537</c:v>
                </c:pt>
                <c:pt idx="70">
                  <c:v>29.703910335531504</c:v>
                </c:pt>
                <c:pt idx="71">
                  <c:v>29.630048593715927</c:v>
                </c:pt>
                <c:pt idx="72">
                  <c:v>29.414668488042579</c:v>
                </c:pt>
                <c:pt idx="73">
                  <c:v>29.360267531990235</c:v>
                </c:pt>
                <c:pt idx="74">
                  <c:v>29.287198442933775</c:v>
                </c:pt>
                <c:pt idx="75">
                  <c:v>29.121400975885496</c:v>
                </c:pt>
                <c:pt idx="76">
                  <c:v>29.055561068789043</c:v>
                </c:pt>
                <c:pt idx="77">
                  <c:v>28.924490845666995</c:v>
                </c:pt>
                <c:pt idx="78">
                  <c:v>28.810197110900923</c:v>
                </c:pt>
                <c:pt idx="79">
                  <c:v>28.703415177696748</c:v>
                </c:pt>
                <c:pt idx="80">
                  <c:v>28.629606624907215</c:v>
                </c:pt>
                <c:pt idx="81">
                  <c:v>28.572571502480489</c:v>
                </c:pt>
                <c:pt idx="82">
                  <c:v>28.403375113549437</c:v>
                </c:pt>
                <c:pt idx="83">
                  <c:v>28.298294445038508</c:v>
                </c:pt>
                <c:pt idx="84">
                  <c:v>28.231145466992629</c:v>
                </c:pt>
                <c:pt idx="85">
                  <c:v>28.138583374389672</c:v>
                </c:pt>
                <c:pt idx="86">
                  <c:v>28.022486324769421</c:v>
                </c:pt>
                <c:pt idx="87">
                  <c:v>27.906865328689797</c:v>
                </c:pt>
                <c:pt idx="88">
                  <c:v>27.830412515113075</c:v>
                </c:pt>
                <c:pt idx="89">
                  <c:v>27.742156341631098</c:v>
                </c:pt>
                <c:pt idx="90">
                  <c:v>27.660371530251386</c:v>
                </c:pt>
                <c:pt idx="91">
                  <c:v>27.562197024631505</c:v>
                </c:pt>
                <c:pt idx="92">
                  <c:v>27.475464043453407</c:v>
                </c:pt>
                <c:pt idx="93">
                  <c:v>27.355183879840833</c:v>
                </c:pt>
                <c:pt idx="94">
                  <c:v>27.353728918274957</c:v>
                </c:pt>
                <c:pt idx="95">
                  <c:v>27.18920842150688</c:v>
                </c:pt>
                <c:pt idx="96">
                  <c:v>27.143488187842916</c:v>
                </c:pt>
                <c:pt idx="97">
                  <c:v>26.983633604079937</c:v>
                </c:pt>
                <c:pt idx="98">
                  <c:v>26.936052067341013</c:v>
                </c:pt>
                <c:pt idx="99">
                  <c:v>26.906611288180876</c:v>
                </c:pt>
                <c:pt idx="100">
                  <c:v>26.767627767087582</c:v>
                </c:pt>
                <c:pt idx="101">
                  <c:v>26.724713860345656</c:v>
                </c:pt>
                <c:pt idx="102">
                  <c:v>26.646139652818555</c:v>
                </c:pt>
                <c:pt idx="103">
                  <c:v>26.556885822972262</c:v>
                </c:pt>
                <c:pt idx="104">
                  <c:v>26.4238943726331</c:v>
                </c:pt>
                <c:pt idx="105">
                  <c:v>26.369877757560776</c:v>
                </c:pt>
                <c:pt idx="106">
                  <c:v>26.312242040226511</c:v>
                </c:pt>
                <c:pt idx="107">
                  <c:v>26.239759980369847</c:v>
                </c:pt>
                <c:pt idx="108">
                  <c:v>26.131564704591952</c:v>
                </c:pt>
                <c:pt idx="109">
                  <c:v>26.108923695600094</c:v>
                </c:pt>
                <c:pt idx="110">
                  <c:v>25.970115421990052</c:v>
                </c:pt>
                <c:pt idx="111">
                  <c:v>25.909326880381492</c:v>
                </c:pt>
                <c:pt idx="112">
                  <c:v>25.843782607329185</c:v>
                </c:pt>
                <c:pt idx="113">
                  <c:v>25.767265410359279</c:v>
                </c:pt>
                <c:pt idx="114">
                  <c:v>25.720854862820822</c:v>
                </c:pt>
                <c:pt idx="115">
                  <c:v>25.541208501032582</c:v>
                </c:pt>
                <c:pt idx="116">
                  <c:v>25.528650345060434</c:v>
                </c:pt>
                <c:pt idx="117">
                  <c:v>25.452916827983106</c:v>
                </c:pt>
                <c:pt idx="118">
                  <c:v>25.371490455740467</c:v>
                </c:pt>
                <c:pt idx="119">
                  <c:v>25.265269969444088</c:v>
                </c:pt>
                <c:pt idx="120">
                  <c:v>25.284679490271298</c:v>
                </c:pt>
                <c:pt idx="121">
                  <c:v>25.185792817335955</c:v>
                </c:pt>
                <c:pt idx="122">
                  <c:v>25.082933975276731</c:v>
                </c:pt>
                <c:pt idx="123">
                  <c:v>25.073005660897518</c:v>
                </c:pt>
                <c:pt idx="124">
                  <c:v>24.935218770589177</c:v>
                </c:pt>
                <c:pt idx="125">
                  <c:v>24.867676607347427</c:v>
                </c:pt>
                <c:pt idx="126">
                  <c:v>24.792768624483664</c:v>
                </c:pt>
                <c:pt idx="127">
                  <c:v>24.766837825323798</c:v>
                </c:pt>
                <c:pt idx="128">
                  <c:v>24.685612662486413</c:v>
                </c:pt>
                <c:pt idx="129">
                  <c:v>24.712772842707299</c:v>
                </c:pt>
                <c:pt idx="130">
                  <c:v>24.564087817684715</c:v>
                </c:pt>
                <c:pt idx="131">
                  <c:v>24.482960389053176</c:v>
                </c:pt>
                <c:pt idx="132">
                  <c:v>24.435749940502426</c:v>
                </c:pt>
                <c:pt idx="133">
                  <c:v>24.359059786411549</c:v>
                </c:pt>
                <c:pt idx="134">
                  <c:v>24.282463621851402</c:v>
                </c:pt>
                <c:pt idx="135">
                  <c:v>24.267166999505356</c:v>
                </c:pt>
                <c:pt idx="136">
                  <c:v>24.235449975939542</c:v>
                </c:pt>
                <c:pt idx="137">
                  <c:v>24.13327780692018</c:v>
                </c:pt>
                <c:pt idx="138">
                  <c:v>24.084122452304747</c:v>
                </c:pt>
                <c:pt idx="139">
                  <c:v>23.940625951887956</c:v>
                </c:pt>
                <c:pt idx="140">
                  <c:v>23.924714230065966</c:v>
                </c:pt>
                <c:pt idx="141">
                  <c:v>23.862407219997973</c:v>
                </c:pt>
                <c:pt idx="142">
                  <c:v>23.83899419644283</c:v>
                </c:pt>
                <c:pt idx="143">
                  <c:v>23.755447933455393</c:v>
                </c:pt>
                <c:pt idx="144">
                  <c:v>23.709359676406322</c:v>
                </c:pt>
                <c:pt idx="145">
                  <c:v>23.697176133409599</c:v>
                </c:pt>
                <c:pt idx="146">
                  <c:v>23.594600989131447</c:v>
                </c:pt>
                <c:pt idx="147">
                  <c:v>23.519412688039342</c:v>
                </c:pt>
                <c:pt idx="148">
                  <c:v>23.489381109478757</c:v>
                </c:pt>
                <c:pt idx="149">
                  <c:v>23.48199912404808</c:v>
                </c:pt>
                <c:pt idx="150">
                  <c:v>23.399519157001262</c:v>
                </c:pt>
                <c:pt idx="151">
                  <c:v>23.338223818593967</c:v>
                </c:pt>
                <c:pt idx="152">
                  <c:v>23.26310372390531</c:v>
                </c:pt>
                <c:pt idx="153">
                  <c:v>23.248526878665501</c:v>
                </c:pt>
                <c:pt idx="154">
                  <c:v>23.170267966536233</c:v>
                </c:pt>
                <c:pt idx="155">
                  <c:v>23.146091708908191</c:v>
                </c:pt>
                <c:pt idx="156">
                  <c:v>23.012503201001259</c:v>
                </c:pt>
                <c:pt idx="157">
                  <c:v>23.002903689381967</c:v>
                </c:pt>
                <c:pt idx="158">
                  <c:v>22.980664100174995</c:v>
                </c:pt>
                <c:pt idx="159">
                  <c:v>22.913903683132975</c:v>
                </c:pt>
                <c:pt idx="160">
                  <c:v>22.872259281802751</c:v>
                </c:pt>
                <c:pt idx="161">
                  <c:v>22.712039936513012</c:v>
                </c:pt>
                <c:pt idx="162">
                  <c:v>22.725995453733098</c:v>
                </c:pt>
                <c:pt idx="163">
                  <c:v>22.737143745995962</c:v>
                </c:pt>
                <c:pt idx="164">
                  <c:v>22.555448483877637</c:v>
                </c:pt>
                <c:pt idx="165">
                  <c:v>22.611518952046175</c:v>
                </c:pt>
                <c:pt idx="166">
                  <c:v>22.561450753029884</c:v>
                </c:pt>
                <c:pt idx="167">
                  <c:v>22.480226179265223</c:v>
                </c:pt>
                <c:pt idx="168">
                  <c:v>22.427148428406916</c:v>
                </c:pt>
                <c:pt idx="169">
                  <c:v>22.370516118169274</c:v>
                </c:pt>
                <c:pt idx="170">
                  <c:v>22.440288031855182</c:v>
                </c:pt>
                <c:pt idx="171">
                  <c:v>22.281935225982899</c:v>
                </c:pt>
                <c:pt idx="172">
                  <c:v>22.222047246989021</c:v>
                </c:pt>
                <c:pt idx="173">
                  <c:v>22.199029252989252</c:v>
                </c:pt>
                <c:pt idx="174">
                  <c:v>22.174299929151196</c:v>
                </c:pt>
                <c:pt idx="175">
                  <c:v>22.120309543365394</c:v>
                </c:pt>
                <c:pt idx="176">
                  <c:v>22.048579134095448</c:v>
                </c:pt>
                <c:pt idx="177">
                  <c:v>28.106619154417906</c:v>
                </c:pt>
                <c:pt idx="178">
                  <c:v>28.030230249724546</c:v>
                </c:pt>
                <c:pt idx="179">
                  <c:v>27.876090747212711</c:v>
                </c:pt>
                <c:pt idx="180">
                  <c:v>27.950446379588747</c:v>
                </c:pt>
                <c:pt idx="181">
                  <c:v>27.894227026738992</c:v>
                </c:pt>
                <c:pt idx="182">
                  <c:v>27.777913069418968</c:v>
                </c:pt>
                <c:pt idx="183">
                  <c:v>27.676159721269741</c:v>
                </c:pt>
                <c:pt idx="184">
                  <c:v>27.745981977000543</c:v>
                </c:pt>
                <c:pt idx="185">
                  <c:v>27.653345639298841</c:v>
                </c:pt>
                <c:pt idx="186">
                  <c:v>27.601529514207328</c:v>
                </c:pt>
                <c:pt idx="187">
                  <c:v>27.642092379436288</c:v>
                </c:pt>
                <c:pt idx="188">
                  <c:v>27.476540101008734</c:v>
                </c:pt>
                <c:pt idx="189">
                  <c:v>27.580290511081284</c:v>
                </c:pt>
                <c:pt idx="190">
                  <c:v>27.450677855065049</c:v>
                </c:pt>
                <c:pt idx="191">
                  <c:v>27.387131527969895</c:v>
                </c:pt>
                <c:pt idx="192">
                  <c:v>27.327497135263471</c:v>
                </c:pt>
                <c:pt idx="193">
                  <c:v>27.376979107617498</c:v>
                </c:pt>
                <c:pt idx="194">
                  <c:v>27.313620954506355</c:v>
                </c:pt>
                <c:pt idx="195">
                  <c:v>27.28250092674077</c:v>
                </c:pt>
                <c:pt idx="196">
                  <c:v>27.241693452809059</c:v>
                </c:pt>
                <c:pt idx="197">
                  <c:v>27.14907663927859</c:v>
                </c:pt>
                <c:pt idx="198">
                  <c:v>27.032465948518759</c:v>
                </c:pt>
                <c:pt idx="199">
                  <c:v>27.050565995848789</c:v>
                </c:pt>
                <c:pt idx="200">
                  <c:v>27.097900673426466</c:v>
                </c:pt>
                <c:pt idx="201">
                  <c:v>27.00751589725915</c:v>
                </c:pt>
                <c:pt idx="202">
                  <c:v>26.91082312145236</c:v>
                </c:pt>
                <c:pt idx="203">
                  <c:v>26.982874359593566</c:v>
                </c:pt>
                <c:pt idx="204">
                  <c:v>26.9257402958638</c:v>
                </c:pt>
                <c:pt idx="205">
                  <c:v>26.911205914132417</c:v>
                </c:pt>
                <c:pt idx="206">
                  <c:v>26.850513706938916</c:v>
                </c:pt>
                <c:pt idx="207">
                  <c:v>26.816138343154257</c:v>
                </c:pt>
                <c:pt idx="208">
                  <c:v>26.785511659932585</c:v>
                </c:pt>
                <c:pt idx="209">
                  <c:v>26.708663514346938</c:v>
                </c:pt>
                <c:pt idx="210">
                  <c:v>26.676868367899367</c:v>
                </c:pt>
                <c:pt idx="211">
                  <c:v>26.636267902856762</c:v>
                </c:pt>
                <c:pt idx="212">
                  <c:v>26.519324088232246</c:v>
                </c:pt>
                <c:pt idx="213">
                  <c:v>26.546113655424868</c:v>
                </c:pt>
                <c:pt idx="214">
                  <c:v>26.538525224845536</c:v>
                </c:pt>
                <c:pt idx="215">
                  <c:v>26.521326106789811</c:v>
                </c:pt>
                <c:pt idx="216">
                  <c:v>26.441286520176853</c:v>
                </c:pt>
                <c:pt idx="217">
                  <c:v>26.461466254193596</c:v>
                </c:pt>
                <c:pt idx="218">
                  <c:v>26.308139953892628</c:v>
                </c:pt>
                <c:pt idx="219">
                  <c:v>26.278135888836278</c:v>
                </c:pt>
                <c:pt idx="220">
                  <c:v>26.429156137456673</c:v>
                </c:pt>
                <c:pt idx="221">
                  <c:v>26.277724153776589</c:v>
                </c:pt>
                <c:pt idx="222">
                  <c:v>26.287189125761937</c:v>
                </c:pt>
                <c:pt idx="223">
                  <c:v>26.110183078915291</c:v>
                </c:pt>
                <c:pt idx="224">
                  <c:v>26.122766879230461</c:v>
                </c:pt>
                <c:pt idx="225">
                  <c:v>26.16499964574745</c:v>
                </c:pt>
                <c:pt idx="226">
                  <c:v>26.227758789458377</c:v>
                </c:pt>
                <c:pt idx="227">
                  <c:v>26.094216560872102</c:v>
                </c:pt>
                <c:pt idx="228">
                  <c:v>26.15915795667366</c:v>
                </c:pt>
                <c:pt idx="229">
                  <c:v>26.002476579864545</c:v>
                </c:pt>
                <c:pt idx="230">
                  <c:v>25.944910197542423</c:v>
                </c:pt>
                <c:pt idx="231">
                  <c:v>26.015641646054249</c:v>
                </c:pt>
                <c:pt idx="232">
                  <c:v>25.881789064162856</c:v>
                </c:pt>
                <c:pt idx="233">
                  <c:v>25.887821083253041</c:v>
                </c:pt>
                <c:pt idx="234">
                  <c:v>25.887390423722533</c:v>
                </c:pt>
                <c:pt idx="235">
                  <c:v>25.814733103575414</c:v>
                </c:pt>
                <c:pt idx="236">
                  <c:v>25.823848364155289</c:v>
                </c:pt>
                <c:pt idx="237">
                  <c:v>25.829920741247719</c:v>
                </c:pt>
                <c:pt idx="238">
                  <c:v>25.700636161917608</c:v>
                </c:pt>
                <c:pt idx="239">
                  <c:v>25.769885021557485</c:v>
                </c:pt>
                <c:pt idx="240">
                  <c:v>25.669337691209829</c:v>
                </c:pt>
                <c:pt idx="241">
                  <c:v>25.664478526456371</c:v>
                </c:pt>
                <c:pt idx="242">
                  <c:v>25.624618417658667</c:v>
                </c:pt>
                <c:pt idx="243">
                  <c:v>25.596606841665572</c:v>
                </c:pt>
                <c:pt idx="244">
                  <c:v>25.573865158622112</c:v>
                </c:pt>
                <c:pt idx="245">
                  <c:v>25.479588703346941</c:v>
                </c:pt>
                <c:pt idx="246">
                  <c:v>25.55598678675231</c:v>
                </c:pt>
                <c:pt idx="247">
                  <c:v>25.482296515097236</c:v>
                </c:pt>
                <c:pt idx="248">
                  <c:v>25.444763313707174</c:v>
                </c:pt>
                <c:pt idx="249">
                  <c:v>25.413436190791021</c:v>
                </c:pt>
                <c:pt idx="250">
                  <c:v>25.416619369335681</c:v>
                </c:pt>
                <c:pt idx="251">
                  <c:v>25.358226612536079</c:v>
                </c:pt>
                <c:pt idx="252">
                  <c:v>25.305427387537442</c:v>
                </c:pt>
                <c:pt idx="253">
                  <c:v>25.35364817307919</c:v>
                </c:pt>
                <c:pt idx="254">
                  <c:v>25.376060394591178</c:v>
                </c:pt>
                <c:pt idx="255">
                  <c:v>25.215158788403869</c:v>
                </c:pt>
                <c:pt idx="256">
                  <c:v>25.29206219973425</c:v>
                </c:pt>
                <c:pt idx="257">
                  <c:v>25.12347103848078</c:v>
                </c:pt>
                <c:pt idx="258">
                  <c:v>25.22631941574469</c:v>
                </c:pt>
                <c:pt idx="259">
                  <c:v>25.093321943376647</c:v>
                </c:pt>
                <c:pt idx="260">
                  <c:v>25.050508900933227</c:v>
                </c:pt>
                <c:pt idx="261">
                  <c:v>25.041731214602105</c:v>
                </c:pt>
                <c:pt idx="262">
                  <c:v>25.051220216611721</c:v>
                </c:pt>
                <c:pt idx="263">
                  <c:v>25.116884860265071</c:v>
                </c:pt>
                <c:pt idx="264">
                  <c:v>25.054538919774991</c:v>
                </c:pt>
                <c:pt idx="265">
                  <c:v>25.085295968268731</c:v>
                </c:pt>
                <c:pt idx="266">
                  <c:v>25.01129562744503</c:v>
                </c:pt>
                <c:pt idx="267">
                  <c:v>24.860408799081387</c:v>
                </c:pt>
                <c:pt idx="268">
                  <c:v>24.907783201305907</c:v>
                </c:pt>
                <c:pt idx="269">
                  <c:v>24.887994177692924</c:v>
                </c:pt>
                <c:pt idx="270">
                  <c:v>24.926083206223272</c:v>
                </c:pt>
                <c:pt idx="271">
                  <c:v>24.921993130358324</c:v>
                </c:pt>
                <c:pt idx="272">
                  <c:v>24.83929770029857</c:v>
                </c:pt>
                <c:pt idx="273">
                  <c:v>24.869855764513112</c:v>
                </c:pt>
                <c:pt idx="274">
                  <c:v>24.715976964083374</c:v>
                </c:pt>
                <c:pt idx="275">
                  <c:v>24.759730304558516</c:v>
                </c:pt>
                <c:pt idx="276">
                  <c:v>24.833951123517323</c:v>
                </c:pt>
                <c:pt idx="277">
                  <c:v>24.637007431388568</c:v>
                </c:pt>
                <c:pt idx="278">
                  <c:v>24.621077564644263</c:v>
                </c:pt>
                <c:pt idx="279">
                  <c:v>24.654894648717942</c:v>
                </c:pt>
                <c:pt idx="280">
                  <c:v>24.62904614992528</c:v>
                </c:pt>
                <c:pt idx="281">
                  <c:v>24.537968241317444</c:v>
                </c:pt>
                <c:pt idx="282">
                  <c:v>24.611106541611001</c:v>
                </c:pt>
                <c:pt idx="283">
                  <c:v>24.513787949227069</c:v>
                </c:pt>
                <c:pt idx="284">
                  <c:v>24.630041709261043</c:v>
                </c:pt>
                <c:pt idx="285">
                  <c:v>24.490803745104675</c:v>
                </c:pt>
                <c:pt idx="286">
                  <c:v>24.507226533217992</c:v>
                </c:pt>
                <c:pt idx="287">
                  <c:v>24.394166191478305</c:v>
                </c:pt>
                <c:pt idx="288">
                  <c:v>24.42428964417385</c:v>
                </c:pt>
                <c:pt idx="289">
                  <c:v>24.412559024982485</c:v>
                </c:pt>
                <c:pt idx="290">
                  <c:v>24.372144805932567</c:v>
                </c:pt>
                <c:pt idx="291">
                  <c:v>24.457103112611996</c:v>
                </c:pt>
                <c:pt idx="292">
                  <c:v>24.375733326452306</c:v>
                </c:pt>
                <c:pt idx="293">
                  <c:v>24.241438088846618</c:v>
                </c:pt>
                <c:pt idx="294">
                  <c:v>24.232845160396771</c:v>
                </c:pt>
                <c:pt idx="295">
                  <c:v>24.261975584127072</c:v>
                </c:pt>
                <c:pt idx="296">
                  <c:v>24.334890528825316</c:v>
                </c:pt>
                <c:pt idx="297">
                  <c:v>24.260677245321208</c:v>
                </c:pt>
                <c:pt idx="298">
                  <c:v>24.17586415359894</c:v>
                </c:pt>
                <c:pt idx="299">
                  <c:v>24.225286774861484</c:v>
                </c:pt>
                <c:pt idx="300">
                  <c:v>24.177699606733128</c:v>
                </c:pt>
                <c:pt idx="301">
                  <c:v>24.127742035540834</c:v>
                </c:pt>
                <c:pt idx="302">
                  <c:v>24.259118982536378</c:v>
                </c:pt>
                <c:pt idx="303">
                  <c:v>24.110055634837323</c:v>
                </c:pt>
                <c:pt idx="304">
                  <c:v>24.152230854305337</c:v>
                </c:pt>
                <c:pt idx="305">
                  <c:v>24.090745420294269</c:v>
                </c:pt>
                <c:pt idx="306">
                  <c:v>24.076698727860048</c:v>
                </c:pt>
                <c:pt idx="307">
                  <c:v>23.97504579395445</c:v>
                </c:pt>
                <c:pt idx="308">
                  <c:v>24.138810052437613</c:v>
                </c:pt>
                <c:pt idx="309">
                  <c:v>23.968602552925624</c:v>
                </c:pt>
                <c:pt idx="310">
                  <c:v>24.034954381606177</c:v>
                </c:pt>
                <c:pt idx="311">
                  <c:v>23.963229531884739</c:v>
                </c:pt>
                <c:pt idx="312">
                  <c:v>23.935235591467542</c:v>
                </c:pt>
                <c:pt idx="313">
                  <c:v>23.926603523651085</c:v>
                </c:pt>
                <c:pt idx="314">
                  <c:v>23.981752424723389</c:v>
                </c:pt>
                <c:pt idx="315">
                  <c:v>23.89063595543217</c:v>
                </c:pt>
                <c:pt idx="316">
                  <c:v>23.932269466727693</c:v>
                </c:pt>
                <c:pt idx="317">
                  <c:v>23.849619310406535</c:v>
                </c:pt>
                <c:pt idx="318">
                  <c:v>23.863766472109255</c:v>
                </c:pt>
                <c:pt idx="319">
                  <c:v>23.776615619403923</c:v>
                </c:pt>
                <c:pt idx="320">
                  <c:v>23.834904150833125</c:v>
                </c:pt>
                <c:pt idx="321">
                  <c:v>23.819070628351511</c:v>
                </c:pt>
                <c:pt idx="322">
                  <c:v>23.795540874415231</c:v>
                </c:pt>
                <c:pt idx="323">
                  <c:v>23.686917637036935</c:v>
                </c:pt>
                <c:pt idx="324">
                  <c:v>23.616164369820595</c:v>
                </c:pt>
                <c:pt idx="325">
                  <c:v>23.72014499717114</c:v>
                </c:pt>
                <c:pt idx="326">
                  <c:v>23.760675924712203</c:v>
                </c:pt>
                <c:pt idx="327">
                  <c:v>23.770023431019126</c:v>
                </c:pt>
                <c:pt idx="328">
                  <c:v>23.727879666562419</c:v>
                </c:pt>
                <c:pt idx="329">
                  <c:v>23.6980073726208</c:v>
                </c:pt>
                <c:pt idx="330">
                  <c:v>23.674702009515627</c:v>
                </c:pt>
                <c:pt idx="331">
                  <c:v>23.569610286879971</c:v>
                </c:pt>
                <c:pt idx="332">
                  <c:v>23.623433254006546</c:v>
                </c:pt>
                <c:pt idx="333">
                  <c:v>23.543701969140074</c:v>
                </c:pt>
                <c:pt idx="334">
                  <c:v>23.638231782935382</c:v>
                </c:pt>
                <c:pt idx="335">
                  <c:v>23.503843513729006</c:v>
                </c:pt>
                <c:pt idx="336">
                  <c:v>23.533542306545847</c:v>
                </c:pt>
                <c:pt idx="337">
                  <c:v>23.412699802230229</c:v>
                </c:pt>
                <c:pt idx="338">
                  <c:v>23.555820911028974</c:v>
                </c:pt>
                <c:pt idx="339">
                  <c:v>23.440143533580098</c:v>
                </c:pt>
                <c:pt idx="340">
                  <c:v>23.332735188364676</c:v>
                </c:pt>
                <c:pt idx="341">
                  <c:v>23.437003398257698</c:v>
                </c:pt>
                <c:pt idx="342">
                  <c:v>23.3880408848262</c:v>
                </c:pt>
                <c:pt idx="343">
                  <c:v>23.370795828552762</c:v>
                </c:pt>
                <c:pt idx="344">
                  <c:v>23.450697483440059</c:v>
                </c:pt>
                <c:pt idx="345">
                  <c:v>23.47887408673499</c:v>
                </c:pt>
                <c:pt idx="346">
                  <c:v>23.277074517910727</c:v>
                </c:pt>
                <c:pt idx="347">
                  <c:v>23.272129097922996</c:v>
                </c:pt>
                <c:pt idx="348">
                  <c:v>23.33995634993693</c:v>
                </c:pt>
                <c:pt idx="349">
                  <c:v>23.258441794485552</c:v>
                </c:pt>
                <c:pt idx="350">
                  <c:v>23.331579245190479</c:v>
                </c:pt>
                <c:pt idx="351">
                  <c:v>23.366767050760686</c:v>
                </c:pt>
                <c:pt idx="352">
                  <c:v>23.182919489593029</c:v>
                </c:pt>
                <c:pt idx="353">
                  <c:v>23.208166241347588</c:v>
                </c:pt>
                <c:pt idx="354">
                  <c:v>23.246484166772031</c:v>
                </c:pt>
                <c:pt idx="355">
                  <c:v>23.197900254315186</c:v>
                </c:pt>
                <c:pt idx="356">
                  <c:v>23.089812430415201</c:v>
                </c:pt>
                <c:pt idx="357">
                  <c:v>23.206700414431598</c:v>
                </c:pt>
                <c:pt idx="358">
                  <c:v>23.070773190732929</c:v>
                </c:pt>
                <c:pt idx="359">
                  <c:v>23.034961155509418</c:v>
                </c:pt>
                <c:pt idx="360">
                  <c:v>23.20200810526622</c:v>
                </c:pt>
                <c:pt idx="361">
                  <c:v>23.110293045757338</c:v>
                </c:pt>
                <c:pt idx="362">
                  <c:v>23.017598629644137</c:v>
                </c:pt>
                <c:pt idx="363">
                  <c:v>23.19525846673319</c:v>
                </c:pt>
                <c:pt idx="364">
                  <c:v>23.191441132267148</c:v>
                </c:pt>
                <c:pt idx="365">
                  <c:v>23.037951089128118</c:v>
                </c:pt>
                <c:pt idx="366">
                  <c:v>22.995096266752761</c:v>
                </c:pt>
                <c:pt idx="367">
                  <c:v>23.082380193681416</c:v>
                </c:pt>
                <c:pt idx="368">
                  <c:v>23.005604624517595</c:v>
                </c:pt>
                <c:pt idx="369">
                  <c:v>22.988183845824636</c:v>
                </c:pt>
                <c:pt idx="370">
                  <c:v>23.038847868552402</c:v>
                </c:pt>
                <c:pt idx="371">
                  <c:v>23.074048531525872</c:v>
                </c:pt>
                <c:pt idx="372">
                  <c:v>22.986379700506667</c:v>
                </c:pt>
                <c:pt idx="373">
                  <c:v>22.935104718807679</c:v>
                </c:pt>
                <c:pt idx="374">
                  <c:v>23.001402806874339</c:v>
                </c:pt>
                <c:pt idx="375">
                  <c:v>22.85884156119597</c:v>
                </c:pt>
                <c:pt idx="376">
                  <c:v>22.888393348429879</c:v>
                </c:pt>
                <c:pt idx="377">
                  <c:v>22.892346188240023</c:v>
                </c:pt>
                <c:pt idx="378">
                  <c:v>22.859451880370081</c:v>
                </c:pt>
                <c:pt idx="379">
                  <c:v>23.030773518597087</c:v>
                </c:pt>
                <c:pt idx="380">
                  <c:v>22.873782644477245</c:v>
                </c:pt>
                <c:pt idx="381">
                  <c:v>22.843263915005117</c:v>
                </c:pt>
                <c:pt idx="382">
                  <c:v>22.83439356213535</c:v>
                </c:pt>
                <c:pt idx="383">
                  <c:v>22.804657164656351</c:v>
                </c:pt>
                <c:pt idx="384">
                  <c:v>22.842040956493996</c:v>
                </c:pt>
                <c:pt idx="385">
                  <c:v>22.699926384247991</c:v>
                </c:pt>
                <c:pt idx="386">
                  <c:v>22.730642314546525</c:v>
                </c:pt>
                <c:pt idx="387">
                  <c:v>22.836841460964731</c:v>
                </c:pt>
                <c:pt idx="388">
                  <c:v>22.935709702947907</c:v>
                </c:pt>
                <c:pt idx="389">
                  <c:v>22.688107756217043</c:v>
                </c:pt>
                <c:pt idx="390">
                  <c:v>22.914206919712754</c:v>
                </c:pt>
                <c:pt idx="391">
                  <c:v>22.77420231866607</c:v>
                </c:pt>
                <c:pt idx="392">
                  <c:v>22.63879336242081</c:v>
                </c:pt>
                <c:pt idx="393">
                  <c:v>22.697439588072051</c:v>
                </c:pt>
                <c:pt idx="394">
                  <c:v>22.60900671162759</c:v>
                </c:pt>
                <c:pt idx="395">
                  <c:v>22.670349607012884</c:v>
                </c:pt>
                <c:pt idx="396">
                  <c:v>22.77851546746632</c:v>
                </c:pt>
                <c:pt idx="397">
                  <c:v>22.563661070202802</c:v>
                </c:pt>
                <c:pt idx="398">
                  <c:v>22.630651541157064</c:v>
                </c:pt>
                <c:pt idx="399">
                  <c:v>22.657553104320151</c:v>
                </c:pt>
                <c:pt idx="400">
                  <c:v>22.481501152777355</c:v>
                </c:pt>
                <c:pt idx="401">
                  <c:v>22.587938123651867</c:v>
                </c:pt>
                <c:pt idx="402">
                  <c:v>22.582898635558195</c:v>
                </c:pt>
                <c:pt idx="403">
                  <c:v>22.627831439344593</c:v>
                </c:pt>
                <c:pt idx="404">
                  <c:v>22.575965408506566</c:v>
                </c:pt>
                <c:pt idx="405">
                  <c:v>22.443489800199032</c:v>
                </c:pt>
                <c:pt idx="406">
                  <c:v>22.588252956166102</c:v>
                </c:pt>
                <c:pt idx="407">
                  <c:v>22.559239873249588</c:v>
                </c:pt>
                <c:pt idx="408">
                  <c:v>22.497104408896025</c:v>
                </c:pt>
                <c:pt idx="409">
                  <c:v>22.441889063555468</c:v>
                </c:pt>
                <c:pt idx="410">
                  <c:v>22.427148428406916</c:v>
                </c:pt>
                <c:pt idx="411">
                  <c:v>22.448290240876428</c:v>
                </c:pt>
                <c:pt idx="412">
                  <c:v>22.502511240924754</c:v>
                </c:pt>
                <c:pt idx="413">
                  <c:v>22.527593659410066</c:v>
                </c:pt>
                <c:pt idx="414">
                  <c:v>22.612146898632663</c:v>
                </c:pt>
                <c:pt idx="415">
                  <c:v>22.397269448733553</c:v>
                </c:pt>
                <c:pt idx="416">
                  <c:v>22.429072539218783</c:v>
                </c:pt>
                <c:pt idx="417">
                  <c:v>22.401130500268927</c:v>
                </c:pt>
                <c:pt idx="418">
                  <c:v>22.402738765328397</c:v>
                </c:pt>
                <c:pt idx="419">
                  <c:v>22.338497504009098</c:v>
                </c:pt>
                <c:pt idx="420">
                  <c:v>22.432278443693072</c:v>
                </c:pt>
                <c:pt idx="421">
                  <c:v>22.396625773247433</c:v>
                </c:pt>
                <c:pt idx="422">
                  <c:v>22.328447357271529</c:v>
                </c:pt>
                <c:pt idx="423">
                  <c:v>22.416878672139418</c:v>
                </c:pt>
                <c:pt idx="424">
                  <c:v>22.325851882217723</c:v>
                </c:pt>
                <c:pt idx="425">
                  <c:v>22.299854386051337</c:v>
                </c:pt>
                <c:pt idx="426">
                  <c:v>22.213175708503464</c:v>
                </c:pt>
                <c:pt idx="427">
                  <c:v>22.334608503975662</c:v>
                </c:pt>
                <c:pt idx="428">
                  <c:v>22.26561351901498</c:v>
                </c:pt>
                <c:pt idx="429">
                  <c:v>22.301806899671121</c:v>
                </c:pt>
                <c:pt idx="430">
                  <c:v>22.314162637261564</c:v>
                </c:pt>
                <c:pt idx="431">
                  <c:v>22.382452201347185</c:v>
                </c:pt>
                <c:pt idx="432">
                  <c:v>22.340765283502098</c:v>
                </c:pt>
                <c:pt idx="433">
                  <c:v>22.255477997558092</c:v>
                </c:pt>
                <c:pt idx="434">
                  <c:v>22.361472490973956</c:v>
                </c:pt>
                <c:pt idx="435">
                  <c:v>22.071663993792441</c:v>
                </c:pt>
                <c:pt idx="436">
                  <c:v>22.325202892253792</c:v>
                </c:pt>
                <c:pt idx="437">
                  <c:v>22.068322161140081</c:v>
                </c:pt>
                <c:pt idx="438">
                  <c:v>22.191782612332386</c:v>
                </c:pt>
                <c:pt idx="439">
                  <c:v>22.177601243068462</c:v>
                </c:pt>
                <c:pt idx="440">
                  <c:v>22.225986961406527</c:v>
                </c:pt>
                <c:pt idx="441">
                  <c:v>22.090355184349203</c:v>
                </c:pt>
                <c:pt idx="442">
                  <c:v>22.063641434320701</c:v>
                </c:pt>
                <c:pt idx="443">
                  <c:v>22.057954301450977</c:v>
                </c:pt>
                <c:pt idx="444">
                  <c:v>22.071329868379831</c:v>
                </c:pt>
                <c:pt idx="445">
                  <c:v>22.099019281690989</c:v>
                </c:pt>
                <c:pt idx="446">
                  <c:v>22.32325563136493</c:v>
                </c:pt>
                <c:pt idx="447">
                  <c:v>22.114659405502991</c:v>
                </c:pt>
                <c:pt idx="448">
                  <c:v>22.01669425238773</c:v>
                </c:pt>
                <c:pt idx="449">
                  <c:v>22.109670935681653</c:v>
                </c:pt>
                <c:pt idx="450">
                  <c:v>22.026103879458034</c:v>
                </c:pt>
                <c:pt idx="451">
                  <c:v>22.108672897828576</c:v>
                </c:pt>
                <c:pt idx="452">
                  <c:v>22.031476236001915</c:v>
                </c:pt>
                <c:pt idx="453">
                  <c:v>22.089354924453929</c:v>
                </c:pt>
                <c:pt idx="454">
                  <c:v>21.973209942510824</c:v>
                </c:pt>
                <c:pt idx="455">
                  <c:v>22.074336534485987</c:v>
                </c:pt>
                <c:pt idx="456">
                  <c:v>22.054607188912335</c:v>
                </c:pt>
                <c:pt idx="457">
                  <c:v>21.99649571628418</c:v>
                </c:pt>
                <c:pt idx="458">
                  <c:v>22.031476236001915</c:v>
                </c:pt>
                <c:pt idx="459">
                  <c:v>21.939011343576475</c:v>
                </c:pt>
                <c:pt idx="460">
                  <c:v>21.905699317099888</c:v>
                </c:pt>
                <c:pt idx="461">
                  <c:v>22.009293816157776</c:v>
                </c:pt>
                <c:pt idx="462">
                  <c:v>22.007947604614873</c:v>
                </c:pt>
                <c:pt idx="463">
                  <c:v>22.002560013213149</c:v>
                </c:pt>
                <c:pt idx="464">
                  <c:v>22.080346746178922</c:v>
                </c:pt>
                <c:pt idx="465">
                  <c:v>21.935957458836789</c:v>
                </c:pt>
                <c:pt idx="466">
                  <c:v>21.937314873503048</c:v>
                </c:pt>
                <c:pt idx="467">
                  <c:v>21.916931345707745</c:v>
                </c:pt>
                <c:pt idx="468">
                  <c:v>21.84006289297507</c:v>
                </c:pt>
                <c:pt idx="469">
                  <c:v>21.950538561196961</c:v>
                </c:pt>
                <c:pt idx="470">
                  <c:v>21.897862799324358</c:v>
                </c:pt>
                <c:pt idx="471">
                  <c:v>21.915229892771954</c:v>
                </c:pt>
                <c:pt idx="472">
                  <c:v>21.860285054245551</c:v>
                </c:pt>
                <c:pt idx="473">
                  <c:v>21.919991926018696</c:v>
                </c:pt>
                <c:pt idx="474">
                  <c:v>21.906380419415502</c:v>
                </c:pt>
                <c:pt idx="475">
                  <c:v>21.877728037431638</c:v>
                </c:pt>
                <c:pt idx="476">
                  <c:v>21.900589346624454</c:v>
                </c:pt>
                <c:pt idx="477">
                  <c:v>21.666418975953871</c:v>
                </c:pt>
                <c:pt idx="478">
                  <c:v>21.83903338858693</c:v>
                </c:pt>
                <c:pt idx="479">
                  <c:v>21.884558610994947</c:v>
                </c:pt>
                <c:pt idx="480">
                  <c:v>21.807746286341324</c:v>
                </c:pt>
                <c:pt idx="481">
                  <c:v>21.828730956775466</c:v>
                </c:pt>
                <c:pt idx="482">
                  <c:v>21.678663032112077</c:v>
                </c:pt>
                <c:pt idx="483">
                  <c:v>21.762508090638391</c:v>
                </c:pt>
                <c:pt idx="484">
                  <c:v>21.878752965965617</c:v>
                </c:pt>
                <c:pt idx="485">
                  <c:v>21.712855530978388</c:v>
                </c:pt>
                <c:pt idx="486">
                  <c:v>21.791198042253779</c:v>
                </c:pt>
                <c:pt idx="487">
                  <c:v>21.788091733522581</c:v>
                </c:pt>
                <c:pt idx="488">
                  <c:v>21.715292660937763</c:v>
                </c:pt>
                <c:pt idx="489">
                  <c:v>21.760430489667844</c:v>
                </c:pt>
                <c:pt idx="490">
                  <c:v>21.741362622003457</c:v>
                </c:pt>
                <c:pt idx="491">
                  <c:v>21.748648021486257</c:v>
                </c:pt>
                <c:pt idx="492">
                  <c:v>21.699613451668224</c:v>
                </c:pt>
                <c:pt idx="493">
                  <c:v>21.676914937601524</c:v>
                </c:pt>
                <c:pt idx="494">
                  <c:v>21.692984152071638</c:v>
                </c:pt>
                <c:pt idx="495">
                  <c:v>21.563943108686402</c:v>
                </c:pt>
                <c:pt idx="496">
                  <c:v>21.69368213964853</c:v>
                </c:pt>
                <c:pt idx="497">
                  <c:v>21.692286108400808</c:v>
                </c:pt>
                <c:pt idx="498">
                  <c:v>21.547987352367073</c:v>
                </c:pt>
                <c:pt idx="499">
                  <c:v>21.63028532092784</c:v>
                </c:pt>
                <c:pt idx="500">
                  <c:v>21.706933938298384</c:v>
                </c:pt>
                <c:pt idx="501">
                  <c:v>21.736154343153991</c:v>
                </c:pt>
                <c:pt idx="502">
                  <c:v>21.683905205738867</c:v>
                </c:pt>
                <c:pt idx="503">
                  <c:v>21.704145908933782</c:v>
                </c:pt>
                <c:pt idx="504">
                  <c:v>21.623955362860418</c:v>
                </c:pt>
                <c:pt idx="505">
                  <c:v>21.575271127100493</c:v>
                </c:pt>
                <c:pt idx="506">
                  <c:v>21.50172893060909</c:v>
                </c:pt>
                <c:pt idx="507">
                  <c:v>21.77392602154066</c:v>
                </c:pt>
                <c:pt idx="508">
                  <c:v>21.646791829375353</c:v>
                </c:pt>
                <c:pt idx="509">
                  <c:v>21.630636850042485</c:v>
                </c:pt>
                <c:pt idx="510">
                  <c:v>21.583757456099143</c:v>
                </c:pt>
                <c:pt idx="511">
                  <c:v>21.552599604368048</c:v>
                </c:pt>
                <c:pt idx="512">
                  <c:v>21.522398131847112</c:v>
                </c:pt>
                <c:pt idx="513">
                  <c:v>21.558627317761939</c:v>
                </c:pt>
                <c:pt idx="514">
                  <c:v>21.594706707200828</c:v>
                </c:pt>
                <c:pt idx="515">
                  <c:v>21.566776498639079</c:v>
                </c:pt>
                <c:pt idx="516">
                  <c:v>21.512069331356031</c:v>
                </c:pt>
                <c:pt idx="517">
                  <c:v>21.486016501323689</c:v>
                </c:pt>
                <c:pt idx="518">
                  <c:v>21.728858452495178</c:v>
                </c:pt>
                <c:pt idx="519">
                  <c:v>21.571024851317095</c:v>
                </c:pt>
                <c:pt idx="520">
                  <c:v>21.426119975521591</c:v>
                </c:pt>
                <c:pt idx="521">
                  <c:v>21.602468778611076</c:v>
                </c:pt>
                <c:pt idx="522">
                  <c:v>21.577393486791095</c:v>
                </c:pt>
                <c:pt idx="523">
                  <c:v>21.451276308570044</c:v>
                </c:pt>
                <c:pt idx="524">
                  <c:v>21.440144634159438</c:v>
                </c:pt>
                <c:pt idx="525">
                  <c:v>21.588350758059406</c:v>
                </c:pt>
                <c:pt idx="526">
                  <c:v>21.442300265461753</c:v>
                </c:pt>
                <c:pt idx="527">
                  <c:v>21.378482459633062</c:v>
                </c:pt>
                <c:pt idx="528">
                  <c:v>21.434753214219356</c:v>
                </c:pt>
                <c:pt idx="529">
                  <c:v>21.45845047039224</c:v>
                </c:pt>
                <c:pt idx="530">
                  <c:v>21.526668240610491</c:v>
                </c:pt>
                <c:pt idx="531">
                  <c:v>21.374862234750761</c:v>
                </c:pt>
                <c:pt idx="532">
                  <c:v>21.501015345558198</c:v>
                </c:pt>
                <c:pt idx="533">
                  <c:v>21.511712970661176</c:v>
                </c:pt>
                <c:pt idx="534">
                  <c:v>27.350453652623848</c:v>
                </c:pt>
                <c:pt idx="535">
                  <c:v>27.341351183421011</c:v>
                </c:pt>
                <c:pt idx="536">
                  <c:v>27.429066299801367</c:v>
                </c:pt>
                <c:pt idx="537">
                  <c:v>27.304844900872503</c:v>
                </c:pt>
                <c:pt idx="538">
                  <c:v>27.417518488544282</c:v>
                </c:pt>
                <c:pt idx="539">
                  <c:v>27.358093072020743</c:v>
                </c:pt>
                <c:pt idx="540">
                  <c:v>27.380968973796797</c:v>
                </c:pt>
                <c:pt idx="541">
                  <c:v>27.409570453149897</c:v>
                </c:pt>
                <c:pt idx="542">
                  <c:v>27.197360583294582</c:v>
                </c:pt>
                <c:pt idx="543">
                  <c:v>27.32822684685701</c:v>
                </c:pt>
                <c:pt idx="544">
                  <c:v>27.356638597728889</c:v>
                </c:pt>
                <c:pt idx="545">
                  <c:v>27.393651823215166</c:v>
                </c:pt>
                <c:pt idx="546">
                  <c:v>27.28726757915874</c:v>
                </c:pt>
                <c:pt idx="547">
                  <c:v>27.383144492207428</c:v>
                </c:pt>
                <c:pt idx="548">
                  <c:v>27.425459257726274</c:v>
                </c:pt>
                <c:pt idx="549">
                  <c:v>27.338071957950035</c:v>
                </c:pt>
                <c:pt idx="550">
                  <c:v>27.296793043618202</c:v>
                </c:pt>
                <c:pt idx="551">
                  <c:v>27.184758560794805</c:v>
                </c:pt>
                <c:pt idx="552">
                  <c:v>27.201063583557325</c:v>
                </c:pt>
                <c:pt idx="553">
                  <c:v>27.315448034781774</c:v>
                </c:pt>
                <c:pt idx="554">
                  <c:v>27.38495700807124</c:v>
                </c:pt>
                <c:pt idx="555">
                  <c:v>27.25237319219158</c:v>
                </c:pt>
                <c:pt idx="556">
                  <c:v>27.368267578216432</c:v>
                </c:pt>
                <c:pt idx="557">
                  <c:v>27.255317017807251</c:v>
                </c:pt>
                <c:pt idx="558">
                  <c:v>27.130434468008584</c:v>
                </c:pt>
                <c:pt idx="559">
                  <c:v>27.292397973417138</c:v>
                </c:pt>
                <c:pt idx="560">
                  <c:v>27.159498804879242</c:v>
                </c:pt>
                <c:pt idx="561">
                  <c:v>27.32822684685701</c:v>
                </c:pt>
                <c:pt idx="562">
                  <c:v>27.222510630514062</c:v>
                </c:pt>
                <c:pt idx="563">
                  <c:v>27.248323802185446</c:v>
                </c:pt>
                <c:pt idx="564">
                  <c:v>27.19884197284626</c:v>
                </c:pt>
                <c:pt idx="565">
                  <c:v>27.154661497448519</c:v>
                </c:pt>
                <c:pt idx="566">
                  <c:v>27.068629138104853</c:v>
                </c:pt>
                <c:pt idx="567">
                  <c:v>27.165821178481515</c:v>
                </c:pt>
                <c:pt idx="568">
                  <c:v>27.155778038297139</c:v>
                </c:pt>
                <c:pt idx="569">
                  <c:v>27.113995464383077</c:v>
                </c:pt>
                <c:pt idx="570">
                  <c:v>27.121471993958544</c:v>
                </c:pt>
                <c:pt idx="571">
                  <c:v>27.21512132651528</c:v>
                </c:pt>
                <c:pt idx="572">
                  <c:v>27.219925089116408</c:v>
                </c:pt>
                <c:pt idx="573">
                  <c:v>27.168051249988142</c:v>
                </c:pt>
                <c:pt idx="574">
                  <c:v>27.149449074895951</c:v>
                </c:pt>
                <c:pt idx="575">
                  <c:v>27.116239610195151</c:v>
                </c:pt>
                <c:pt idx="576">
                  <c:v>27.097151352182873</c:v>
                </c:pt>
                <c:pt idx="577">
                  <c:v>27.077270748279389</c:v>
                </c:pt>
                <c:pt idx="578">
                  <c:v>27.065996640994054</c:v>
                </c:pt>
                <c:pt idx="579">
                  <c:v>27.099773693770913</c:v>
                </c:pt>
                <c:pt idx="580">
                  <c:v>27.131927314997682</c:v>
                </c:pt>
                <c:pt idx="581">
                  <c:v>27.020378262004932</c:v>
                </c:pt>
                <c:pt idx="582">
                  <c:v>27.212163843862353</c:v>
                </c:pt>
                <c:pt idx="583">
                  <c:v>27.178450686485711</c:v>
                </c:pt>
                <c:pt idx="584">
                  <c:v>27.179935304381697</c:v>
                </c:pt>
                <c:pt idx="585">
                  <c:v>27.137150259847921</c:v>
                </c:pt>
                <c:pt idx="586">
                  <c:v>26.864764337275883</c:v>
                </c:pt>
                <c:pt idx="587">
                  <c:v>27.035107889080948</c:v>
                </c:pt>
                <c:pt idx="588">
                  <c:v>27.082151336246007</c:v>
                </c:pt>
                <c:pt idx="589">
                  <c:v>27.044159875178551</c:v>
                </c:pt>
                <c:pt idx="590">
                  <c:v>27.052072631970326</c:v>
                </c:pt>
                <c:pt idx="591">
                  <c:v>27.165821178481515</c:v>
                </c:pt>
                <c:pt idx="592">
                  <c:v>26.973758245395381</c:v>
                </c:pt>
                <c:pt idx="593">
                  <c:v>27.133793012996179</c:v>
                </c:pt>
                <c:pt idx="594">
                  <c:v>27.106887489814198</c:v>
                </c:pt>
                <c:pt idx="595">
                  <c:v>27.031710960737382</c:v>
                </c:pt>
                <c:pt idx="596">
                  <c:v>27.009030018643671</c:v>
                </c:pt>
                <c:pt idx="597">
                  <c:v>27.107261738789209</c:v>
                </c:pt>
                <c:pt idx="598">
                  <c:v>26.942156974981188</c:v>
                </c:pt>
                <c:pt idx="599">
                  <c:v>27.126701227629169</c:v>
                </c:pt>
                <c:pt idx="600">
                  <c:v>27.033975727236736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2832"/>
        <c:axId val="425973024"/>
      </c:scatterChart>
      <c:valAx>
        <c:axId val="425965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sweepAPT!$C$31</c:f>
              <c:strCache>
                <c:ptCount val="1"/>
                <c:pt idx="0">
                  <c:v>Dist.(mm)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7536"/>
        <c:crosses val="autoZero"/>
        <c:crossBetween val="midCat"/>
      </c:valAx>
      <c:valAx>
        <c:axId val="4259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sweepAPT!$D$31</c:f>
              <c:strCache>
                <c:ptCount val="1"/>
                <c:pt idx="0">
                  <c:v>Magnitude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5576"/>
        <c:crosses val="autoZero"/>
        <c:crossBetween val="midCat"/>
      </c:valAx>
      <c:valAx>
        <c:axId val="425973024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Log Mag/cm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2832"/>
        <c:crosses val="max"/>
        <c:crossBetween val="midCat"/>
      </c:valAx>
      <c:valAx>
        <c:axId val="425962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5973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41059583165328"/>
          <c:y val="0.81948122221639608"/>
          <c:w val="0.22508895334449003"/>
          <c:h val="0.1786241763235628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 IQ/VGA calibration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732947698575664E-2"/>
          <c:y val="0.13467592592592595"/>
          <c:w val="0.85977456594241142"/>
          <c:h val="0.69773950131233597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sweepAPT!$CQ$31</c:f>
              <c:strCache>
                <c:ptCount val="1"/>
                <c:pt idx="0">
                  <c:v>cm'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sweepAPT!$CP$32:$CP$632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sweepAPT!$CQ$32:$CQ$632</c:f>
              <c:numCache>
                <c:formatCode>General</c:formatCode>
                <c:ptCount val="601"/>
                <c:pt idx="0">
                  <c:v>-61.172414077227216</c:v>
                </c:pt>
                <c:pt idx="1">
                  <c:v>-60.902054925412294</c:v>
                </c:pt>
                <c:pt idx="2">
                  <c:v>-60.625125896857156</c:v>
                </c:pt>
                <c:pt idx="3">
                  <c:v>-60.341788883023881</c:v>
                </c:pt>
                <c:pt idx="4">
                  <c:v>-60.052202527142597</c:v>
                </c:pt>
                <c:pt idx="5">
                  <c:v>-59.756522332510315</c:v>
                </c:pt>
                <c:pt idx="6">
                  <c:v>-59.454900765786768</c:v>
                </c:pt>
                <c:pt idx="7">
                  <c:v>-59.147487355443324</c:v>
                </c:pt>
                <c:pt idx="8">
                  <c:v>-58.834428785522121</c:v>
                </c:pt>
                <c:pt idx="9">
                  <c:v>-58.515868984862728</c:v>
                </c:pt>
                <c:pt idx="10">
                  <c:v>-58.191949211953606</c:v>
                </c:pt>
                <c:pt idx="11">
                  <c:v>-57.862808135564308</c:v>
                </c:pt>
                <c:pt idx="12">
                  <c:v>-57.52858191131336</c:v>
                </c:pt>
                <c:pt idx="13">
                  <c:v>-57.189404254324252</c:v>
                </c:pt>
                <c:pt idx="14">
                  <c:v>-56.845406508120682</c:v>
                </c:pt>
                <c:pt idx="15">
                  <c:v>-56.496717709908651</c:v>
                </c:pt>
                <c:pt idx="16">
                  <c:v>-56.143464652391287</c:v>
                </c:pt>
                <c:pt idx="17">
                  <c:v>-55.785771942258542</c:v>
                </c:pt>
                <c:pt idx="18">
                  <c:v>-55.423762055492006</c:v>
                </c:pt>
                <c:pt idx="19">
                  <c:v>-55.057555389620326</c:v>
                </c:pt>
                <c:pt idx="20">
                  <c:v>-54.687270313059422</c:v>
                </c:pt>
                <c:pt idx="21">
                  <c:v>-54.313023211666916</c:v>
                </c:pt>
                <c:pt idx="22">
                  <c:v>-53.934928532637912</c:v>
                </c:pt>
                <c:pt idx="23">
                  <c:v>-53.553098825865582</c:v>
                </c:pt>
                <c:pt idx="24">
                  <c:v>-53.167644782886846</c:v>
                </c:pt>
                <c:pt idx="25">
                  <c:v>-52.778675273530204</c:v>
                </c:pt>
                <c:pt idx="26">
                  <c:v>-52.386297380379681</c:v>
                </c:pt>
                <c:pt idx="27">
                  <c:v>-51.990616431165549</c:v>
                </c:pt>
                <c:pt idx="28">
                  <c:v>-51.59173602918937</c:v>
                </c:pt>
                <c:pt idx="29">
                  <c:v>-51.189758081888009</c:v>
                </c:pt>
                <c:pt idx="30">
                  <c:v>-50.784782827637933</c:v>
                </c:pt>
                <c:pt idx="31">
                  <c:v>-50.376908860898439</c:v>
                </c:pt>
                <c:pt idx="32">
                  <c:v>-49.966233155789254</c:v>
                </c:pt>
                <c:pt idx="33">
                  <c:v>-49.552851088195517</c:v>
                </c:pt>
                <c:pt idx="34">
                  <c:v>-49.136856456489355</c:v>
                </c:pt>
                <c:pt idx="35">
                  <c:v>-48.718341500956029</c:v>
                </c:pt>
                <c:pt idx="36">
                  <c:v>-48.297396922008296</c:v>
                </c:pt>
                <c:pt idx="37">
                  <c:v>-47.874111897270971</c:v>
                </c:pt>
                <c:pt idx="38">
                  <c:v>-47.448574097614745</c:v>
                </c:pt>
                <c:pt idx="39">
                  <c:v>-47.02086970221562</c:v>
                </c:pt>
                <c:pt idx="40">
                  <c:v>-46.59108341271407</c:v>
                </c:pt>
                <c:pt idx="41">
                  <c:v>-46.159298466544911</c:v>
                </c:pt>
                <c:pt idx="42">
                  <c:v>-45.725596649507374</c:v>
                </c:pt>
                <c:pt idx="43">
                  <c:v>-45.290058307641374</c:v>
                </c:pt>
                <c:pt idx="44">
                  <c:v>-44.852762358474436</c:v>
                </c:pt>
                <c:pt idx="45">
                  <c:v>-44.413786301700661</c:v>
                </c:pt>
                <c:pt idx="46">
                  <c:v>-43.973206229351611</c:v>
                </c:pt>
                <c:pt idx="47">
                  <c:v>-43.531096835515605</c:v>
                </c:pt>
                <c:pt idx="48">
                  <c:v>-43.087531425660906</c:v>
                </c:pt>
                <c:pt idx="49">
                  <c:v>-42.642581925614806</c:v>
                </c:pt>
                <c:pt idx="50">
                  <c:v>-42.196318890249231</c:v>
                </c:pt>
                <c:pt idx="51">
                  <c:v>-41.748811511921296</c:v>
                </c:pt>
                <c:pt idx="52">
                  <c:v>-41.300127628714201</c:v>
                </c:pt>
                <c:pt idx="53">
                  <c:v>-40.850333732523012</c:v>
                </c:pt>
                <c:pt idx="54">
                  <c:v>-40.399494977026563</c:v>
                </c:pt>
                <c:pt idx="55">
                  <c:v>-39.947675185585609</c:v>
                </c:pt>
                <c:pt idx="56">
                  <c:v>-39.494936859104548</c:v>
                </c:pt>
                <c:pt idx="57">
                  <c:v>-39.041341183892413</c:v>
                </c:pt>
                <c:pt idx="58">
                  <c:v>-38.586948039556844</c:v>
                </c:pt>
                <c:pt idx="59">
                  <c:v>-38.13181600696246</c:v>
                </c:pt>
                <c:pt idx="60">
                  <c:v>-37.67600237628362</c:v>
                </c:pt>
                <c:pt idx="61">
                  <c:v>-37.219563155178967</c:v>
                </c:pt>
                <c:pt idx="62">
                  <c:v>-36.762553077113914</c:v>
                </c:pt>
                <c:pt idx="63">
                  <c:v>-36.305025609855093</c:v>
                </c:pt>
                <c:pt idx="64">
                  <c:v>-35.847032964158885</c:v>
                </c:pt>
                <c:pt idx="65">
                  <c:v>-35.388626102674372</c:v>
                </c:pt>
                <c:pt idx="66">
                  <c:v>-34.929854749079652</c:v>
                </c:pt>
                <c:pt idx="67">
                  <c:v>-34.470767397468222</c:v>
                </c:pt>
                <c:pt idx="68">
                  <c:v>-34.011411322000782</c:v>
                </c:pt>
                <c:pt idx="69">
                  <c:v>-33.551832586836184</c:v>
                </c:pt>
                <c:pt idx="70">
                  <c:v>-33.092076056353363</c:v>
                </c:pt>
                <c:pt idx="71">
                  <c:v>-32.632185405674811</c:v>
                </c:pt>
                <c:pt idx="72">
                  <c:v>-32.172203131500652</c:v>
                </c:pt>
                <c:pt idx="73">
                  <c:v>-31.712170563260461</c:v>
                </c:pt>
                <c:pt idx="74">
                  <c:v>-31.252127874589199</c:v>
                </c:pt>
                <c:pt idx="75">
                  <c:v>-30.792114095131602</c:v>
                </c:pt>
                <c:pt idx="76">
                  <c:v>-30.332167122678573</c:v>
                </c:pt>
                <c:pt idx="77">
                  <c:v>-29.87232373563717</c:v>
                </c:pt>
                <c:pt idx="78">
                  <c:v>-29.412619605835385</c:v>
                </c:pt>
                <c:pt idx="79">
                  <c:v>-28.953089311660825</c:v>
                </c:pt>
                <c:pt idx="80">
                  <c:v>-28.493766351531857</c:v>
                </c:pt>
                <c:pt idx="81">
                  <c:v>-28.034683157698382</c:v>
                </c:pt>
                <c:pt idx="82">
                  <c:v>-27.57587111036846</c:v>
                </c:pt>
                <c:pt idx="83">
                  <c:v>-27.117360552155926</c:v>
                </c:pt>
                <c:pt idx="84">
                  <c:v>-26.659180802843114</c:v>
                </c:pt>
                <c:pt idx="85">
                  <c:v>-26.201360174452155</c:v>
                </c:pt>
                <c:pt idx="86">
                  <c:v>-25.743925986617132</c:v>
                </c:pt>
                <c:pt idx="87">
                  <c:v>-25.286904582248642</c:v>
                </c:pt>
                <c:pt idx="88">
                  <c:v>-24.830321343481867</c:v>
                </c:pt>
                <c:pt idx="89">
                  <c:v>-24.374200707897941</c:v>
                </c:pt>
                <c:pt idx="90">
                  <c:v>-23.918566185008256</c:v>
                </c:pt>
                <c:pt idx="91">
                  <c:v>-23.463440372990593</c:v>
                </c:pt>
                <c:pt idx="92">
                  <c:v>-23.008844975665138</c:v>
                </c:pt>
                <c:pt idx="93">
                  <c:v>-22.554800819698368</c:v>
                </c:pt>
                <c:pt idx="94">
                  <c:v>-22.101327872021802</c:v>
                </c:pt>
                <c:pt idx="95">
                  <c:v>-21.648445257452721</c:v>
                </c:pt>
                <c:pt idx="96">
                  <c:v>-21.196171276503062</c:v>
                </c:pt>
                <c:pt idx="97">
                  <c:v>-20.744523423362732</c:v>
                </c:pt>
                <c:pt idx="98">
                  <c:v>-20.293518404043127</c:v>
                </c:pt>
                <c:pt idx="99">
                  <c:v>-19.843172154666306</c:v>
                </c:pt>
                <c:pt idx="100">
                  <c:v>-19.393499859885274</c:v>
                </c:pt>
                <c:pt idx="101">
                  <c:v>-18.944515971420461</c:v>
                </c:pt>
                <c:pt idx="102">
                  <c:v>-18.496234226697361</c:v>
                </c:pt>
                <c:pt idx="103">
                  <c:v>-18.048667667570406</c:v>
                </c:pt>
                <c:pt idx="104">
                  <c:v>-17.601828659117707</c:v>
                </c:pt>
                <c:pt idx="105">
                  <c:v>-17.155728908491731</c:v>
                </c:pt>
                <c:pt idx="106">
                  <c:v>-16.710379483810438</c:v>
                </c:pt>
                <c:pt idx="107">
                  <c:v>-16.265790833074149</c:v>
                </c:pt>
                <c:pt idx="108">
                  <c:v>-15.821972803092613</c:v>
                </c:pt>
                <c:pt idx="109">
                  <c:v>-15.378934658407722</c:v>
                </c:pt>
                <c:pt idx="110">
                  <c:v>-14.936685100196732</c:v>
                </c:pt>
                <c:pt idx="111">
                  <c:v>-14.49523228514148</c:v>
                </c:pt>
                <c:pt idx="112">
                  <c:v>-14.054583844249006</c:v>
                </c:pt>
                <c:pt idx="113">
                  <c:v>-13.614746901609275</c:v>
                </c:pt>
                <c:pt idx="114">
                  <c:v>-13.175728093075975</c:v>
                </c:pt>
                <c:pt idx="115">
                  <c:v>-12.737533584856431</c:v>
                </c:pt>
                <c:pt idx="116">
                  <c:v>-12.300169091997216</c:v>
                </c:pt>
                <c:pt idx="117">
                  <c:v>-11.863639896752062</c:v>
                </c:pt>
                <c:pt idx="118">
                  <c:v>-11.427950866819113</c:v>
                </c:pt>
                <c:pt idx="119">
                  <c:v>-10.993106473434892</c:v>
                </c:pt>
                <c:pt idx="120">
                  <c:v>-10.559110809312557</c:v>
                </c:pt>
                <c:pt idx="121">
                  <c:v>-10.125967606412594</c:v>
                </c:pt>
                <c:pt idx="122">
                  <c:v>-9.6936802535341773</c:v>
                </c:pt>
                <c:pt idx="123">
                  <c:v>-9.2622518137159968</c:v>
                </c:pt>
                <c:pt idx="124">
                  <c:v>-8.8316850414357475</c:v>
                </c:pt>
                <c:pt idx="125">
                  <c:v>-8.4019823995975518</c:v>
                </c:pt>
                <c:pt idx="126">
                  <c:v>-7.9731460762975823</c:v>
                </c:pt>
                <c:pt idx="127">
                  <c:v>-7.5451780013577583</c:v>
                </c:pt>
                <c:pt idx="128">
                  <c:v>-7.1180798626185835</c:v>
                </c:pt>
                <c:pt idx="129">
                  <c:v>-6.6918531219821116</c:v>
                </c:pt>
                <c:pt idx="130">
                  <c:v>-6.2664990311964281</c:v>
                </c:pt>
                <c:pt idx="131">
                  <c:v>-5.8420186473739264</c:v>
                </c:pt>
                <c:pt idx="132">
                  <c:v>-5.4184128482354454</c:v>
                </c:pt>
                <c:pt idx="133">
                  <c:v>-4.9956823470733216</c:v>
                </c:pt>
                <c:pt idx="134">
                  <c:v>-4.5738277074262346</c:v>
                </c:pt>
                <c:pt idx="135">
                  <c:v>-4.1528493574599548</c:v>
                </c:pt>
                <c:pt idx="136">
                  <c:v>-3.7327476040476339</c:v>
                </c:pt>
                <c:pt idx="137">
                  <c:v>-3.3135226465443299</c:v>
                </c:pt>
                <c:pt idx="138">
                  <c:v>-2.8951745902506172</c:v>
                </c:pt>
                <c:pt idx="139">
                  <c:v>-2.4777034595605625</c:v>
                </c:pt>
                <c:pt idx="140">
                  <c:v>-2.0611092107897924</c:v>
                </c:pt>
                <c:pt idx="141">
                  <c:v>-1.6453917446798707</c:v>
                </c:pt>
                <c:pt idx="142">
                  <c:v>-1.230550918575243</c:v>
                </c:pt>
                <c:pt idx="143">
                  <c:v>-0.8165865582700107</c:v>
                </c:pt>
                <c:pt idx="144">
                  <c:v>-0.40349846952153329</c:v>
                </c:pt>
                <c:pt idx="145">
                  <c:v>8.7135507712382508E-3</c:v>
                </c:pt>
                <c:pt idx="146">
                  <c:v>0.42004970372687073</c:v>
                </c:pt>
                <c:pt idx="147">
                  <c:v>0.8305101779791817</c:v>
                </c:pt>
                <c:pt idx="148">
                  <c:v>1.2400951395153654</c:v>
                </c:pt>
                <c:pt idx="149">
                  <c:v>1.6488047218547242</c:v>
                </c:pt>
                <c:pt idx="150">
                  <c:v>2.0566390165691151</c:v>
                </c:pt>
                <c:pt idx="151">
                  <c:v>2.4635980641447919</c:v>
                </c:pt>
                <c:pt idx="152">
                  <c:v>2.8696818451857702</c:v>
                </c:pt>
                <c:pt idx="153">
                  <c:v>3.2748902719581179</c:v>
                </c:pt>
                <c:pt idx="154">
                  <c:v>3.6792231802744126</c:v>
                </c:pt>
                <c:pt idx="155">
                  <c:v>4.0826803217171381</c:v>
                </c:pt>
                <c:pt idx="156">
                  <c:v>4.4852613561998282</c:v>
                </c:pt>
                <c:pt idx="157">
                  <c:v>4.8869658448640596</c:v>
                </c:pt>
                <c:pt idx="158">
                  <c:v>5.2877932433104258</c:v>
                </c:pt>
                <c:pt idx="159">
                  <c:v>5.687742895161259</c:v>
                </c:pt>
                <c:pt idx="160">
                  <c:v>6.0868140259525187</c:v>
                </c:pt>
                <c:pt idx="161">
                  <c:v>6.4850057373522265</c:v>
                </c:pt>
                <c:pt idx="162">
                  <c:v>6.8823170017022584</c:v>
                </c:pt>
                <c:pt idx="163">
                  <c:v>7.2787466568805108</c:v>
                </c:pt>
                <c:pt idx="164">
                  <c:v>7.6742934014798694</c:v>
                </c:pt>
                <c:pt idx="165">
                  <c:v>8.0689557903001248</c:v>
                </c:pt>
                <c:pt idx="166">
                  <c:v>8.4627322301494559</c:v>
                </c:pt>
                <c:pt idx="167">
                  <c:v>8.8556209759509681</c:v>
                </c:pt>
                <c:pt idx="168">
                  <c:v>9.247620127150185</c:v>
                </c:pt>
                <c:pt idx="169">
                  <c:v>9.6387276244192961</c:v>
                </c:pt>
                <c:pt idx="170">
                  <c:v>10.028941246653046</c:v>
                </c:pt>
                <c:pt idx="171">
                  <c:v>10.418258608252343</c:v>
                </c:pt>
                <c:pt idx="172">
                  <c:v>10.806677156689707</c:v>
                </c:pt>
                <c:pt idx="173">
                  <c:v>11.194194170352464</c:v>
                </c:pt>
                <c:pt idx="174">
                  <c:v>11.580806756657886</c:v>
                </c:pt>
                <c:pt idx="175">
                  <c:v>11.966511850435317</c:v>
                </c:pt>
                <c:pt idx="176">
                  <c:v>12.351306212569771</c:v>
                </c:pt>
                <c:pt idx="177">
                  <c:v>12.735186428901617</c:v>
                </c:pt>
                <c:pt idx="178">
                  <c:v>13.118148909376707</c:v>
                </c:pt>
                <c:pt idx="179">
                  <c:v>13.500189887441191</c:v>
                </c:pt>
                <c:pt idx="180">
                  <c:v>13.881305419675556</c:v>
                </c:pt>
                <c:pt idx="181">
                  <c:v>14.261491385661676</c:v>
                </c:pt>
                <c:pt idx="182">
                  <c:v>14.640743488077453</c:v>
                </c:pt>
                <c:pt idx="183">
                  <c:v>15.019057253012704</c:v>
                </c:pt>
                <c:pt idx="184">
                  <c:v>15.396428030500628</c:v>
                </c:pt>
                <c:pt idx="185">
                  <c:v>15.772850995258795</c:v>
                </c:pt>
                <c:pt idx="186">
                  <c:v>16.148321147633411</c:v>
                </c:pt>
                <c:pt idx="187">
                  <c:v>16.522833314741199</c:v>
                </c:pt>
                <c:pt idx="188">
                  <c:v>16.896382151802442</c:v>
                </c:pt>
                <c:pt idx="189">
                  <c:v>17.268962143659412</c:v>
                </c:pt>
                <c:pt idx="190">
                  <c:v>17.640567606473908</c:v>
                </c:pt>
                <c:pt idx="191">
                  <c:v>18.011192689598055</c:v>
                </c:pt>
                <c:pt idx="192">
                  <c:v>18.380831377612122</c:v>
                </c:pt>
                <c:pt idx="193">
                  <c:v>18.74947749252345</c:v>
                </c:pt>
                <c:pt idx="194">
                  <c:v>19.117124696120474</c:v>
                </c:pt>
                <c:pt idx="195">
                  <c:v>19.483766492475876</c:v>
                </c:pt>
                <c:pt idx="196">
                  <c:v>19.849396230592987</c:v>
                </c:pt>
                <c:pt idx="197">
                  <c:v>20.214007107189421</c:v>
                </c:pt>
                <c:pt idx="198">
                  <c:v>20.577592169612402</c:v>
                </c:pt>
                <c:pt idx="199">
                  <c:v>20.940144318879696</c:v>
                </c:pt>
                <c:pt idx="200">
                  <c:v>21.301656312840681</c:v>
                </c:pt>
                <c:pt idx="201">
                  <c:v>21.662120769451803</c:v>
                </c:pt>
                <c:pt idx="202">
                  <c:v>22.021530170161014</c:v>
                </c:pt>
                <c:pt idx="203">
                  <c:v>22.379876863395342</c:v>
                </c:pt>
                <c:pt idx="204">
                  <c:v>22.7371530681467</c:v>
                </c:pt>
                <c:pt idx="205">
                  <c:v>23.093350877650224</c:v>
                </c:pt>
                <c:pt idx="206">
                  <c:v>23.448462263150123</c:v>
                </c:pt>
                <c:pt idx="207">
                  <c:v>23.802479077747645</c:v>
                </c:pt>
                <c:pt idx="208">
                  <c:v>24.155393060326713</c:v>
                </c:pt>
                <c:pt idx="209">
                  <c:v>24.507195839551358</c:v>
                </c:pt>
                <c:pt idx="210">
                  <c:v>24.857878937931208</c:v>
                </c:pt>
                <c:pt idx="211">
                  <c:v>25.207433775949276</c:v>
                </c:pt>
                <c:pt idx="212">
                  <c:v>25.55585167624838</c:v>
                </c:pt>
                <c:pt idx="213">
                  <c:v>25.903123867870772</c:v>
                </c:pt>
                <c:pt idx="214">
                  <c:v>26.24924149054749</c:v>
                </c:pt>
                <c:pt idx="215">
                  <c:v>26.59419559903246</c:v>
                </c:pt>
                <c:pt idx="216">
                  <c:v>26.937977167477499</c:v>
                </c:pt>
                <c:pt idx="217">
                  <c:v>27.280577093844329</c:v>
                </c:pt>
                <c:pt idx="218">
                  <c:v>27.62198620434939</c:v>
                </c:pt>
                <c:pt idx="219">
                  <c:v>27.962195257937761</c:v>
                </c:pt>
                <c:pt idx="220">
                  <c:v>28.301194950782822</c:v>
                </c:pt>
                <c:pt idx="221">
                  <c:v>28.638975920807702</c:v>
                </c:pt>
                <c:pt idx="222">
                  <c:v>28.975528752225369</c:v>
                </c:pt>
                <c:pt idx="223">
                  <c:v>29.310843980094003</c:v>
                </c:pt>
                <c:pt idx="224">
                  <c:v>29.64491209488471</c:v>
                </c:pt>
                <c:pt idx="225">
                  <c:v>29.977723547058002</c:v>
                </c:pt>
                <c:pt idx="226">
                  <c:v>30.309268751646904</c:v>
                </c:pt>
                <c:pt idx="227">
                  <c:v>30.639538092843441</c:v>
                </c:pt>
                <c:pt idx="228">
                  <c:v>30.968521928585997</c:v>
                </c:pt>
                <c:pt idx="229">
                  <c:v>31.296210595144849</c:v>
                </c:pt>
                <c:pt idx="230">
                  <c:v>31.622594411704075</c:v>
                </c:pt>
                <c:pt idx="231">
                  <c:v>31.947663684936881</c:v>
                </c:pt>
                <c:pt idx="232">
                  <c:v>32.271408713572718</c:v>
                </c:pt>
                <c:pt idx="233">
                  <c:v>32.593819792953944</c:v>
                </c:pt>
                <c:pt idx="234">
                  <c:v>32.914887219580017</c:v>
                </c:pt>
                <c:pt idx="235">
                  <c:v>33.234601295638257</c:v>
                </c:pt>
                <c:pt idx="236">
                  <c:v>33.552952333518384</c:v>
                </c:pt>
                <c:pt idx="237">
                  <c:v>33.869930660310047</c:v>
                </c:pt>
                <c:pt idx="238">
                  <c:v>34.185526622281806</c:v>
                </c:pt>
                <c:pt idx="239">
                  <c:v>34.499730589340516</c:v>
                </c:pt>
                <c:pt idx="240">
                  <c:v>34.812532959469102</c:v>
                </c:pt>
                <c:pt idx="241">
                  <c:v>35.123924163142838</c:v>
                </c:pt>
                <c:pt idx="242">
                  <c:v>35.433894667722377</c:v>
                </c:pt>
                <c:pt idx="243">
                  <c:v>35.742434981822406</c:v>
                </c:pt>
                <c:pt idx="244">
                  <c:v>36.049535659656613</c:v>
                </c:pt>
                <c:pt idx="245">
                  <c:v>36.355187305356729</c:v>
                </c:pt>
                <c:pt idx="246">
                  <c:v>36.659380577265544</c:v>
                </c:pt>
                <c:pt idx="247">
                  <c:v>36.962106192204281</c:v>
                </c:pt>
                <c:pt idx="248">
                  <c:v>37.263354929712911</c:v>
                </c:pt>
                <c:pt idx="249">
                  <c:v>37.563117636263705</c:v>
                </c:pt>
                <c:pt idx="250">
                  <c:v>37.861385229447464</c:v>
                </c:pt>
                <c:pt idx="251">
                  <c:v>38.158148702132863</c:v>
                </c:pt>
                <c:pt idx="252">
                  <c:v>38.453399126598285</c:v>
                </c:pt>
                <c:pt idx="253">
                  <c:v>38.747127658636764</c:v>
                </c:pt>
                <c:pt idx="254">
                  <c:v>39.039325541633637</c:v>
                </c:pt>
                <c:pt idx="255">
                  <c:v>39.32998411061731</c:v>
                </c:pt>
                <c:pt idx="256">
                  <c:v>39.619094796283861</c:v>
                </c:pt>
                <c:pt idx="257">
                  <c:v>39.906649128994793</c:v>
                </c:pt>
                <c:pt idx="258">
                  <c:v>40.19263874274926</c:v>
                </c:pt>
                <c:pt idx="259">
                  <c:v>40.477055379130938</c:v>
                </c:pt>
                <c:pt idx="260">
                  <c:v>40.759890891229546</c:v>
                </c:pt>
                <c:pt idx="261">
                  <c:v>41.041137247538295</c:v>
                </c:pt>
                <c:pt idx="262">
                  <c:v>41.320786535827466</c:v>
                </c:pt>
                <c:pt idx="263">
                  <c:v>41.598830966994463</c:v>
                </c:pt>
                <c:pt idx="264">
                  <c:v>41.875262878891967</c:v>
                </c:pt>
                <c:pt idx="265">
                  <c:v>42.150074740133363</c:v>
                </c:pt>
                <c:pt idx="266">
                  <c:v>42.423259153877815</c:v>
                </c:pt>
                <c:pt idx="267">
                  <c:v>42.694808861594581</c:v>
                </c:pt>
                <c:pt idx="268">
                  <c:v>42.964716746807476</c:v>
                </c:pt>
                <c:pt idx="269">
                  <c:v>43.232975838821325</c:v>
                </c:pt>
                <c:pt idx="270">
                  <c:v>43.499579316429283</c:v>
                </c:pt>
                <c:pt idx="271">
                  <c:v>43.764520511603969</c:v>
                </c:pt>
                <c:pt idx="272">
                  <c:v>44.027792913171417</c:v>
                </c:pt>
                <c:pt idx="273">
                  <c:v>44.289390170469986</c:v>
                </c:pt>
                <c:pt idx="274">
                  <c:v>44.549306096994094</c:v>
                </c:pt>
                <c:pt idx="275">
                  <c:v>44.807534674024446</c:v>
                </c:pt>
                <c:pt idx="276">
                  <c:v>45.064070054244723</c:v>
                </c:pt>
                <c:pt idx="277">
                  <c:v>45.318906565346168</c:v>
                </c:pt>
                <c:pt idx="278">
                  <c:v>45.572038713620636</c:v>
                </c:pt>
                <c:pt idx="279">
                  <c:v>45.823461187542584</c:v>
                </c:pt>
                <c:pt idx="280">
                  <c:v>46.073168861341316</c:v>
                </c:pt>
                <c:pt idx="281">
                  <c:v>46.32115679856377</c:v>
                </c:pt>
                <c:pt idx="282">
                  <c:v>46.567420255628406</c:v>
                </c:pt>
                <c:pt idx="283">
                  <c:v>46.811954685371632</c:v>
                </c:pt>
                <c:pt idx="284">
                  <c:v>47.05475574058601</c:v>
                </c:pt>
                <c:pt idx="285">
                  <c:v>47.295819277552525</c:v>
                </c:pt>
                <c:pt idx="286">
                  <c:v>47.535141359565827</c:v>
                </c:pt>
                <c:pt idx="287">
                  <c:v>47.772718260453779</c:v>
                </c:pt>
                <c:pt idx="288">
                  <c:v>48.008546468092206</c:v>
                </c:pt>
                <c:pt idx="289">
                  <c:v>48.242622687913581</c:v>
                </c:pt>
                <c:pt idx="290">
                  <c:v>48.474943846412188</c:v>
                </c:pt>
                <c:pt idx="291">
                  <c:v>48.705507094643799</c:v>
                </c:pt>
                <c:pt idx="292">
                  <c:v>48.934309811721519</c:v>
                </c:pt>
                <c:pt idx="293">
                  <c:v>49.161349608307965</c:v>
                </c:pt>
                <c:pt idx="294">
                  <c:v>49.386624330102798</c:v>
                </c:pt>
                <c:pt idx="295">
                  <c:v>49.610132061326482</c:v>
                </c:pt>
                <c:pt idx="296">
                  <c:v>49.831871128199957</c:v>
                </c:pt>
                <c:pt idx="297">
                  <c:v>50.051840102420037</c:v>
                </c:pt>
                <c:pt idx="298">
                  <c:v>50.270037804630313</c:v>
                </c:pt>
                <c:pt idx="299">
                  <c:v>50.486463307887611</c:v>
                </c:pt>
                <c:pt idx="300">
                  <c:v>50.701115941122566</c:v>
                </c:pt>
                <c:pt idx="301">
                  <c:v>50.913995292595644</c:v>
                </c:pt>
                <c:pt idx="302">
                  <c:v>51.125101213345729</c:v>
                </c:pt>
                <c:pt idx="303">
                  <c:v>51.334433820633137</c:v>
                </c:pt>
                <c:pt idx="304">
                  <c:v>51.541993501374129</c:v>
                </c:pt>
                <c:pt idx="305">
                  <c:v>51.747780915568043</c:v>
                </c:pt>
                <c:pt idx="306">
                  <c:v>51.951796999714013</c:v>
                </c:pt>
                <c:pt idx="307">
                  <c:v>52.154042970218761</c:v>
                </c:pt>
                <c:pt idx="308">
                  <c:v>52.354520326791665</c:v>
                </c:pt>
                <c:pt idx="309">
                  <c:v>52.553230855828545</c:v>
                </c:pt>
                <c:pt idx="310">
                  <c:v>52.750176633780875</c:v>
                </c:pt>
                <c:pt idx="311">
                  <c:v>52.945360030509853</c:v>
                </c:pt>
                <c:pt idx="312">
                  <c:v>53.138783712625063</c:v>
                </c:pt>
                <c:pt idx="313">
                  <c:v>53.330450646802085</c:v>
                </c:pt>
                <c:pt idx="314">
                  <c:v>53.520364103083992</c:v>
                </c:pt>
                <c:pt idx="315">
                  <c:v>53.708527658157813</c:v>
                </c:pt>
                <c:pt idx="316">
                  <c:v>53.894945198609598</c:v>
                </c:pt>
                <c:pt idx="317">
                  <c:v>54.079620924153566</c:v>
                </c:pt>
                <c:pt idx="318">
                  <c:v>54.262559350832959</c:v>
                </c:pt>
                <c:pt idx="319">
                  <c:v>54.44376531419254</c:v>
                </c:pt>
                <c:pt idx="320">
                  <c:v>54.623243972418031</c:v>
                </c:pt>
                <c:pt idx="321">
                  <c:v>54.801000809442755</c:v>
                </c:pt>
                <c:pt idx="322">
                  <c:v>54.977041638016033</c:v>
                </c:pt>
                <c:pt idx="323">
                  <c:v>55.15137260273346</c:v>
                </c:pt>
                <c:pt idx="324">
                  <c:v>55.324000183025952</c:v>
                </c:pt>
                <c:pt idx="325">
                  <c:v>55.494931196103089</c:v>
                </c:pt>
                <c:pt idx="326">
                  <c:v>55.664172799850533</c:v>
                </c:pt>
                <c:pt idx="327">
                  <c:v>55.831732495676782</c:v>
                </c:pt>
                <c:pt idx="328">
                  <c:v>55.997618131306901</c:v>
                </c:pt>
                <c:pt idx="329">
                  <c:v>56.161837903521381</c:v>
                </c:pt>
                <c:pt idx="330">
                  <c:v>56.324400360834922</c:v>
                </c:pt>
                <c:pt idx="331">
                  <c:v>56.485314406113162</c:v>
                </c:pt>
                <c:pt idx="332">
                  <c:v>56.644589299125478</c:v>
                </c:pt>
                <c:pt idx="333">
                  <c:v>56.80223465902656</c:v>
                </c:pt>
                <c:pt idx="334">
                  <c:v>56.958260466769588</c:v>
                </c:pt>
                <c:pt idx="335">
                  <c:v>57.112677067439883</c:v>
                </c:pt>
                <c:pt idx="336">
                  <c:v>57.265495172513958</c:v>
                </c:pt>
                <c:pt idx="337">
                  <c:v>57.416725862033509</c:v>
                </c:pt>
                <c:pt idx="338">
                  <c:v>57.566380586694223</c:v>
                </c:pt>
                <c:pt idx="339">
                  <c:v>57.714471169845609</c:v>
                </c:pt>
                <c:pt idx="340">
                  <c:v>57.861009809398141</c:v>
                </c:pt>
                <c:pt idx="341">
                  <c:v>58.006009079632136</c:v>
                </c:pt>
                <c:pt idx="342">
                  <c:v>58.149481932908472</c:v>
                </c:pt>
                <c:pt idx="343">
                  <c:v>58.291441701272944</c:v>
                </c:pt>
                <c:pt idx="344">
                  <c:v>58.431902097955209</c:v>
                </c:pt>
                <c:pt idx="345">
                  <c:v>58.570877218754134</c:v>
                </c:pt>
                <c:pt idx="346">
                  <c:v>58.708381543309173</c:v>
                </c:pt>
                <c:pt idx="347">
                  <c:v>58.844429936252602</c:v>
                </c:pt>
                <c:pt idx="348">
                  <c:v>58.979037648237878</c:v>
                </c:pt>
                <c:pt idx="349">
                  <c:v>59.112220316843796</c:v>
                </c:pt>
                <c:pt idx="350">
                  <c:v>59.243993967346022</c:v>
                </c:pt>
                <c:pt idx="351">
                  <c:v>59.374375013356243</c:v>
                </c:pt>
                <c:pt idx="352">
                  <c:v>59.503380257323236</c:v>
                </c:pt>
                <c:pt idx="353">
                  <c:v>59.631026890892699</c:v>
                </c:pt>
                <c:pt idx="354">
                  <c:v>59.757332495122569</c:v>
                </c:pt>
                <c:pt idx="355">
                  <c:v>59.882315040549635</c:v>
                </c:pt>
                <c:pt idx="356">
                  <c:v>60.005992887104028</c:v>
                </c:pt>
                <c:pt idx="357">
                  <c:v>60.12838478386864</c:v>
                </c:pt>
                <c:pt idx="358">
                  <c:v>60.249509868679546</c:v>
                </c:pt>
                <c:pt idx="359">
                  <c:v>60.36938766756429</c:v>
                </c:pt>
                <c:pt idx="360">
                  <c:v>60.488038094015373</c:v>
                </c:pt>
                <c:pt idx="361">
                  <c:v>60.605481448092377</c:v>
                </c:pt>
                <c:pt idx="362">
                  <c:v>60.721738415355837</c:v>
                </c:pt>
                <c:pt idx="363">
                  <c:v>60.836830065623822</c:v>
                </c:pt>
                <c:pt idx="364">
                  <c:v>60.950777851551386</c:v>
                </c:pt>
                <c:pt idx="365">
                  <c:v>61.063603607027986</c:v>
                </c:pt>
                <c:pt idx="366">
                  <c:v>61.175329545393673</c:v>
                </c:pt>
                <c:pt idx="367">
                  <c:v>61.285978257466525</c:v>
                </c:pt>
                <c:pt idx="368">
                  <c:v>61.395572709383117</c:v>
                </c:pt>
                <c:pt idx="369">
                  <c:v>61.504136240245614</c:v>
                </c:pt>
                <c:pt idx="370">
                  <c:v>61.611692559576809</c:v>
                </c:pt>
                <c:pt idx="371">
                  <c:v>61.718265744578048</c:v>
                </c:pt>
                <c:pt idx="372">
                  <c:v>61.823880237189577</c:v>
                </c:pt>
                <c:pt idx="373">
                  <c:v>61.92856084095024</c:v>
                </c:pt>
                <c:pt idx="374">
                  <c:v>62.032332717654604</c:v>
                </c:pt>
                <c:pt idx="375">
                  <c:v>62.135221383807561</c:v>
                </c:pt>
                <c:pt idx="376">
                  <c:v>62.237252706871523</c:v>
                </c:pt>
                <c:pt idx="377">
                  <c:v>62.338452901308052</c:v>
                </c:pt>
                <c:pt idx="378">
                  <c:v>62.438848524408748</c:v>
                </c:pt>
                <c:pt idx="379">
                  <c:v>62.53846647191984</c:v>
                </c:pt>
                <c:pt idx="380">
                  <c:v>62.637333973452336</c:v>
                </c:pt>
                <c:pt idx="381">
                  <c:v>62.735478587680603</c:v>
                </c:pt>
                <c:pt idx="382">
                  <c:v>62.832928197331547</c:v>
                </c:pt>
                <c:pt idx="383">
                  <c:v>62.929711003954701</c:v>
                </c:pt>
                <c:pt idx="384">
                  <c:v>63.025855522482004</c:v>
                </c:pt>
                <c:pt idx="385">
                  <c:v>63.121390575571944</c:v>
                </c:pt>
                <c:pt idx="386">
                  <c:v>63.216345287738314</c:v>
                </c:pt>
                <c:pt idx="387">
                  <c:v>63.310749079262074</c:v>
                </c:pt>
                <c:pt idx="388">
                  <c:v>63.404631659890278</c:v>
                </c:pt>
                <c:pt idx="389">
                  <c:v>63.498023022317966</c:v>
                </c:pt>
                <c:pt idx="390">
                  <c:v>63.590953435455397</c:v>
                </c:pt>
                <c:pt idx="391">
                  <c:v>63.683453437478725</c:v>
                </c:pt>
                <c:pt idx="392">
                  <c:v>63.775553828667668</c:v>
                </c:pt>
                <c:pt idx="393">
                  <c:v>63.867285664028863</c:v>
                </c:pt>
                <c:pt idx="394">
                  <c:v>63.958680245703299</c:v>
                </c:pt>
                <c:pt idx="395">
                  <c:v>64.049769115162547</c:v>
                </c:pt>
                <c:pt idx="396">
                  <c:v>64.140584045193847</c:v>
                </c:pt>
                <c:pt idx="397">
                  <c:v>64.231157031670065</c:v>
                </c:pt>
                <c:pt idx="398">
                  <c:v>64.321520285114275</c:v>
                </c:pt>
                <c:pt idx="399">
                  <c:v>64.411706222049602</c:v>
                </c:pt>
                <c:pt idx="400">
                  <c:v>64.501747456146632</c:v>
                </c:pt>
                <c:pt idx="401">
                  <c:v>64.591676789157958</c:v>
                </c:pt>
                <c:pt idx="402">
                  <c:v>64.6815272016525</c:v>
                </c:pt>
                <c:pt idx="403">
                  <c:v>64.771331843543123</c:v>
                </c:pt>
                <c:pt idx="404">
                  <c:v>64.861124024409975</c:v>
                </c:pt>
                <c:pt idx="405">
                  <c:v>64.950937203625983</c:v>
                </c:pt>
                <c:pt idx="406">
                  <c:v>65.0408049802801</c:v>
                </c:pt>
                <c:pt idx="407">
                  <c:v>65.130761082902268</c:v>
                </c:pt>
                <c:pt idx="408">
                  <c:v>65.220839358994681</c:v>
                </c:pt>
                <c:pt idx="409">
                  <c:v>65.311073764366185</c:v>
                </c:pt>
                <c:pt idx="410">
                  <c:v>65.40149835227264</c:v>
                </c:pt>
                <c:pt idx="411">
                  <c:v>65.492147262369357</c:v>
                </c:pt>
                <c:pt idx="412">
                  <c:v>65.58305470947046</c:v>
                </c:pt>
                <c:pt idx="413">
                  <c:v>65.674254972122995</c:v>
                </c:pt>
                <c:pt idx="414">
                  <c:v>65.765782380994949</c:v>
                </c:pt>
                <c:pt idx="415">
                  <c:v>65.857671307079002</c:v>
                </c:pt>
                <c:pt idx="416">
                  <c:v>65.949956149713472</c:v>
                </c:pt>
                <c:pt idx="417">
                  <c:v>66.042671324424248</c:v>
                </c:pt>
                <c:pt idx="418">
                  <c:v>66.135851250588956</c:v>
                </c:pt>
                <c:pt idx="419">
                  <c:v>66.229530338921421</c:v>
                </c:pt>
                <c:pt idx="420">
                  <c:v>66.32374297878647</c:v>
                </c:pt>
                <c:pt idx="421">
                  <c:v>66.418523525339054</c:v>
                </c:pt>
                <c:pt idx="422">
                  <c:v>66.513906286491491</c:v>
                </c:pt>
                <c:pt idx="423">
                  <c:v>66.609925509717129</c:v>
                </c:pt>
                <c:pt idx="424">
                  <c:v>66.706615368679763</c:v>
                </c:pt>
                <c:pt idx="425">
                  <c:v>66.804009949706156</c:v>
                </c:pt>
                <c:pt idx="426">
                  <c:v>66.902143238088087</c:v>
                </c:pt>
                <c:pt idx="427">
                  <c:v>67.001049104226823</c:v>
                </c:pt>
                <c:pt idx="428">
                  <c:v>67.100761289620479</c:v>
                </c:pt>
                <c:pt idx="429">
                  <c:v>67.201313392689002</c:v>
                </c:pt>
                <c:pt idx="430">
                  <c:v>67.302738854448123</c:v>
                </c:pt>
                <c:pt idx="431">
                  <c:v>67.405070944026079</c:v>
                </c:pt>
                <c:pt idx="432">
                  <c:v>67.508342744036014</c:v>
                </c:pt>
                <c:pt idx="433">
                  <c:v>67.612587135788161</c:v>
                </c:pt>
                <c:pt idx="434">
                  <c:v>67.717836784362277</c:v>
                </c:pt>
                <c:pt idx="435">
                  <c:v>67.824124123538979</c:v>
                </c:pt>
                <c:pt idx="436">
                  <c:v>67.931481340575345</c:v>
                </c:pt>
                <c:pt idx="437">
                  <c:v>68.039940360848618</c:v>
                </c:pt>
                <c:pt idx="438">
                  <c:v>68.149532832364045</c:v>
                </c:pt>
                <c:pt idx="439">
                  <c:v>68.260290110118305</c:v>
                </c:pt>
                <c:pt idx="440">
                  <c:v>68.372243240333873</c:v>
                </c:pt>
                <c:pt idx="441">
                  <c:v>68.485422944562842</c:v>
                </c:pt>
                <c:pt idx="442">
                  <c:v>68.599859603662594</c:v>
                </c:pt>
                <c:pt idx="443">
                  <c:v>68.715583241643301</c:v>
                </c:pt>
                <c:pt idx="444">
                  <c:v>68.832623509396385</c:v>
                </c:pt>
                <c:pt idx="445">
                  <c:v>68.951009668300088</c:v>
                </c:pt>
                <c:pt idx="446">
                  <c:v>69.070770573713418</c:v>
                </c:pt>
                <c:pt idx="447">
                  <c:v>69.191934658355919</c:v>
                </c:pt>
                <c:pt idx="448">
                  <c:v>69.314529915574099</c:v>
                </c:pt>
                <c:pt idx="449">
                  <c:v>69.438583882512077</c:v>
                </c:pt>
                <c:pt idx="450">
                  <c:v>69.564123623174751</c:v>
                </c:pt>
                <c:pt idx="451">
                  <c:v>69.691175711396681</c:v>
                </c:pt>
                <c:pt idx="452">
                  <c:v>69.819766213720456</c:v>
                </c:pt>
                <c:pt idx="453">
                  <c:v>69.949920672189364</c:v>
                </c:pt>
                <c:pt idx="454">
                  <c:v>70.081664087056097</c:v>
                </c:pt>
                <c:pt idx="455">
                  <c:v>70.215020899420381</c:v>
                </c:pt>
                <c:pt idx="456">
                  <c:v>70.350014973793805</c:v>
                </c:pt>
                <c:pt idx="457">
                  <c:v>70.486669580601827</c:v>
                </c:pt>
                <c:pt idx="458">
                  <c:v>70.625007378634123</c:v>
                </c:pt>
                <c:pt idx="459">
                  <c:v>70.765050397441044</c:v>
                </c:pt>
                <c:pt idx="460">
                  <c:v>70.906820019691892</c:v>
                </c:pt>
                <c:pt idx="461">
                  <c:v>71.050336963497131</c:v>
                </c:pt>
                <c:pt idx="462">
                  <c:v>71.195621264710866</c:v>
                </c:pt>
                <c:pt idx="463">
                  <c:v>71.342692259211347</c:v>
                </c:pt>
                <c:pt idx="464">
                  <c:v>71.491568565182106</c:v>
                </c:pt>
                <c:pt idx="465">
                  <c:v>71.642268065392059</c:v>
                </c:pt>
                <c:pt idx="466">
                  <c:v>71.794807889489462</c:v>
                </c:pt>
                <c:pt idx="467">
                  <c:v>71.949204396328625</c:v>
                </c:pt>
                <c:pt idx="468">
                  <c:v>72.105473156323924</c:v>
                </c:pt>
                <c:pt idx="469">
                  <c:v>72.263628933860588</c:v>
                </c:pt>
                <c:pt idx="470">
                  <c:v>72.423685669764211</c:v>
                </c:pt>
                <c:pt idx="471">
                  <c:v>72.58565646384595</c:v>
                </c:pt>
                <c:pt idx="472">
                  <c:v>72.749553557536331</c:v>
                </c:pt>
                <c:pt idx="473">
                  <c:v>72.915388316626121</c:v>
                </c:pt>
                <c:pt idx="474">
                  <c:v>73.083171214119233</c:v>
                </c:pt>
                <c:pt idx="475">
                  <c:v>73.252911813230412</c:v>
                </c:pt>
                <c:pt idx="476">
                  <c:v>73.424618750521191</c:v>
                </c:pt>
                <c:pt idx="477">
                  <c:v>73.598299719214978</c:v>
                </c:pt>
                <c:pt idx="478">
                  <c:v>73.773961452689136</c:v>
                </c:pt>
                <c:pt idx="479">
                  <c:v>73.951609708170707</c:v>
                </c:pt>
                <c:pt idx="480">
                  <c:v>74.131249250658996</c:v>
                </c:pt>
                <c:pt idx="481">
                  <c:v>74.312883837084001</c:v>
                </c:pt>
                <c:pt idx="482">
                  <c:v>74.496516200724557</c:v>
                </c:pt>
                <c:pt idx="483">
                  <c:v>74.682148035907289</c:v>
                </c:pt>
                <c:pt idx="484">
                  <c:v>74.869779983007788</c:v>
                </c:pt>
                <c:pt idx="485">
                  <c:v>75.059411613769711</c:v>
                </c:pt>
                <c:pt idx="486">
                  <c:v>75.251041416974587</c:v>
                </c:pt>
                <c:pt idx="487">
                  <c:v>75.444666784462356</c:v>
                </c:pt>
                <c:pt idx="488">
                  <c:v>75.640283997552146</c:v>
                </c:pt>
                <c:pt idx="489">
                  <c:v>75.837888213870272</c:v>
                </c:pt>
                <c:pt idx="490">
                  <c:v>76.037473454597105</c:v>
                </c:pt>
                <c:pt idx="491">
                  <c:v>76.239032592188067</c:v>
                </c:pt>
                <c:pt idx="492">
                  <c:v>76.44255733855853</c:v>
                </c:pt>
                <c:pt idx="493">
                  <c:v>76.64803823376937</c:v>
                </c:pt>
                <c:pt idx="494">
                  <c:v>76.855464635249689</c:v>
                </c:pt>
                <c:pt idx="495">
                  <c:v>77.064824707548723</c:v>
                </c:pt>
                <c:pt idx="496">
                  <c:v>77.27610541267012</c:v>
                </c:pt>
                <c:pt idx="497">
                  <c:v>77.489292500995646</c:v>
                </c:pt>
                <c:pt idx="498">
                  <c:v>77.7043705028196</c:v>
                </c:pt>
                <c:pt idx="499">
                  <c:v>77.921322720528877</c:v>
                </c:pt>
                <c:pt idx="500">
                  <c:v>78.140131221434856</c:v>
                </c:pt>
                <c:pt idx="501">
                  <c:v>78.360776831292938</c:v>
                </c:pt>
                <c:pt idx="502">
                  <c:v>78.583239128517818</c:v>
                </c:pt>
                <c:pt idx="503">
                  <c:v>78.807496439116278</c:v>
                </c:pt>
                <c:pt idx="504">
                  <c:v>79.033525832382352</c:v>
                </c:pt>
                <c:pt idx="505">
                  <c:v>79.261303117315748</c:v>
                </c:pt>
                <c:pt idx="506">
                  <c:v>79.490802839858461</c:v>
                </c:pt>
                <c:pt idx="507">
                  <c:v>79.721998280885785</c:v>
                </c:pt>
                <c:pt idx="508">
                  <c:v>79.954861455034788</c:v>
                </c:pt>
                <c:pt idx="509">
                  <c:v>80.189363110339912</c:v>
                </c:pt>
                <c:pt idx="510">
                  <c:v>80.425472728712819</c:v>
                </c:pt>
                <c:pt idx="511">
                  <c:v>80.663158527258076</c:v>
                </c:pt>
                <c:pt idx="512">
                  <c:v>80.902387460454364</c:v>
                </c:pt>
                <c:pt idx="513">
                  <c:v>81.143125223198609</c:v>
                </c:pt>
                <c:pt idx="514">
                  <c:v>81.385336254711902</c:v>
                </c:pt>
                <c:pt idx="515">
                  <c:v>81.628983743334416</c:v>
                </c:pt>
                <c:pt idx="516">
                  <c:v>81.874029632184175</c:v>
                </c:pt>
                <c:pt idx="517">
                  <c:v>82.120434625699957</c:v>
                </c:pt>
                <c:pt idx="518">
                  <c:v>82.368158197056985</c:v>
                </c:pt>
                <c:pt idx="519">
                  <c:v>82.617158596456704</c:v>
                </c:pt>
                <c:pt idx="520">
                  <c:v>82.867392860276439</c:v>
                </c:pt>
                <c:pt idx="521">
                  <c:v>83.118816821079491</c:v>
                </c:pt>
                <c:pt idx="522">
                  <c:v>83.37138511846868</c:v>
                </c:pt>
                <c:pt idx="523">
                  <c:v>83.625051210766088</c:v>
                </c:pt>
                <c:pt idx="524">
                  <c:v>83.879767387512501</c:v>
                </c:pt>
                <c:pt idx="525">
                  <c:v>84.135484782752414</c:v>
                </c:pt>
                <c:pt idx="526">
                  <c:v>84.392153389103001</c:v>
                </c:pt>
                <c:pt idx="527">
                  <c:v>84.649722072557566</c:v>
                </c:pt>
                <c:pt idx="528">
                  <c:v>84.908138588012321</c:v>
                </c:pt>
                <c:pt idx="529">
                  <c:v>85.16734959547837</c:v>
                </c:pt>
                <c:pt idx="530">
                  <c:v>85.427300676954687</c:v>
                </c:pt>
                <c:pt idx="531">
                  <c:v>85.687936353905883</c:v>
                </c:pt>
                <c:pt idx="532">
                  <c:v>85.949200105320543</c:v>
                </c:pt>
                <c:pt idx="533">
                  <c:v>86.211034386307773</c:v>
                </c:pt>
                <c:pt idx="534">
                  <c:v>86.473380647170956</c:v>
                </c:pt>
                <c:pt idx="535">
                  <c:v>86.736179352919905</c:v>
                </c:pt>
                <c:pt idx="536">
                  <c:v>86.99937000317739</c:v>
                </c:pt>
                <c:pt idx="537">
                  <c:v>87.262891152397287</c:v>
                </c:pt>
                <c:pt idx="538">
                  <c:v>87.526680430374242</c:v>
                </c:pt>
                <c:pt idx="539">
                  <c:v>87.790674562932693</c:v>
                </c:pt>
                <c:pt idx="540">
                  <c:v>88.054809392793217</c:v>
                </c:pt>
                <c:pt idx="541">
                  <c:v>88.319019900483354</c:v>
                </c:pt>
                <c:pt idx="542">
                  <c:v>88.583240225275816</c:v>
                </c:pt>
                <c:pt idx="543">
                  <c:v>88.847403686048523</c:v>
                </c:pt>
                <c:pt idx="544">
                  <c:v>89.111442801996304</c:v>
                </c:pt>
                <c:pt idx="545">
                  <c:v>89.375289313132598</c:v>
                </c:pt>
                <c:pt idx="546">
                  <c:v>89.638874200462212</c:v>
                </c:pt>
                <c:pt idx="547">
                  <c:v>89.902127705797938</c:v>
                </c:pt>
                <c:pt idx="548">
                  <c:v>90.164979351055067</c:v>
                </c:pt>
                <c:pt idx="549">
                  <c:v>90.42735795702491</c:v>
                </c:pt>
                <c:pt idx="550">
                  <c:v>90.689191661454871</c:v>
                </c:pt>
                <c:pt idx="551">
                  <c:v>90.950407936392025</c:v>
                </c:pt>
                <c:pt idx="552">
                  <c:v>91.21093360467205</c:v>
                </c:pt>
                <c:pt idx="553">
                  <c:v>91.470694855462369</c:v>
                </c:pt>
                <c:pt idx="554">
                  <c:v>91.729617258745435</c:v>
                </c:pt>
                <c:pt idx="555">
                  <c:v>91.987625778664494</c:v>
                </c:pt>
                <c:pt idx="556">
                  <c:v>92.244644785596364</c:v>
                </c:pt>
                <c:pt idx="557">
                  <c:v>92.500598066868591</c:v>
                </c:pt>
                <c:pt idx="558">
                  <c:v>92.755408835995325</c:v>
                </c:pt>
                <c:pt idx="559">
                  <c:v>93.008999740332115</c:v>
                </c:pt>
                <c:pt idx="560">
                  <c:v>93.261292867030704</c:v>
                </c:pt>
                <c:pt idx="561">
                  <c:v>93.512209747177948</c:v>
                </c:pt>
                <c:pt idx="562">
                  <c:v>93.761671358010702</c:v>
                </c:pt>
                <c:pt idx="563">
                  <c:v>94.009598123077907</c:v>
                </c:pt>
                <c:pt idx="564">
                  <c:v>94.255909910232972</c:v>
                </c:pt>
                <c:pt idx="565">
                  <c:v>94.500526027340484</c:v>
                </c:pt>
                <c:pt idx="566">
                  <c:v>94.743365215569654</c:v>
                </c:pt>
                <c:pt idx="567">
                  <c:v>94.984345640128794</c:v>
                </c:pt>
                <c:pt idx="568">
                  <c:v>95.223384878363632</c:v>
                </c:pt>
                <c:pt idx="569">
                  <c:v>95.460399905021518</c:v>
                </c:pt>
                <c:pt idx="570">
                  <c:v>95.695307074603235</c:v>
                </c:pt>
                <c:pt idx="571">
                  <c:v>95.92802210064896</c:v>
                </c:pt>
                <c:pt idx="572">
                  <c:v>96.158460031798128</c:v>
                </c:pt>
                <c:pt idx="573">
                  <c:v>96.386535224534853</c:v>
                </c:pt>
                <c:pt idx="574">
                  <c:v>96.612161312406371</c:v>
                </c:pt>
                <c:pt idx="575">
                  <c:v>96.835251171642483</c:v>
                </c:pt>
                <c:pt idx="576">
                  <c:v>97.055716882955394</c:v>
                </c:pt>
                <c:pt idx="577">
                  <c:v>97.273469689415521</c:v>
                </c:pt>
                <c:pt idx="578">
                  <c:v>97.488419950225108</c:v>
                </c:pt>
                <c:pt idx="579">
                  <c:v>97.70047709022127</c:v>
                </c:pt>
                <c:pt idx="580">
                  <c:v>97.909549544956775</c:v>
                </c:pt>
                <c:pt idx="581">
                  <c:v>98.115544701170506</c:v>
                </c:pt>
                <c:pt idx="582">
                  <c:v>98.318368832482506</c:v>
                </c:pt>
                <c:pt idx="583">
                  <c:v>98.517927030102612</c:v>
                </c:pt>
                <c:pt idx="584">
                  <c:v>98.71412312841143</c:v>
                </c:pt>
                <c:pt idx="585">
                  <c:v>98.906859625156315</c:v>
                </c:pt>
                <c:pt idx="586">
                  <c:v>99.096037596099407</c:v>
                </c:pt>
                <c:pt idx="587">
                  <c:v>99.281556603883089</c:v>
                </c:pt>
                <c:pt idx="588">
                  <c:v>99.46331460089128</c:v>
                </c:pt>
                <c:pt idx="589">
                  <c:v>99.641207825900509</c:v>
                </c:pt>
                <c:pt idx="590">
                  <c:v>99.815130694219462</c:v>
                </c:pt>
                <c:pt idx="591">
                  <c:v>99.984975681145016</c:v>
                </c:pt>
                <c:pt idx="592">
                  <c:v>100.15063319839979</c:v>
                </c:pt>
                <c:pt idx="593">
                  <c:v>100.31199146331417</c:v>
                </c:pt>
                <c:pt idx="594">
                  <c:v>100.46893636046106</c:v>
                </c:pt>
                <c:pt idx="595">
                  <c:v>100.62135129543371</c:v>
                </c:pt>
                <c:pt idx="596">
                  <c:v>100.76911704046009</c:v>
                </c:pt>
                <c:pt idx="597">
                  <c:v>100.91211157152048</c:v>
                </c:pt>
                <c:pt idx="598">
                  <c:v>101.05020989662799</c:v>
                </c:pt>
                <c:pt idx="599">
                  <c:v>101.18328387491427</c:v>
                </c:pt>
                <c:pt idx="600">
                  <c:v>101.31120202614962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sweepAPT!$CR$31</c:f>
              <c:strCache>
                <c:ptCount val="1"/>
                <c:pt idx="0">
                  <c:v>logMag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sweepAPT!$CP$32:$CP$632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sweepAPT!$CR$32:$CR$632</c:f>
              <c:numCache>
                <c:formatCode>General</c:formatCode>
                <c:ptCount val="601"/>
                <c:pt idx="0">
                  <c:v>30.419109486223867</c:v>
                </c:pt>
                <c:pt idx="1">
                  <c:v>30.434781766361528</c:v>
                </c:pt>
                <c:pt idx="2">
                  <c:v>30.448698026047495</c:v>
                </c:pt>
                <c:pt idx="3">
                  <c:v>30.460901246938374</c:v>
                </c:pt>
                <c:pt idx="4">
                  <c:v>30.471434053393224</c:v>
                </c:pt>
                <c:pt idx="5">
                  <c:v>30.480338697087866</c:v>
                </c:pt>
                <c:pt idx="6">
                  <c:v>30.487657042733613</c:v>
                </c:pt>
                <c:pt idx="7">
                  <c:v>30.493430554839524</c:v>
                </c:pt>
                <c:pt idx="8">
                  <c:v>30.497700285461175</c:v>
                </c:pt>
                <c:pt idx="9">
                  <c:v>30.500506862882155</c:v>
                </c:pt>
                <c:pt idx="10">
                  <c:v>30.501890481177757</c:v>
                </c:pt>
                <c:pt idx="11">
                  <c:v>30.501890890613229</c:v>
                </c:pt>
                <c:pt idx="12">
                  <c:v>30.500547388831908</c:v>
                </c:pt>
                <c:pt idx="13">
                  <c:v>30.49789881279095</c:v>
                </c:pt>
                <c:pt idx="14">
                  <c:v>30.493983531405135</c:v>
                </c:pt>
                <c:pt idx="15">
                  <c:v>30.48883943886128</c:v>
                </c:pt>
                <c:pt idx="16">
                  <c:v>30.482503948568223</c:v>
                </c:pt>
                <c:pt idx="17">
                  <c:v>30.475013987709112</c:v>
                </c:pt>
                <c:pt idx="18">
                  <c:v>30.466405992364912</c:v>
                </c:pt>
                <c:pt idx="19">
                  <c:v>30.456715903179671</c:v>
                </c:pt>
                <c:pt idx="20">
                  <c:v>30.445979161539771</c:v>
                </c:pt>
                <c:pt idx="21">
                  <c:v>30.434230706241166</c:v>
                </c:pt>
                <c:pt idx="22">
                  <c:v>30.421504970619772</c:v>
                </c:pt>
                <c:pt idx="23">
                  <c:v>30.407835880121826</c:v>
                </c:pt>
                <c:pt idx="24">
                  <c:v>30.393256850292264</c:v>
                </c:pt>
                <c:pt idx="25">
                  <c:v>30.377800785160218</c:v>
                </c:pt>
                <c:pt idx="26">
                  <c:v>30.361500076002205</c:v>
                </c:pt>
                <c:pt idx="27">
                  <c:v>30.344386600464219</c:v>
                </c:pt>
                <c:pt idx="28">
                  <c:v>30.326491722025381</c:v>
                </c:pt>
                <c:pt idx="29">
                  <c:v>30.307846289786369</c:v>
                </c:pt>
                <c:pt idx="30">
                  <c:v>30.288480638566895</c:v>
                </c:pt>
                <c:pt idx="31">
                  <c:v>30.268424589297386</c:v>
                </c:pt>
                <c:pt idx="32">
                  <c:v>30.247707449690552</c:v>
                </c:pt>
                <c:pt idx="33">
                  <c:v>30.226358015179457</c:v>
                </c:pt>
                <c:pt idx="34">
                  <c:v>30.204404570109318</c:v>
                </c:pt>
                <c:pt idx="35">
                  <c:v>30.181874889170828</c:v>
                </c:pt>
                <c:pt idx="36">
                  <c:v>30.158796239063367</c:v>
                </c:pt>
                <c:pt idx="37">
                  <c:v>30.135195380377162</c:v>
                </c:pt>
                <c:pt idx="38">
                  <c:v>30.111098569683847</c:v>
                </c:pt>
                <c:pt idx="39">
                  <c:v>30.086531561825254</c:v>
                </c:pt>
                <c:pt idx="40">
                  <c:v>30.061519612391024</c:v>
                </c:pt>
                <c:pt idx="41">
                  <c:v>30.036087480375677</c:v>
                </c:pt>
                <c:pt idx="42">
                  <c:v>30.010259431006393</c:v>
                </c:pt>
                <c:pt idx="43">
                  <c:v>29.984059238733188</c:v>
                </c:pt>
                <c:pt idx="44">
                  <c:v>29.957510190373185</c:v>
                </c:pt>
                <c:pt idx="45">
                  <c:v>29.930635088401413</c:v>
                </c:pt>
                <c:pt idx="46">
                  <c:v>29.90345625438049</c:v>
                </c:pt>
                <c:pt idx="47">
                  <c:v>29.875995532522165</c:v>
                </c:pt>
                <c:pt idx="48">
                  <c:v>29.848274293373663</c:v>
                </c:pt>
                <c:pt idx="49">
                  <c:v>29.820313437622229</c:v>
                </c:pt>
                <c:pt idx="50">
                  <c:v>29.792133400011398</c:v>
                </c:pt>
                <c:pt idx="51">
                  <c:v>29.763754153362814</c:v>
                </c:pt>
                <c:pt idx="52">
                  <c:v>29.735195212697477</c:v>
                </c:pt>
                <c:pt idx="53">
                  <c:v>29.706475639450737</c:v>
                </c:pt>
                <c:pt idx="54">
                  <c:v>29.677614045775272</c:v>
                </c:pt>
                <c:pt idx="55">
                  <c:v>29.648628598926674</c:v>
                </c:pt>
                <c:pt idx="56">
                  <c:v>29.619537025726302</c:v>
                </c:pt>
                <c:pt idx="57">
                  <c:v>29.590356617096262</c:v>
                </c:pt>
                <c:pt idx="58">
                  <c:v>29.561104232661542</c:v>
                </c:pt>
                <c:pt idx="59">
                  <c:v>29.531796305414453</c:v>
                </c:pt>
                <c:pt idx="60">
                  <c:v>29.502448846436646</c:v>
                </c:pt>
                <c:pt idx="61">
                  <c:v>29.473077449674157</c:v>
                </c:pt>
                <c:pt idx="62">
                  <c:v>29.443697296760966</c:v>
                </c:pt>
                <c:pt idx="63">
                  <c:v>29.41432316188682</c:v>
                </c:pt>
                <c:pt idx="64">
                  <c:v>29.384969416705072</c:v>
                </c:pt>
                <c:pt idx="65">
                  <c:v>29.355650035276355</c:v>
                </c:pt>
                <c:pt idx="66">
                  <c:v>29.326378599044265</c:v>
                </c:pt>
                <c:pt idx="67">
                  <c:v>29.297168301838976</c:v>
                </c:pt>
                <c:pt idx="68">
                  <c:v>29.268031954905208</c:v>
                </c:pt>
                <c:pt idx="69">
                  <c:v>29.23898199195067</c:v>
                </c:pt>
                <c:pt idx="70">
                  <c:v>29.210030474211557</c:v>
                </c:pt>
                <c:pt idx="71">
                  <c:v>29.181189095531579</c:v>
                </c:pt>
                <c:pt idx="72">
                  <c:v>29.15246918745105</c:v>
                </c:pt>
                <c:pt idx="73">
                  <c:v>29.123881724302937</c:v>
                </c:pt>
                <c:pt idx="74">
                  <c:v>29.095437328312453</c:v>
                </c:pt>
                <c:pt idx="75">
                  <c:v>29.067146274697329</c:v>
                </c:pt>
                <c:pt idx="76">
                  <c:v>29.039018496765564</c:v>
                </c:pt>
                <c:pt idx="77">
                  <c:v>29.011063591007861</c:v>
                </c:pt>
                <c:pt idx="78">
                  <c:v>28.983290822181857</c:v>
                </c:pt>
                <c:pt idx="79">
                  <c:v>28.955709128385504</c:v>
                </c:pt>
                <c:pt idx="80">
                  <c:v>28.928327126116841</c:v>
                </c:pt>
                <c:pt idx="81">
                  <c:v>28.901153115317754</c:v>
                </c:pt>
                <c:pt idx="82">
                  <c:v>28.874195084399044</c:v>
                </c:pt>
                <c:pt idx="83">
                  <c:v>28.847460715244729</c:v>
                </c:pt>
                <c:pt idx="84">
                  <c:v>28.820957388193023</c:v>
                </c:pt>
                <c:pt idx="85">
                  <c:v>28.794692186991931</c:v>
                </c:pt>
                <c:pt idx="86">
                  <c:v>28.768671903727373</c:v>
                </c:pt>
                <c:pt idx="87">
                  <c:v>28.742903043721697</c:v>
                </c:pt>
                <c:pt idx="88">
                  <c:v>28.717391830400803</c:v>
                </c:pt>
                <c:pt idx="89">
                  <c:v>28.692144210127889</c:v>
                </c:pt>
                <c:pt idx="90">
                  <c:v>28.667165857002161</c:v>
                </c:pt>
                <c:pt idx="91">
                  <c:v>28.642462177620786</c:v>
                </c:pt>
                <c:pt idx="92">
                  <c:v>28.618038315802504</c:v>
                </c:pt>
                <c:pt idx="93">
                  <c:v>28.593899157271387</c:v>
                </c:pt>
                <c:pt idx="94">
                  <c:v>28.570049334299377</c:v>
                </c:pt>
                <c:pt idx="95">
                  <c:v>28.546493230306169</c:v>
                </c:pt>
                <c:pt idx="96">
                  <c:v>28.523234984415275</c:v>
                </c:pt>
                <c:pt idx="97">
                  <c:v>28.500278495965048</c:v>
                </c:pt>
                <c:pt idx="98">
                  <c:v>28.47762742897363</c:v>
                </c:pt>
                <c:pt idx="99">
                  <c:v>28.455285216556682</c:v>
                </c:pt>
                <c:pt idx="100">
                  <c:v>28.433255065297118</c:v>
                </c:pt>
                <c:pt idx="101">
                  <c:v>28.411539959565904</c:v>
                </c:pt>
                <c:pt idx="102">
                  <c:v>28.390142665793153</c:v>
                </c:pt>
                <c:pt idx="103">
                  <c:v>28.369065736688832</c:v>
                </c:pt>
                <c:pt idx="104">
                  <c:v>28.34831151541238</c:v>
                </c:pt>
                <c:pt idx="105">
                  <c:v>28.327882139690846</c:v>
                </c:pt>
                <c:pt idx="106">
                  <c:v>28.30777954588482</c:v>
                </c:pt>
                <c:pt idx="107">
                  <c:v>28.288005473002013</c:v>
                </c:pt>
                <c:pt idx="108">
                  <c:v>28.268561466657907</c:v>
                </c:pt>
                <c:pt idx="109">
                  <c:v>28.249448882983327</c:v>
                </c:pt>
                <c:pt idx="110">
                  <c:v>28.230668892478672</c:v>
                </c:pt>
                <c:pt idx="111">
                  <c:v>28.212222483814735</c:v>
                </c:pt>
                <c:pt idx="112">
                  <c:v>28.194110467579844</c:v>
                </c:pt>
                <c:pt idx="113">
                  <c:v>28.176333479973547</c:v>
                </c:pt>
                <c:pt idx="114">
                  <c:v>28.158891986446626</c:v>
                </c:pt>
                <c:pt idx="115">
                  <c:v>28.141786285287722</c:v>
                </c:pt>
                <c:pt idx="116">
                  <c:v>28.125016511156574</c:v>
                </c:pt>
                <c:pt idx="117">
                  <c:v>28.108582638564208</c:v>
                </c:pt>
                <c:pt idx="118">
                  <c:v>28.092484485300155</c:v>
                </c:pt>
                <c:pt idx="119">
                  <c:v>28.076721715807174</c:v>
                </c:pt>
                <c:pt idx="120">
                  <c:v>28.061293844503673</c:v>
                </c:pt>
                <c:pt idx="121">
                  <c:v>28.04620023905435</c:v>
                </c:pt>
                <c:pt idx="122">
                  <c:v>28.031440123589341</c:v>
                </c:pt>
                <c:pt idx="123">
                  <c:v>28.017012581872542</c:v>
                </c:pt>
                <c:pt idx="124">
                  <c:v>28.002916560419422</c:v>
                </c:pt>
                <c:pt idx="125">
                  <c:v>27.98915087156503</c:v>
                </c:pt>
                <c:pt idx="126">
                  <c:v>27.975714196482713</c:v>
                </c:pt>
                <c:pt idx="127">
                  <c:v>27.96260508815417</c:v>
                </c:pt>
                <c:pt idx="128">
                  <c:v>27.949821974291559</c:v>
                </c:pt>
                <c:pt idx="129">
                  <c:v>27.937363160212236</c:v>
                </c:pt>
                <c:pt idx="130">
                  <c:v>27.925226831666983</c:v>
                </c:pt>
                <c:pt idx="131">
                  <c:v>27.913411057622302</c:v>
                </c:pt>
                <c:pt idx="132">
                  <c:v>27.901913792997647</c:v>
                </c:pt>
                <c:pt idx="133">
                  <c:v>27.890732881358442</c:v>
                </c:pt>
                <c:pt idx="134">
                  <c:v>27.87986605756543</c:v>
                </c:pt>
                <c:pt idx="135">
                  <c:v>27.869310950381507</c:v>
                </c:pt>
                <c:pt idx="136">
                  <c:v>27.859065085036704</c:v>
                </c:pt>
                <c:pt idx="137">
                  <c:v>27.849125885752109</c:v>
                </c:pt>
                <c:pt idx="138">
                  <c:v>27.839490678223818</c:v>
                </c:pt>
                <c:pt idx="139">
                  <c:v>27.830156692067575</c:v>
                </c:pt>
                <c:pt idx="140">
                  <c:v>27.821121063225149</c:v>
                </c:pt>
                <c:pt idx="141">
                  <c:v>27.812380836333269</c:v>
                </c:pt>
                <c:pt idx="142">
                  <c:v>27.803932967056056</c:v>
                </c:pt>
                <c:pt idx="143">
                  <c:v>27.795774324381831</c:v>
                </c:pt>
                <c:pt idx="144">
                  <c:v>27.787901692885278</c:v>
                </c:pt>
                <c:pt idx="145">
                  <c:v>27.780311774955791</c:v>
                </c:pt>
                <c:pt idx="146">
                  <c:v>27.773001192993043</c:v>
                </c:pt>
                <c:pt idx="147">
                  <c:v>27.765966491570545</c:v>
                </c:pt>
                <c:pt idx="148">
                  <c:v>27.759204139568261</c:v>
                </c:pt>
                <c:pt idx="149">
                  <c:v>27.752710532275128</c:v>
                </c:pt>
                <c:pt idx="150">
                  <c:v>27.746481993462272</c:v>
                </c:pt>
                <c:pt idx="151">
                  <c:v>27.740514777428075</c:v>
                </c:pt>
                <c:pt idx="152">
                  <c:v>27.734805071015781</c:v>
                </c:pt>
                <c:pt idx="153">
                  <c:v>27.729348995604568</c:v>
                </c:pt>
                <c:pt idx="154">
                  <c:v>27.724142609075045</c:v>
                </c:pt>
                <c:pt idx="155">
                  <c:v>27.71918190774992</c:v>
                </c:pt>
                <c:pt idx="156">
                  <c:v>27.714462828310822</c:v>
                </c:pt>
                <c:pt idx="157">
                  <c:v>27.709981249691978</c:v>
                </c:pt>
                <c:pt idx="158">
                  <c:v>27.705732994951727</c:v>
                </c:pt>
                <c:pt idx="159">
                  <c:v>27.701713833122533</c:v>
                </c:pt>
                <c:pt idx="160">
                  <c:v>27.697919481040437</c:v>
                </c:pt>
                <c:pt idx="161">
                  <c:v>27.694345605154602</c:v>
                </c:pt>
                <c:pt idx="162">
                  <c:v>27.690987823317855</c:v>
                </c:pt>
                <c:pt idx="163">
                  <c:v>27.68784170655881</c:v>
                </c:pt>
                <c:pt idx="164">
                  <c:v>27.68490278083652</c:v>
                </c:pt>
                <c:pt idx="165">
                  <c:v>27.682166528778112</c:v>
                </c:pt>
                <c:pt idx="166">
                  <c:v>27.679628391400357</c:v>
                </c:pt>
                <c:pt idx="167">
                  <c:v>27.677283769815631</c:v>
                </c:pt>
                <c:pt idx="168">
                  <c:v>27.675128026923119</c:v>
                </c:pt>
                <c:pt idx="169">
                  <c:v>27.673156489085709</c:v>
                </c:pt>
                <c:pt idx="170">
                  <c:v>27.67136444779333</c:v>
                </c:pt>
                <c:pt idx="171">
                  <c:v>27.6697471613133</c:v>
                </c:pt>
                <c:pt idx="172">
                  <c:v>27.668299856328122</c:v>
                </c:pt>
                <c:pt idx="173">
                  <c:v>27.667017729561586</c:v>
                </c:pt>
                <c:pt idx="174">
                  <c:v>27.665895949393267</c:v>
                </c:pt>
                <c:pt idx="175">
                  <c:v>27.66492965746238</c:v>
                </c:pt>
                <c:pt idx="176">
                  <c:v>27.664113970261127</c:v>
                </c:pt>
                <c:pt idx="177">
                  <c:v>27.663443980718178</c:v>
                </c:pt>
                <c:pt idx="178">
                  <c:v>27.662914759772711</c:v>
                </c:pt>
                <c:pt idx="179">
                  <c:v>27.662521357939319</c:v>
                </c:pt>
                <c:pt idx="180">
                  <c:v>27.662258806864312</c:v>
                </c:pt>
                <c:pt idx="181">
                  <c:v>27.66212212087375</c:v>
                </c:pt>
                <c:pt idx="182">
                  <c:v>27.662106298513443</c:v>
                </c:pt>
                <c:pt idx="183">
                  <c:v>27.662206324081431</c:v>
                </c:pt>
                <c:pt idx="184">
                  <c:v>27.662417169153109</c:v>
                </c:pt>
                <c:pt idx="185">
                  <c:v>27.662733794099314</c:v>
                </c:pt>
                <c:pt idx="186">
                  <c:v>27.663151149597685</c:v>
                </c:pt>
                <c:pt idx="187">
                  <c:v>27.663664178137466</c:v>
                </c:pt>
                <c:pt idx="188">
                  <c:v>27.664267815518006</c:v>
                </c:pt>
                <c:pt idx="189">
                  <c:v>27.664956992341132</c:v>
                </c:pt>
                <c:pt idx="190">
                  <c:v>27.665726635497599</c:v>
                </c:pt>
                <c:pt idx="191">
                  <c:v>27.666571669647769</c:v>
                </c:pt>
                <c:pt idx="192">
                  <c:v>27.667487018696608</c:v>
                </c:pt>
                <c:pt idx="193">
                  <c:v>27.668467607263132</c:v>
                </c:pt>
                <c:pt idx="194">
                  <c:v>27.66950836214448</c:v>
                </c:pt>
                <c:pt idx="195">
                  <c:v>27.670604213774524</c:v>
                </c:pt>
                <c:pt idx="196">
                  <c:v>27.671750097677233</c:v>
                </c:pt>
                <c:pt idx="197">
                  <c:v>27.672940955914758</c:v>
                </c:pt>
                <c:pt idx="198">
                  <c:v>27.674171738530188</c:v>
                </c:pt>
                <c:pt idx="199">
                  <c:v>27.675437404985132</c:v>
                </c:pt>
                <c:pt idx="200">
                  <c:v>27.676732925591967</c:v>
                </c:pt>
                <c:pt idx="201">
                  <c:v>27.678053282940766</c:v>
                </c:pt>
                <c:pt idx="202">
                  <c:v>27.679393473320975</c:v>
                </c:pt>
                <c:pt idx="203">
                  <c:v>27.680748508137498</c:v>
                </c:pt>
                <c:pt idx="204">
                  <c:v>27.682113415321318</c:v>
                </c:pt>
                <c:pt idx="205">
                  <c:v>27.683483240734652</c:v>
                </c:pt>
                <c:pt idx="206">
                  <c:v>27.684853049570172</c:v>
                </c:pt>
                <c:pt idx="207">
                  <c:v>27.686217927744444</c:v>
                </c:pt>
                <c:pt idx="208">
                  <c:v>27.687572983285488</c:v>
                </c:pt>
                <c:pt idx="209">
                  <c:v>27.688913347714056</c:v>
                </c:pt>
                <c:pt idx="210">
                  <c:v>27.690234177418596</c:v>
                </c:pt>
                <c:pt idx="211">
                  <c:v>27.691530655023794</c:v>
                </c:pt>
                <c:pt idx="212">
                  <c:v>27.692797990752421</c:v>
                </c:pt>
                <c:pt idx="213">
                  <c:v>27.69403142378026</c:v>
                </c:pt>
                <c:pt idx="214">
                  <c:v>27.695226223583845</c:v>
                </c:pt>
                <c:pt idx="215">
                  <c:v>27.696377691281096</c:v>
                </c:pt>
                <c:pt idx="216">
                  <c:v>27.697481160964138</c:v>
                </c:pt>
                <c:pt idx="217">
                  <c:v>27.69853200102451</c:v>
                </c:pt>
                <c:pt idx="218">
                  <c:v>27.699525615470201</c:v>
                </c:pt>
                <c:pt idx="219">
                  <c:v>27.700457445234278</c:v>
                </c:pt>
                <c:pt idx="220">
                  <c:v>27.701322969475267</c:v>
                </c:pt>
                <c:pt idx="221">
                  <c:v>27.702117706868208</c:v>
                </c:pt>
                <c:pt idx="222">
                  <c:v>27.70283721688692</c:v>
                </c:pt>
                <c:pt idx="223">
                  <c:v>27.703477101076569</c:v>
                </c:pt>
                <c:pt idx="224">
                  <c:v>27.704033004316742</c:v>
                </c:pt>
                <c:pt idx="225">
                  <c:v>27.704500616074146</c:v>
                </c:pt>
                <c:pt idx="226">
                  <c:v>27.704875671645329</c:v>
                </c:pt>
                <c:pt idx="227">
                  <c:v>27.705153953388397</c:v>
                </c:pt>
                <c:pt idx="228">
                  <c:v>27.70533129194401</c:v>
                </c:pt>
                <c:pt idx="229">
                  <c:v>27.705403567444854</c:v>
                </c:pt>
                <c:pt idx="230">
                  <c:v>27.705366710713669</c:v>
                </c:pt>
                <c:pt idx="231">
                  <c:v>27.705216704449157</c:v>
                </c:pt>
                <c:pt idx="232">
                  <c:v>27.704949584399717</c:v>
                </c:pt>
                <c:pt idx="233">
                  <c:v>27.704561440524522</c:v>
                </c:pt>
                <c:pt idx="234">
                  <c:v>27.704048418141532</c:v>
                </c:pt>
                <c:pt idx="235">
                  <c:v>27.703406719062382</c:v>
                </c:pt>
                <c:pt idx="236">
                  <c:v>27.702632602713564</c:v>
                </c:pt>
                <c:pt idx="237">
                  <c:v>27.701722387243542</c:v>
                </c:pt>
                <c:pt idx="238">
                  <c:v>27.700672450615677</c:v>
                </c:pt>
                <c:pt idx="239">
                  <c:v>27.699479231686418</c:v>
                </c:pt>
                <c:pt idx="240">
                  <c:v>27.698139231268549</c:v>
                </c:pt>
                <c:pt idx="241">
                  <c:v>27.696649013179055</c:v>
                </c:pt>
                <c:pt idx="242">
                  <c:v>27.695005205271421</c:v>
                </c:pt>
                <c:pt idx="243">
                  <c:v>27.693204500451639</c:v>
                </c:pt>
                <c:pt idx="244">
                  <c:v>27.691243657678257</c:v>
                </c:pt>
                <c:pt idx="245">
                  <c:v>27.689119502945481</c:v>
                </c:pt>
                <c:pt idx="246">
                  <c:v>27.686828930249277</c:v>
                </c:pt>
                <c:pt idx="247">
                  <c:v>27.684368902536221</c:v>
                </c:pt>
                <c:pt idx="248">
                  <c:v>27.681736452634652</c:v>
                </c:pt>
                <c:pt idx="249">
                  <c:v>27.678928684167815</c:v>
                </c:pt>
                <c:pt idx="250">
                  <c:v>27.675942772448558</c:v>
                </c:pt>
                <c:pt idx="251">
                  <c:v>27.672775965355719</c:v>
                </c:pt>
                <c:pt idx="252">
                  <c:v>27.669425584191085</c:v>
                </c:pt>
                <c:pt idx="253">
                  <c:v>27.665889024517611</c:v>
                </c:pt>
                <c:pt idx="254">
                  <c:v>27.662163756977627</c:v>
                </c:pt>
                <c:pt idx="255">
                  <c:v>27.658247328091342</c:v>
                </c:pt>
                <c:pt idx="256">
                  <c:v>27.654137361035321</c:v>
                </c:pt>
                <c:pt idx="257">
                  <c:v>27.64983155640018</c:v>
                </c:pt>
                <c:pt idx="258">
                  <c:v>27.645327692927779</c:v>
                </c:pt>
                <c:pt idx="259">
                  <c:v>27.640623628227257</c:v>
                </c:pt>
                <c:pt idx="260">
                  <c:v>27.63571729946981</c:v>
                </c:pt>
                <c:pt idx="261">
                  <c:v>27.630606724061757</c:v>
                </c:pt>
                <c:pt idx="262">
                  <c:v>27.625290000295941</c:v>
                </c:pt>
                <c:pt idx="263">
                  <c:v>27.619765307980714</c:v>
                </c:pt>
                <c:pt idx="264">
                  <c:v>27.614030909047006</c:v>
                </c:pt>
                <c:pt idx="265">
                  <c:v>27.608085148132155</c:v>
                </c:pt>
                <c:pt idx="266">
                  <c:v>27.601926453141413</c:v>
                </c:pt>
                <c:pt idx="267">
                  <c:v>27.595553335786079</c:v>
                </c:pt>
                <c:pt idx="268">
                  <c:v>27.588964392098234</c:v>
                </c:pt>
                <c:pt idx="269">
                  <c:v>27.582158302922188</c:v>
                </c:pt>
                <c:pt idx="270">
                  <c:v>27.575133834381816</c:v>
                </c:pt>
                <c:pt idx="271">
                  <c:v>27.567889838324238</c:v>
                </c:pt>
                <c:pt idx="272">
                  <c:v>27.560425252738987</c:v>
                </c:pt>
                <c:pt idx="273">
                  <c:v>27.55273910215308</c:v>
                </c:pt>
                <c:pt idx="274">
                  <c:v>27.544830498001367</c:v>
                </c:pt>
                <c:pt idx="275">
                  <c:v>27.536698638972098</c:v>
                </c:pt>
                <c:pt idx="276">
                  <c:v>27.528342811327796</c:v>
                </c:pt>
                <c:pt idx="277">
                  <c:v>27.519762389200775</c:v>
                </c:pt>
                <c:pt idx="278">
                  <c:v>27.510956834863624</c:v>
                </c:pt>
                <c:pt idx="279">
                  <c:v>27.501925698974201</c:v>
                </c:pt>
                <c:pt idx="280">
                  <c:v>27.492668620795222</c:v>
                </c:pt>
                <c:pt idx="281">
                  <c:v>27.483185328388121</c:v>
                </c:pt>
                <c:pt idx="282">
                  <c:v>27.473475638781135</c:v>
                </c:pt>
                <c:pt idx="283">
                  <c:v>27.463539458111711</c:v>
                </c:pt>
                <c:pt idx="284">
                  <c:v>27.453376781742513</c:v>
                </c:pt>
                <c:pt idx="285">
                  <c:v>27.442987694352013</c:v>
                </c:pt>
                <c:pt idx="286">
                  <c:v>27.432372369998301</c:v>
                </c:pt>
                <c:pt idx="287">
                  <c:v>27.421531072156977</c:v>
                </c:pt>
                <c:pt idx="288">
                  <c:v>27.410464153732956</c:v>
                </c:pt>
                <c:pt idx="289">
                  <c:v>27.399172057045377</c:v>
                </c:pt>
                <c:pt idx="290">
                  <c:v>27.387655313786873</c:v>
                </c:pt>
                <c:pt idx="291">
                  <c:v>27.375914544955762</c:v>
                </c:pt>
                <c:pt idx="292">
                  <c:v>27.363950460762133</c:v>
                </c:pt>
                <c:pt idx="293">
                  <c:v>27.351763860507642</c:v>
                </c:pt>
                <c:pt idx="294">
                  <c:v>27.339355632438487</c:v>
                </c:pt>
                <c:pt idx="295">
                  <c:v>27.326726753572203</c:v>
                </c:pt>
                <c:pt idx="296">
                  <c:v>27.313878289498106</c:v>
                </c:pt>
                <c:pt idx="297">
                  <c:v>27.300811394151097</c:v>
                </c:pt>
                <c:pt idx="298">
                  <c:v>27.287527309559344</c:v>
                </c:pt>
                <c:pt idx="299">
                  <c:v>27.274027365565729</c:v>
                </c:pt>
                <c:pt idx="300">
                  <c:v>27.260312979522801</c:v>
                </c:pt>
                <c:pt idx="301">
                  <c:v>27.24638565596209</c:v>
                </c:pt>
                <c:pt idx="302">
                  <c:v>27.232246986236749</c:v>
                </c:pt>
                <c:pt idx="303">
                  <c:v>27.217898648138782</c:v>
                </c:pt>
                <c:pt idx="304">
                  <c:v>27.203342405490115</c:v>
                </c:pt>
                <c:pt idx="305">
                  <c:v>27.188580107708411</c:v>
                </c:pt>
                <c:pt idx="306">
                  <c:v>27.173613689346638</c:v>
                </c:pt>
                <c:pt idx="307">
                  <c:v>27.158445169607951</c:v>
                </c:pt>
                <c:pt idx="308">
                  <c:v>27.143076651834757</c:v>
                </c:pt>
                <c:pt idx="309">
                  <c:v>27.127510322973031</c:v>
                </c:pt>
                <c:pt idx="310">
                  <c:v>27.11174845301187</c:v>
                </c:pt>
                <c:pt idx="311">
                  <c:v>27.095793394397756</c:v>
                </c:pt>
                <c:pt idx="312">
                  <c:v>27.079647581425444</c:v>
                </c:pt>
                <c:pt idx="313">
                  <c:v>27.063313529603164</c:v>
                </c:pt>
                <c:pt idx="314">
                  <c:v>27.046793834995484</c:v>
                </c:pt>
                <c:pt idx="315">
                  <c:v>27.030091173540882</c:v>
                </c:pt>
                <c:pt idx="316">
                  <c:v>27.013208300347049</c:v>
                </c:pt>
                <c:pt idx="317">
                  <c:v>26.996148048962425</c:v>
                </c:pt>
                <c:pt idx="318">
                  <c:v>26.978913330624756</c:v>
                </c:pt>
                <c:pt idx="319">
                  <c:v>26.96150713348764</c:v>
                </c:pt>
                <c:pt idx="320">
                  <c:v>26.943932521824042</c:v>
                </c:pt>
                <c:pt idx="321">
                  <c:v>26.9261926352088</c:v>
                </c:pt>
                <c:pt idx="322">
                  <c:v>26.908290687678637</c:v>
                </c:pt>
                <c:pt idx="323">
                  <c:v>26.890229966871555</c:v>
                </c:pt>
                <c:pt idx="324">
                  <c:v>26.872013833145409</c:v>
                </c:pt>
                <c:pt idx="325">
                  <c:v>26.853645718675622</c:v>
                </c:pt>
                <c:pt idx="326">
                  <c:v>26.835129126533289</c:v>
                </c:pt>
                <c:pt idx="327">
                  <c:v>26.816467629743464</c:v>
                </c:pt>
                <c:pt idx="328">
                  <c:v>26.79766487032413</c:v>
                </c:pt>
                <c:pt idx="329">
                  <c:v>26.77872455830682</c:v>
                </c:pt>
                <c:pt idx="330">
                  <c:v>26.75965047073856</c:v>
                </c:pt>
                <c:pt idx="331">
                  <c:v>26.740446450666013</c:v>
                </c:pt>
                <c:pt idx="332">
                  <c:v>26.721116406102745</c:v>
                </c:pt>
                <c:pt idx="333">
                  <c:v>26.701664308978753</c:v>
                </c:pt>
                <c:pt idx="334">
                  <c:v>26.6820941940748</c:v>
                </c:pt>
                <c:pt idx="335">
                  <c:v>26.662410157939661</c:v>
                </c:pt>
                <c:pt idx="336">
                  <c:v>26.642616357793237</c:v>
                </c:pt>
                <c:pt idx="337">
                  <c:v>26.62271701041421</c:v>
                </c:pt>
                <c:pt idx="338">
                  <c:v>26.602716391013551</c:v>
                </c:pt>
                <c:pt idx="339">
                  <c:v>26.582618832094653</c:v>
                </c:pt>
                <c:pt idx="340">
                  <c:v>26.562428722300368</c:v>
                </c:pt>
                <c:pt idx="341">
                  <c:v>26.542150505247193</c:v>
                </c:pt>
                <c:pt idx="342">
                  <c:v>26.521788678348113</c:v>
                </c:pt>
                <c:pt idx="343">
                  <c:v>26.501347791623708</c:v>
                </c:pt>
                <c:pt idx="344">
                  <c:v>26.480832446502916</c:v>
                </c:pt>
                <c:pt idx="345">
                  <c:v>26.460247294613612</c:v>
                </c:pt>
                <c:pt idx="346">
                  <c:v>26.439597036563708</c:v>
                </c:pt>
                <c:pt idx="347">
                  <c:v>26.418886420713736</c:v>
                </c:pt>
                <c:pt idx="348">
                  <c:v>26.398120241940898</c:v>
                </c:pt>
                <c:pt idx="349">
                  <c:v>26.377303340396207</c:v>
                </c:pt>
                <c:pt idx="350">
                  <c:v>26.356440600254274</c:v>
                </c:pt>
                <c:pt idx="351">
                  <c:v>26.335536948457264</c:v>
                </c:pt>
                <c:pt idx="352">
                  <c:v>26.314597353453358</c:v>
                </c:pt>
                <c:pt idx="353">
                  <c:v>26.293626823930261</c:v>
                </c:pt>
                <c:pt idx="354">
                  <c:v>26.272630407544746</c:v>
                </c:pt>
                <c:pt idx="355">
                  <c:v>26.251613189648822</c:v>
                </c:pt>
                <c:pt idx="356">
                  <c:v>26.230580292012881</c:v>
                </c:pt>
                <c:pt idx="357">
                  <c:v>26.209536871546995</c:v>
                </c:pt>
                <c:pt idx="358">
                  <c:v>26.188488119020835</c:v>
                </c:pt>
                <c:pt idx="359">
                  <c:v>26.16743925778281</c:v>
                </c:pt>
                <c:pt idx="360">
                  <c:v>26.14639554247962</c:v>
                </c:pt>
                <c:pt idx="361">
                  <c:v>26.125362257775429</c:v>
                </c:pt>
                <c:pt idx="362">
                  <c:v>26.104344717073769</c:v>
                </c:pt>
                <c:pt idx="363">
                  <c:v>26.083348261240541</c:v>
                </c:pt>
                <c:pt idx="364">
                  <c:v>26.062378257330433</c:v>
                </c:pt>
                <c:pt idx="365">
                  <c:v>26.041440097315729</c:v>
                </c:pt>
                <c:pt idx="366">
                  <c:v>26.020539196820497</c:v>
                </c:pt>
                <c:pt idx="367">
                  <c:v>25.999680993858576</c:v>
                </c:pt>
                <c:pt idx="368">
                  <c:v>25.97887094757737</c:v>
                </c:pt>
                <c:pt idx="369">
                  <c:v>25.958114537007436</c:v>
                </c:pt>
                <c:pt idx="370">
                  <c:v>25.937417259818957</c:v>
                </c:pt>
                <c:pt idx="371">
                  <c:v>25.91678463108547</c:v>
                </c:pt>
                <c:pt idx="372">
                  <c:v>25.896222182055411</c:v>
                </c:pt>
                <c:pt idx="373">
                  <c:v>25.875735458932393</c:v>
                </c:pt>
                <c:pt idx="374">
                  <c:v>25.855330021664166</c:v>
                </c:pt>
                <c:pt idx="375">
                  <c:v>25.835011442741976</c:v>
                </c:pt>
                <c:pt idx="376">
                  <c:v>25.81478530600938</c:v>
                </c:pt>
                <c:pt idx="377">
                  <c:v>25.794657205482526</c:v>
                </c:pt>
                <c:pt idx="378">
                  <c:v>25.774632744181041</c:v>
                </c:pt>
                <c:pt idx="379">
                  <c:v>25.754717532971753</c:v>
                </c:pt>
                <c:pt idx="380">
                  <c:v>25.734917189423825</c:v>
                </c:pt>
                <c:pt idx="381">
                  <c:v>25.715237336676701</c:v>
                </c:pt>
                <c:pt idx="382">
                  <c:v>25.695683602322369</c:v>
                </c:pt>
                <c:pt idx="383">
                  <c:v>25.676261617299797</c:v>
                </c:pt>
                <c:pt idx="384">
                  <c:v>25.656977014804397</c:v>
                </c:pt>
                <c:pt idx="385">
                  <c:v>25.637835429211876</c:v>
                </c:pt>
                <c:pt idx="386">
                  <c:v>25.618842495016651</c:v>
                </c:pt>
                <c:pt idx="387">
                  <c:v>25.600003845785245</c:v>
                </c:pt>
                <c:pt idx="388">
                  <c:v>25.581325113125413</c:v>
                </c:pt>
                <c:pt idx="389">
                  <c:v>25.562811925670989</c:v>
                </c:pt>
                <c:pt idx="390">
                  <c:v>25.544469908082558</c:v>
                </c:pt>
                <c:pt idx="391">
                  <c:v>25.526304680063987</c:v>
                </c:pt>
                <c:pt idx="392">
                  <c:v>25.508321855395906</c:v>
                </c:pt>
                <c:pt idx="393">
                  <c:v>25.490527040985359</c:v>
                </c:pt>
                <c:pt idx="394">
                  <c:v>25.472925835931846</c:v>
                </c:pt>
                <c:pt idx="395">
                  <c:v>25.455523830610129</c:v>
                </c:pt>
                <c:pt idx="396">
                  <c:v>25.438326605770524</c:v>
                </c:pt>
                <c:pt idx="397">
                  <c:v>25.421339731654239</c:v>
                </c:pt>
                <c:pt idx="398">
                  <c:v>25.404568767127724</c:v>
                </c:pt>
                <c:pt idx="399">
                  <c:v>25.388019258831246</c:v>
                </c:pt>
                <c:pt idx="400">
                  <c:v>25.371696740346145</c:v>
                </c:pt>
                <c:pt idx="401">
                  <c:v>25.355606731376753</c:v>
                </c:pt>
                <c:pt idx="402">
                  <c:v>25.339754736949992</c:v>
                </c:pt>
                <c:pt idx="403">
                  <c:v>25.324146246630235</c:v>
                </c:pt>
                <c:pt idx="404">
                  <c:v>25.308786733749731</c:v>
                </c:pt>
                <c:pt idx="405">
                  <c:v>25.293681654655202</c:v>
                </c:pt>
                <c:pt idx="406">
                  <c:v>25.278836447968938</c:v>
                </c:pt>
                <c:pt idx="407">
                  <c:v>25.26425653386482</c:v>
                </c:pt>
                <c:pt idx="408">
                  <c:v>25.249947313358916</c:v>
                </c:pt>
                <c:pt idx="409">
                  <c:v>25.235914167613856</c:v>
                </c:pt>
                <c:pt idx="410">
                  <c:v>25.222162457255877</c:v>
                </c:pt>
                <c:pt idx="411">
                  <c:v>25.208697521705659</c:v>
                </c:pt>
                <c:pt idx="412">
                  <c:v>25.195524678520616</c:v>
                </c:pt>
                <c:pt idx="413">
                  <c:v>25.182649222748779</c:v>
                </c:pt>
                <c:pt idx="414">
                  <c:v>25.170076426293939</c:v>
                </c:pt>
                <c:pt idx="415">
                  <c:v>25.157811537290549</c:v>
                </c:pt>
                <c:pt idx="416">
                  <c:v>25.145859779487854</c:v>
                </c:pt>
                <c:pt idx="417">
                  <c:v>25.13422635164266</c:v>
                </c:pt>
                <c:pt idx="418">
                  <c:v>25.12291642691995</c:v>
                </c:pt>
                <c:pt idx="419">
                  <c:v>25.111935152299335</c:v>
                </c:pt>
                <c:pt idx="420">
                  <c:v>25.101287647988372</c:v>
                </c:pt>
                <c:pt idx="421">
                  <c:v>25.09097900683992</c:v>
                </c:pt>
                <c:pt idx="422">
                  <c:v>25.081014293772807</c:v>
                </c:pt>
                <c:pt idx="423">
                  <c:v>25.071398545196224</c:v>
                </c:pt>
                <c:pt idx="424">
                  <c:v>25.06213676843381</c:v>
                </c:pt>
                <c:pt idx="425">
                  <c:v>25.053233941149948</c:v>
                </c:pt>
                <c:pt idx="426">
                  <c:v>25.044695010773097</c:v>
                </c:pt>
                <c:pt idx="427">
                  <c:v>25.036524893917601</c:v>
                </c:pt>
                <c:pt idx="428">
                  <c:v>25.028728475802641</c:v>
                </c:pt>
                <c:pt idx="429">
                  <c:v>25.021310609664624</c:v>
                </c:pt>
                <c:pt idx="430">
                  <c:v>25.014276116164172</c:v>
                </c:pt>
                <c:pt idx="431">
                  <c:v>25.007629782784559</c:v>
                </c:pt>
                <c:pt idx="432">
                  <c:v>25.001376363221919</c:v>
                </c:pt>
                <c:pt idx="433">
                  <c:v>24.995520576762381</c:v>
                </c:pt>
                <c:pt idx="434">
                  <c:v>24.990067107647995</c:v>
                </c:pt>
                <c:pt idx="435">
                  <c:v>24.98502060442987</c:v>
                </c:pt>
                <c:pt idx="436">
                  <c:v>24.980385679301996</c:v>
                </c:pt>
                <c:pt idx="437">
                  <c:v>24.976166907419909</c:v>
                </c:pt>
                <c:pt idx="438">
                  <c:v>24.972368826200537</c:v>
                </c:pt>
                <c:pt idx="439">
                  <c:v>24.968995934598905</c:v>
                </c:pt>
                <c:pt idx="440">
                  <c:v>24.966052692363107</c:v>
                </c:pt>
                <c:pt idx="441">
                  <c:v>24.963543519264654</c:v>
                </c:pt>
                <c:pt idx="442">
                  <c:v>24.961472794301937</c:v>
                </c:pt>
                <c:pt idx="443">
                  <c:v>24.959844854874795</c:v>
                </c:pt>
                <c:pt idx="444">
                  <c:v>24.958663995929097</c:v>
                </c:pt>
                <c:pt idx="445">
                  <c:v>24.957934469068146</c:v>
                </c:pt>
                <c:pt idx="446">
                  <c:v>24.957660481630406</c:v>
                </c:pt>
                <c:pt idx="447">
                  <c:v>24.957846195730529</c:v>
                </c:pt>
                <c:pt idx="448">
                  <c:v>24.958495727260331</c:v>
                </c:pt>
                <c:pt idx="449">
                  <c:v>24.959613144851524</c:v>
                </c:pt>
                <c:pt idx="450">
                  <c:v>24.961202468793793</c:v>
                </c:pt>
                <c:pt idx="451">
                  <c:v>24.963267669908447</c:v>
                </c:pt>
                <c:pt idx="452">
                  <c:v>24.965812668375143</c:v>
                </c:pt>
                <c:pt idx="453">
                  <c:v>24.968841332509669</c:v>
                </c:pt>
                <c:pt idx="454">
                  <c:v>24.972357477489474</c:v>
                </c:pt>
                <c:pt idx="455">
                  <c:v>24.976364864026635</c:v>
                </c:pt>
                <c:pt idx="456">
                  <c:v>24.980867196984342</c:v>
                </c:pt>
                <c:pt idx="457">
                  <c:v>24.985868123935223</c:v>
                </c:pt>
                <c:pt idx="458">
                  <c:v>24.991371233660558</c:v>
                </c:pt>
                <c:pt idx="459">
                  <c:v>24.997380054586195</c:v>
                </c:pt>
                <c:pt idx="460">
                  <c:v>25.003898053154096</c:v>
                </c:pt>
                <c:pt idx="461">
                  <c:v>25.010928632127076</c:v>
                </c:pt>
                <c:pt idx="462">
                  <c:v>25.018475128824882</c:v>
                </c:pt>
                <c:pt idx="463">
                  <c:v>25.026540813288495</c:v>
                </c:pt>
                <c:pt idx="464">
                  <c:v>25.035128886371997</c:v>
                </c:pt>
                <c:pt idx="465">
                  <c:v>25.044242477758228</c:v>
                </c:pt>
                <c:pt idx="466">
                  <c:v>25.053884643896268</c:v>
                </c:pt>
                <c:pt idx="467">
                  <c:v>25.064058365861456</c:v>
                </c:pt>
                <c:pt idx="468">
                  <c:v>25.074766547130697</c:v>
                </c:pt>
                <c:pt idx="469">
                  <c:v>25.08601201127609</c:v>
                </c:pt>
                <c:pt idx="470">
                  <c:v>25.097797499571524</c:v>
                </c:pt>
                <c:pt idx="471">
                  <c:v>25.110125668511817</c:v>
                </c:pt>
                <c:pt idx="472">
                  <c:v>25.122999087241624</c:v>
                </c:pt>
                <c:pt idx="473">
                  <c:v>25.136420234893375</c:v>
                </c:pt>
                <c:pt idx="474">
                  <c:v>25.150391497830157</c:v>
                </c:pt>
                <c:pt idx="475">
                  <c:v>25.164915166795758</c:v>
                </c:pt>
                <c:pt idx="476">
                  <c:v>25.179993433964238</c:v>
                </c:pt>
                <c:pt idx="477">
                  <c:v>25.195628389893656</c:v>
                </c:pt>
                <c:pt idx="478">
                  <c:v>25.211822020377824</c:v>
                </c:pt>
                <c:pt idx="479">
                  <c:v>25.228576203195551</c:v>
                </c:pt>
                <c:pt idx="480">
                  <c:v>25.245892704758308</c:v>
                </c:pt>
                <c:pt idx="481">
                  <c:v>25.263773176651636</c:v>
                </c:pt>
                <c:pt idx="482">
                  <c:v>25.282219152070549</c:v>
                </c:pt>
                <c:pt idx="483">
                  <c:v>25.301232042147394</c:v>
                </c:pt>
                <c:pt idx="484">
                  <c:v>25.320813132172123</c:v>
                </c:pt>
                <c:pt idx="485">
                  <c:v>25.340963577701395</c:v>
                </c:pt>
                <c:pt idx="486">
                  <c:v>25.361684400559565</c:v>
                </c:pt>
                <c:pt idx="487">
                  <c:v>25.382976484724942</c:v>
                </c:pt>
                <c:pt idx="488">
                  <c:v>25.404840572106906</c:v>
                </c:pt>
                <c:pt idx="489">
                  <c:v>25.427277258210115</c:v>
                </c:pt>
                <c:pt idx="490">
                  <c:v>25.450286987682468</c:v>
                </c:pt>
                <c:pt idx="491">
                  <c:v>25.473870049753987</c:v>
                </c:pt>
                <c:pt idx="492">
                  <c:v>25.498026573558882</c:v>
                </c:pt>
                <c:pt idx="493">
                  <c:v>25.522756523343389</c:v>
                </c:pt>
                <c:pt idx="494">
                  <c:v>25.548059693563054</c:v>
                </c:pt>
                <c:pt idx="495">
                  <c:v>25.573935703862425</c:v>
                </c:pt>
                <c:pt idx="496">
                  <c:v>25.600383993943588</c:v>
                </c:pt>
                <c:pt idx="497">
                  <c:v>25.627403818321817</c:v>
                </c:pt>
                <c:pt idx="498">
                  <c:v>25.654994240966769</c:v>
                </c:pt>
                <c:pt idx="499">
                  <c:v>25.683154129835142</c:v>
                </c:pt>
                <c:pt idx="500">
                  <c:v>25.711882151290126</c:v>
                </c:pt>
                <c:pt idx="501">
                  <c:v>25.741176764413261</c:v>
                </c:pt>
                <c:pt idx="502">
                  <c:v>25.771036215206145</c:v>
                </c:pt>
                <c:pt idx="503">
                  <c:v>25.801458530684855</c:v>
                </c:pt>
                <c:pt idx="504">
                  <c:v>25.832441512873743</c:v>
                </c:pt>
                <c:pt idx="505">
                  <c:v>25.863982732686853</c:v>
                </c:pt>
                <c:pt idx="506">
                  <c:v>25.896079523717962</c:v>
                </c:pt>
                <c:pt idx="507">
                  <c:v>25.928728975921107</c:v>
                </c:pt>
                <c:pt idx="508">
                  <c:v>25.96192792920111</c:v>
                </c:pt>
                <c:pt idx="509">
                  <c:v>25.995672966905047</c:v>
                </c:pt>
                <c:pt idx="510">
                  <c:v>26.029960409223968</c:v>
                </c:pt>
                <c:pt idx="511">
                  <c:v>26.064786306501837</c:v>
                </c:pt>
                <c:pt idx="512">
                  <c:v>26.100146432460672</c:v>
                </c:pt>
                <c:pt idx="513">
                  <c:v>26.136036277341674</c:v>
                </c:pt>
                <c:pt idx="514">
                  <c:v>26.172451040963942</c:v>
                </c:pt>
                <c:pt idx="515">
                  <c:v>26.209385625710468</c:v>
                </c:pt>
                <c:pt idx="516">
                  <c:v>26.246834629437036</c:v>
                </c:pt>
                <c:pt idx="517">
                  <c:v>26.284792338314308</c:v>
                </c:pt>
                <c:pt idx="518">
                  <c:v>26.32325271960374</c:v>
                </c:pt>
                <c:pt idx="519">
                  <c:v>26.362209414372842</c:v>
                </c:pt>
                <c:pt idx="520">
                  <c:v>26.40165573015252</c:v>
                </c:pt>
                <c:pt idx="521">
                  <c:v>26.441584633543378</c:v>
                </c:pt>
                <c:pt idx="522">
                  <c:v>26.481988742773996</c:v>
                </c:pt>
                <c:pt idx="523">
                  <c:v>26.5228603202149</c:v>
                </c:pt>
                <c:pt idx="524">
                  <c:v>26.564191264856433</c:v>
                </c:pt>
                <c:pt idx="525">
                  <c:v>26.605973104751079</c:v>
                </c:pt>
                <c:pt idx="526">
                  <c:v>26.648196989431426</c:v>
                </c:pt>
                <c:pt idx="527">
                  <c:v>26.690853682302112</c:v>
                </c:pt>
                <c:pt idx="528">
                  <c:v>26.733933553016215</c:v>
                </c:pt>
                <c:pt idx="529">
                  <c:v>26.777426569839378</c:v>
                </c:pt>
                <c:pt idx="530">
                  <c:v>26.821322292010088</c:v>
                </c:pt>
                <c:pt idx="531">
                  <c:v>26.865609862096793</c:v>
                </c:pt>
                <c:pt idx="532">
                  <c:v>26.91027799836219</c:v>
                </c:pt>
                <c:pt idx="533">
                  <c:v>26.955314987140106</c:v>
                </c:pt>
                <c:pt idx="534">
                  <c:v>27.000708675228438</c:v>
                </c:pt>
                <c:pt idx="535">
                  <c:v>27.046446462305624</c:v>
                </c:pt>
                <c:pt idx="536">
                  <c:v>27.092515293380266</c:v>
                </c:pt>
                <c:pt idx="537">
                  <c:v>27.138901651272306</c:v>
                </c:pt>
                <c:pt idx="538">
                  <c:v>27.185591549142963</c:v>
                </c:pt>
                <c:pt idx="539">
                  <c:v>27.232570523064837</c:v>
                </c:pt>
                <c:pt idx="540">
                  <c:v>27.279823624658228</c:v>
                </c:pt>
                <c:pt idx="541">
                  <c:v>27.327335413779011</c:v>
                </c:pt>
                <c:pt idx="542">
                  <c:v>27.375089951282629</c:v>
                </c:pt>
                <c:pt idx="543">
                  <c:v>27.423070791859118</c:v>
                </c:pt>
                <c:pt idx="544">
                  <c:v>27.471260976949182</c:v>
                </c:pt>
                <c:pt idx="545">
                  <c:v>27.519643027752203</c:v>
                </c:pt>
                <c:pt idx="546">
                  <c:v>27.568198938322052</c:v>
                </c:pt>
                <c:pt idx="547">
                  <c:v>27.616910168774609</c:v>
                </c:pt>
                <c:pt idx="548">
                  <c:v>27.665757638589355</c:v>
                </c:pt>
                <c:pt idx="549">
                  <c:v>27.714721720039574</c:v>
                </c:pt>
                <c:pt idx="550">
                  <c:v>27.763782231733799</c:v>
                </c:pt>
                <c:pt idx="551">
                  <c:v>27.812918432289273</c:v>
                </c:pt>
                <c:pt idx="552">
                  <c:v>27.86210901413941</c:v>
                </c:pt>
                <c:pt idx="553">
                  <c:v>27.911332097483275</c:v>
                </c:pt>
                <c:pt idx="554">
                  <c:v>27.960565224379632</c:v>
                </c:pt>
                <c:pt idx="555">
                  <c:v>28.009785353000893</c:v>
                </c:pt>
                <c:pt idx="556">
                  <c:v>28.058968852044309</c:v>
                </c:pt>
                <c:pt idx="557">
                  <c:v>28.108091495313655</c:v>
                </c:pt>
                <c:pt idx="558">
                  <c:v>28.157128456474464</c:v>
                </c:pt>
                <c:pt idx="559">
                  <c:v>28.206054303993064</c:v>
                </c:pt>
                <c:pt idx="560">
                  <c:v>28.254842996263456</c:v>
                </c:pt>
                <c:pt idx="561">
                  <c:v>28.303467876929716</c:v>
                </c:pt>
                <c:pt idx="562">
                  <c:v>28.351901670413447</c:v>
                </c:pt>
                <c:pt idx="563">
                  <c:v>28.400116477650212</c:v>
                </c:pt>
                <c:pt idx="564">
                  <c:v>28.448083772042771</c:v>
                </c:pt>
                <c:pt idx="565">
                  <c:v>28.495774395642584</c:v>
                </c:pt>
                <c:pt idx="566">
                  <c:v>28.543158555563281</c:v>
                </c:pt>
                <c:pt idx="567">
                  <c:v>28.59020582063016</c:v>
                </c:pt>
                <c:pt idx="568">
                  <c:v>28.636885118289239</c:v>
                </c:pt>
                <c:pt idx="569">
                  <c:v>28.68316473176202</c:v>
                </c:pt>
                <c:pt idx="570">
                  <c:v>28.729012297473805</c:v>
                </c:pt>
                <c:pt idx="571">
                  <c:v>28.774394802756198</c:v>
                </c:pt>
                <c:pt idx="572">
                  <c:v>28.819278583828201</c:v>
                </c:pt>
                <c:pt idx="573">
                  <c:v>28.86362932408186</c:v>
                </c:pt>
                <c:pt idx="574">
                  <c:v>28.907412052658277</c:v>
                </c:pt>
                <c:pt idx="575">
                  <c:v>28.95059114335314</c:v>
                </c:pt>
                <c:pt idx="576">
                  <c:v>28.993130313835916</c:v>
                </c:pt>
                <c:pt idx="577">
                  <c:v>29.034992625213029</c:v>
                </c:pt>
                <c:pt idx="578">
                  <c:v>29.076140481941156</c:v>
                </c:pt>
                <c:pt idx="579">
                  <c:v>29.116535632099509</c:v>
                </c:pt>
                <c:pt idx="580">
                  <c:v>29.156139168044405</c:v>
                </c:pt>
                <c:pt idx="581">
                  <c:v>29.194911527451119</c:v>
                </c:pt>
                <c:pt idx="582">
                  <c:v>29.232812494766691</c:v>
                </c:pt>
                <c:pt idx="583">
                  <c:v>29.269801203079801</c:v>
                </c:pt>
                <c:pt idx="584">
                  <c:v>29.305836136442664</c:v>
                </c:pt>
                <c:pt idx="585">
                  <c:v>29.340875132643319</c:v>
                </c:pt>
                <c:pt idx="586">
                  <c:v>29.37487538646344</c:v>
                </c:pt>
                <c:pt idx="587">
                  <c:v>29.407793453436387</c:v>
                </c:pt>
                <c:pt idx="588">
                  <c:v>29.439585254127159</c:v>
                </c:pt>
                <c:pt idx="589">
                  <c:v>29.470206078968918</c:v>
                </c:pt>
                <c:pt idx="590">
                  <c:v>29.49961059366219</c:v>
                </c:pt>
                <c:pt idx="591">
                  <c:v>29.527752845190097</c:v>
                </c:pt>
                <c:pt idx="592">
                  <c:v>29.554586268456546</c:v>
                </c:pt>
                <c:pt idx="593">
                  <c:v>29.580063693592354</c:v>
                </c:pt>
                <c:pt idx="594">
                  <c:v>29.60413735396131</c:v>
                </c:pt>
                <c:pt idx="595">
                  <c:v>29.626758894899936</c:v>
                </c:pt>
                <c:pt idx="596">
                  <c:v>29.647879383232283</c:v>
                </c:pt>
                <c:pt idx="597">
                  <c:v>29.667449317601175</c:v>
                </c:pt>
                <c:pt idx="598">
                  <c:v>29.685418639660842</c:v>
                </c:pt>
                <c:pt idx="599">
                  <c:v>29.701736746177932</c:v>
                </c:pt>
                <c:pt idx="600">
                  <c:v>29.716352502097028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sweepAPT!$CV$31</c:f>
              <c:strCache>
                <c:ptCount val="1"/>
                <c:pt idx="0">
                  <c:v>cm"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sweepAPT!$CP$32:$CP$632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sweepAPT!$CV$32:$CV$632</c:f>
              <c:numCache>
                <c:formatCode>General</c:formatCode>
                <c:ptCount val="601"/>
                <c:pt idx="0">
                  <c:v>3.0173997629509444</c:v>
                </c:pt>
                <c:pt idx="1">
                  <c:v>3.0303092663122229</c:v>
                </c:pt>
                <c:pt idx="2">
                  <c:v>3.0438272672723485</c:v>
                </c:pt>
                <c:pt idx="3">
                  <c:v>3.0579668302432523</c:v>
                </c:pt>
                <c:pt idx="4">
                  <c:v>3.0727409608156435</c:v>
                </c:pt>
                <c:pt idx="5">
                  <c:v>3.0881625788829723</c:v>
                </c:pt>
                <c:pt idx="6">
                  <c:v>3.1042444934165516</c:v>
                </c:pt>
                <c:pt idx="7">
                  <c:v>3.1209993788050596</c:v>
                </c:pt>
                <c:pt idx="8">
                  <c:v>3.1384397526782735</c:v>
                </c:pt>
                <c:pt idx="9">
                  <c:v>3.1565779551406266</c:v>
                </c:pt>
                <c:pt idx="10">
                  <c:v>3.1754261293453254</c:v>
                </c:pt>
                <c:pt idx="11">
                  <c:v>3.1949962033456032</c:v>
                </c:pt>
                <c:pt idx="12">
                  <c:v>3.2152998731633247</c:v>
                </c:pt>
                <c:pt idx="13">
                  <c:v>3.23634858702016</c:v>
                </c:pt>
                <c:pt idx="14">
                  <c:v>3.2581535306800831</c:v>
                </c:pt>
                <c:pt idx="15">
                  <c:v>3.2807256138557648</c:v>
                </c:pt>
                <c:pt idx="16">
                  <c:v>3.3040754576343119</c:v>
                </c:pt>
                <c:pt idx="17">
                  <c:v>3.3282133828815503</c:v>
                </c:pt>
                <c:pt idx="18">
                  <c:v>3.3531493995857602</c:v>
                </c:pt>
                <c:pt idx="19">
                  <c:v>3.3788931971052421</c:v>
                </c:pt>
                <c:pt idx="20">
                  <c:v>3.4054541352858365</c:v>
                </c:pt>
                <c:pt idx="21">
                  <c:v>3.4328412364165288</c:v>
                </c:pt>
                <c:pt idx="22">
                  <c:v>3.4610631779934238</c:v>
                </c:pt>
                <c:pt idx="23">
                  <c:v>3.4901282862638254</c:v>
                </c:pt>
                <c:pt idx="24">
                  <c:v>3.5200445305237764</c:v>
                </c:pt>
                <c:pt idx="25">
                  <c:v>3.5508195181436193</c:v>
                </c:pt>
                <c:pt idx="26">
                  <c:v>3.5824604902974855</c:v>
                </c:pt>
                <c:pt idx="27">
                  <c:v>3.6149743183737257</c:v>
                </c:pt>
                <c:pt idx="28">
                  <c:v>3.6483675010438787</c:v>
                </c:pt>
                <c:pt idx="29">
                  <c:v>3.6826461619692878</c:v>
                </c:pt>
                <c:pt idx="30">
                  <c:v>3.7178160481243268</c:v>
                </c:pt>
                <c:pt idx="31">
                  <c:v>3.7538825287167441</c:v>
                </c:pt>
                <c:pt idx="32">
                  <c:v>3.7908505946855087</c:v>
                </c:pt>
                <c:pt idx="33">
                  <c:v>3.8287248587571767</c:v>
                </c:pt>
                <c:pt idx="34">
                  <c:v>3.8675095560425987</c:v>
                </c:pt>
                <c:pt idx="35">
                  <c:v>3.9072085451554415</c:v>
                </c:pt>
                <c:pt idx="36">
                  <c:v>3.9478253098349185</c:v>
                </c:pt>
                <c:pt idx="37">
                  <c:v>3.9893629610550079</c:v>
                </c:pt>
                <c:pt idx="38">
                  <c:v>4.0318242396025497</c:v>
                </c:pt>
                <c:pt idx="39">
                  <c:v>4.075211519107242</c:v>
                </c:pt>
                <c:pt idx="40">
                  <c:v>4.1195268095060413</c:v>
                </c:pt>
                <c:pt idx="41">
                  <c:v>4.1647717609251131</c:v>
                </c:pt>
                <c:pt idx="42">
                  <c:v>4.210947667962138</c:v>
                </c:pt>
                <c:pt idx="43">
                  <c:v>4.2580554743520764</c:v>
                </c:pt>
                <c:pt idx="44">
                  <c:v>4.3060957779995022</c:v>
                </c:pt>
                <c:pt idx="45">
                  <c:v>4.3550688363604735</c:v>
                </c:pt>
                <c:pt idx="46">
                  <c:v>4.404974572157009</c:v>
                </c:pt>
                <c:pt idx="47">
                  <c:v>4.4558125794075067</c:v>
                </c:pt>
                <c:pt idx="48">
                  <c:v>4.5075821297559031</c:v>
                </c:pt>
                <c:pt idx="49">
                  <c:v>4.5602821790828685</c:v>
                </c:pt>
                <c:pt idx="50">
                  <c:v>4.6139113743821838</c:v>
                </c:pt>
                <c:pt idx="51">
                  <c:v>4.6684680608853171</c:v>
                </c:pt>
                <c:pt idx="52">
                  <c:v>4.7239502894175445</c:v>
                </c:pt>
                <c:pt idx="53">
                  <c:v>4.7803558239686694</c:v>
                </c:pt>
                <c:pt idx="54">
                  <c:v>4.8376821494617985</c:v>
                </c:pt>
                <c:pt idx="55">
                  <c:v>4.8959264797032986</c:v>
                </c:pt>
                <c:pt idx="56">
                  <c:v>4.9550857654975928</c:v>
                </c:pt>
                <c:pt idx="57">
                  <c:v>5.0151567029100761</c:v>
                </c:pt>
                <c:pt idx="58">
                  <c:v>5.0761357416620498</c:v>
                </c:pt>
                <c:pt idx="59">
                  <c:v>5.138019093641141</c:v>
                </c:pt>
                <c:pt idx="60">
                  <c:v>5.2008027415114313</c:v>
                </c:pt>
                <c:pt idx="61">
                  <c:v>5.2644824474072465</c:v>
                </c:pt>
                <c:pt idx="62">
                  <c:v>5.3290537616948797</c:v>
                </c:pt>
                <c:pt idx="63">
                  <c:v>5.3945120317868174</c:v>
                </c:pt>
                <c:pt idx="64">
                  <c:v>5.4608524109932546</c:v>
                </c:pt>
                <c:pt idx="65">
                  <c:v>5.5280698673957573</c:v>
                </c:pt>
                <c:pt idx="66">
                  <c:v>5.5961591927285852</c:v>
                </c:pt>
                <c:pt idx="67">
                  <c:v>5.6651150112529081</c:v>
                </c:pt>
                <c:pt idx="68">
                  <c:v>5.7349317886102114</c:v>
                </c:pt>
                <c:pt idx="69">
                  <c:v>5.8056038406407211</c:v>
                </c:pt>
                <c:pt idx="70">
                  <c:v>5.877125342153704</c:v>
                </c:pt>
                <c:pt idx="71">
                  <c:v>5.9494903356364972</c:v>
                </c:pt>
                <c:pt idx="72">
                  <c:v>6.0226927398894432</c:v>
                </c:pt>
                <c:pt idx="73">
                  <c:v>6.0967263585747595</c:v>
                </c:pt>
                <c:pt idx="74">
                  <c:v>6.1715848886672049</c:v>
                </c:pt>
                <c:pt idx="75">
                  <c:v>6.2472619287952824</c:v>
                </c:pt>
                <c:pt idx="76">
                  <c:v>6.3237509874619171</c:v>
                </c:pt>
                <c:pt idx="77">
                  <c:v>6.4010454911341519</c:v>
                </c:pt>
                <c:pt idx="78">
                  <c:v>6.4791387921916659</c:v>
                </c:pt>
                <c:pt idx="79">
                  <c:v>6.5580241767247074</c:v>
                </c:pt>
                <c:pt idx="80">
                  <c:v>6.6376948721722009</c:v>
                </c:pt>
                <c:pt idx="81">
                  <c:v>6.7181440547913809</c:v>
                </c:pt>
                <c:pt idx="82">
                  <c:v>6.7993648569510015</c:v>
                </c:pt>
                <c:pt idx="83">
                  <c:v>6.8813503742402951</c:v>
                </c:pt>
                <c:pt idx="84">
                  <c:v>6.9640936723866993</c:v>
                </c:pt>
                <c:pt idx="85">
                  <c:v>7.0475877939756089</c:v>
                </c:pt>
                <c:pt idx="86">
                  <c:v>7.1318257649662335</c:v>
                </c:pt>
                <c:pt idx="87">
                  <c:v>7.2168006009977113</c:v>
                </c:pt>
                <c:pt idx="88">
                  <c:v>7.302505313480534</c:v>
                </c:pt>
                <c:pt idx="89">
                  <c:v>7.3889329154686507</c:v>
                </c:pt>
                <c:pt idx="90">
                  <c:v>7.476076427308108</c:v>
                </c:pt>
                <c:pt idx="91">
                  <c:v>7.563928882058665</c:v>
                </c:pt>
                <c:pt idx="92">
                  <c:v>7.6524833306851896</c:v>
                </c:pt>
                <c:pt idx="93">
                  <c:v>7.7417328470162374</c:v>
                </c:pt>
                <c:pt idx="94">
                  <c:v>7.8316705324676654</c:v>
                </c:pt>
                <c:pt idx="95">
                  <c:v>7.9222895205294606</c:v>
                </c:pt>
                <c:pt idx="96">
                  <c:v>8.0135829810147001</c:v>
                </c:pt>
                <c:pt idx="97">
                  <c:v>8.1055441240696453</c:v>
                </c:pt>
                <c:pt idx="98">
                  <c:v>8.1981662039447585</c:v>
                </c:pt>
                <c:pt idx="99">
                  <c:v>8.2914425225265873</c:v>
                </c:pt>
                <c:pt idx="100">
                  <c:v>8.3853664326310202</c:v>
                </c:pt>
                <c:pt idx="101">
                  <c:v>8.4799313410587303</c:v>
                </c:pt>
                <c:pt idx="102">
                  <c:v>8.5751307114141646</c:v>
                </c:pt>
                <c:pt idx="103">
                  <c:v>8.6709580666895256</c:v>
                </c:pt>
                <c:pt idx="104">
                  <c:v>8.7674069916158182</c:v>
                </c:pt>
                <c:pt idx="105">
                  <c:v>8.8644711347833578</c:v>
                </c:pt>
                <c:pt idx="106">
                  <c:v>8.9621442105341238</c:v>
                </c:pt>
                <c:pt idx="107">
                  <c:v>9.0604200006292821</c:v>
                </c:pt>
                <c:pt idx="108">
                  <c:v>9.1592923556948023</c:v>
                </c:pt>
                <c:pt idx="109">
                  <c:v>9.2587551964489094</c:v>
                </c:pt>
                <c:pt idx="110">
                  <c:v>9.358802514715153</c:v>
                </c:pt>
                <c:pt idx="111">
                  <c:v>9.459428374225098</c:v>
                </c:pt>
                <c:pt idx="112">
                  <c:v>9.5606269112150351</c:v>
                </c:pt>
                <c:pt idx="113">
                  <c:v>9.6623923348211402</c:v>
                </c:pt>
                <c:pt idx="114">
                  <c:v>9.7647189272779435</c:v>
                </c:pt>
                <c:pt idx="115">
                  <c:v>9.8676010439249122</c:v>
                </c:pt>
                <c:pt idx="116">
                  <c:v>9.9710331130263832</c:v>
                </c:pt>
                <c:pt idx="117">
                  <c:v>10.075009635409998</c:v>
                </c:pt>
                <c:pt idx="118">
                  <c:v>10.179525183929204</c:v>
                </c:pt>
                <c:pt idx="119">
                  <c:v>10.284574402755236</c:v>
                </c:pt>
                <c:pt idx="120">
                  <c:v>10.390152006504408</c:v>
                </c:pt>
                <c:pt idx="121">
                  <c:v>10.496252779206358</c:v>
                </c:pt>
                <c:pt idx="122">
                  <c:v>10.602871573119279</c:v>
                </c:pt>
                <c:pt idx="123">
                  <c:v>10.710003307397995</c:v>
                </c:pt>
                <c:pt idx="124">
                  <c:v>10.817642966620951</c:v>
                </c:pt>
                <c:pt idx="125">
                  <c:v>10.92578559918225</c:v>
                </c:pt>
                <c:pt idx="126">
                  <c:v>11.034426315554775</c:v>
                </c:pt>
                <c:pt idx="127">
                  <c:v>11.143560286430716</c:v>
                </c:pt>
                <c:pt idx="128">
                  <c:v>11.253182740745537</c:v>
                </c:pt>
                <c:pt idx="129">
                  <c:v>11.363288963591666</c:v>
                </c:pt>
                <c:pt idx="130">
                  <c:v>11.473874294028178</c:v>
                </c:pt>
                <c:pt idx="131">
                  <c:v>11.584934122792475</c:v>
                </c:pt>
                <c:pt idx="132">
                  <c:v>11.696463889920359</c:v>
                </c:pt>
                <c:pt idx="133">
                  <c:v>11.808459082280448</c:v>
                </c:pt>
                <c:pt idx="134">
                  <c:v>11.920915231029253</c:v>
                </c:pt>
                <c:pt idx="135">
                  <c:v>12.033827908992771</c:v>
                </c:pt>
                <c:pt idx="136">
                  <c:v>12.147192727980755</c:v>
                </c:pt>
                <c:pt idx="137">
                  <c:v>12.261005336039547</c:v>
                </c:pt>
                <c:pt idx="138">
                  <c:v>12.375261414649398</c:v>
                </c:pt>
                <c:pt idx="139">
                  <c:v>12.489956675872051</c:v>
                </c:pt>
                <c:pt idx="140">
                  <c:v>12.605086859454351</c:v>
                </c:pt>
                <c:pt idx="141">
                  <c:v>12.720647729893479</c:v>
                </c:pt>
                <c:pt idx="142">
                  <c:v>12.836635073469438</c:v>
                </c:pt>
                <c:pt idx="143">
                  <c:v>12.953044695250158</c:v>
                </c:pt>
                <c:pt idx="144">
                  <c:v>13.069872416074659</c:v>
                </c:pt>
                <c:pt idx="145">
                  <c:v>13.187114069519447</c:v>
                </c:pt>
                <c:pt idx="146">
                  <c:v>13.304765498853335</c:v>
                </c:pt>
                <c:pt idx="147">
                  <c:v>13.422822553985673</c:v>
                </c:pt>
                <c:pt idx="148">
                  <c:v>13.541281088412925</c:v>
                </c:pt>
                <c:pt idx="149">
                  <c:v>13.660136956168337</c:v>
                </c:pt>
                <c:pt idx="150">
                  <c:v>13.77938600877941</c:v>
                </c:pt>
                <c:pt idx="151">
                  <c:v>13.899024092237656</c:v>
                </c:pt>
                <c:pt idx="152">
                  <c:v>14.019047043985074</c:v>
                </c:pt>
                <c:pt idx="153">
                  <c:v>14.139450689921624</c:v>
                </c:pt>
                <c:pt idx="154">
                  <c:v>14.260230841437831</c:v>
                </c:pt>
                <c:pt idx="155">
                  <c:v>14.381383292476517</c:v>
                </c:pt>
                <c:pt idx="156">
                  <c:v>14.502903816627555</c:v>
                </c:pt>
                <c:pt idx="157">
                  <c:v>14.62478816425938</c:v>
                </c:pt>
                <c:pt idx="158">
                  <c:v>14.747032059690842</c:v>
                </c:pt>
                <c:pt idx="159">
                  <c:v>14.869631198406884</c:v>
                </c:pt>
                <c:pt idx="160">
                  <c:v>14.992581244321345</c:v>
                </c:pt>
                <c:pt idx="161">
                  <c:v>15.11587782709011</c:v>
                </c:pt>
                <c:pt idx="162">
                  <c:v>15.239516539477627</c:v>
                </c:pt>
                <c:pt idx="163">
                  <c:v>15.363492934779702</c:v>
                </c:pt>
                <c:pt idx="164">
                  <c:v>15.487802524305412</c:v>
                </c:pt>
                <c:pt idx="165">
                  <c:v>15.612440774920611</c:v>
                </c:pt>
                <c:pt idx="166">
                  <c:v>15.737403106655758</c:v>
                </c:pt>
                <c:pt idx="167">
                  <c:v>15.862684890380258</c:v>
                </c:pt>
                <c:pt idx="168">
                  <c:v>15.988281445545576</c:v>
                </c:pt>
                <c:pt idx="169">
                  <c:v>16.114188037999327</c:v>
                </c:pt>
                <c:pt idx="170">
                  <c:v>16.240399877872129</c:v>
                </c:pt>
                <c:pt idx="171">
                  <c:v>16.36691211753929</c:v>
                </c:pt>
                <c:pt idx="172">
                  <c:v>16.493719849658767</c:v>
                </c:pt>
                <c:pt idx="173">
                  <c:v>16.620818105287221</c:v>
                </c:pt>
                <c:pt idx="174">
                  <c:v>16.748201852075482</c:v>
                </c:pt>
                <c:pt idx="175">
                  <c:v>16.875865992544757</c:v>
                </c:pt>
                <c:pt idx="176">
                  <c:v>17.003805362444879</c:v>
                </c:pt>
                <c:pt idx="177">
                  <c:v>17.132014729195603</c:v>
                </c:pt>
                <c:pt idx="178">
                  <c:v>17.260488790411934</c:v>
                </c:pt>
                <c:pt idx="179">
                  <c:v>17.38922217251438</c:v>
                </c:pt>
                <c:pt idx="180">
                  <c:v>17.518209429424861</c:v>
                </c:pt>
                <c:pt idx="181">
                  <c:v>17.647445041348831</c:v>
                </c:pt>
                <c:pt idx="182">
                  <c:v>17.776923413644287</c:v>
                </c:pt>
                <c:pt idx="183">
                  <c:v>17.906638875777908</c:v>
                </c:pt>
                <c:pt idx="184">
                  <c:v>18.036585680368791</c:v>
                </c:pt>
                <c:pt idx="185">
                  <c:v>18.166758002319895</c:v>
                </c:pt>
                <c:pt idx="186">
                  <c:v>18.297149938037339</c:v>
                </c:pt>
                <c:pt idx="187">
                  <c:v>18.4277555047376</c:v>
                </c:pt>
                <c:pt idx="188">
                  <c:v>18.558568639842481</c:v>
                </c:pt>
                <c:pt idx="189">
                  <c:v>18.68958320046174</c:v>
                </c:pt>
                <c:pt idx="190">
                  <c:v>18.82079296296309</c:v>
                </c:pt>
                <c:pt idx="191">
                  <c:v>18.952191622629257</c:v>
                </c:pt>
                <c:pt idx="192">
                  <c:v>19.083772793401668</c:v>
                </c:pt>
                <c:pt idx="193">
                  <c:v>19.215530007710278</c:v>
                </c:pt>
                <c:pt idx="194">
                  <c:v>19.347456716388944</c:v>
                </c:pt>
                <c:pt idx="195">
                  <c:v>19.479546288675738</c:v>
                </c:pt>
                <c:pt idx="196">
                  <c:v>19.611792012297478</c:v>
                </c:pt>
                <c:pt idx="197">
                  <c:v>19.744187093637628</c:v>
                </c:pt>
                <c:pt idx="198">
                  <c:v>19.876724657986848</c:v>
                </c:pt>
                <c:pt idx="199">
                  <c:v>20.009397749875163</c:v>
                </c:pt>
                <c:pt idx="200">
                  <c:v>20.142199333484886</c:v>
                </c:pt>
                <c:pt idx="201">
                  <c:v>20.275122293143159</c:v>
                </c:pt>
                <c:pt idx="202">
                  <c:v>20.40815943389325</c:v>
                </c:pt>
                <c:pt idx="203">
                  <c:v>20.541303482143178</c:v>
                </c:pt>
                <c:pt idx="204">
                  <c:v>20.674547086390827</c:v>
                </c:pt>
                <c:pt idx="205">
                  <c:v>20.807882818024076</c:v>
                </c:pt>
                <c:pt idx="206">
                  <c:v>20.941303172194939</c:v>
                </c:pt>
                <c:pt idx="207">
                  <c:v>21.074800568766086</c:v>
                </c:pt>
                <c:pt idx="208">
                  <c:v>21.208367353328935</c:v>
                </c:pt>
                <c:pt idx="209">
                  <c:v>21.341995798291357</c:v>
                </c:pt>
                <c:pt idx="210">
                  <c:v>21.475678104034191</c:v>
                </c:pt>
                <c:pt idx="211">
                  <c:v>21.609406400134688</c:v>
                </c:pt>
                <c:pt idx="212">
                  <c:v>21.743172746655851</c:v>
                </c:pt>
                <c:pt idx="213">
                  <c:v>21.876969135499834</c:v>
                </c:pt>
                <c:pt idx="214">
                  <c:v>22.010787491824367</c:v>
                </c:pt>
                <c:pt idx="215">
                  <c:v>22.144619675520293</c:v>
                </c:pt>
                <c:pt idx="216">
                  <c:v>22.278457482749019</c:v>
                </c:pt>
                <c:pt idx="217">
                  <c:v>22.412292647538319</c:v>
                </c:pt>
                <c:pt idx="218">
                  <c:v>22.546116843434852</c:v>
                </c:pt>
                <c:pt idx="219">
                  <c:v>22.679921685212001</c:v>
                </c:pt>
                <c:pt idx="220">
                  <c:v>22.813698730631518</c:v>
                </c:pt>
                <c:pt idx="221">
                  <c:v>22.947439482257419</c:v>
                </c:pt>
                <c:pt idx="222">
                  <c:v>23.081135389320494</c:v>
                </c:pt>
                <c:pt idx="223">
                  <c:v>23.21477784963222</c:v>
                </c:pt>
                <c:pt idx="224">
                  <c:v>23.348358211546245</c:v>
                </c:pt>
                <c:pt idx="225">
                  <c:v>23.481867775966105</c:v>
                </c:pt>
                <c:pt idx="226">
                  <c:v>23.615297798397688</c:v>
                </c:pt>
                <c:pt idx="227">
                  <c:v>23.748639491044948</c:v>
                </c:pt>
                <c:pt idx="228">
                  <c:v>23.881884024947396</c:v>
                </c:pt>
                <c:pt idx="229">
                  <c:v>24.015022532157793</c:v>
                </c:pt>
                <c:pt idx="230">
                  <c:v>24.14804610795894</c:v>
                </c:pt>
                <c:pt idx="231">
                  <c:v>24.280945813117803</c:v>
                </c:pt>
                <c:pt idx="232">
                  <c:v>24.41371267617577</c:v>
                </c:pt>
                <c:pt idx="233">
                  <c:v>24.546337695773623</c:v>
                </c:pt>
                <c:pt idx="234">
                  <c:v>24.678811843009743</c:v>
                </c:pt>
                <c:pt idx="235">
                  <c:v>24.811126063830638</c:v>
                </c:pt>
                <c:pt idx="236">
                  <c:v>24.943271281451906</c:v>
                </c:pt>
                <c:pt idx="237">
                  <c:v>25.075238398808754</c:v>
                </c:pt>
                <c:pt idx="238">
                  <c:v>25.207018301034715</c:v>
                </c:pt>
                <c:pt idx="239">
                  <c:v>25.338601857967451</c:v>
                </c:pt>
                <c:pt idx="240">
                  <c:v>25.469979926680082</c:v>
                </c:pt>
                <c:pt idx="241">
                  <c:v>25.601143354037411</c:v>
                </c:pt>
                <c:pt idx="242">
                  <c:v>25.732082979275493</c:v>
                </c:pt>
                <c:pt idx="243">
                  <c:v>25.862789636603452</c:v>
                </c:pt>
                <c:pt idx="244">
                  <c:v>25.993254157826925</c:v>
                </c:pt>
                <c:pt idx="245">
                  <c:v>26.123467374991503</c:v>
                </c:pt>
                <c:pt idx="246">
                  <c:v>26.253420123045377</c:v>
                </c:pt>
                <c:pt idx="247">
                  <c:v>26.383103242520463</c:v>
                </c:pt>
                <c:pt idx="248">
                  <c:v>26.512507582230668</c:v>
                </c:pt>
                <c:pt idx="249">
                  <c:v>26.641624001986596</c:v>
                </c:pt>
                <c:pt idx="250">
                  <c:v>26.770443375325677</c:v>
                </c:pt>
                <c:pt idx="251">
                  <c:v>26.898956592257043</c:v>
                </c:pt>
                <c:pt idx="252">
                  <c:v>27.027154562020101</c:v>
                </c:pt>
                <c:pt idx="253">
                  <c:v>27.155028215856206</c:v>
                </c:pt>
                <c:pt idx="254">
                  <c:v>27.282568509792497</c:v>
                </c:pt>
                <c:pt idx="255">
                  <c:v>27.409766427437191</c:v>
                </c:pt>
                <c:pt idx="256">
                  <c:v>27.536612982785865</c:v>
                </c:pt>
                <c:pt idx="257">
                  <c:v>27.663099223037584</c:v>
                </c:pt>
                <c:pt idx="258">
                  <c:v>27.789216231420582</c:v>
                </c:pt>
                <c:pt idx="259">
                  <c:v>27.914955130026879</c:v>
                </c:pt>
                <c:pt idx="260">
                  <c:v>28.040307082654831</c:v>
                </c:pt>
                <c:pt idx="261">
                  <c:v>28.165263297659564</c:v>
                </c:pt>
                <c:pt idx="262">
                  <c:v>28.289815030810377</c:v>
                </c:pt>
                <c:pt idx="263">
                  <c:v>28.41395358815457</c:v>
                </c:pt>
                <c:pt idx="264">
                  <c:v>28.5376703288876</c:v>
                </c:pt>
                <c:pt idx="265">
                  <c:v>28.660956668228369</c:v>
                </c:pt>
                <c:pt idx="266">
                  <c:v>28.783804080299884</c:v>
                </c:pt>
                <c:pt idx="267">
                  <c:v>28.906204101014389</c:v>
                </c:pt>
                <c:pt idx="268">
                  <c:v>29.028148330962523</c:v>
                </c:pt>
                <c:pt idx="269">
                  <c:v>29.149628438306578</c:v>
                </c:pt>
                <c:pt idx="270">
                  <c:v>29.270636161676578</c:v>
                </c:pt>
                <c:pt idx="271">
                  <c:v>29.391163313069736</c:v>
                </c:pt>
                <c:pt idx="272">
                  <c:v>29.511201780752064</c:v>
                </c:pt>
                <c:pt idx="273">
                  <c:v>29.630743532162413</c:v>
                </c:pt>
                <c:pt idx="274">
                  <c:v>29.749780616818029</c:v>
                </c:pt>
                <c:pt idx="275">
                  <c:v>29.868305169221752</c:v>
                </c:pt>
                <c:pt idx="276">
                  <c:v>29.986309411770037</c:v>
                </c:pt>
                <c:pt idx="277">
                  <c:v>30.103785657661739</c:v>
                </c:pt>
                <c:pt idx="278">
                  <c:v>30.22072631380729</c:v>
                </c:pt>
                <c:pt idx="279">
                  <c:v>30.337123883737597</c:v>
                </c:pt>
                <c:pt idx="280">
                  <c:v>30.452970970512759</c:v>
                </c:pt>
                <c:pt idx="281">
                  <c:v>30.568260279629854</c:v>
                </c:pt>
                <c:pt idx="282">
                  <c:v>30.682984621929581</c:v>
                </c:pt>
                <c:pt idx="283">
                  <c:v>30.797136916501451</c:v>
                </c:pt>
                <c:pt idx="284">
                  <c:v>30.910710193586805</c:v>
                </c:pt>
                <c:pt idx="285">
                  <c:v>31.023697597479853</c:v>
                </c:pt>
                <c:pt idx="286">
                  <c:v>31.136092389425581</c:v>
                </c:pt>
                <c:pt idx="287">
                  <c:v>31.24788795051461</c:v>
                </c:pt>
                <c:pt idx="288">
                  <c:v>31.359077784574591</c:v>
                </c:pt>
                <c:pt idx="289">
                  <c:v>31.469655521057167</c:v>
                </c:pt>
                <c:pt idx="290">
                  <c:v>31.579614917920711</c:v>
                </c:pt>
                <c:pt idx="291">
                  <c:v>31.688949864507652</c:v>
                </c:pt>
                <c:pt idx="292">
                  <c:v>31.797654384416255</c:v>
                </c:pt>
                <c:pt idx="293">
                  <c:v>31.90572263836647</c:v>
                </c:pt>
                <c:pt idx="294">
                  <c:v>32.013148927058808</c:v>
                </c:pt>
                <c:pt idx="295">
                  <c:v>32.119927694025883</c:v>
                </c:pt>
                <c:pt idx="296">
                  <c:v>32.226053528476015</c:v>
                </c:pt>
                <c:pt idx="297">
                  <c:v>32.33152116812829</c:v>
                </c:pt>
                <c:pt idx="298">
                  <c:v>32.436325502038088</c:v>
                </c:pt>
                <c:pt idx="299">
                  <c:v>32.54046157341287</c:v>
                </c:pt>
                <c:pt idx="300">
                  <c:v>32.643924582416751</c:v>
                </c:pt>
                <c:pt idx="301">
                  <c:v>32.746709888963991</c:v>
                </c:pt>
                <c:pt idx="302">
                  <c:v>32.848813015499445</c:v>
                </c:pt>
                <c:pt idx="303">
                  <c:v>32.950229649766428</c:v>
                </c:pt>
                <c:pt idx="304">
                  <c:v>33.050955647559739</c:v>
                </c:pt>
                <c:pt idx="305">
                  <c:v>33.150987035464304</c:v>
                </c:pt>
                <c:pt idx="306">
                  <c:v>33.250320013576982</c:v>
                </c:pt>
                <c:pt idx="307">
                  <c:v>33.348950958211987</c:v>
                </c:pt>
                <c:pt idx="308">
                  <c:v>33.446876424587543</c:v>
                </c:pt>
                <c:pt idx="309">
                  <c:v>33.544093149493911</c:v>
                </c:pt>
                <c:pt idx="310">
                  <c:v>33.64059805394065</c:v>
                </c:pt>
                <c:pt idx="311">
                  <c:v>33.736388245782379</c:v>
                </c:pt>
                <c:pt idx="312">
                  <c:v>33.831461022322543</c:v>
                </c:pt>
                <c:pt idx="313">
                  <c:v>33.925813872891666</c:v>
                </c:pt>
                <c:pt idx="314">
                  <c:v>34.019444481402275</c:v>
                </c:pt>
                <c:pt idx="315">
                  <c:v>34.112350728875626</c:v>
                </c:pt>
                <c:pt idx="316">
                  <c:v>34.204530695941372</c:v>
                </c:pt>
                <c:pt idx="317">
                  <c:v>34.295982665307797</c:v>
                </c:pt>
                <c:pt idx="318">
                  <c:v>34.386705124200802</c:v>
                </c:pt>
                <c:pt idx="319">
                  <c:v>34.476696766771212</c:v>
                </c:pt>
                <c:pt idx="320">
                  <c:v>34.565956496467805</c:v>
                </c:pt>
                <c:pt idx="321">
                  <c:v>34.654483428375563</c:v>
                </c:pt>
                <c:pt idx="322">
                  <c:v>34.742276891516354</c:v>
                </c:pt>
                <c:pt idx="323">
                  <c:v>34.829336431111358</c:v>
                </c:pt>
                <c:pt idx="324">
                  <c:v>34.915661810803776</c:v>
                </c:pt>
                <c:pt idx="325">
                  <c:v>35.001253014838781</c:v>
                </c:pt>
                <c:pt idx="326">
                  <c:v>35.086110250200655</c:v>
                </c:pt>
                <c:pt idx="327">
                  <c:v>35.170233948704208</c:v>
                </c:pt>
                <c:pt idx="328">
                  <c:v>35.253624769039021</c:v>
                </c:pt>
                <c:pt idx="329">
                  <c:v>35.336283598765419</c:v>
                </c:pt>
                <c:pt idx="330">
                  <c:v>35.418211556259166</c:v>
                </c:pt>
                <c:pt idx="331">
                  <c:v>35.499409992603695</c:v>
                </c:pt>
                <c:pt idx="332">
                  <c:v>35.579880493428703</c:v>
                </c:pt>
                <c:pt idx="333">
                  <c:v>35.659624880691183</c:v>
                </c:pt>
                <c:pt idx="334">
                  <c:v>35.738645214400279</c:v>
                </c:pt>
                <c:pt idx="335">
                  <c:v>35.816943794279865</c:v>
                </c:pt>
                <c:pt idx="336">
                  <c:v>35.89452316137158</c:v>
                </c:pt>
                <c:pt idx="337">
                  <c:v>35.971386099572541</c:v>
                </c:pt>
                <c:pt idx="338">
                  <c:v>36.047535637107885</c:v>
                </c:pt>
                <c:pt idx="339">
                  <c:v>36.122975047935796</c:v>
                </c:pt>
                <c:pt idx="340">
                  <c:v>36.197707853083472</c:v>
                </c:pt>
                <c:pt idx="341">
                  <c:v>36.271737821910733</c:v>
                </c:pt>
                <c:pt idx="342">
                  <c:v>36.34506897330175</c:v>
                </c:pt>
                <c:pt idx="343">
                  <c:v>36.417705576780335</c:v>
                </c:pt>
                <c:pt idx="344">
                  <c:v>36.48965215354967</c:v>
                </c:pt>
                <c:pt idx="345">
                  <c:v>36.560913477452111</c:v>
                </c:pt>
                <c:pt idx="346">
                  <c:v>36.631494575849132</c:v>
                </c:pt>
                <c:pt idx="347">
                  <c:v>36.701400730418811</c:v>
                </c:pt>
                <c:pt idx="348">
                  <c:v>36.770637477868668</c:v>
                </c:pt>
                <c:pt idx="349">
                  <c:v>36.839210610563782</c:v>
                </c:pt>
                <c:pt idx="350">
                  <c:v>36.907126177066175</c:v>
                </c:pt>
                <c:pt idx="351">
                  <c:v>36.974390482585775</c:v>
                </c:pt>
                <c:pt idx="352">
                  <c:v>37.041010089340304</c:v>
                </c:pt>
                <c:pt idx="353">
                  <c:v>37.106991816822863</c:v>
                </c:pt>
                <c:pt idx="354">
                  <c:v>37.172342741975669</c:v>
                </c:pt>
                <c:pt idx="355">
                  <c:v>37.237070199268466</c:v>
                </c:pt>
                <c:pt idx="356">
                  <c:v>37.301181780679876</c:v>
                </c:pt>
                <c:pt idx="357">
                  <c:v>37.364685335580887</c:v>
                </c:pt>
                <c:pt idx="358">
                  <c:v>37.427588970518784</c:v>
                </c:pt>
                <c:pt idx="359">
                  <c:v>37.489901048900393</c:v>
                </c:pt>
                <c:pt idx="360">
                  <c:v>37.551630190573817</c:v>
                </c:pt>
                <c:pt idx="361">
                  <c:v>37.612785271305782</c:v>
                </c:pt>
                <c:pt idx="362">
                  <c:v>37.673375422156809</c:v>
                </c:pt>
                <c:pt idx="363">
                  <c:v>37.733410028750072</c:v>
                </c:pt>
                <c:pt idx="364">
                  <c:v>37.792898730434814</c:v>
                </c:pt>
                <c:pt idx="365">
                  <c:v>37.851851419342232</c:v>
                </c:pt>
                <c:pt idx="366">
                  <c:v>37.910278239335035</c:v>
                </c:pt>
                <c:pt idx="367">
                  <c:v>37.9681895848476</c:v>
                </c:pt>
                <c:pt idx="368">
                  <c:v>38.025596099618156</c:v>
                </c:pt>
                <c:pt idx="369">
                  <c:v>38.082508675310606</c:v>
                </c:pt>
                <c:pt idx="370">
                  <c:v>38.138938450027382</c:v>
                </c:pt>
                <c:pt idx="371">
                  <c:v>38.194896806711583</c:v>
                </c:pt>
                <c:pt idx="372">
                  <c:v>38.25039537143887</c:v>
                </c:pt>
                <c:pt idx="373">
                  <c:v>38.305446011598434</c:v>
                </c:pt>
                <c:pt idx="374">
                  <c:v>38.360060833962933</c:v>
                </c:pt>
                <c:pt idx="375">
                  <c:v>38.414252182648255</c:v>
                </c:pt>
                <c:pt idx="376">
                  <c:v>38.468032636961425</c:v>
                </c:pt>
                <c:pt idx="377">
                  <c:v>38.52141500913865</c:v>
                </c:pt>
                <c:pt idx="378">
                  <c:v>38.574412341971538</c:v>
                </c:pt>
                <c:pt idx="379">
                  <c:v>38.627037906324929</c:v>
                </c:pt>
                <c:pt idx="380">
                  <c:v>38.67930519854297</c:v>
                </c:pt>
                <c:pt idx="381">
                  <c:v>38.731227937745658</c:v>
                </c:pt>
                <c:pt idx="382">
                  <c:v>38.782820063018391</c:v>
                </c:pt>
                <c:pt idx="383">
                  <c:v>38.834095730489892</c:v>
                </c:pt>
                <c:pt idx="384">
                  <c:v>38.885069310304445</c:v>
                </c:pt>
                <c:pt idx="385">
                  <c:v>38.935755383486388</c:v>
                </c:pt>
                <c:pt idx="386">
                  <c:v>38.986168738698012</c:v>
                </c:pt>
                <c:pt idx="387">
                  <c:v>39.036324368890931</c:v>
                </c:pt>
                <c:pt idx="388">
                  <c:v>39.086237467854033</c:v>
                </c:pt>
                <c:pt idx="389">
                  <c:v>39.135923426656653</c:v>
                </c:pt>
                <c:pt idx="390">
                  <c:v>39.185397829989228</c:v>
                </c:pt>
                <c:pt idx="391">
                  <c:v>39.234676452401104</c:v>
                </c:pt>
                <c:pt idx="392">
                  <c:v>39.283775254438503</c:v>
                </c:pt>
                <c:pt idx="393">
                  <c:v>39.332710378682492</c:v>
                </c:pt>
                <c:pt idx="394">
                  <c:v>39.38149814568709</c:v>
                </c:pt>
                <c:pt idx="395">
                  <c:v>39.430155049820769</c:v>
                </c:pt>
                <c:pt idx="396">
                  <c:v>39.478697755011922</c:v>
                </c:pt>
                <c:pt idx="397">
                  <c:v>39.527143090397225</c:v>
                </c:pt>
                <c:pt idx="398">
                  <c:v>39.575508045878294</c:v>
                </c:pt>
                <c:pt idx="399">
                  <c:v>39.623809767582756</c:v>
                </c:pt>
                <c:pt idx="400">
                  <c:v>39.672065553236379</c:v>
                </c:pt>
                <c:pt idx="401">
                  <c:v>39.720292847441605</c:v>
                </c:pt>
                <c:pt idx="402">
                  <c:v>39.76850923686947</c:v>
                </c:pt>
                <c:pt idx="403">
                  <c:v>39.816732445361971</c:v>
                </c:pt>
                <c:pt idx="404">
                  <c:v>39.864980328946487</c:v>
                </c:pt>
                <c:pt idx="405">
                  <c:v>39.913270870766027</c:v>
                </c:pt>
                <c:pt idx="406">
                  <c:v>39.961622175923168</c:v>
                </c:pt>
                <c:pt idx="407">
                  <c:v>40.010052466239969</c:v>
                </c:pt>
                <c:pt idx="408">
                  <c:v>40.058580074936472</c:v>
                </c:pt>
                <c:pt idx="409">
                  <c:v>40.107223441226026</c:v>
                </c:pt>
                <c:pt idx="410">
                  <c:v>40.156001104829073</c:v>
                </c:pt>
                <c:pt idx="411">
                  <c:v>40.204931700408309</c:v>
                </c:pt>
                <c:pt idx="412">
                  <c:v>40.254033951922594</c:v>
                </c:pt>
                <c:pt idx="413">
                  <c:v>40.303326666903189</c:v>
                </c:pt>
                <c:pt idx="414">
                  <c:v>40.352828730651815</c:v>
                </c:pt>
                <c:pt idx="415">
                  <c:v>40.402559100360833</c:v>
                </c:pt>
                <c:pt idx="416">
                  <c:v>40.452536799155929</c:v>
                </c:pt>
                <c:pt idx="417">
                  <c:v>40.502780910062725</c:v>
                </c:pt>
                <c:pt idx="418">
                  <c:v>40.553310569897192</c:v>
                </c:pt>
                <c:pt idx="419">
                  <c:v>40.604144963078085</c:v>
                </c:pt>
                <c:pt idx="420">
                  <c:v>40.655303315365856</c:v>
                </c:pt>
                <c:pt idx="421">
                  <c:v>40.706804887523852</c:v>
                </c:pt>
                <c:pt idx="422">
                  <c:v>40.758668968902647</c:v>
                </c:pt>
                <c:pt idx="423">
                  <c:v>40.810914870950967</c:v>
                </c:pt>
                <c:pt idx="424">
                  <c:v>40.863561920645814</c:v>
                </c:pt>
                <c:pt idx="425">
                  <c:v>40.916629453850192</c:v>
                </c:pt>
                <c:pt idx="426">
                  <c:v>40.970136808589103</c:v>
                </c:pt>
                <c:pt idx="427">
                  <c:v>41.024103318249587</c:v>
                </c:pt>
                <c:pt idx="428">
                  <c:v>41.078548304702991</c:v>
                </c:pt>
                <c:pt idx="429">
                  <c:v>41.133491071344999</c:v>
                </c:pt>
                <c:pt idx="430">
                  <c:v>41.188950896057449</c:v>
                </c:pt>
                <c:pt idx="431">
                  <c:v>41.244947024086699</c:v>
                </c:pt>
                <c:pt idx="432">
                  <c:v>41.30149866084318</c:v>
                </c:pt>
                <c:pt idx="433">
                  <c:v>41.358624964611352</c:v>
                </c:pt>
                <c:pt idx="434">
                  <c:v>41.416345039178744</c:v>
                </c:pt>
                <c:pt idx="435">
                  <c:v>41.474677926380835</c:v>
                </c:pt>
                <c:pt idx="436">
                  <c:v>41.533642598551253</c:v>
                </c:pt>
                <c:pt idx="437">
                  <c:v>41.593257950887434</c:v>
                </c:pt>
                <c:pt idx="438">
                  <c:v>41.653542793726928</c:v>
                </c:pt>
                <c:pt idx="439">
                  <c:v>41.714515844726506</c:v>
                </c:pt>
                <c:pt idx="440">
                  <c:v>41.776195720949701</c:v>
                </c:pt>
                <c:pt idx="441">
                  <c:v>41.838600930858497</c:v>
                </c:pt>
                <c:pt idx="442">
                  <c:v>41.901749866207581</c:v>
                </c:pt>
                <c:pt idx="443">
                  <c:v>41.965660793837394</c:v>
                </c:pt>
                <c:pt idx="444">
                  <c:v>42.030351847367939</c:v>
                </c:pt>
                <c:pt idx="445">
                  <c:v>42.09584101878734</c:v>
                </c:pt>
                <c:pt idx="446">
                  <c:v>42.162146149937925</c:v>
                </c:pt>
                <c:pt idx="447">
                  <c:v>42.229284923894575</c:v>
                </c:pt>
                <c:pt idx="448">
                  <c:v>42.297274856232093</c:v>
                </c:pt>
                <c:pt idx="449">
                  <c:v>42.366133286187164</c:v>
                </c:pt>
                <c:pt idx="450">
                  <c:v>42.43587736770472</c:v>
                </c:pt>
                <c:pt idx="451">
                  <c:v>42.50652406037176</c:v>
                </c:pt>
                <c:pt idx="452">
                  <c:v>42.578090120236652</c:v>
                </c:pt>
                <c:pt idx="453">
                  <c:v>42.650592090512347</c:v>
                </c:pt>
                <c:pt idx="454">
                  <c:v>42.724046292160281</c:v>
                </c:pt>
                <c:pt idx="455">
                  <c:v>42.798468814357797</c:v>
                </c:pt>
                <c:pt idx="456">
                  <c:v>42.873875504843589</c:v>
                </c:pt>
                <c:pt idx="457">
                  <c:v>42.950281960142718</c:v>
                </c:pt>
                <c:pt idx="458">
                  <c:v>43.027703515672499</c:v>
                </c:pt>
                <c:pt idx="459">
                  <c:v>43.106155235723996</c:v>
                </c:pt>
                <c:pt idx="460">
                  <c:v>43.185651903323098</c:v>
                </c:pt>
                <c:pt idx="461">
                  <c:v>43.266208009968025</c:v>
                </c:pt>
                <c:pt idx="462">
                  <c:v>43.347837745247951</c:v>
                </c:pt>
                <c:pt idx="463">
                  <c:v>43.430554986336816</c:v>
                </c:pt>
                <c:pt idx="464">
                  <c:v>43.51437328737078</c:v>
                </c:pt>
                <c:pt idx="465">
                  <c:v>43.599305868703716</c:v>
                </c:pt>
                <c:pt idx="466">
                  <c:v>43.685365606044968</c:v>
                </c:pt>
                <c:pt idx="467">
                  <c:v>43.772565019485342</c:v>
                </c:pt>
                <c:pt idx="468">
                  <c:v>43.860916262404267</c:v>
                </c:pt>
                <c:pt idx="469">
                  <c:v>43.950431110270401</c:v>
                </c:pt>
                <c:pt idx="470">
                  <c:v>44.041120949332587</c:v>
                </c:pt>
                <c:pt idx="471">
                  <c:v>44.132996765206855</c:v>
                </c:pt>
                <c:pt idx="472">
                  <c:v>44.226069131362706</c:v>
                </c:pt>
                <c:pt idx="473">
                  <c:v>44.320348197515536</c:v>
                </c:pt>
                <c:pt idx="474">
                  <c:v>44.415843677924144</c:v>
                </c:pt>
                <c:pt idx="475">
                  <c:v>44.512564839608551</c:v>
                </c:pt>
                <c:pt idx="476">
                  <c:v>44.610520490481065</c:v>
                </c:pt>
                <c:pt idx="477">
                  <c:v>44.70971896741063</c:v>
                </c:pt>
                <c:pt idx="478">
                  <c:v>44.810168124216403</c:v>
                </c:pt>
                <c:pt idx="479">
                  <c:v>44.911875319602885</c:v>
                </c:pt>
                <c:pt idx="480">
                  <c:v>45.014847405047448</c:v>
                </c:pt>
                <c:pt idx="481">
                  <c:v>45.119090712643086</c:v>
                </c:pt>
                <c:pt idx="482">
                  <c:v>45.22461104290808</c:v>
                </c:pt>
                <c:pt idx="483">
                  <c:v>45.331413652572778</c:v>
                </c:pt>
                <c:pt idx="484">
                  <c:v>45.439503242354718</c:v>
                </c:pt>
                <c:pt idx="485">
                  <c:v>45.54888394472944</c:v>
                </c:pt>
                <c:pt idx="486">
                  <c:v>45.659559311715554</c:v>
                </c:pt>
                <c:pt idx="487">
                  <c:v>45.771532302673357</c:v>
                </c:pt>
                <c:pt idx="488">
                  <c:v>45.884805272145293</c:v>
                </c:pt>
                <c:pt idx="489">
                  <c:v>45.999379957742988</c:v>
                </c:pt>
                <c:pt idx="490">
                  <c:v>46.11525746808779</c:v>
                </c:pt>
                <c:pt idx="491">
                  <c:v>46.232438270838088</c:v>
                </c:pt>
                <c:pt idx="492">
                  <c:v>46.350922180798889</c:v>
                </c:pt>
                <c:pt idx="493">
                  <c:v>46.470708348136796</c:v>
                </c:pt>
                <c:pt idx="494">
                  <c:v>46.591795246724026</c:v>
                </c:pt>
                <c:pt idx="495">
                  <c:v>46.714180662609529</c:v>
                </c:pt>
                <c:pt idx="496">
                  <c:v>46.837861682651379</c:v>
                </c:pt>
                <c:pt idx="497">
                  <c:v>46.962834683318377</c:v>
                </c:pt>
                <c:pt idx="498">
                  <c:v>47.089095319677234</c:v>
                </c:pt>
                <c:pt idx="499">
                  <c:v>47.216638514590784</c:v>
                </c:pt>
                <c:pt idx="500">
                  <c:v>47.345458448135531</c:v>
                </c:pt>
                <c:pt idx="501">
                  <c:v>47.475548547265589</c:v>
                </c:pt>
                <c:pt idx="502">
                  <c:v>47.606901475733721</c:v>
                </c:pt>
                <c:pt idx="503">
                  <c:v>47.739509124288695</c:v>
                </c:pt>
                <c:pt idx="504">
                  <c:v>47.873362601183118</c:v>
                </c:pt>
                <c:pt idx="505">
                  <c:v>48.008452222975457</c:v>
                </c:pt>
                <c:pt idx="506">
                  <c:v>48.144767505691249</c:v>
                </c:pt>
                <c:pt idx="507">
                  <c:v>48.282297156313774</c:v>
                </c:pt>
                <c:pt idx="508">
                  <c:v>48.421029064662775</c:v>
                </c:pt>
                <c:pt idx="509">
                  <c:v>48.56095029565266</c:v>
                </c:pt>
                <c:pt idx="510">
                  <c:v>48.702047081962327</c:v>
                </c:pt>
                <c:pt idx="511">
                  <c:v>48.844304817121959</c:v>
                </c:pt>
                <c:pt idx="512">
                  <c:v>48.987708049045352</c:v>
                </c:pt>
                <c:pt idx="513">
                  <c:v>49.132240474017735</c:v>
                </c:pt>
                <c:pt idx="514">
                  <c:v>49.277884931149622</c:v>
                </c:pt>
                <c:pt idx="515">
                  <c:v>49.424623397325618</c:v>
                </c:pt>
                <c:pt idx="516">
                  <c:v>49.572436982644973</c:v>
                </c:pt>
                <c:pt idx="517">
                  <c:v>49.721305926379067</c:v>
                </c:pt>
                <c:pt idx="518">
                  <c:v>49.871209593451944</c:v>
                </c:pt>
                <c:pt idx="519">
                  <c:v>50.022126471457916</c:v>
                </c:pt>
                <c:pt idx="520">
                  <c:v>50.174034168221105</c:v>
                </c:pt>
                <c:pt idx="521">
                  <c:v>50.326909409911131</c:v>
                </c:pt>
                <c:pt idx="522">
                  <c:v>50.480728039718272</c:v>
                </c:pt>
                <c:pt idx="523">
                  <c:v>50.635465017091803</c:v>
                </c:pt>
                <c:pt idx="524">
                  <c:v>50.791094417551513</c:v>
                </c:pt>
                <c:pt idx="525">
                  <c:v>50.947589433065772</c:v>
                </c:pt>
                <c:pt idx="526">
                  <c:v>51.104922373009288</c:v>
                </c:pt>
                <c:pt idx="527">
                  <c:v>51.263064665684375</c:v>
                </c:pt>
                <c:pt idx="528">
                  <c:v>51.421986860412957</c:v>
                </c:pt>
                <c:pt idx="529">
                  <c:v>51.581658630189679</c:v>
                </c:pt>
                <c:pt idx="530">
                  <c:v>51.74204877489521</c:v>
                </c:pt>
                <c:pt idx="531">
                  <c:v>51.903125225048349</c:v>
                </c:pt>
                <c:pt idx="532">
                  <c:v>52.064855046095488</c:v>
                </c:pt>
                <c:pt idx="533">
                  <c:v>52.227204443224039</c:v>
                </c:pt>
                <c:pt idx="534">
                  <c:v>52.390138766674866</c:v>
                </c:pt>
                <c:pt idx="535">
                  <c:v>52.553622517541505</c:v>
                </c:pt>
                <c:pt idx="536">
                  <c:v>52.717619354041148</c:v>
                </c:pt>
                <c:pt idx="537">
                  <c:v>52.882092098216667</c:v>
                </c:pt>
                <c:pt idx="538">
                  <c:v>53.047002743068248</c:v>
                </c:pt>
                <c:pt idx="539">
                  <c:v>53.212312460054676</c:v>
                </c:pt>
                <c:pt idx="540">
                  <c:v>53.377981606972696</c:v>
                </c:pt>
                <c:pt idx="541">
                  <c:v>53.543969736140127</c:v>
                </c:pt>
                <c:pt idx="542">
                  <c:v>53.710235602880374</c:v>
                </c:pt>
                <c:pt idx="543">
                  <c:v>53.876737174249477</c:v>
                </c:pt>
                <c:pt idx="544">
                  <c:v>54.043431637968524</c:v>
                </c:pt>
                <c:pt idx="545">
                  <c:v>54.210275411528514</c:v>
                </c:pt>
                <c:pt idx="546">
                  <c:v>54.377224151397883</c:v>
                </c:pt>
                <c:pt idx="547">
                  <c:v>54.544232762320014</c:v>
                </c:pt>
                <c:pt idx="548">
                  <c:v>54.711255406599228</c:v>
                </c:pt>
                <c:pt idx="549">
                  <c:v>54.878245513378687</c:v>
                </c:pt>
                <c:pt idx="550">
                  <c:v>55.045155787802791</c:v>
                </c:pt>
                <c:pt idx="551">
                  <c:v>55.211938220037474</c:v>
                </c:pt>
                <c:pt idx="552">
                  <c:v>55.378544094073661</c:v>
                </c:pt>
                <c:pt idx="553">
                  <c:v>55.544923996254859</c:v>
                </c:pt>
                <c:pt idx="554">
                  <c:v>55.711027823454543</c:v>
                </c:pt>
                <c:pt idx="555">
                  <c:v>55.876804790851409</c:v>
                </c:pt>
                <c:pt idx="556">
                  <c:v>56.0422034392124</c:v>
                </c:pt>
                <c:pt idx="557">
                  <c:v>56.207171641626623</c:v>
                </c:pt>
                <c:pt idx="558">
                  <c:v>56.371656609604607</c:v>
                </c:pt>
                <c:pt idx="559">
                  <c:v>56.535604898473117</c:v>
                </c:pt>
                <c:pt idx="560">
                  <c:v>56.698962411983054</c:v>
                </c:pt>
                <c:pt idx="561">
                  <c:v>56.861674406048316</c:v>
                </c:pt>
                <c:pt idx="562">
                  <c:v>57.023685491538771</c:v>
                </c:pt>
                <c:pt idx="563">
                  <c:v>57.18493963603558</c:v>
                </c:pt>
                <c:pt idx="564">
                  <c:v>57.345380164464999</c:v>
                </c:pt>
                <c:pt idx="565">
                  <c:v>57.504949758526124</c:v>
                </c:pt>
                <c:pt idx="566">
                  <c:v>57.66359045482055</c:v>
                </c:pt>
                <c:pt idx="567">
                  <c:v>57.821243641579606</c:v>
                </c:pt>
                <c:pt idx="568">
                  <c:v>57.977850053928833</c:v>
                </c:pt>
                <c:pt idx="569">
                  <c:v>58.133349767550783</c:v>
                </c:pt>
                <c:pt idx="570">
                  <c:v>58.287682190685189</c:v>
                </c:pt>
                <c:pt idx="571">
                  <c:v>58.440786054355939</c:v>
                </c:pt>
                <c:pt idx="572">
                  <c:v>58.592599400710441</c:v>
                </c:pt>
                <c:pt idx="573">
                  <c:v>58.743059569403954</c:v>
                </c:pt>
                <c:pt idx="574">
                  <c:v>58.89210318188038</c:v>
                </c:pt>
                <c:pt idx="575">
                  <c:v>59.039666123493632</c:v>
                </c:pt>
                <c:pt idx="576">
                  <c:v>59.18568352331669</c:v>
                </c:pt>
                <c:pt idx="577">
                  <c:v>59.330089731562381</c:v>
                </c:pt>
                <c:pt idx="578">
                  <c:v>59.472818294492704</c:v>
                </c:pt>
                <c:pt idx="579">
                  <c:v>59.613801926700035</c:v>
                </c:pt>
                <c:pt idx="580">
                  <c:v>59.752972480656858</c:v>
                </c:pt>
                <c:pt idx="581">
                  <c:v>59.890260913407147</c:v>
                </c:pt>
                <c:pt idx="582">
                  <c:v>60.025597250289479</c:v>
                </c:pt>
                <c:pt idx="583">
                  <c:v>60.158910545553553</c:v>
                </c:pt>
                <c:pt idx="584">
                  <c:v>60.29012883977969</c:v>
                </c:pt>
                <c:pt idx="585">
                  <c:v>60.419179113936096</c:v>
                </c:pt>
                <c:pt idx="586">
                  <c:v>60.545987239973897</c:v>
                </c:pt>
                <c:pt idx="587">
                  <c:v>60.670477927815092</c:v>
                </c:pt>
                <c:pt idx="588">
                  <c:v>60.792574668599769</c:v>
                </c:pt>
                <c:pt idx="589">
                  <c:v>60.912199674073285</c:v>
                </c:pt>
                <c:pt idx="590">
                  <c:v>61.029273811933592</c:v>
                </c:pt>
                <c:pt idx="591">
                  <c:v>61.143716537049627</c:v>
                </c:pt>
                <c:pt idx="592">
                  <c:v>61.255445818357018</c:v>
                </c:pt>
                <c:pt idx="593">
                  <c:v>61.364378061307406</c:v>
                </c:pt>
                <c:pt idx="594">
                  <c:v>61.470428025717069</c:v>
                </c:pt>
                <c:pt idx="595">
                  <c:v>61.573508738853377</c:v>
                </c:pt>
                <c:pt idx="596">
                  <c:v>61.67353140360661</c:v>
                </c:pt>
                <c:pt idx="597">
                  <c:v>61.770405301583551</c:v>
                </c:pt>
                <c:pt idx="598">
                  <c:v>61.864037690961815</c:v>
                </c:pt>
                <c:pt idx="599">
                  <c:v>61.954333698940729</c:v>
                </c:pt>
                <c:pt idx="600">
                  <c:v>62.041196208624662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2048"/>
        <c:axId val="425963224"/>
      </c:scatterChart>
      <c:valAx>
        <c:axId val="42596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3224"/>
        <c:crosses val="autoZero"/>
        <c:crossBetween val="midCat"/>
      </c:valAx>
      <c:valAx>
        <c:axId val="42596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Measured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99212901529569"/>
          <c:y val="0.59135316418780981"/>
          <c:w val="0.17559609602617063"/>
          <c:h val="0.1979487459900845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2.7573481052693929E-2"/>
                  <c:y val="0.24800743657042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[0]!mmDistIn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[0]!thetaOut</c:f>
              <c:numCache>
                <c:formatCode>General</c:formatCode>
                <c:ptCount val="601"/>
                <c:pt idx="0">
                  <c:v>37.468096119864036</c:v>
                </c:pt>
                <c:pt idx="1">
                  <c:v>37.547973607138474</c:v>
                </c:pt>
                <c:pt idx="2">
                  <c:v>37.51315572444075</c:v>
                </c:pt>
                <c:pt idx="3">
                  <c:v>37.552597358179142</c:v>
                </c:pt>
                <c:pt idx="4">
                  <c:v>37.780411940945392</c:v>
                </c:pt>
                <c:pt idx="5">
                  <c:v>37.861163422042935</c:v>
                </c:pt>
                <c:pt idx="6">
                  <c:v>37.961863887955914</c:v>
                </c:pt>
                <c:pt idx="7">
                  <c:v>37.897221698088686</c:v>
                </c:pt>
                <c:pt idx="8">
                  <c:v>38.072860320009546</c:v>
                </c:pt>
                <c:pt idx="9">
                  <c:v>38.091429090175737</c:v>
                </c:pt>
                <c:pt idx="10">
                  <c:v>36.328579882213496</c:v>
                </c:pt>
                <c:pt idx="11">
                  <c:v>38.413837636100141</c:v>
                </c:pt>
                <c:pt idx="12">
                  <c:v>38.369358621742933</c:v>
                </c:pt>
                <c:pt idx="13">
                  <c:v>38.462608047165098</c:v>
                </c:pt>
                <c:pt idx="14">
                  <c:v>38.646755960545697</c:v>
                </c:pt>
                <c:pt idx="15">
                  <c:v>38.684453127285146</c:v>
                </c:pt>
                <c:pt idx="16">
                  <c:v>38.681223240369263</c:v>
                </c:pt>
                <c:pt idx="17">
                  <c:v>38.903455173440328</c:v>
                </c:pt>
                <c:pt idx="18">
                  <c:v>39.020542209176426</c:v>
                </c:pt>
                <c:pt idx="19">
                  <c:v>39.06745197967188</c:v>
                </c:pt>
                <c:pt idx="20">
                  <c:v>39.061321570632629</c:v>
                </c:pt>
                <c:pt idx="21">
                  <c:v>39.084914495433701</c:v>
                </c:pt>
                <c:pt idx="22">
                  <c:v>39.141926681377583</c:v>
                </c:pt>
                <c:pt idx="23">
                  <c:v>39.251624521417554</c:v>
                </c:pt>
                <c:pt idx="24">
                  <c:v>39.372635863827945</c:v>
                </c:pt>
                <c:pt idx="25">
                  <c:v>39.537813436539871</c:v>
                </c:pt>
                <c:pt idx="26">
                  <c:v>39.650728160777582</c:v>
                </c:pt>
                <c:pt idx="27">
                  <c:v>39.856327611609416</c:v>
                </c:pt>
                <c:pt idx="28">
                  <c:v>39.917396545020729</c:v>
                </c:pt>
                <c:pt idx="29">
                  <c:v>39.918555498676533</c:v>
                </c:pt>
                <c:pt idx="30">
                  <c:v>38.523502380403905</c:v>
                </c:pt>
                <c:pt idx="31">
                  <c:v>39.965512754262548</c:v>
                </c:pt>
                <c:pt idx="32">
                  <c:v>39.939085840284534</c:v>
                </c:pt>
                <c:pt idx="33">
                  <c:v>40.161529544116156</c:v>
                </c:pt>
                <c:pt idx="34">
                  <c:v>40.620658624201525</c:v>
                </c:pt>
                <c:pt idx="35">
                  <c:v>40.525490357775396</c:v>
                </c:pt>
                <c:pt idx="36">
                  <c:v>40.640475282690879</c:v>
                </c:pt>
                <c:pt idx="37">
                  <c:v>40.620173779733648</c:v>
                </c:pt>
                <c:pt idx="38">
                  <c:v>40.599035737439408</c:v>
                </c:pt>
                <c:pt idx="39">
                  <c:v>40.882406381880315</c:v>
                </c:pt>
                <c:pt idx="40">
                  <c:v>40.948837830561644</c:v>
                </c:pt>
                <c:pt idx="41">
                  <c:v>41.13638428388267</c:v>
                </c:pt>
                <c:pt idx="42">
                  <c:v>41.302346221328968</c:v>
                </c:pt>
                <c:pt idx="43">
                  <c:v>41.112663454564633</c:v>
                </c:pt>
                <c:pt idx="44">
                  <c:v>41.410866073035407</c:v>
                </c:pt>
                <c:pt idx="45">
                  <c:v>41.636715325118594</c:v>
                </c:pt>
                <c:pt idx="46">
                  <c:v>41.665529528682931</c:v>
                </c:pt>
                <c:pt idx="47">
                  <c:v>41.750989461158916</c:v>
                </c:pt>
                <c:pt idx="48">
                  <c:v>41.820074888675578</c:v>
                </c:pt>
                <c:pt idx="49">
                  <c:v>36.562956561045674</c:v>
                </c:pt>
                <c:pt idx="50">
                  <c:v>36.680063717786368</c:v>
                </c:pt>
                <c:pt idx="51">
                  <c:v>36.700490422308768</c:v>
                </c:pt>
                <c:pt idx="52">
                  <c:v>36.939270412304197</c:v>
                </c:pt>
                <c:pt idx="53">
                  <c:v>37.001794043502215</c:v>
                </c:pt>
                <c:pt idx="54">
                  <c:v>36.843861892973592</c:v>
                </c:pt>
                <c:pt idx="55">
                  <c:v>36.975081790293764</c:v>
                </c:pt>
                <c:pt idx="56">
                  <c:v>37.163510803088478</c:v>
                </c:pt>
                <c:pt idx="57">
                  <c:v>37.202487341744835</c:v>
                </c:pt>
                <c:pt idx="58">
                  <c:v>37.053617207267749</c:v>
                </c:pt>
                <c:pt idx="59">
                  <c:v>37.358844823724333</c:v>
                </c:pt>
                <c:pt idx="60">
                  <c:v>37.405663853434838</c:v>
                </c:pt>
                <c:pt idx="61">
                  <c:v>35.942565243639372</c:v>
                </c:pt>
                <c:pt idx="62">
                  <c:v>35.929173006222527</c:v>
                </c:pt>
                <c:pt idx="63">
                  <c:v>35.982098873366965</c:v>
                </c:pt>
                <c:pt idx="64">
                  <c:v>36.111811325384856</c:v>
                </c:pt>
                <c:pt idx="65">
                  <c:v>36.315786893112268</c:v>
                </c:pt>
                <c:pt idx="66">
                  <c:v>36.321175942450907</c:v>
                </c:pt>
                <c:pt idx="67">
                  <c:v>37.110917194133016</c:v>
                </c:pt>
                <c:pt idx="68">
                  <c:v>36.28752825700272</c:v>
                </c:pt>
                <c:pt idx="69">
                  <c:v>36.255214410363159</c:v>
                </c:pt>
                <c:pt idx="70">
                  <c:v>36.438523426484132</c:v>
                </c:pt>
                <c:pt idx="71">
                  <c:v>36.455534176462855</c:v>
                </c:pt>
                <c:pt idx="72">
                  <c:v>36.654185757803177</c:v>
                </c:pt>
                <c:pt idx="73">
                  <c:v>36.51663705376</c:v>
                </c:pt>
                <c:pt idx="74">
                  <c:v>36.479190195280431</c:v>
                </c:pt>
                <c:pt idx="75">
                  <c:v>36.712958241304193</c:v>
                </c:pt>
                <c:pt idx="76">
                  <c:v>36.364624774884348</c:v>
                </c:pt>
                <c:pt idx="77">
                  <c:v>36.811560643894815</c:v>
                </c:pt>
                <c:pt idx="78">
                  <c:v>36.779928188116536</c:v>
                </c:pt>
                <c:pt idx="79">
                  <c:v>37.037465704152595</c:v>
                </c:pt>
                <c:pt idx="80">
                  <c:v>36.673752801476596</c:v>
                </c:pt>
                <c:pt idx="81">
                  <c:v>37.184880898465778</c:v>
                </c:pt>
                <c:pt idx="82">
                  <c:v>36.930344714147374</c:v>
                </c:pt>
                <c:pt idx="83">
                  <c:v>36.969786426263582</c:v>
                </c:pt>
                <c:pt idx="84">
                  <c:v>37.09953975836693</c:v>
                </c:pt>
                <c:pt idx="85">
                  <c:v>37.09604197250642</c:v>
                </c:pt>
                <c:pt idx="86">
                  <c:v>37.122366341457315</c:v>
                </c:pt>
                <c:pt idx="87">
                  <c:v>37.349574589487098</c:v>
                </c:pt>
                <c:pt idx="88">
                  <c:v>37.417538358108438</c:v>
                </c:pt>
                <c:pt idx="89">
                  <c:v>37.01647433735085</c:v>
                </c:pt>
                <c:pt idx="90">
                  <c:v>37.060814545547657</c:v>
                </c:pt>
                <c:pt idx="91">
                  <c:v>37.326590879137612</c:v>
                </c:pt>
                <c:pt idx="92">
                  <c:v>37.271534225343139</c:v>
                </c:pt>
                <c:pt idx="93">
                  <c:v>37.477029796595438</c:v>
                </c:pt>
                <c:pt idx="94">
                  <c:v>37.328387872695522</c:v>
                </c:pt>
                <c:pt idx="95">
                  <c:v>38.829978153636723</c:v>
                </c:pt>
                <c:pt idx="96">
                  <c:v>37.657741166010567</c:v>
                </c:pt>
                <c:pt idx="97">
                  <c:v>37.759437787707157</c:v>
                </c:pt>
                <c:pt idx="98">
                  <c:v>37.832934837806903</c:v>
                </c:pt>
                <c:pt idx="99">
                  <c:v>37.793050570207093</c:v>
                </c:pt>
                <c:pt idx="100">
                  <c:v>37.802376510782324</c:v>
                </c:pt>
                <c:pt idx="101">
                  <c:v>37.907644867201029</c:v>
                </c:pt>
                <c:pt idx="102">
                  <c:v>37.706484715435536</c:v>
                </c:pt>
                <c:pt idx="103">
                  <c:v>36.740271604635183</c:v>
                </c:pt>
                <c:pt idx="104">
                  <c:v>37.801418823386541</c:v>
                </c:pt>
                <c:pt idx="105">
                  <c:v>37.985595336162554</c:v>
                </c:pt>
                <c:pt idx="106">
                  <c:v>38.087615228736894</c:v>
                </c:pt>
                <c:pt idx="107">
                  <c:v>38.391203527384711</c:v>
                </c:pt>
                <c:pt idx="108">
                  <c:v>38.18151663339389</c:v>
                </c:pt>
                <c:pt idx="109">
                  <c:v>38.528261400317753</c:v>
                </c:pt>
                <c:pt idx="110">
                  <c:v>38.377145234465907</c:v>
                </c:pt>
                <c:pt idx="111">
                  <c:v>38.038106527432632</c:v>
                </c:pt>
                <c:pt idx="112">
                  <c:v>38.237381251470588</c:v>
                </c:pt>
                <c:pt idx="113">
                  <c:v>38.322528219730778</c:v>
                </c:pt>
                <c:pt idx="114">
                  <c:v>38.475526770782473</c:v>
                </c:pt>
                <c:pt idx="115">
                  <c:v>38.584522716222551</c:v>
                </c:pt>
                <c:pt idx="116">
                  <c:v>38.097111862849452</c:v>
                </c:pt>
                <c:pt idx="117">
                  <c:v>38.439761278840272</c:v>
                </c:pt>
                <c:pt idx="118">
                  <c:v>38.35994015091503</c:v>
                </c:pt>
                <c:pt idx="119">
                  <c:v>38.587066617816426</c:v>
                </c:pt>
                <c:pt idx="120">
                  <c:v>38.766102370410415</c:v>
                </c:pt>
                <c:pt idx="121">
                  <c:v>38.513747944223994</c:v>
                </c:pt>
                <c:pt idx="122">
                  <c:v>38.910672302006255</c:v>
                </c:pt>
                <c:pt idx="123">
                  <c:v>38.842467255696334</c:v>
                </c:pt>
                <c:pt idx="124">
                  <c:v>39.282654901229378</c:v>
                </c:pt>
                <c:pt idx="125">
                  <c:v>39.138818600583598</c:v>
                </c:pt>
                <c:pt idx="126">
                  <c:v>38.976624709742289</c:v>
                </c:pt>
                <c:pt idx="127">
                  <c:v>39.198571962803648</c:v>
                </c:pt>
                <c:pt idx="128">
                  <c:v>39.181163200062002</c:v>
                </c:pt>
                <c:pt idx="129">
                  <c:v>38.906200376273652</c:v>
                </c:pt>
                <c:pt idx="130">
                  <c:v>39.110478636595296</c:v>
                </c:pt>
                <c:pt idx="131">
                  <c:v>39.256277563627556</c:v>
                </c:pt>
                <c:pt idx="132">
                  <c:v>39.226632350125264</c:v>
                </c:pt>
                <c:pt idx="133">
                  <c:v>39.104272810428711</c:v>
                </c:pt>
                <c:pt idx="134">
                  <c:v>39.343809016935339</c:v>
                </c:pt>
                <c:pt idx="135">
                  <c:v>39.61981234588329</c:v>
                </c:pt>
                <c:pt idx="136">
                  <c:v>39.788056463873417</c:v>
                </c:pt>
                <c:pt idx="137">
                  <c:v>39.469088124715675</c:v>
                </c:pt>
                <c:pt idx="138">
                  <c:v>39.139992027772927</c:v>
                </c:pt>
                <c:pt idx="139">
                  <c:v>39.605541678954651</c:v>
                </c:pt>
                <c:pt idx="140">
                  <c:v>39.869780071651789</c:v>
                </c:pt>
                <c:pt idx="141">
                  <c:v>39.282043034673798</c:v>
                </c:pt>
                <c:pt idx="142">
                  <c:v>39.427751228960823</c:v>
                </c:pt>
                <c:pt idx="143">
                  <c:v>39.809584474463563</c:v>
                </c:pt>
                <c:pt idx="144">
                  <c:v>39.758786332229178</c:v>
                </c:pt>
                <c:pt idx="145">
                  <c:v>39.620333000493076</c:v>
                </c:pt>
                <c:pt idx="146">
                  <c:v>39.861170622164458</c:v>
                </c:pt>
                <c:pt idx="147">
                  <c:v>39.717809577853188</c:v>
                </c:pt>
                <c:pt idx="148">
                  <c:v>39.691525835430376</c:v>
                </c:pt>
                <c:pt idx="149">
                  <c:v>40.183441550154967</c:v>
                </c:pt>
                <c:pt idx="150">
                  <c:v>40.072004861325823</c:v>
                </c:pt>
                <c:pt idx="151">
                  <c:v>40.395844105935957</c:v>
                </c:pt>
                <c:pt idx="152">
                  <c:v>40.13708395835895</c:v>
                </c:pt>
                <c:pt idx="153">
                  <c:v>40.230722692845298</c:v>
                </c:pt>
                <c:pt idx="154">
                  <c:v>40.434046161273152</c:v>
                </c:pt>
                <c:pt idx="155">
                  <c:v>40.055420451254157</c:v>
                </c:pt>
                <c:pt idx="156">
                  <c:v>40.626183903451967</c:v>
                </c:pt>
                <c:pt idx="157">
                  <c:v>40.344968389147631</c:v>
                </c:pt>
                <c:pt idx="158">
                  <c:v>40.354565741757028</c:v>
                </c:pt>
                <c:pt idx="159">
                  <c:v>40.154113284355688</c:v>
                </c:pt>
                <c:pt idx="160">
                  <c:v>40.527103325629902</c:v>
                </c:pt>
                <c:pt idx="161">
                  <c:v>40.3642878303164</c:v>
                </c:pt>
                <c:pt idx="162">
                  <c:v>40.466326505191319</c:v>
                </c:pt>
                <c:pt idx="163">
                  <c:v>40.250776503832782</c:v>
                </c:pt>
                <c:pt idx="164">
                  <c:v>40.446365046910145</c:v>
                </c:pt>
                <c:pt idx="165">
                  <c:v>40.601009276377233</c:v>
                </c:pt>
                <c:pt idx="166">
                  <c:v>40.960138214627172</c:v>
                </c:pt>
                <c:pt idx="167">
                  <c:v>40.381785030193598</c:v>
                </c:pt>
                <c:pt idx="168">
                  <c:v>40.790008868034548</c:v>
                </c:pt>
                <c:pt idx="169">
                  <c:v>41.024061935112329</c:v>
                </c:pt>
                <c:pt idx="170">
                  <c:v>40.78028462443379</c:v>
                </c:pt>
                <c:pt idx="171">
                  <c:v>40.782590631873397</c:v>
                </c:pt>
                <c:pt idx="172">
                  <c:v>41.061982148510666</c:v>
                </c:pt>
                <c:pt idx="173">
                  <c:v>40.767802326132241</c:v>
                </c:pt>
                <c:pt idx="174">
                  <c:v>40.79586092648919</c:v>
                </c:pt>
                <c:pt idx="175">
                  <c:v>40.86817349300393</c:v>
                </c:pt>
                <c:pt idx="176">
                  <c:v>41.099508266079546</c:v>
                </c:pt>
                <c:pt idx="177">
                  <c:v>37.853918316546348</c:v>
                </c:pt>
                <c:pt idx="178">
                  <c:v>37.810028825760646</c:v>
                </c:pt>
                <c:pt idx="179">
                  <c:v>38.086851333372067</c:v>
                </c:pt>
                <c:pt idx="180">
                  <c:v>38.237403949874647</c:v>
                </c:pt>
                <c:pt idx="181">
                  <c:v>39.149501415532121</c:v>
                </c:pt>
                <c:pt idx="182">
                  <c:v>37.922145461342659</c:v>
                </c:pt>
                <c:pt idx="183">
                  <c:v>37.815304874829287</c:v>
                </c:pt>
                <c:pt idx="184">
                  <c:v>38.128598220561763</c:v>
                </c:pt>
                <c:pt idx="185">
                  <c:v>38.306894537658209</c:v>
                </c:pt>
                <c:pt idx="186">
                  <c:v>38.085267177327992</c:v>
                </c:pt>
                <c:pt idx="187">
                  <c:v>38.229828752470851</c:v>
                </c:pt>
                <c:pt idx="188">
                  <c:v>38.004225284260343</c:v>
                </c:pt>
                <c:pt idx="189">
                  <c:v>38.046742830855479</c:v>
                </c:pt>
                <c:pt idx="190">
                  <c:v>38.39439071442051</c:v>
                </c:pt>
                <c:pt idx="191">
                  <c:v>38.350212198444346</c:v>
                </c:pt>
                <c:pt idx="192">
                  <c:v>38.658577837751523</c:v>
                </c:pt>
                <c:pt idx="193">
                  <c:v>38.685668866165869</c:v>
                </c:pt>
                <c:pt idx="194">
                  <c:v>38.579632106145453</c:v>
                </c:pt>
                <c:pt idx="195">
                  <c:v>38.718458096882941</c:v>
                </c:pt>
                <c:pt idx="196">
                  <c:v>38.832978221664057</c:v>
                </c:pt>
                <c:pt idx="197">
                  <c:v>39.233959301997416</c:v>
                </c:pt>
                <c:pt idx="198">
                  <c:v>38.516472429171699</c:v>
                </c:pt>
                <c:pt idx="199">
                  <c:v>38.260787386303953</c:v>
                </c:pt>
                <c:pt idx="200">
                  <c:v>38.845129331598635</c:v>
                </c:pt>
                <c:pt idx="201">
                  <c:v>38.568693828603713</c:v>
                </c:pt>
                <c:pt idx="202">
                  <c:v>38.52196300196951</c:v>
                </c:pt>
                <c:pt idx="203">
                  <c:v>38.880477790053448</c:v>
                </c:pt>
                <c:pt idx="204">
                  <c:v>38.759274294590575</c:v>
                </c:pt>
                <c:pt idx="205">
                  <c:v>38.684709132388789</c:v>
                </c:pt>
                <c:pt idx="206">
                  <c:v>38.724539032508964</c:v>
                </c:pt>
                <c:pt idx="207">
                  <c:v>39.030491523177034</c:v>
                </c:pt>
                <c:pt idx="208">
                  <c:v>39.085853916634292</c:v>
                </c:pt>
                <c:pt idx="209">
                  <c:v>39.0505326586797</c:v>
                </c:pt>
                <c:pt idx="210">
                  <c:v>39.015877834470942</c:v>
                </c:pt>
                <c:pt idx="211">
                  <c:v>39.289128818266484</c:v>
                </c:pt>
                <c:pt idx="212">
                  <c:v>39.14880410540534</c:v>
                </c:pt>
                <c:pt idx="213">
                  <c:v>39.321864368939991</c:v>
                </c:pt>
                <c:pt idx="214">
                  <c:v>39.764710384850126</c:v>
                </c:pt>
                <c:pt idx="215">
                  <c:v>39.512981594491769</c:v>
                </c:pt>
                <c:pt idx="216">
                  <c:v>39.240784744917981</c:v>
                </c:pt>
                <c:pt idx="217">
                  <c:v>39.575640844440677</c:v>
                </c:pt>
                <c:pt idx="218">
                  <c:v>39.571431245032265</c:v>
                </c:pt>
                <c:pt idx="219">
                  <c:v>39.406205963994026</c:v>
                </c:pt>
                <c:pt idx="220">
                  <c:v>41.113099350717661</c:v>
                </c:pt>
                <c:pt idx="221">
                  <c:v>39.780803777880777</c:v>
                </c:pt>
                <c:pt idx="222">
                  <c:v>39.172488454806192</c:v>
                </c:pt>
                <c:pt idx="223">
                  <c:v>39.811002227437875</c:v>
                </c:pt>
                <c:pt idx="224">
                  <c:v>39.584605905913904</c:v>
                </c:pt>
                <c:pt idx="225">
                  <c:v>39.955224329116227</c:v>
                </c:pt>
                <c:pt idx="226">
                  <c:v>39.981380798360732</c:v>
                </c:pt>
                <c:pt idx="227">
                  <c:v>39.481380571453506</c:v>
                </c:pt>
                <c:pt idx="228">
                  <c:v>39.798459200611148</c:v>
                </c:pt>
                <c:pt idx="229">
                  <c:v>39.645121108704622</c:v>
                </c:pt>
                <c:pt idx="230">
                  <c:v>39.498317647193012</c:v>
                </c:pt>
                <c:pt idx="231">
                  <c:v>39.667776003094097</c:v>
                </c:pt>
                <c:pt idx="232">
                  <c:v>40.218857262022404</c:v>
                </c:pt>
                <c:pt idx="233">
                  <c:v>40.166678072738286</c:v>
                </c:pt>
                <c:pt idx="234">
                  <c:v>39.826803287001802</c:v>
                </c:pt>
                <c:pt idx="235">
                  <c:v>39.963086488580586</c:v>
                </c:pt>
                <c:pt idx="236">
                  <c:v>40.041981834994026</c:v>
                </c:pt>
                <c:pt idx="237">
                  <c:v>40.396061290648298</c:v>
                </c:pt>
                <c:pt idx="238">
                  <c:v>39.889602141858596</c:v>
                </c:pt>
                <c:pt idx="239">
                  <c:v>40.08942046306985</c:v>
                </c:pt>
                <c:pt idx="240">
                  <c:v>40.279652054535205</c:v>
                </c:pt>
                <c:pt idx="241">
                  <c:v>40.077147001377888</c:v>
                </c:pt>
                <c:pt idx="242">
                  <c:v>40.47239229518707</c:v>
                </c:pt>
                <c:pt idx="243">
                  <c:v>40.711118952544226</c:v>
                </c:pt>
                <c:pt idx="244">
                  <c:v>40.86706461004357</c:v>
                </c:pt>
                <c:pt idx="245">
                  <c:v>40.593887629951524</c:v>
                </c:pt>
                <c:pt idx="246">
                  <c:v>40.620370238058833</c:v>
                </c:pt>
                <c:pt idx="247">
                  <c:v>40.842492383291578</c:v>
                </c:pt>
                <c:pt idx="248">
                  <c:v>40.826178729094543</c:v>
                </c:pt>
                <c:pt idx="249">
                  <c:v>40.139962686978585</c:v>
                </c:pt>
                <c:pt idx="250">
                  <c:v>40.810603314643437</c:v>
                </c:pt>
                <c:pt idx="251">
                  <c:v>40.905711951848382</c:v>
                </c:pt>
                <c:pt idx="252">
                  <c:v>40.37395088921231</c:v>
                </c:pt>
                <c:pt idx="253">
                  <c:v>40.547588678108099</c:v>
                </c:pt>
                <c:pt idx="254">
                  <c:v>40.542910006590311</c:v>
                </c:pt>
                <c:pt idx="255">
                  <c:v>40.766736716843234</c:v>
                </c:pt>
                <c:pt idx="256">
                  <c:v>40.748272089488729</c:v>
                </c:pt>
                <c:pt idx="257">
                  <c:v>40.477710027598491</c:v>
                </c:pt>
                <c:pt idx="258">
                  <c:v>40.593990871327691</c:v>
                </c:pt>
                <c:pt idx="259">
                  <c:v>40.652162148145784</c:v>
                </c:pt>
                <c:pt idx="260">
                  <c:v>41.115220789052742</c:v>
                </c:pt>
                <c:pt idx="261">
                  <c:v>41.260827470983777</c:v>
                </c:pt>
                <c:pt idx="262">
                  <c:v>41.553492727521906</c:v>
                </c:pt>
                <c:pt idx="263">
                  <c:v>40.72496334953842</c:v>
                </c:pt>
                <c:pt idx="264">
                  <c:v>43.793342898545262</c:v>
                </c:pt>
                <c:pt idx="265">
                  <c:v>40.759956002799186</c:v>
                </c:pt>
                <c:pt idx="266">
                  <c:v>41.363984695429522</c:v>
                </c:pt>
                <c:pt idx="267">
                  <c:v>41.292824506308861</c:v>
                </c:pt>
                <c:pt idx="268">
                  <c:v>41.115829596818472</c:v>
                </c:pt>
                <c:pt idx="269">
                  <c:v>41.18694048621434</c:v>
                </c:pt>
                <c:pt idx="270">
                  <c:v>41.23325096235768</c:v>
                </c:pt>
                <c:pt idx="271">
                  <c:v>40.118099865048151</c:v>
                </c:pt>
                <c:pt idx="272">
                  <c:v>41.655806070064017</c:v>
                </c:pt>
                <c:pt idx="273">
                  <c:v>41.303883172478692</c:v>
                </c:pt>
                <c:pt idx="274">
                  <c:v>41.097817772047904</c:v>
                </c:pt>
                <c:pt idx="275">
                  <c:v>41.687586754719817</c:v>
                </c:pt>
                <c:pt idx="276">
                  <c:v>41.649043900628222</c:v>
                </c:pt>
                <c:pt idx="277">
                  <c:v>41.463033354991047</c:v>
                </c:pt>
                <c:pt idx="278">
                  <c:v>41.175306116156783</c:v>
                </c:pt>
                <c:pt idx="279">
                  <c:v>41.45948104694542</c:v>
                </c:pt>
                <c:pt idx="280">
                  <c:v>41.46290001734539</c:v>
                </c:pt>
                <c:pt idx="281">
                  <c:v>41.710512723818439</c:v>
                </c:pt>
                <c:pt idx="282">
                  <c:v>41.679583668263987</c:v>
                </c:pt>
                <c:pt idx="283">
                  <c:v>41.428369578945997</c:v>
                </c:pt>
                <c:pt idx="284">
                  <c:v>41.784296102043811</c:v>
                </c:pt>
                <c:pt idx="285">
                  <c:v>41.593843062938987</c:v>
                </c:pt>
                <c:pt idx="286">
                  <c:v>41.665133840520284</c:v>
                </c:pt>
                <c:pt idx="287">
                  <c:v>41.893962738517985</c:v>
                </c:pt>
                <c:pt idx="288">
                  <c:v>41.716305847014269</c:v>
                </c:pt>
                <c:pt idx="289">
                  <c:v>42.322047230430073</c:v>
                </c:pt>
                <c:pt idx="290">
                  <c:v>42.127533751111628</c:v>
                </c:pt>
                <c:pt idx="291">
                  <c:v>41.946178199261929</c:v>
                </c:pt>
                <c:pt idx="292">
                  <c:v>41.611537248257889</c:v>
                </c:pt>
                <c:pt idx="293">
                  <c:v>41.482193389859532</c:v>
                </c:pt>
                <c:pt idx="294">
                  <c:v>42.238261694623269</c:v>
                </c:pt>
                <c:pt idx="295">
                  <c:v>41.982896331731965</c:v>
                </c:pt>
                <c:pt idx="296">
                  <c:v>41.891303619560404</c:v>
                </c:pt>
                <c:pt idx="297">
                  <c:v>41.887636965645314</c:v>
                </c:pt>
                <c:pt idx="298">
                  <c:v>41.902788784682983</c:v>
                </c:pt>
                <c:pt idx="299">
                  <c:v>41.994468035472543</c:v>
                </c:pt>
                <c:pt idx="300">
                  <c:v>41.67243206363284</c:v>
                </c:pt>
                <c:pt idx="301">
                  <c:v>42.131857942292704</c:v>
                </c:pt>
                <c:pt idx="302">
                  <c:v>42.226927665455634</c:v>
                </c:pt>
                <c:pt idx="303">
                  <c:v>42.259683512548229</c:v>
                </c:pt>
                <c:pt idx="304">
                  <c:v>42.283678446010782</c:v>
                </c:pt>
                <c:pt idx="305">
                  <c:v>42.386168294004811</c:v>
                </c:pt>
                <c:pt idx="306">
                  <c:v>42.326403903489272</c:v>
                </c:pt>
                <c:pt idx="307">
                  <c:v>42.22119294678005</c:v>
                </c:pt>
                <c:pt idx="308">
                  <c:v>42.952396807532544</c:v>
                </c:pt>
                <c:pt idx="309">
                  <c:v>42.482201663515767</c:v>
                </c:pt>
                <c:pt idx="310">
                  <c:v>41.978561251912097</c:v>
                </c:pt>
                <c:pt idx="311">
                  <c:v>42.023842611714862</c:v>
                </c:pt>
                <c:pt idx="312">
                  <c:v>39.697619091799851</c:v>
                </c:pt>
                <c:pt idx="313">
                  <c:v>42.653040151037601</c:v>
                </c:pt>
                <c:pt idx="314">
                  <c:v>44.821819361888636</c:v>
                </c:pt>
                <c:pt idx="315">
                  <c:v>42.682478463738263</c:v>
                </c:pt>
                <c:pt idx="316">
                  <c:v>42.905843671826737</c:v>
                </c:pt>
                <c:pt idx="317">
                  <c:v>42.512068166826545</c:v>
                </c:pt>
                <c:pt idx="318">
                  <c:v>42.876164512279722</c:v>
                </c:pt>
                <c:pt idx="319">
                  <c:v>42.800179794177573</c:v>
                </c:pt>
                <c:pt idx="320">
                  <c:v>43.979014021548139</c:v>
                </c:pt>
                <c:pt idx="321">
                  <c:v>42.720947390474521</c:v>
                </c:pt>
                <c:pt idx="322">
                  <c:v>42.268850545124955</c:v>
                </c:pt>
                <c:pt idx="323">
                  <c:v>43.122298730288556</c:v>
                </c:pt>
                <c:pt idx="324">
                  <c:v>42.379787963376295</c:v>
                </c:pt>
                <c:pt idx="325">
                  <c:v>41.701738121782192</c:v>
                </c:pt>
                <c:pt idx="326">
                  <c:v>42.545914551111188</c:v>
                </c:pt>
                <c:pt idx="327">
                  <c:v>42.669414586983557</c:v>
                </c:pt>
                <c:pt idx="328">
                  <c:v>42.64606946210295</c:v>
                </c:pt>
                <c:pt idx="329">
                  <c:v>43.048272213540073</c:v>
                </c:pt>
                <c:pt idx="330">
                  <c:v>42.468498942475996</c:v>
                </c:pt>
                <c:pt idx="331">
                  <c:v>43.135167594988197</c:v>
                </c:pt>
                <c:pt idx="332">
                  <c:v>43.169879881536282</c:v>
                </c:pt>
                <c:pt idx="333">
                  <c:v>43.378073690689476</c:v>
                </c:pt>
                <c:pt idx="334">
                  <c:v>43.195177139425866</c:v>
                </c:pt>
                <c:pt idx="335">
                  <c:v>43.460981821800758</c:v>
                </c:pt>
                <c:pt idx="336">
                  <c:v>43.349224812894107</c:v>
                </c:pt>
                <c:pt idx="337">
                  <c:v>43.101126574678787</c:v>
                </c:pt>
                <c:pt idx="338">
                  <c:v>42.829754134870342</c:v>
                </c:pt>
                <c:pt idx="339">
                  <c:v>43.055315534593618</c:v>
                </c:pt>
                <c:pt idx="340">
                  <c:v>43.131629397001028</c:v>
                </c:pt>
                <c:pt idx="341">
                  <c:v>43.267046757434571</c:v>
                </c:pt>
                <c:pt idx="342">
                  <c:v>43.141607964137087</c:v>
                </c:pt>
                <c:pt idx="343">
                  <c:v>43.267447460533077</c:v>
                </c:pt>
                <c:pt idx="344">
                  <c:v>43.604242504794222</c:v>
                </c:pt>
                <c:pt idx="345">
                  <c:v>43.218073141329228</c:v>
                </c:pt>
                <c:pt idx="346">
                  <c:v>43.341698523468253</c:v>
                </c:pt>
                <c:pt idx="347">
                  <c:v>43.114169661307962</c:v>
                </c:pt>
                <c:pt idx="348">
                  <c:v>42.954171442675445</c:v>
                </c:pt>
                <c:pt idx="349">
                  <c:v>43.731545766624038</c:v>
                </c:pt>
                <c:pt idx="350">
                  <c:v>43.331110454397532</c:v>
                </c:pt>
                <c:pt idx="351">
                  <c:v>43.368755200493062</c:v>
                </c:pt>
                <c:pt idx="352">
                  <c:v>43.334031788027524</c:v>
                </c:pt>
                <c:pt idx="353">
                  <c:v>43.26927071566567</c:v>
                </c:pt>
                <c:pt idx="354">
                  <c:v>43.07661881785311</c:v>
                </c:pt>
                <c:pt idx="355">
                  <c:v>43.031609941935052</c:v>
                </c:pt>
                <c:pt idx="356">
                  <c:v>43.374566848730709</c:v>
                </c:pt>
                <c:pt idx="357">
                  <c:v>43.552912745587193</c:v>
                </c:pt>
                <c:pt idx="358">
                  <c:v>44.010587533229746</c:v>
                </c:pt>
                <c:pt idx="359">
                  <c:v>43.526528590227493</c:v>
                </c:pt>
                <c:pt idx="360">
                  <c:v>43.632979998629565</c:v>
                </c:pt>
                <c:pt idx="361">
                  <c:v>41.624050463140861</c:v>
                </c:pt>
                <c:pt idx="362">
                  <c:v>43.59974108896796</c:v>
                </c:pt>
                <c:pt idx="363">
                  <c:v>43.817508810145206</c:v>
                </c:pt>
                <c:pt idx="364">
                  <c:v>43.994056942786131</c:v>
                </c:pt>
                <c:pt idx="365">
                  <c:v>43.010604138285053</c:v>
                </c:pt>
                <c:pt idx="366">
                  <c:v>43.520869954975282</c:v>
                </c:pt>
                <c:pt idx="367">
                  <c:v>44.354921771522314</c:v>
                </c:pt>
                <c:pt idx="368">
                  <c:v>43.861201404780118</c:v>
                </c:pt>
                <c:pt idx="369">
                  <c:v>43.562038477705421</c:v>
                </c:pt>
                <c:pt idx="370">
                  <c:v>43.939860177336733</c:v>
                </c:pt>
                <c:pt idx="371">
                  <c:v>44.287073985200522</c:v>
                </c:pt>
                <c:pt idx="372">
                  <c:v>44.082987983845349</c:v>
                </c:pt>
                <c:pt idx="373">
                  <c:v>43.431373143152904</c:v>
                </c:pt>
                <c:pt idx="374">
                  <c:v>44.131192471292557</c:v>
                </c:pt>
                <c:pt idx="375">
                  <c:v>43.358770694338851</c:v>
                </c:pt>
                <c:pt idx="376">
                  <c:v>43.655617659177786</c:v>
                </c:pt>
                <c:pt idx="377">
                  <c:v>43.79941807137984</c:v>
                </c:pt>
                <c:pt idx="378">
                  <c:v>43.866915955218666</c:v>
                </c:pt>
                <c:pt idx="379">
                  <c:v>43.774699047360642</c:v>
                </c:pt>
                <c:pt idx="380">
                  <c:v>44.295939369517349</c:v>
                </c:pt>
                <c:pt idx="381">
                  <c:v>44.257030158584406</c:v>
                </c:pt>
                <c:pt idx="382">
                  <c:v>44.619963034166929</c:v>
                </c:pt>
                <c:pt idx="383">
                  <c:v>44.546340074703522</c:v>
                </c:pt>
                <c:pt idx="384">
                  <c:v>44.332306451252229</c:v>
                </c:pt>
                <c:pt idx="385">
                  <c:v>44.028755203963001</c:v>
                </c:pt>
                <c:pt idx="386">
                  <c:v>43.993933361344517</c:v>
                </c:pt>
                <c:pt idx="387">
                  <c:v>44.459769159019693</c:v>
                </c:pt>
                <c:pt idx="388">
                  <c:v>43.21711869530688</c:v>
                </c:pt>
                <c:pt idx="389">
                  <c:v>44.624321856211445</c:v>
                </c:pt>
                <c:pt idx="390">
                  <c:v>44.488693986813516</c:v>
                </c:pt>
                <c:pt idx="391">
                  <c:v>44.958652630860442</c:v>
                </c:pt>
                <c:pt idx="392">
                  <c:v>44.534448929060183</c:v>
                </c:pt>
                <c:pt idx="393">
                  <c:v>44.297645491848087</c:v>
                </c:pt>
                <c:pt idx="394">
                  <c:v>39.970394949004415</c:v>
                </c:pt>
                <c:pt idx="395">
                  <c:v>44.558252307822514</c:v>
                </c:pt>
                <c:pt idx="396">
                  <c:v>43.986872770649093</c:v>
                </c:pt>
                <c:pt idx="397">
                  <c:v>44.421156848804557</c:v>
                </c:pt>
                <c:pt idx="398">
                  <c:v>44.262215248494954</c:v>
                </c:pt>
                <c:pt idx="399">
                  <c:v>44.704372949498428</c:v>
                </c:pt>
                <c:pt idx="400">
                  <c:v>45.971665875800845</c:v>
                </c:pt>
                <c:pt idx="401">
                  <c:v>44.120831900892789</c:v>
                </c:pt>
                <c:pt idx="402">
                  <c:v>43.913414903424083</c:v>
                </c:pt>
                <c:pt idx="403">
                  <c:v>44.39186208309841</c:v>
                </c:pt>
                <c:pt idx="404">
                  <c:v>41.794967076075565</c:v>
                </c:pt>
                <c:pt idx="405">
                  <c:v>44.491847913319347</c:v>
                </c:pt>
                <c:pt idx="406">
                  <c:v>45.791558440808338</c:v>
                </c:pt>
                <c:pt idx="407">
                  <c:v>45.027807519661174</c:v>
                </c:pt>
                <c:pt idx="408">
                  <c:v>44.35377241861449</c:v>
                </c:pt>
                <c:pt idx="409">
                  <c:v>44.4113622981871</c:v>
                </c:pt>
                <c:pt idx="410">
                  <c:v>44.75993632924763</c:v>
                </c:pt>
                <c:pt idx="411">
                  <c:v>44.539416789334517</c:v>
                </c:pt>
                <c:pt idx="412">
                  <c:v>44.687153284161369</c:v>
                </c:pt>
                <c:pt idx="413">
                  <c:v>44.093519014021318</c:v>
                </c:pt>
                <c:pt idx="414">
                  <c:v>44.842932616359626</c:v>
                </c:pt>
                <c:pt idx="415">
                  <c:v>44.590824190763755</c:v>
                </c:pt>
                <c:pt idx="416">
                  <c:v>44.284324572363104</c:v>
                </c:pt>
                <c:pt idx="417">
                  <c:v>45.301083368804854</c:v>
                </c:pt>
                <c:pt idx="418">
                  <c:v>44.896651365371071</c:v>
                </c:pt>
                <c:pt idx="419">
                  <c:v>45.217336475866233</c:v>
                </c:pt>
                <c:pt idx="420">
                  <c:v>44.333089064760536</c:v>
                </c:pt>
                <c:pt idx="421">
                  <c:v>44.343764521498926</c:v>
                </c:pt>
                <c:pt idx="422">
                  <c:v>44.415118260137767</c:v>
                </c:pt>
                <c:pt idx="423">
                  <c:v>45.094745391452676</c:v>
                </c:pt>
                <c:pt idx="424">
                  <c:v>44.437728605926907</c:v>
                </c:pt>
                <c:pt idx="425">
                  <c:v>44.939859763348558</c:v>
                </c:pt>
                <c:pt idx="426">
                  <c:v>44.435056855760195</c:v>
                </c:pt>
                <c:pt idx="427">
                  <c:v>45.035752676280516</c:v>
                </c:pt>
                <c:pt idx="428">
                  <c:v>44.640792275028566</c:v>
                </c:pt>
                <c:pt idx="429">
                  <c:v>45.107348104612498</c:v>
                </c:pt>
                <c:pt idx="430">
                  <c:v>44.797456449548548</c:v>
                </c:pt>
                <c:pt idx="431">
                  <c:v>44.525525975092968</c:v>
                </c:pt>
                <c:pt idx="432">
                  <c:v>45.306234450200108</c:v>
                </c:pt>
                <c:pt idx="433">
                  <c:v>45.001689206614998</c:v>
                </c:pt>
                <c:pt idx="434">
                  <c:v>44.948884993612964</c:v>
                </c:pt>
                <c:pt idx="435">
                  <c:v>44.494157632995453</c:v>
                </c:pt>
                <c:pt idx="436">
                  <c:v>45.111210898291816</c:v>
                </c:pt>
                <c:pt idx="437">
                  <c:v>45.491467329261603</c:v>
                </c:pt>
                <c:pt idx="438">
                  <c:v>44.749207207975516</c:v>
                </c:pt>
                <c:pt idx="439">
                  <c:v>45.124282145990783</c:v>
                </c:pt>
                <c:pt idx="440">
                  <c:v>45.632052262322468</c:v>
                </c:pt>
                <c:pt idx="441">
                  <c:v>44.932097289373857</c:v>
                </c:pt>
                <c:pt idx="442">
                  <c:v>44.999063250255453</c:v>
                </c:pt>
                <c:pt idx="443">
                  <c:v>44.246175513442893</c:v>
                </c:pt>
                <c:pt idx="444">
                  <c:v>44.508346785765397</c:v>
                </c:pt>
                <c:pt idx="445">
                  <c:v>45.811805300703625</c:v>
                </c:pt>
                <c:pt idx="446">
                  <c:v>45.362141765772641</c:v>
                </c:pt>
                <c:pt idx="447">
                  <c:v>44.591606435912759</c:v>
                </c:pt>
                <c:pt idx="448">
                  <c:v>45.407838555995326</c:v>
                </c:pt>
                <c:pt idx="449">
                  <c:v>45.656942649976223</c:v>
                </c:pt>
                <c:pt idx="450">
                  <c:v>45.235195629343302</c:v>
                </c:pt>
                <c:pt idx="451">
                  <c:v>44.653524406414192</c:v>
                </c:pt>
                <c:pt idx="452">
                  <c:v>45.493514556162367</c:v>
                </c:pt>
                <c:pt idx="453">
                  <c:v>45.204200384337334</c:v>
                </c:pt>
                <c:pt idx="454">
                  <c:v>44.947277464532164</c:v>
                </c:pt>
                <c:pt idx="455">
                  <c:v>45.859088479360814</c:v>
                </c:pt>
                <c:pt idx="456">
                  <c:v>45.213257397391303</c:v>
                </c:pt>
                <c:pt idx="457">
                  <c:v>45.14765540772369</c:v>
                </c:pt>
                <c:pt idx="458">
                  <c:v>45.766481086899873</c:v>
                </c:pt>
                <c:pt idx="459">
                  <c:v>44.84894632106073</c:v>
                </c:pt>
                <c:pt idx="460">
                  <c:v>45.255585827999546</c:v>
                </c:pt>
                <c:pt idx="461">
                  <c:v>45.874088825439394</c:v>
                </c:pt>
                <c:pt idx="462">
                  <c:v>44.292184112681689</c:v>
                </c:pt>
                <c:pt idx="463">
                  <c:v>45.562386405480218</c:v>
                </c:pt>
                <c:pt idx="464">
                  <c:v>45.418980381440015</c:v>
                </c:pt>
                <c:pt idx="465">
                  <c:v>45.474346442930063</c:v>
                </c:pt>
                <c:pt idx="466">
                  <c:v>45.168876690158669</c:v>
                </c:pt>
                <c:pt idx="467">
                  <c:v>44.878834847257288</c:v>
                </c:pt>
                <c:pt idx="468">
                  <c:v>45.603639241770352</c:v>
                </c:pt>
                <c:pt idx="469">
                  <c:v>45.739648562280344</c:v>
                </c:pt>
                <c:pt idx="470">
                  <c:v>45.739746222840061</c:v>
                </c:pt>
                <c:pt idx="471">
                  <c:v>46.177639917661047</c:v>
                </c:pt>
                <c:pt idx="472">
                  <c:v>45.48414404239093</c:v>
                </c:pt>
                <c:pt idx="473">
                  <c:v>45.510456095988999</c:v>
                </c:pt>
                <c:pt idx="474">
                  <c:v>46.258950624762768</c:v>
                </c:pt>
                <c:pt idx="475">
                  <c:v>46.081036230928667</c:v>
                </c:pt>
                <c:pt idx="476">
                  <c:v>45.750851198395502</c:v>
                </c:pt>
                <c:pt idx="477">
                  <c:v>45.286930228308101</c:v>
                </c:pt>
                <c:pt idx="478">
                  <c:v>45.418918516589713</c:v>
                </c:pt>
                <c:pt idx="479">
                  <c:v>46.151561132470682</c:v>
                </c:pt>
                <c:pt idx="480">
                  <c:v>45.663952671483408</c:v>
                </c:pt>
                <c:pt idx="481">
                  <c:v>45.452273798888548</c:v>
                </c:pt>
                <c:pt idx="482">
                  <c:v>46.246681517174231</c:v>
                </c:pt>
                <c:pt idx="483">
                  <c:v>46.214978846243682</c:v>
                </c:pt>
                <c:pt idx="484">
                  <c:v>45.814878378072002</c:v>
                </c:pt>
                <c:pt idx="485">
                  <c:v>45.321077468789007</c:v>
                </c:pt>
                <c:pt idx="486">
                  <c:v>44.973209616206304</c:v>
                </c:pt>
                <c:pt idx="487">
                  <c:v>45.736399846794477</c:v>
                </c:pt>
                <c:pt idx="488">
                  <c:v>45.438043287932111</c:v>
                </c:pt>
                <c:pt idx="489">
                  <c:v>45.082399753816176</c:v>
                </c:pt>
                <c:pt idx="490">
                  <c:v>45.53680181881704</c:v>
                </c:pt>
                <c:pt idx="491">
                  <c:v>45.161779319690361</c:v>
                </c:pt>
                <c:pt idx="492">
                  <c:v>45.388083484977884</c:v>
                </c:pt>
                <c:pt idx="493">
                  <c:v>45.105782537224869</c:v>
                </c:pt>
                <c:pt idx="494">
                  <c:v>45.223199784611424</c:v>
                </c:pt>
                <c:pt idx="495">
                  <c:v>45.720093259398588</c:v>
                </c:pt>
                <c:pt idx="496">
                  <c:v>45.749621468620404</c:v>
                </c:pt>
                <c:pt idx="497">
                  <c:v>46.23268348760211</c:v>
                </c:pt>
                <c:pt idx="498">
                  <c:v>46.276495756555889</c:v>
                </c:pt>
                <c:pt idx="499">
                  <c:v>45.725594874978356</c:v>
                </c:pt>
                <c:pt idx="500">
                  <c:v>45.847484434415918</c:v>
                </c:pt>
                <c:pt idx="501">
                  <c:v>46.082722135778866</c:v>
                </c:pt>
                <c:pt idx="502">
                  <c:v>45.394952625550282</c:v>
                </c:pt>
                <c:pt idx="503">
                  <c:v>45.653137462467981</c:v>
                </c:pt>
                <c:pt idx="504">
                  <c:v>45.770167601323784</c:v>
                </c:pt>
                <c:pt idx="505">
                  <c:v>46.159423124768011</c:v>
                </c:pt>
                <c:pt idx="506">
                  <c:v>46.48697340979426</c:v>
                </c:pt>
                <c:pt idx="507">
                  <c:v>46.215900917960219</c:v>
                </c:pt>
                <c:pt idx="508">
                  <c:v>29.25171648055904</c:v>
                </c:pt>
                <c:pt idx="509">
                  <c:v>46.554676006196246</c:v>
                </c:pt>
                <c:pt idx="510">
                  <c:v>45.894528382587822</c:v>
                </c:pt>
                <c:pt idx="511">
                  <c:v>45.548697020652547</c:v>
                </c:pt>
                <c:pt idx="512">
                  <c:v>46.065443102501639</c:v>
                </c:pt>
                <c:pt idx="513">
                  <c:v>46.50525917594296</c:v>
                </c:pt>
                <c:pt idx="514">
                  <c:v>46.250649322865343</c:v>
                </c:pt>
                <c:pt idx="515">
                  <c:v>45.655973392386024</c:v>
                </c:pt>
                <c:pt idx="516">
                  <c:v>45.897607971198362</c:v>
                </c:pt>
                <c:pt idx="517">
                  <c:v>45.640907375206467</c:v>
                </c:pt>
                <c:pt idx="518">
                  <c:v>46.510465429036032</c:v>
                </c:pt>
                <c:pt idx="519">
                  <c:v>46.00525278875709</c:v>
                </c:pt>
                <c:pt idx="520">
                  <c:v>45.992692846877034</c:v>
                </c:pt>
                <c:pt idx="521">
                  <c:v>45.994132947587012</c:v>
                </c:pt>
                <c:pt idx="522">
                  <c:v>45.809903073569934</c:v>
                </c:pt>
                <c:pt idx="523">
                  <c:v>46.237449068720309</c:v>
                </c:pt>
                <c:pt idx="524">
                  <c:v>45.411888542042711</c:v>
                </c:pt>
                <c:pt idx="525">
                  <c:v>46.200502672942278</c:v>
                </c:pt>
                <c:pt idx="526">
                  <c:v>45.749606212139831</c:v>
                </c:pt>
                <c:pt idx="527">
                  <c:v>46.470464918664234</c:v>
                </c:pt>
                <c:pt idx="528">
                  <c:v>43.807180127157501</c:v>
                </c:pt>
                <c:pt idx="529">
                  <c:v>45.987339528770164</c:v>
                </c:pt>
                <c:pt idx="530">
                  <c:v>46.26943169947188</c:v>
                </c:pt>
                <c:pt idx="531">
                  <c:v>46.873498797273449</c:v>
                </c:pt>
                <c:pt idx="532">
                  <c:v>46.63708502935507</c:v>
                </c:pt>
                <c:pt idx="533">
                  <c:v>46.443892125348547</c:v>
                </c:pt>
                <c:pt idx="534">
                  <c:v>43.555895540073685</c:v>
                </c:pt>
                <c:pt idx="535">
                  <c:v>43.818705124589563</c:v>
                </c:pt>
                <c:pt idx="536">
                  <c:v>43.286482218582762</c:v>
                </c:pt>
                <c:pt idx="537">
                  <c:v>43.81238731515036</c:v>
                </c:pt>
                <c:pt idx="538">
                  <c:v>43.425531319624575</c:v>
                </c:pt>
                <c:pt idx="539">
                  <c:v>43.669432268546203</c:v>
                </c:pt>
                <c:pt idx="540">
                  <c:v>43.234081925257549</c:v>
                </c:pt>
                <c:pt idx="541">
                  <c:v>43.954344160164368</c:v>
                </c:pt>
                <c:pt idx="542">
                  <c:v>43.246609013520469</c:v>
                </c:pt>
                <c:pt idx="543">
                  <c:v>43.756810623462826</c:v>
                </c:pt>
                <c:pt idx="544">
                  <c:v>44.034310087088265</c:v>
                </c:pt>
                <c:pt idx="545">
                  <c:v>43.999441834166788</c:v>
                </c:pt>
                <c:pt idx="546">
                  <c:v>44.907451517322713</c:v>
                </c:pt>
                <c:pt idx="547">
                  <c:v>44.084164583311043</c:v>
                </c:pt>
                <c:pt idx="548">
                  <c:v>44.482761157340448</c:v>
                </c:pt>
                <c:pt idx="549">
                  <c:v>44.009908442833755</c:v>
                </c:pt>
                <c:pt idx="550">
                  <c:v>43.805227143753442</c:v>
                </c:pt>
                <c:pt idx="551">
                  <c:v>44.142264570564585</c:v>
                </c:pt>
                <c:pt idx="552">
                  <c:v>43.70248490526599</c:v>
                </c:pt>
                <c:pt idx="553">
                  <c:v>44.340967599908588</c:v>
                </c:pt>
                <c:pt idx="554">
                  <c:v>43.851993572686112</c:v>
                </c:pt>
                <c:pt idx="555">
                  <c:v>44.404607741407951</c:v>
                </c:pt>
                <c:pt idx="556">
                  <c:v>44.34869478992718</c:v>
                </c:pt>
                <c:pt idx="557">
                  <c:v>43.776140030454272</c:v>
                </c:pt>
                <c:pt idx="558">
                  <c:v>44.39186982404906</c:v>
                </c:pt>
                <c:pt idx="559">
                  <c:v>43.653660598466473</c:v>
                </c:pt>
                <c:pt idx="560">
                  <c:v>43.869456934316943</c:v>
                </c:pt>
                <c:pt idx="561">
                  <c:v>44.000113114693228</c:v>
                </c:pt>
                <c:pt idx="562">
                  <c:v>42.418526298684014</c:v>
                </c:pt>
                <c:pt idx="563">
                  <c:v>43.669441719804794</c:v>
                </c:pt>
                <c:pt idx="564">
                  <c:v>44.204662516592443</c:v>
                </c:pt>
                <c:pt idx="565">
                  <c:v>43.457952827392447</c:v>
                </c:pt>
                <c:pt idx="566">
                  <c:v>43.895770127057091</c:v>
                </c:pt>
                <c:pt idx="567">
                  <c:v>43.565734514581401</c:v>
                </c:pt>
                <c:pt idx="568">
                  <c:v>44.191915381032167</c:v>
                </c:pt>
                <c:pt idx="569">
                  <c:v>43.770464455255578</c:v>
                </c:pt>
                <c:pt idx="570">
                  <c:v>44.546588514324412</c:v>
                </c:pt>
                <c:pt idx="571">
                  <c:v>43.535915428689663</c:v>
                </c:pt>
                <c:pt idx="572">
                  <c:v>43.661108142540279</c:v>
                </c:pt>
                <c:pt idx="573">
                  <c:v>44.367144374123676</c:v>
                </c:pt>
                <c:pt idx="574">
                  <c:v>43.925622454173229</c:v>
                </c:pt>
                <c:pt idx="575">
                  <c:v>44.340272689788371</c:v>
                </c:pt>
                <c:pt idx="576">
                  <c:v>43.637020518811774</c:v>
                </c:pt>
                <c:pt idx="577">
                  <c:v>44.532947604155581</c:v>
                </c:pt>
                <c:pt idx="578">
                  <c:v>44.205292853297081</c:v>
                </c:pt>
                <c:pt idx="579">
                  <c:v>44.202989133206785</c:v>
                </c:pt>
                <c:pt idx="580">
                  <c:v>43.404168198142372</c:v>
                </c:pt>
                <c:pt idx="581">
                  <c:v>43.981939176394583</c:v>
                </c:pt>
                <c:pt idx="582">
                  <c:v>45.93525206896917</c:v>
                </c:pt>
                <c:pt idx="583">
                  <c:v>43.890150025433982</c:v>
                </c:pt>
                <c:pt idx="584">
                  <c:v>44.636855534752762</c:v>
                </c:pt>
                <c:pt idx="585">
                  <c:v>44.581774872631236</c:v>
                </c:pt>
                <c:pt idx="586">
                  <c:v>44.103357605817166</c:v>
                </c:pt>
                <c:pt idx="587">
                  <c:v>44.250531177991604</c:v>
                </c:pt>
                <c:pt idx="588">
                  <c:v>44.759750968323047</c:v>
                </c:pt>
                <c:pt idx="589">
                  <c:v>43.350012219776332</c:v>
                </c:pt>
                <c:pt idx="590">
                  <c:v>44.794847055861766</c:v>
                </c:pt>
                <c:pt idx="591">
                  <c:v>44.579203860232582</c:v>
                </c:pt>
                <c:pt idx="592">
                  <c:v>44.791019809797611</c:v>
                </c:pt>
                <c:pt idx="593">
                  <c:v>44.331835051720745</c:v>
                </c:pt>
                <c:pt idx="594">
                  <c:v>44.322735552931192</c:v>
                </c:pt>
                <c:pt idx="595">
                  <c:v>43.963602342234637</c:v>
                </c:pt>
                <c:pt idx="596">
                  <c:v>43.633094407805245</c:v>
                </c:pt>
                <c:pt idx="597">
                  <c:v>44.206232587545152</c:v>
                </c:pt>
                <c:pt idx="598">
                  <c:v>44.850857760188568</c:v>
                </c:pt>
                <c:pt idx="599">
                  <c:v>44.195088920136797</c:v>
                </c:pt>
                <c:pt idx="600">
                  <c:v>44.837251007396539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9104"/>
        <c:axId val="425972632"/>
      </c:scatterChart>
      <c:valAx>
        <c:axId val="42596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72632"/>
        <c:crosses val="autoZero"/>
        <c:crossBetween val="midCat"/>
      </c:valAx>
      <c:valAx>
        <c:axId val="42597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sweepAPT!$DW$27</c:f>
          <c:strCache>
            <c:ptCount val="1"/>
            <c:pt idx="0">
              <c:v>VGA1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3467592592592595"/>
          <c:w val="0.82496062992125985"/>
          <c:h val="0.65570173519976682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sweepAPT!$DZ$31</c:f>
              <c:strCache>
                <c:ptCount val="1"/>
                <c:pt idx="0">
                  <c:v>θ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sweepAPT!$DZ$32:$DZ$271</c:f>
              <c:numCache>
                <c:formatCode>General</c:formatCode>
                <c:ptCount val="240"/>
                <c:pt idx="0">
                  <c:v>41.642516348563035</c:v>
                </c:pt>
                <c:pt idx="1">
                  <c:v>41.643501929727108</c:v>
                </c:pt>
                <c:pt idx="2">
                  <c:v>41.644404700212405</c:v>
                </c:pt>
                <c:pt idx="3">
                  <c:v>41.546284179663324</c:v>
                </c:pt>
                <c:pt idx="4">
                  <c:v>41.583295920347794</c:v>
                </c:pt>
                <c:pt idx="5">
                  <c:v>41.563876619841366</c:v>
                </c:pt>
                <c:pt idx="6">
                  <c:v>41.553368055619011</c:v>
                </c:pt>
                <c:pt idx="7">
                  <c:v>41.579079193941809</c:v>
                </c:pt>
                <c:pt idx="8">
                  <c:v>41.539669810336726</c:v>
                </c:pt>
                <c:pt idx="9">
                  <c:v>41.579512214899822</c:v>
                </c:pt>
                <c:pt idx="10">
                  <c:v>41.50426714776453</c:v>
                </c:pt>
                <c:pt idx="11">
                  <c:v>41.531044205848033</c:v>
                </c:pt>
                <c:pt idx="12">
                  <c:v>41.445722127951463</c:v>
                </c:pt>
                <c:pt idx="13">
                  <c:v>41.483002991734644</c:v>
                </c:pt>
                <c:pt idx="14">
                  <c:v>41.552807665860009</c:v>
                </c:pt>
                <c:pt idx="15">
                  <c:v>41.523649300466779</c:v>
                </c:pt>
                <c:pt idx="16">
                  <c:v>41.520412818983829</c:v>
                </c:pt>
                <c:pt idx="17">
                  <c:v>41.502485274467396</c:v>
                </c:pt>
                <c:pt idx="18">
                  <c:v>41.491438438670386</c:v>
                </c:pt>
                <c:pt idx="19">
                  <c:v>41.550027760061425</c:v>
                </c:pt>
                <c:pt idx="20">
                  <c:v>41.42987643737699</c:v>
                </c:pt>
                <c:pt idx="21">
                  <c:v>41.475727125488426</c:v>
                </c:pt>
                <c:pt idx="22">
                  <c:v>41.488962611212798</c:v>
                </c:pt>
                <c:pt idx="23">
                  <c:v>41.473908540558504</c:v>
                </c:pt>
                <c:pt idx="24">
                  <c:v>41.461048800442377</c:v>
                </c:pt>
                <c:pt idx="25">
                  <c:v>41.485061119669759</c:v>
                </c:pt>
                <c:pt idx="26">
                  <c:v>41.407173957182913</c:v>
                </c:pt>
                <c:pt idx="27">
                  <c:v>41.333632442286877</c:v>
                </c:pt>
                <c:pt idx="28">
                  <c:v>41.435473654337002</c:v>
                </c:pt>
                <c:pt idx="29">
                  <c:v>41.496819662626123</c:v>
                </c:pt>
                <c:pt idx="30">
                  <c:v>41.394965481720888</c:v>
                </c:pt>
                <c:pt idx="31">
                  <c:v>41.379616637956381</c:v>
                </c:pt>
                <c:pt idx="32">
                  <c:v>41.44223870849531</c:v>
                </c:pt>
                <c:pt idx="33">
                  <c:v>41.373180907239863</c:v>
                </c:pt>
                <c:pt idx="34">
                  <c:v>41.377399841130902</c:v>
                </c:pt>
                <c:pt idx="35">
                  <c:v>41.463547442697205</c:v>
                </c:pt>
                <c:pt idx="36">
                  <c:v>41.403079449658541</c:v>
                </c:pt>
                <c:pt idx="37">
                  <c:v>41.41136175250233</c:v>
                </c:pt>
                <c:pt idx="38">
                  <c:v>41.427592260300557</c:v>
                </c:pt>
                <c:pt idx="39">
                  <c:v>41.360456422050554</c:v>
                </c:pt>
                <c:pt idx="40">
                  <c:v>41.423665625002648</c:v>
                </c:pt>
                <c:pt idx="41">
                  <c:v>41.438466911036883</c:v>
                </c:pt>
                <c:pt idx="42">
                  <c:v>41.421377591958198</c:v>
                </c:pt>
                <c:pt idx="43">
                  <c:v>41.377118740497679</c:v>
                </c:pt>
                <c:pt idx="44">
                  <c:v>41.386702846741919</c:v>
                </c:pt>
                <c:pt idx="45">
                  <c:v>41.496089945449391</c:v>
                </c:pt>
                <c:pt idx="46">
                  <c:v>41.45110081863826</c:v>
                </c:pt>
                <c:pt idx="47">
                  <c:v>41.457549782112004</c:v>
                </c:pt>
                <c:pt idx="48">
                  <c:v>41.417183335392203</c:v>
                </c:pt>
                <c:pt idx="49">
                  <c:v>41.436662687689967</c:v>
                </c:pt>
                <c:pt idx="50">
                  <c:v>41.386219350866206</c:v>
                </c:pt>
                <c:pt idx="51">
                  <c:v>41.478546623077762</c:v>
                </c:pt>
                <c:pt idx="52">
                  <c:v>41.400869692570282</c:v>
                </c:pt>
                <c:pt idx="53">
                  <c:v>41.36214807484874</c:v>
                </c:pt>
                <c:pt idx="54">
                  <c:v>41.378270134100276</c:v>
                </c:pt>
                <c:pt idx="55">
                  <c:v>41.395042402321202</c:v>
                </c:pt>
                <c:pt idx="56">
                  <c:v>41.326938148105775</c:v>
                </c:pt>
                <c:pt idx="57">
                  <c:v>41.31051807605261</c:v>
                </c:pt>
                <c:pt idx="58">
                  <c:v>41.351984143597072</c:v>
                </c:pt>
                <c:pt idx="59">
                  <c:v>41.338462416310776</c:v>
                </c:pt>
                <c:pt idx="60">
                  <c:v>41.435558040203993</c:v>
                </c:pt>
                <c:pt idx="61">
                  <c:v>41.297254496984408</c:v>
                </c:pt>
                <c:pt idx="62">
                  <c:v>41.388986389087215</c:v>
                </c:pt>
                <c:pt idx="63">
                  <c:v>41.330522443704282</c:v>
                </c:pt>
                <c:pt idx="64">
                  <c:v>41.315199356834832</c:v>
                </c:pt>
                <c:pt idx="65">
                  <c:v>41.351266689120784</c:v>
                </c:pt>
                <c:pt idx="66">
                  <c:v>41.30428480225526</c:v>
                </c:pt>
                <c:pt idx="67">
                  <c:v>41.300591173729551</c:v>
                </c:pt>
                <c:pt idx="68">
                  <c:v>41.295822974014683</c:v>
                </c:pt>
                <c:pt idx="69">
                  <c:v>41.310304802922133</c:v>
                </c:pt>
                <c:pt idx="70">
                  <c:v>41.261945959294977</c:v>
                </c:pt>
                <c:pt idx="71">
                  <c:v>41.338743735154466</c:v>
                </c:pt>
                <c:pt idx="72">
                  <c:v>41.362306849334495</c:v>
                </c:pt>
                <c:pt idx="73">
                  <c:v>41.278861117652184</c:v>
                </c:pt>
                <c:pt idx="74">
                  <c:v>41.363803882662644</c:v>
                </c:pt>
                <c:pt idx="75">
                  <c:v>41.303017424561453</c:v>
                </c:pt>
                <c:pt idx="76">
                  <c:v>41.164133070490465</c:v>
                </c:pt>
                <c:pt idx="77">
                  <c:v>41.240003970139654</c:v>
                </c:pt>
                <c:pt idx="78">
                  <c:v>41.405048100152086</c:v>
                </c:pt>
                <c:pt idx="79">
                  <c:v>41.268844442430037</c:v>
                </c:pt>
                <c:pt idx="80">
                  <c:v>41.255761791838545</c:v>
                </c:pt>
                <c:pt idx="81">
                  <c:v>41.333937313869242</c:v>
                </c:pt>
                <c:pt idx="82">
                  <c:v>41.22957736422768</c:v>
                </c:pt>
                <c:pt idx="83">
                  <c:v>41.223728187006984</c:v>
                </c:pt>
                <c:pt idx="84">
                  <c:v>41.219431465698911</c:v>
                </c:pt>
                <c:pt idx="85">
                  <c:v>41.31454187856437</c:v>
                </c:pt>
                <c:pt idx="86">
                  <c:v>41.384659427124205</c:v>
                </c:pt>
                <c:pt idx="87">
                  <c:v>41.298879511921577</c:v>
                </c:pt>
                <c:pt idx="88">
                  <c:v>41.245202019635478</c:v>
                </c:pt>
                <c:pt idx="89">
                  <c:v>41.170259881202362</c:v>
                </c:pt>
                <c:pt idx="90">
                  <c:v>41.226936343248745</c:v>
                </c:pt>
                <c:pt idx="91">
                  <c:v>41.265240405492122</c:v>
                </c:pt>
                <c:pt idx="92">
                  <c:v>41.208328206410783</c:v>
                </c:pt>
                <c:pt idx="93">
                  <c:v>41.111855964422858</c:v>
                </c:pt>
                <c:pt idx="94">
                  <c:v>41.100332007830822</c:v>
                </c:pt>
                <c:pt idx="95">
                  <c:v>41.17124272488136</c:v>
                </c:pt>
                <c:pt idx="96">
                  <c:v>41.162962898791882</c:v>
                </c:pt>
                <c:pt idx="97">
                  <c:v>41.195841361441907</c:v>
                </c:pt>
                <c:pt idx="98">
                  <c:v>41.199221934910035</c:v>
                </c:pt>
                <c:pt idx="99">
                  <c:v>41.159139704630761</c:v>
                </c:pt>
                <c:pt idx="100">
                  <c:v>41.202752119561573</c:v>
                </c:pt>
                <c:pt idx="101">
                  <c:v>41.155463092988064</c:v>
                </c:pt>
                <c:pt idx="102">
                  <c:v>41.17397752202713</c:v>
                </c:pt>
                <c:pt idx="103">
                  <c:v>41.125839726074283</c:v>
                </c:pt>
                <c:pt idx="104">
                  <c:v>41.196315502205749</c:v>
                </c:pt>
                <c:pt idx="105">
                  <c:v>41.1667941084239</c:v>
                </c:pt>
                <c:pt idx="106">
                  <c:v>41.124593804513601</c:v>
                </c:pt>
                <c:pt idx="107">
                  <c:v>41.150633652148137</c:v>
                </c:pt>
                <c:pt idx="108">
                  <c:v>41.191255005648976</c:v>
                </c:pt>
                <c:pt idx="109">
                  <c:v>41.218130890426863</c:v>
                </c:pt>
                <c:pt idx="110">
                  <c:v>41.130163742793926</c:v>
                </c:pt>
                <c:pt idx="111">
                  <c:v>41.20046078524004</c:v>
                </c:pt>
                <c:pt idx="112">
                  <c:v>41.158567641361948</c:v>
                </c:pt>
                <c:pt idx="113">
                  <c:v>41.206172974634612</c:v>
                </c:pt>
                <c:pt idx="114">
                  <c:v>41.160031277835273</c:v>
                </c:pt>
                <c:pt idx="115">
                  <c:v>41.176581736107686</c:v>
                </c:pt>
                <c:pt idx="116">
                  <c:v>41.240415609579678</c:v>
                </c:pt>
                <c:pt idx="117">
                  <c:v>41.034218948410441</c:v>
                </c:pt>
                <c:pt idx="118">
                  <c:v>41.056292613427026</c:v>
                </c:pt>
                <c:pt idx="119">
                  <c:v>41.037914121030518</c:v>
                </c:pt>
                <c:pt idx="120">
                  <c:v>41.149081504400591</c:v>
                </c:pt>
                <c:pt idx="121">
                  <c:v>41.084554765724668</c:v>
                </c:pt>
                <c:pt idx="122">
                  <c:v>41.05227260009822</c:v>
                </c:pt>
                <c:pt idx="123">
                  <c:v>40.989734656484515</c:v>
                </c:pt>
                <c:pt idx="124">
                  <c:v>41.062046912307835</c:v>
                </c:pt>
                <c:pt idx="125">
                  <c:v>41.204019838966516</c:v>
                </c:pt>
                <c:pt idx="126">
                  <c:v>41.062158845579589</c:v>
                </c:pt>
                <c:pt idx="127">
                  <c:v>41.006238349344613</c:v>
                </c:pt>
                <c:pt idx="128">
                  <c:v>41.055881288094398</c:v>
                </c:pt>
                <c:pt idx="129">
                  <c:v>41.106945289681406</c:v>
                </c:pt>
                <c:pt idx="130">
                  <c:v>41.030992864683405</c:v>
                </c:pt>
                <c:pt idx="131">
                  <c:v>41.063543558654473</c:v>
                </c:pt>
                <c:pt idx="132">
                  <c:v>40.932622296091409</c:v>
                </c:pt>
                <c:pt idx="133">
                  <c:v>40.953559027447128</c:v>
                </c:pt>
                <c:pt idx="134">
                  <c:v>41.075524639080065</c:v>
                </c:pt>
                <c:pt idx="135">
                  <c:v>40.989273502693322</c:v>
                </c:pt>
                <c:pt idx="136">
                  <c:v>40.972201706405194</c:v>
                </c:pt>
                <c:pt idx="137">
                  <c:v>40.87755234557708</c:v>
                </c:pt>
                <c:pt idx="138">
                  <c:v>40.984053931037515</c:v>
                </c:pt>
                <c:pt idx="139">
                  <c:v>41.088717978682446</c:v>
                </c:pt>
                <c:pt idx="140">
                  <c:v>40.996340875165778</c:v>
                </c:pt>
                <c:pt idx="141">
                  <c:v>41.015512176096891</c:v>
                </c:pt>
                <c:pt idx="142">
                  <c:v>40.979098873782355</c:v>
                </c:pt>
                <c:pt idx="143">
                  <c:v>40.809092472674713</c:v>
                </c:pt>
                <c:pt idx="144">
                  <c:v>40.81161859647807</c:v>
                </c:pt>
                <c:pt idx="145">
                  <c:v>40.964182307148825</c:v>
                </c:pt>
                <c:pt idx="146">
                  <c:v>40.867939745047394</c:v>
                </c:pt>
                <c:pt idx="147">
                  <c:v>40.937829861539839</c:v>
                </c:pt>
                <c:pt idx="148">
                  <c:v>40.745253587076476</c:v>
                </c:pt>
                <c:pt idx="149">
                  <c:v>40.821431031110528</c:v>
                </c:pt>
                <c:pt idx="150">
                  <c:v>40.805942147075143</c:v>
                </c:pt>
                <c:pt idx="151">
                  <c:v>40.819701895304654</c:v>
                </c:pt>
                <c:pt idx="152">
                  <c:v>40.887020034029099</c:v>
                </c:pt>
                <c:pt idx="153">
                  <c:v>40.720536469754769</c:v>
                </c:pt>
                <c:pt idx="154">
                  <c:v>40.808419471585154</c:v>
                </c:pt>
                <c:pt idx="155">
                  <c:v>40.749744672178949</c:v>
                </c:pt>
                <c:pt idx="156">
                  <c:v>40.745833098371648</c:v>
                </c:pt>
                <c:pt idx="157">
                  <c:v>40.709838617070936</c:v>
                </c:pt>
                <c:pt idx="158">
                  <c:v>40.789251694705364</c:v>
                </c:pt>
                <c:pt idx="159">
                  <c:v>40.642437210495451</c:v>
                </c:pt>
                <c:pt idx="160">
                  <c:v>40.588478947737222</c:v>
                </c:pt>
                <c:pt idx="161">
                  <c:v>40.762827285859494</c:v>
                </c:pt>
                <c:pt idx="162">
                  <c:v>40.617674227037703</c:v>
                </c:pt>
                <c:pt idx="163">
                  <c:v>40.885245356560539</c:v>
                </c:pt>
                <c:pt idx="164">
                  <c:v>40.561084735578163</c:v>
                </c:pt>
                <c:pt idx="165">
                  <c:v>40.580979394876103</c:v>
                </c:pt>
                <c:pt idx="166">
                  <c:v>40.738079295944338</c:v>
                </c:pt>
                <c:pt idx="167">
                  <c:v>40.542348390582326</c:v>
                </c:pt>
                <c:pt idx="168">
                  <c:v>40.639776357049705</c:v>
                </c:pt>
                <c:pt idx="169">
                  <c:v>40.594187751030361</c:v>
                </c:pt>
                <c:pt idx="170">
                  <c:v>40.536840948597977</c:v>
                </c:pt>
                <c:pt idx="171">
                  <c:v>40.597648019531221</c:v>
                </c:pt>
                <c:pt idx="172">
                  <c:v>40.630726145954085</c:v>
                </c:pt>
                <c:pt idx="173">
                  <c:v>40.522996303052437</c:v>
                </c:pt>
                <c:pt idx="174">
                  <c:v>40.442758733663759</c:v>
                </c:pt>
                <c:pt idx="175">
                  <c:v>40.536333471577734</c:v>
                </c:pt>
                <c:pt idx="176">
                  <c:v>40.368622707701263</c:v>
                </c:pt>
                <c:pt idx="177">
                  <c:v>40.597372157195643</c:v>
                </c:pt>
                <c:pt idx="178">
                  <c:v>40.473740594952275</c:v>
                </c:pt>
                <c:pt idx="179">
                  <c:v>40.404112308135232</c:v>
                </c:pt>
                <c:pt idx="180">
                  <c:v>40.38892263771374</c:v>
                </c:pt>
                <c:pt idx="181">
                  <c:v>40.377629758315763</c:v>
                </c:pt>
                <c:pt idx="182">
                  <c:v>40.290865138728591</c:v>
                </c:pt>
                <c:pt idx="183">
                  <c:v>40.520284146022199</c:v>
                </c:pt>
                <c:pt idx="184">
                  <c:v>40.29478759710917</c:v>
                </c:pt>
                <c:pt idx="185">
                  <c:v>40.293492190466047</c:v>
                </c:pt>
                <c:pt idx="186">
                  <c:v>40.373931634013907</c:v>
                </c:pt>
                <c:pt idx="187">
                  <c:v>40.283114293000153</c:v>
                </c:pt>
                <c:pt idx="188">
                  <c:v>40.246341021867835</c:v>
                </c:pt>
                <c:pt idx="189">
                  <c:v>40.395716606988771</c:v>
                </c:pt>
                <c:pt idx="190">
                  <c:v>40.377892621577864</c:v>
                </c:pt>
                <c:pt idx="191">
                  <c:v>40.118815274809648</c:v>
                </c:pt>
                <c:pt idx="192">
                  <c:v>40.223061540073431</c:v>
                </c:pt>
                <c:pt idx="193">
                  <c:v>40.160412423702418</c:v>
                </c:pt>
                <c:pt idx="194">
                  <c:v>40.117904777423611</c:v>
                </c:pt>
                <c:pt idx="195">
                  <c:v>40.158268315455182</c:v>
                </c:pt>
                <c:pt idx="196">
                  <c:v>40.004924962626433</c:v>
                </c:pt>
                <c:pt idx="197">
                  <c:v>40.108854256218571</c:v>
                </c:pt>
                <c:pt idx="198">
                  <c:v>40.011762840966625</c:v>
                </c:pt>
                <c:pt idx="199">
                  <c:v>40.002057906072082</c:v>
                </c:pt>
                <c:pt idx="200">
                  <c:v>39.945674605497572</c:v>
                </c:pt>
                <c:pt idx="201">
                  <c:v>39.737604600404879</c:v>
                </c:pt>
                <c:pt idx="202">
                  <c:v>39.874735447265913</c:v>
                </c:pt>
                <c:pt idx="203">
                  <c:v>39.855282341143877</c:v>
                </c:pt>
                <c:pt idx="204">
                  <c:v>39.776732146914973</c:v>
                </c:pt>
                <c:pt idx="205">
                  <c:v>39.69489039378962</c:v>
                </c:pt>
                <c:pt idx="206">
                  <c:v>39.715282348334014</c:v>
                </c:pt>
                <c:pt idx="207">
                  <c:v>39.713059149764703</c:v>
                </c:pt>
                <c:pt idx="208">
                  <c:v>39.797666045473044</c:v>
                </c:pt>
                <c:pt idx="209">
                  <c:v>39.845744819739345</c:v>
                </c:pt>
                <c:pt idx="210">
                  <c:v>39.475387284449653</c:v>
                </c:pt>
                <c:pt idx="211">
                  <c:v>39.400660663479435</c:v>
                </c:pt>
                <c:pt idx="212">
                  <c:v>39.126825384037552</c:v>
                </c:pt>
                <c:pt idx="213">
                  <c:v>39.406396550887749</c:v>
                </c:pt>
                <c:pt idx="214">
                  <c:v>39.083470433633366</c:v>
                </c:pt>
                <c:pt idx="215">
                  <c:v>38.966746993799298</c:v>
                </c:pt>
                <c:pt idx="216">
                  <c:v>38.893906152715736</c:v>
                </c:pt>
                <c:pt idx="217">
                  <c:v>38.792997696060006</c:v>
                </c:pt>
                <c:pt idx="218">
                  <c:v>38.9441215469691</c:v>
                </c:pt>
                <c:pt idx="219">
                  <c:v>38.775220366486316</c:v>
                </c:pt>
                <c:pt idx="220">
                  <c:v>38.818558564583796</c:v>
                </c:pt>
                <c:pt idx="221">
                  <c:v>38.768606185537045</c:v>
                </c:pt>
                <c:pt idx="222">
                  <c:v>38.491043559497435</c:v>
                </c:pt>
                <c:pt idx="223">
                  <c:v>38.455857701012476</c:v>
                </c:pt>
                <c:pt idx="224">
                  <c:v>38.130007691785742</c:v>
                </c:pt>
                <c:pt idx="225">
                  <c:v>38.112213708865383</c:v>
                </c:pt>
                <c:pt idx="226">
                  <c:v>37.957529138348114</c:v>
                </c:pt>
                <c:pt idx="227">
                  <c:v>37.884449334063973</c:v>
                </c:pt>
                <c:pt idx="228">
                  <c:v>38.290163192243064</c:v>
                </c:pt>
                <c:pt idx="229">
                  <c:v>37.740801742982384</c:v>
                </c:pt>
                <c:pt idx="230">
                  <c:v>37.164474893511454</c:v>
                </c:pt>
                <c:pt idx="231">
                  <c:v>37.230729993363575</c:v>
                </c:pt>
                <c:pt idx="232">
                  <c:v>37.30394827798343</c:v>
                </c:pt>
                <c:pt idx="233">
                  <c:v>36.558356685201282</c:v>
                </c:pt>
                <c:pt idx="234">
                  <c:v>36.600201930794</c:v>
                </c:pt>
                <c:pt idx="235">
                  <c:v>35.909723079177681</c:v>
                </c:pt>
                <c:pt idx="236">
                  <c:v>35.282508141677646</c:v>
                </c:pt>
                <c:pt idx="237">
                  <c:v>35.600894882371179</c:v>
                </c:pt>
                <c:pt idx="238">
                  <c:v>34.228545839801981</c:v>
                </c:pt>
                <c:pt idx="239">
                  <c:v>34.615979312379856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sweepAPT!$EA$31</c:f>
              <c:strCache>
                <c:ptCount val="1"/>
                <c:pt idx="0">
                  <c:v>poly2(64)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sweepAPT!$EA$32:$EA$271</c:f>
              <c:numCache>
                <c:formatCode>General</c:formatCode>
                <c:ptCount val="240"/>
                <c:pt idx="0">
                  <c:v>41.490660089002169</c:v>
                </c:pt>
                <c:pt idx="1">
                  <c:v>41.491014758658643</c:v>
                </c:pt>
                <c:pt idx="2">
                  <c:v>41.491301983968512</c:v>
                </c:pt>
                <c:pt idx="3">
                  <c:v>41.491521764931782</c:v>
                </c:pt>
                <c:pt idx="4">
                  <c:v>41.49167410154844</c:v>
                </c:pt>
                <c:pt idx="5">
                  <c:v>41.4917589938185</c:v>
                </c:pt>
                <c:pt idx="6">
                  <c:v>41.491776441741955</c:v>
                </c:pt>
                <c:pt idx="7">
                  <c:v>41.491726445318811</c:v>
                </c:pt>
                <c:pt idx="8">
                  <c:v>41.491609004549062</c:v>
                </c:pt>
                <c:pt idx="9">
                  <c:v>41.4914241194327</c:v>
                </c:pt>
                <c:pt idx="10">
                  <c:v>41.491171789969741</c:v>
                </c:pt>
                <c:pt idx="11">
                  <c:v>41.490852016160183</c:v>
                </c:pt>
                <c:pt idx="12">
                  <c:v>41.490464798004012</c:v>
                </c:pt>
                <c:pt idx="13">
                  <c:v>41.490010135501244</c:v>
                </c:pt>
                <c:pt idx="14">
                  <c:v>41.48948802865187</c:v>
                </c:pt>
                <c:pt idx="15">
                  <c:v>41.488898477455891</c:v>
                </c:pt>
                <c:pt idx="16">
                  <c:v>41.488241481913313</c:v>
                </c:pt>
                <c:pt idx="17">
                  <c:v>41.487517042024123</c:v>
                </c:pt>
                <c:pt idx="18">
                  <c:v>41.486725157788335</c:v>
                </c:pt>
                <c:pt idx="19">
                  <c:v>41.485865829205949</c:v>
                </c:pt>
                <c:pt idx="20">
                  <c:v>41.48493905627695</c:v>
                </c:pt>
                <c:pt idx="21">
                  <c:v>41.483944839001346</c:v>
                </c:pt>
                <c:pt idx="22">
                  <c:v>41.482883177379144</c:v>
                </c:pt>
                <c:pt idx="23">
                  <c:v>41.481754071410336</c:v>
                </c:pt>
                <c:pt idx="24">
                  <c:v>41.480557521094923</c:v>
                </c:pt>
                <c:pt idx="25">
                  <c:v>41.479293526432912</c:v>
                </c:pt>
                <c:pt idx="26">
                  <c:v>41.477962087424295</c:v>
                </c:pt>
                <c:pt idx="27">
                  <c:v>41.476563204069066</c:v>
                </c:pt>
                <c:pt idx="28">
                  <c:v>41.475096876367246</c:v>
                </c:pt>
                <c:pt idx="29">
                  <c:v>41.473563104318814</c:v>
                </c:pt>
                <c:pt idx="30">
                  <c:v>41.471961887923783</c:v>
                </c:pt>
                <c:pt idx="31">
                  <c:v>41.47029322718214</c:v>
                </c:pt>
                <c:pt idx="32">
                  <c:v>41.468557122093898</c:v>
                </c:pt>
                <c:pt idx="33">
                  <c:v>41.466753572659059</c:v>
                </c:pt>
                <c:pt idx="34">
                  <c:v>41.464882578877607</c:v>
                </c:pt>
                <c:pt idx="35">
                  <c:v>41.462944140749556</c:v>
                </c:pt>
                <c:pt idx="36">
                  <c:v>41.460938258274901</c:v>
                </c:pt>
                <c:pt idx="37">
                  <c:v>41.45886493145364</c:v>
                </c:pt>
                <c:pt idx="38">
                  <c:v>41.456724160285773</c:v>
                </c:pt>
                <c:pt idx="39">
                  <c:v>41.454515944771309</c:v>
                </c:pt>
                <c:pt idx="40">
                  <c:v>41.452240284910239</c:v>
                </c:pt>
                <c:pt idx="41">
                  <c:v>41.449897180702564</c:v>
                </c:pt>
                <c:pt idx="42">
                  <c:v>41.447486632148284</c:v>
                </c:pt>
                <c:pt idx="43">
                  <c:v>41.445008639247405</c:v>
                </c:pt>
                <c:pt idx="44">
                  <c:v>41.442463201999914</c:v>
                </c:pt>
                <c:pt idx="45">
                  <c:v>41.439850320405824</c:v>
                </c:pt>
                <c:pt idx="46">
                  <c:v>41.43716999446513</c:v>
                </c:pt>
                <c:pt idx="47">
                  <c:v>41.434422224177837</c:v>
                </c:pt>
                <c:pt idx="48">
                  <c:v>41.431607009543939</c:v>
                </c:pt>
                <c:pt idx="49">
                  <c:v>41.428724350563428</c:v>
                </c:pt>
                <c:pt idx="50">
                  <c:v>41.425774247236319</c:v>
                </c:pt>
                <c:pt idx="51">
                  <c:v>41.422756699562612</c:v>
                </c:pt>
                <c:pt idx="52">
                  <c:v>41.419671707542292</c:v>
                </c:pt>
                <c:pt idx="53">
                  <c:v>41.416519271175375</c:v>
                </c:pt>
                <c:pt idx="54">
                  <c:v>41.413299390461852</c:v>
                </c:pt>
                <c:pt idx="55">
                  <c:v>41.410012065401723</c:v>
                </c:pt>
                <c:pt idx="56">
                  <c:v>41.406657295994989</c:v>
                </c:pt>
                <c:pt idx="57">
                  <c:v>41.403235082241657</c:v>
                </c:pt>
                <c:pt idx="58">
                  <c:v>41.39974542414172</c:v>
                </c:pt>
                <c:pt idx="59">
                  <c:v>41.396188321695178</c:v>
                </c:pt>
                <c:pt idx="60">
                  <c:v>41.39256377490203</c:v>
                </c:pt>
                <c:pt idx="61">
                  <c:v>41.388871783762283</c:v>
                </c:pt>
                <c:pt idx="62">
                  <c:v>41.385112348275932</c:v>
                </c:pt>
                <c:pt idx="63">
                  <c:v>41.381285468442975</c:v>
                </c:pt>
                <c:pt idx="64">
                  <c:v>41.377391144263413</c:v>
                </c:pt>
                <c:pt idx="65">
                  <c:v>41.373429375737246</c:v>
                </c:pt>
                <c:pt idx="66">
                  <c:v>41.36940016286448</c:v>
                </c:pt>
                <c:pt idx="67">
                  <c:v>41.365303505645109</c:v>
                </c:pt>
                <c:pt idx="68">
                  <c:v>41.361139404079132</c:v>
                </c:pt>
                <c:pt idx="69">
                  <c:v>41.356907858166551</c:v>
                </c:pt>
                <c:pt idx="70">
                  <c:v>41.352608867907371</c:v>
                </c:pt>
                <c:pt idx="71">
                  <c:v>41.348242433301579</c:v>
                </c:pt>
                <c:pt idx="72">
                  <c:v>41.343808554349195</c:v>
                </c:pt>
                <c:pt idx="73">
                  <c:v>41.339307231050199</c:v>
                </c:pt>
                <c:pt idx="74">
                  <c:v>41.334738463404598</c:v>
                </c:pt>
                <c:pt idx="75">
                  <c:v>41.330102251412399</c:v>
                </c:pt>
                <c:pt idx="76">
                  <c:v>41.325398595073594</c:v>
                </c:pt>
                <c:pt idx="77">
                  <c:v>41.320627494388184</c:v>
                </c:pt>
                <c:pt idx="78">
                  <c:v>41.315788949356168</c:v>
                </c:pt>
                <c:pt idx="79">
                  <c:v>41.310882959977555</c:v>
                </c:pt>
                <c:pt idx="80">
                  <c:v>41.305909526252336</c:v>
                </c:pt>
                <c:pt idx="81">
                  <c:v>41.300868648180511</c:v>
                </c:pt>
                <c:pt idx="82">
                  <c:v>41.295760325762082</c:v>
                </c:pt>
                <c:pt idx="83">
                  <c:v>41.290584558997047</c:v>
                </c:pt>
                <c:pt idx="84">
                  <c:v>41.285341347885414</c:v>
                </c:pt>
                <c:pt idx="85">
                  <c:v>41.280030692427175</c:v>
                </c:pt>
                <c:pt idx="86">
                  <c:v>41.274652592622331</c:v>
                </c:pt>
                <c:pt idx="87">
                  <c:v>41.269207048470882</c:v>
                </c:pt>
                <c:pt idx="88">
                  <c:v>41.263694059972835</c:v>
                </c:pt>
                <c:pt idx="89">
                  <c:v>41.258113627128182</c:v>
                </c:pt>
                <c:pt idx="90">
                  <c:v>41.252465749936924</c:v>
                </c:pt>
                <c:pt idx="91">
                  <c:v>41.246750428399061</c:v>
                </c:pt>
                <c:pt idx="92">
                  <c:v>41.240967662514592</c:v>
                </c:pt>
                <c:pt idx="93">
                  <c:v>41.235117452283525</c:v>
                </c:pt>
                <c:pt idx="94">
                  <c:v>41.229199797705853</c:v>
                </c:pt>
                <c:pt idx="95">
                  <c:v>41.223214698781575</c:v>
                </c:pt>
                <c:pt idx="96">
                  <c:v>41.2171621555107</c:v>
                </c:pt>
                <c:pt idx="97">
                  <c:v>41.211042167893211</c:v>
                </c:pt>
                <c:pt idx="98">
                  <c:v>41.204854735929125</c:v>
                </c:pt>
                <c:pt idx="99">
                  <c:v>41.198599859618433</c:v>
                </c:pt>
                <c:pt idx="100">
                  <c:v>41.192277538961136</c:v>
                </c:pt>
                <c:pt idx="101">
                  <c:v>41.185887773957241</c:v>
                </c:pt>
                <c:pt idx="102">
                  <c:v>41.179430564606733</c:v>
                </c:pt>
                <c:pt idx="103">
                  <c:v>41.172905910909627</c:v>
                </c:pt>
                <c:pt idx="104">
                  <c:v>41.166313812865923</c:v>
                </c:pt>
                <c:pt idx="105">
                  <c:v>41.159654270475606</c:v>
                </c:pt>
                <c:pt idx="106">
                  <c:v>41.152927283738691</c:v>
                </c:pt>
                <c:pt idx="107">
                  <c:v>41.146132852655164</c:v>
                </c:pt>
                <c:pt idx="108">
                  <c:v>41.139270977225038</c:v>
                </c:pt>
                <c:pt idx="109">
                  <c:v>41.132341657448315</c:v>
                </c:pt>
                <c:pt idx="110">
                  <c:v>41.125344893324979</c:v>
                </c:pt>
                <c:pt idx="111">
                  <c:v>41.118280684855044</c:v>
                </c:pt>
                <c:pt idx="112">
                  <c:v>41.111149032038504</c:v>
                </c:pt>
                <c:pt idx="113">
                  <c:v>41.103949934875359</c:v>
                </c:pt>
                <c:pt idx="114">
                  <c:v>41.096683393365616</c:v>
                </c:pt>
                <c:pt idx="115">
                  <c:v>41.08934940750926</c:v>
                </c:pt>
                <c:pt idx="116">
                  <c:v>41.081947977306307</c:v>
                </c:pt>
                <c:pt idx="117">
                  <c:v>41.074479102756747</c:v>
                </c:pt>
                <c:pt idx="118">
                  <c:v>41.066942783860583</c:v>
                </c:pt>
                <c:pt idx="119">
                  <c:v>41.05933902061782</c:v>
                </c:pt>
                <c:pt idx="120">
                  <c:v>41.051667813028452</c:v>
                </c:pt>
                <c:pt idx="121">
                  <c:v>41.043929161092478</c:v>
                </c:pt>
                <c:pt idx="122">
                  <c:v>41.0361230648099</c:v>
                </c:pt>
                <c:pt idx="123">
                  <c:v>41.028249524180715</c:v>
                </c:pt>
                <c:pt idx="124">
                  <c:v>41.020308539204933</c:v>
                </c:pt>
                <c:pt idx="125">
                  <c:v>41.012300109882545</c:v>
                </c:pt>
                <c:pt idx="126">
                  <c:v>41.004224236213553</c:v>
                </c:pt>
                <c:pt idx="127">
                  <c:v>40.996080918197954</c:v>
                </c:pt>
                <c:pt idx="128">
                  <c:v>40.987870155835758</c:v>
                </c:pt>
                <c:pt idx="129">
                  <c:v>40.979591949126956</c:v>
                </c:pt>
                <c:pt idx="130">
                  <c:v>40.971246298071549</c:v>
                </c:pt>
                <c:pt idx="131">
                  <c:v>40.962833202669536</c:v>
                </c:pt>
                <c:pt idx="132">
                  <c:v>40.954352662920918</c:v>
                </c:pt>
                <c:pt idx="133">
                  <c:v>40.945804678825702</c:v>
                </c:pt>
                <c:pt idx="134">
                  <c:v>40.937189250383881</c:v>
                </c:pt>
                <c:pt idx="135">
                  <c:v>40.928506377595454</c:v>
                </c:pt>
                <c:pt idx="136">
                  <c:v>40.919756060460422</c:v>
                </c:pt>
                <c:pt idx="137">
                  <c:v>40.910938298978792</c:v>
                </c:pt>
                <c:pt idx="138">
                  <c:v>40.902053093150556</c:v>
                </c:pt>
                <c:pt idx="139">
                  <c:v>40.893100442975715</c:v>
                </c:pt>
                <c:pt idx="140">
                  <c:v>40.884080348454269</c:v>
                </c:pt>
                <c:pt idx="141">
                  <c:v>40.874992809586217</c:v>
                </c:pt>
                <c:pt idx="142">
                  <c:v>40.865837826371568</c:v>
                </c:pt>
                <c:pt idx="143">
                  <c:v>40.856615398810312</c:v>
                </c:pt>
                <c:pt idx="144">
                  <c:v>40.847325526902452</c:v>
                </c:pt>
                <c:pt idx="145">
                  <c:v>40.837968210647986</c:v>
                </c:pt>
                <c:pt idx="146">
                  <c:v>40.828543450046922</c:v>
                </c:pt>
                <c:pt idx="147">
                  <c:v>40.819051245099253</c:v>
                </c:pt>
                <c:pt idx="148">
                  <c:v>40.809491595804978</c:v>
                </c:pt>
                <c:pt idx="149">
                  <c:v>40.799864502164098</c:v>
                </c:pt>
                <c:pt idx="150">
                  <c:v>40.790169964176613</c:v>
                </c:pt>
                <c:pt idx="151">
                  <c:v>40.780407981842529</c:v>
                </c:pt>
                <c:pt idx="152">
                  <c:v>40.77057855516184</c:v>
                </c:pt>
                <c:pt idx="153">
                  <c:v>40.760681684134546</c:v>
                </c:pt>
                <c:pt idx="154">
                  <c:v>40.750717368760654</c:v>
                </c:pt>
                <c:pt idx="155">
                  <c:v>40.740685609040149</c:v>
                </c:pt>
                <c:pt idx="156">
                  <c:v>40.730586404973046</c:v>
                </c:pt>
                <c:pt idx="157">
                  <c:v>40.720419756559338</c:v>
                </c:pt>
                <c:pt idx="158">
                  <c:v>40.710185663799024</c:v>
                </c:pt>
                <c:pt idx="159">
                  <c:v>40.699884126692112</c:v>
                </c:pt>
                <c:pt idx="160">
                  <c:v>40.689515145238587</c:v>
                </c:pt>
                <c:pt idx="161">
                  <c:v>40.679078719438465</c:v>
                </c:pt>
                <c:pt idx="162">
                  <c:v>40.668574849291744</c:v>
                </c:pt>
                <c:pt idx="163">
                  <c:v>40.658003534798411</c:v>
                </c:pt>
                <c:pt idx="164">
                  <c:v>40.647364775958479</c:v>
                </c:pt>
                <c:pt idx="165">
                  <c:v>40.636658572771935</c:v>
                </c:pt>
                <c:pt idx="166">
                  <c:v>40.625884925238793</c:v>
                </c:pt>
                <c:pt idx="167">
                  <c:v>40.615043833359053</c:v>
                </c:pt>
                <c:pt idx="168">
                  <c:v>40.6041352971327</c:v>
                </c:pt>
                <c:pt idx="169">
                  <c:v>40.593159316559749</c:v>
                </c:pt>
                <c:pt idx="170">
                  <c:v>40.582115891640193</c:v>
                </c:pt>
                <c:pt idx="171">
                  <c:v>40.571005022374031</c:v>
                </c:pt>
                <c:pt idx="172">
                  <c:v>40.559826708761271</c:v>
                </c:pt>
                <c:pt idx="173">
                  <c:v>40.548580950801899</c:v>
                </c:pt>
                <c:pt idx="174">
                  <c:v>40.537267748495928</c:v>
                </c:pt>
                <c:pt idx="175">
                  <c:v>40.525887101843352</c:v>
                </c:pt>
                <c:pt idx="176">
                  <c:v>40.514439010844171</c:v>
                </c:pt>
                <c:pt idx="177">
                  <c:v>40.502923475498392</c:v>
                </c:pt>
                <c:pt idx="178">
                  <c:v>40.491340495806007</c:v>
                </c:pt>
                <c:pt idx="179">
                  <c:v>40.479690071767017</c:v>
                </c:pt>
                <c:pt idx="180">
                  <c:v>40.467972203381422</c:v>
                </c:pt>
                <c:pt idx="181">
                  <c:v>40.456186890649221</c:v>
                </c:pt>
                <c:pt idx="182">
                  <c:v>40.444334133570422</c:v>
                </c:pt>
                <c:pt idx="183">
                  <c:v>40.432413932145018</c:v>
                </c:pt>
                <c:pt idx="184">
                  <c:v>40.420426286373008</c:v>
                </c:pt>
                <c:pt idx="185">
                  <c:v>40.408371196254393</c:v>
                </c:pt>
                <c:pt idx="186">
                  <c:v>40.39624866178918</c:v>
                </c:pt>
                <c:pt idx="187">
                  <c:v>40.384058682977354</c:v>
                </c:pt>
                <c:pt idx="188">
                  <c:v>40.37180125981893</c:v>
                </c:pt>
                <c:pt idx="189">
                  <c:v>40.359476392313908</c:v>
                </c:pt>
                <c:pt idx="190">
                  <c:v>40.347084080462274</c:v>
                </c:pt>
                <c:pt idx="191">
                  <c:v>40.334624324264041</c:v>
                </c:pt>
                <c:pt idx="192">
                  <c:v>40.322097123719203</c:v>
                </c:pt>
                <c:pt idx="193">
                  <c:v>40.30950247882776</c:v>
                </c:pt>
                <c:pt idx="194">
                  <c:v>40.296840389589711</c:v>
                </c:pt>
                <c:pt idx="195">
                  <c:v>40.284110856005064</c:v>
                </c:pt>
                <c:pt idx="196">
                  <c:v>40.271313878073805</c:v>
                </c:pt>
                <c:pt idx="197">
                  <c:v>40.258449455795947</c:v>
                </c:pt>
                <c:pt idx="198">
                  <c:v>40.245517589171492</c:v>
                </c:pt>
                <c:pt idx="199">
                  <c:v>40.232518278200423</c:v>
                </c:pt>
                <c:pt idx="200">
                  <c:v>40.219451522882757</c:v>
                </c:pt>
                <c:pt idx="201">
                  <c:v>40.206317323218485</c:v>
                </c:pt>
                <c:pt idx="202">
                  <c:v>40.193115679207608</c:v>
                </c:pt>
                <c:pt idx="203">
                  <c:v>40.179846590850126</c:v>
                </c:pt>
                <c:pt idx="204">
                  <c:v>40.166510058146045</c:v>
                </c:pt>
                <c:pt idx="205">
                  <c:v>40.153106081095359</c:v>
                </c:pt>
                <c:pt idx="206">
                  <c:v>40.139634659698068</c:v>
                </c:pt>
                <c:pt idx="207">
                  <c:v>40.126095793954171</c:v>
                </c:pt>
                <c:pt idx="208">
                  <c:v>40.112489483863669</c:v>
                </c:pt>
                <c:pt idx="209">
                  <c:v>40.098815729426569</c:v>
                </c:pt>
                <c:pt idx="210">
                  <c:v>40.085074530642864</c:v>
                </c:pt>
                <c:pt idx="211">
                  <c:v>40.071265887512553</c:v>
                </c:pt>
                <c:pt idx="212">
                  <c:v>40.057389800035637</c:v>
                </c:pt>
                <c:pt idx="213">
                  <c:v>40.043446268212122</c:v>
                </c:pt>
                <c:pt idx="214">
                  <c:v>40.029435292042002</c:v>
                </c:pt>
                <c:pt idx="215">
                  <c:v>40.015356871525277</c:v>
                </c:pt>
                <c:pt idx="216">
                  <c:v>40.001211006661947</c:v>
                </c:pt>
                <c:pt idx="217">
                  <c:v>39.986997697452018</c:v>
                </c:pt>
                <c:pt idx="218">
                  <c:v>39.972716943895477</c:v>
                </c:pt>
                <c:pt idx="219">
                  <c:v>39.958368745992338</c:v>
                </c:pt>
                <c:pt idx="220">
                  <c:v>39.943953103742594</c:v>
                </c:pt>
                <c:pt idx="221">
                  <c:v>39.929470017146251</c:v>
                </c:pt>
                <c:pt idx="222">
                  <c:v>39.914919486203296</c:v>
                </c:pt>
                <c:pt idx="223">
                  <c:v>39.900301510913742</c:v>
                </c:pt>
                <c:pt idx="224">
                  <c:v>39.885616091277583</c:v>
                </c:pt>
                <c:pt idx="225">
                  <c:v>39.870863227294819</c:v>
                </c:pt>
                <c:pt idx="226">
                  <c:v>39.856042918965457</c:v>
                </c:pt>
                <c:pt idx="227">
                  <c:v>39.841155166289489</c:v>
                </c:pt>
                <c:pt idx="228">
                  <c:v>39.826199969266916</c:v>
                </c:pt>
                <c:pt idx="229">
                  <c:v>39.811177327897738</c:v>
                </c:pt>
                <c:pt idx="230">
                  <c:v>39.796087242181954</c:v>
                </c:pt>
                <c:pt idx="231">
                  <c:v>39.780929712119573</c:v>
                </c:pt>
                <c:pt idx="232">
                  <c:v>39.765704737710585</c:v>
                </c:pt>
                <c:pt idx="233">
                  <c:v>39.750412318954993</c:v>
                </c:pt>
                <c:pt idx="234">
                  <c:v>39.735052455852795</c:v>
                </c:pt>
                <c:pt idx="235">
                  <c:v>39.719625148403999</c:v>
                </c:pt>
                <c:pt idx="236">
                  <c:v>39.704130396608591</c:v>
                </c:pt>
                <c:pt idx="237">
                  <c:v>39.688568200466584</c:v>
                </c:pt>
                <c:pt idx="238">
                  <c:v>39.672938559977972</c:v>
                </c:pt>
                <c:pt idx="239">
                  <c:v>39.657241475142762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sweepAPT!$EB$31</c:f>
              <c:strCache>
                <c:ptCount val="1"/>
                <c:pt idx="0">
                  <c:v>poly2(32)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sweepAPT!$EB$32:$EB$271</c:f>
              <c:numCache>
                <c:formatCode>General</c:formatCode>
                <c:ptCount val="240"/>
                <c:pt idx="0">
                  <c:v>41.317562604304371</c:v>
                </c:pt>
                <c:pt idx="1">
                  <c:v>41.324484206961344</c:v>
                </c:pt>
                <c:pt idx="2">
                  <c:v>41.331260006910298</c:v>
                </c:pt>
                <c:pt idx="3">
                  <c:v>41.337890004151227</c:v>
                </c:pt>
                <c:pt idx="4">
                  <c:v>41.344374198684136</c:v>
                </c:pt>
                <c:pt idx="5">
                  <c:v>41.350712590509012</c:v>
                </c:pt>
                <c:pt idx="6">
                  <c:v>41.356905179625869</c:v>
                </c:pt>
                <c:pt idx="7">
                  <c:v>41.3629519660347</c:v>
                </c:pt>
                <c:pt idx="8">
                  <c:v>41.368852949735512</c:v>
                </c:pt>
                <c:pt idx="9">
                  <c:v>41.374608130728291</c:v>
                </c:pt>
                <c:pt idx="10">
                  <c:v>41.38021750901305</c:v>
                </c:pt>
                <c:pt idx="11">
                  <c:v>41.385681084589791</c:v>
                </c:pt>
                <c:pt idx="12">
                  <c:v>41.390998857458499</c:v>
                </c:pt>
                <c:pt idx="13">
                  <c:v>41.396170827619187</c:v>
                </c:pt>
                <c:pt idx="14">
                  <c:v>41.401196995071849</c:v>
                </c:pt>
                <c:pt idx="15">
                  <c:v>41.406077359816486</c:v>
                </c:pt>
                <c:pt idx="16">
                  <c:v>41.410811921853103</c:v>
                </c:pt>
                <c:pt idx="17">
                  <c:v>41.415400681181694</c:v>
                </c:pt>
                <c:pt idx="18">
                  <c:v>41.419843637802259</c:v>
                </c:pt>
                <c:pt idx="19">
                  <c:v>41.424140791714805</c:v>
                </c:pt>
                <c:pt idx="20">
                  <c:v>41.428292142919318</c:v>
                </c:pt>
                <c:pt idx="21">
                  <c:v>41.432297691415812</c:v>
                </c:pt>
                <c:pt idx="22">
                  <c:v>41.43615743720428</c:v>
                </c:pt>
                <c:pt idx="23">
                  <c:v>41.439871380284728</c:v>
                </c:pt>
                <c:pt idx="24">
                  <c:v>41.443439520657151</c:v>
                </c:pt>
                <c:pt idx="25">
                  <c:v>41.446861858321547</c:v>
                </c:pt>
                <c:pt idx="26">
                  <c:v>41.450138393277918</c:v>
                </c:pt>
                <c:pt idx="27">
                  <c:v>41.453269125526269</c:v>
                </c:pt>
                <c:pt idx="28">
                  <c:v>41.456254055066587</c:v>
                </c:pt>
                <c:pt idx="29">
                  <c:v>41.459093181898893</c:v>
                </c:pt>
                <c:pt idx="30">
                  <c:v>41.461786506023167</c:v>
                </c:pt>
                <c:pt idx="31">
                  <c:v>41.464334027439421</c:v>
                </c:pt>
                <c:pt idx="32">
                  <c:v>41.466735746147648</c:v>
                </c:pt>
                <c:pt idx="33">
                  <c:v>41.46899166214785</c:v>
                </c:pt>
                <c:pt idx="34">
                  <c:v>41.471101775440026</c:v>
                </c:pt>
                <c:pt idx="35">
                  <c:v>41.473066086024183</c:v>
                </c:pt>
                <c:pt idx="36">
                  <c:v>41.474884593900313</c:v>
                </c:pt>
                <c:pt idx="37">
                  <c:v>41.476557299068425</c:v>
                </c:pt>
                <c:pt idx="38">
                  <c:v>41.478084201528503</c:v>
                </c:pt>
                <c:pt idx="39">
                  <c:v>41.479465301280563</c:v>
                </c:pt>
                <c:pt idx="40">
                  <c:v>41.480700598324596</c:v>
                </c:pt>
                <c:pt idx="41">
                  <c:v>41.48179009266061</c:v>
                </c:pt>
                <c:pt idx="42">
                  <c:v>41.482733784288591</c:v>
                </c:pt>
                <c:pt idx="43">
                  <c:v>41.483531673208553</c:v>
                </c:pt>
                <c:pt idx="44">
                  <c:v>41.484183759420489</c:v>
                </c:pt>
                <c:pt idx="45">
                  <c:v>41.484690042924406</c:v>
                </c:pt>
                <c:pt idx="46">
                  <c:v>41.485050523720297</c:v>
                </c:pt>
                <c:pt idx="47">
                  <c:v>41.485265201808161</c:v>
                </c:pt>
                <c:pt idx="48">
                  <c:v>41.485334077188</c:v>
                </c:pt>
                <c:pt idx="49">
                  <c:v>41.485257149859819</c:v>
                </c:pt>
                <c:pt idx="50">
                  <c:v>41.485034419823613</c:v>
                </c:pt>
                <c:pt idx="51">
                  <c:v>41.48466588707938</c:v>
                </c:pt>
                <c:pt idx="52">
                  <c:v>41.484151551627122</c:v>
                </c:pt>
                <c:pt idx="53">
                  <c:v>41.483491413466844</c:v>
                </c:pt>
                <c:pt idx="54">
                  <c:v>41.48268547259854</c:v>
                </c:pt>
                <c:pt idx="55">
                  <c:v>41.48173372902221</c:v>
                </c:pt>
                <c:pt idx="56">
                  <c:v>41.480636182737854</c:v>
                </c:pt>
                <c:pt idx="57">
                  <c:v>41.479392833745479</c:v>
                </c:pt>
                <c:pt idx="58">
                  <c:v>41.478003682045077</c:v>
                </c:pt>
                <c:pt idx="59">
                  <c:v>41.476468727636657</c:v>
                </c:pt>
                <c:pt idx="60">
                  <c:v>41.474787970520204</c:v>
                </c:pt>
                <c:pt idx="61">
                  <c:v>41.472961410695731</c:v>
                </c:pt>
                <c:pt idx="62">
                  <c:v>41.470989048163233</c:v>
                </c:pt>
                <c:pt idx="63">
                  <c:v>41.468870882922715</c:v>
                </c:pt>
                <c:pt idx="64">
                  <c:v>41.466606914974165</c:v>
                </c:pt>
                <c:pt idx="65">
                  <c:v>41.464197144317595</c:v>
                </c:pt>
                <c:pt idx="66">
                  <c:v>41.461641570952999</c:v>
                </c:pt>
                <c:pt idx="67">
                  <c:v>41.458940194880384</c:v>
                </c:pt>
                <c:pt idx="68">
                  <c:v>41.456093016099743</c:v>
                </c:pt>
                <c:pt idx="69">
                  <c:v>41.453100034611076</c:v>
                </c:pt>
                <c:pt idx="70">
                  <c:v>41.449961250414383</c:v>
                </c:pt>
                <c:pt idx="71">
                  <c:v>41.446676663509663</c:v>
                </c:pt>
                <c:pt idx="72">
                  <c:v>41.443246273896925</c:v>
                </c:pt>
                <c:pt idx="73">
                  <c:v>41.43967008157616</c:v>
                </c:pt>
                <c:pt idx="74">
                  <c:v>41.435948086547377</c:v>
                </c:pt>
                <c:pt idx="75">
                  <c:v>41.432080288810567</c:v>
                </c:pt>
                <c:pt idx="76">
                  <c:v>41.428066688365732</c:v>
                </c:pt>
                <c:pt idx="77">
                  <c:v>41.42390728521287</c:v>
                </c:pt>
                <c:pt idx="78">
                  <c:v>41.419602079351982</c:v>
                </c:pt>
                <c:pt idx="79">
                  <c:v>41.415151070783075</c:v>
                </c:pt>
                <c:pt idx="80">
                  <c:v>41.410554259506142</c:v>
                </c:pt>
                <c:pt idx="81">
                  <c:v>41.405811645521183</c:v>
                </c:pt>
                <c:pt idx="82">
                  <c:v>41.400923228828205</c:v>
                </c:pt>
                <c:pt idx="83">
                  <c:v>41.395889009427201</c:v>
                </c:pt>
                <c:pt idx="84">
                  <c:v>41.39070898731817</c:v>
                </c:pt>
                <c:pt idx="85">
                  <c:v>41.385383162501114</c:v>
                </c:pt>
                <c:pt idx="86">
                  <c:v>41.379911534976038</c:v>
                </c:pt>
                <c:pt idx="87">
                  <c:v>41.374294104742937</c:v>
                </c:pt>
                <c:pt idx="88">
                  <c:v>41.368530871801809</c:v>
                </c:pt>
                <c:pt idx="89">
                  <c:v>41.362621836152655</c:v>
                </c:pt>
                <c:pt idx="90">
                  <c:v>41.356566997795483</c:v>
                </c:pt>
                <c:pt idx="91">
                  <c:v>41.350366356730284</c:v>
                </c:pt>
                <c:pt idx="92">
                  <c:v>41.344019912957066</c:v>
                </c:pt>
                <c:pt idx="93">
                  <c:v>41.337527666475815</c:v>
                </c:pt>
                <c:pt idx="94">
                  <c:v>41.330889617286545</c:v>
                </c:pt>
                <c:pt idx="95">
                  <c:v>41.324105765389248</c:v>
                </c:pt>
                <c:pt idx="96">
                  <c:v>41.317176110783933</c:v>
                </c:pt>
                <c:pt idx="97">
                  <c:v>41.310100653470585</c:v>
                </c:pt>
                <c:pt idx="98">
                  <c:v>41.302879393449217</c:v>
                </c:pt>
                <c:pt idx="99">
                  <c:v>41.295512330719824</c:v>
                </c:pt>
                <c:pt idx="100">
                  <c:v>41.287999465282411</c:v>
                </c:pt>
                <c:pt idx="101">
                  <c:v>41.280340797136972</c:v>
                </c:pt>
                <c:pt idx="102">
                  <c:v>41.272536326283507</c:v>
                </c:pt>
                <c:pt idx="103">
                  <c:v>41.264586052722017</c:v>
                </c:pt>
                <c:pt idx="104">
                  <c:v>41.256489976452499</c:v>
                </c:pt>
                <c:pt idx="105">
                  <c:v>41.248248097474963</c:v>
                </c:pt>
                <c:pt idx="106">
                  <c:v>41.239860415789401</c:v>
                </c:pt>
                <c:pt idx="107">
                  <c:v>41.23132693139582</c:v>
                </c:pt>
                <c:pt idx="108">
                  <c:v>41.222647644294206</c:v>
                </c:pt>
                <c:pt idx="109">
                  <c:v>41.213822554484572</c:v>
                </c:pt>
                <c:pt idx="110">
                  <c:v>41.204851661966913</c:v>
                </c:pt>
                <c:pt idx="111">
                  <c:v>41.195734966741234</c:v>
                </c:pt>
                <c:pt idx="112">
                  <c:v>41.18647246880753</c:v>
                </c:pt>
                <c:pt idx="113">
                  <c:v>41.177064168165799</c:v>
                </c:pt>
                <c:pt idx="114">
                  <c:v>41.167510064816042</c:v>
                </c:pt>
                <c:pt idx="115">
                  <c:v>41.157810158758267</c:v>
                </c:pt>
                <c:pt idx="116">
                  <c:v>41.147964449992458</c:v>
                </c:pt>
                <c:pt idx="117">
                  <c:v>41.137972938518629</c:v>
                </c:pt>
                <c:pt idx="118">
                  <c:v>41.127835624336782</c:v>
                </c:pt>
                <c:pt idx="119">
                  <c:v>41.117552507446902</c:v>
                </c:pt>
                <c:pt idx="120">
                  <c:v>41.107123587849003</c:v>
                </c:pt>
                <c:pt idx="121">
                  <c:v>41.096548865543085</c:v>
                </c:pt>
                <c:pt idx="122">
                  <c:v>41.085828340529133</c:v>
                </c:pt>
                <c:pt idx="123">
                  <c:v>41.074962012807163</c:v>
                </c:pt>
                <c:pt idx="124">
                  <c:v>41.063949882377166</c:v>
                </c:pt>
                <c:pt idx="125">
                  <c:v>41.052791949239143</c:v>
                </c:pt>
                <c:pt idx="126">
                  <c:v>41.041488213393102</c:v>
                </c:pt>
                <c:pt idx="127">
                  <c:v>41.030038674839034</c:v>
                </c:pt>
                <c:pt idx="128">
                  <c:v>41.01844333357694</c:v>
                </c:pt>
                <c:pt idx="129">
                  <c:v>41.00670218960682</c:v>
                </c:pt>
                <c:pt idx="130">
                  <c:v>40.994815242928681</c:v>
                </c:pt>
                <c:pt idx="131">
                  <c:v>40.982782493542516</c:v>
                </c:pt>
                <c:pt idx="132">
                  <c:v>40.970603941448324</c:v>
                </c:pt>
                <c:pt idx="133">
                  <c:v>40.958279586646107</c:v>
                </c:pt>
                <c:pt idx="134">
                  <c:v>40.945809429135871</c:v>
                </c:pt>
                <c:pt idx="135">
                  <c:v>40.933193468917608</c:v>
                </c:pt>
                <c:pt idx="136">
                  <c:v>40.920431705991319</c:v>
                </c:pt>
                <c:pt idx="137">
                  <c:v>40.907524140357012</c:v>
                </c:pt>
                <c:pt idx="138">
                  <c:v>40.894470772014678</c:v>
                </c:pt>
                <c:pt idx="139">
                  <c:v>40.881271600964318</c:v>
                </c:pt>
                <c:pt idx="140">
                  <c:v>40.867926627205932</c:v>
                </c:pt>
                <c:pt idx="141">
                  <c:v>40.854435850739527</c:v>
                </c:pt>
                <c:pt idx="142">
                  <c:v>40.840799271565096</c:v>
                </c:pt>
                <c:pt idx="143">
                  <c:v>40.827016889682639</c:v>
                </c:pt>
                <c:pt idx="144">
                  <c:v>40.813088705092156</c:v>
                </c:pt>
                <c:pt idx="145">
                  <c:v>40.799014717793654</c:v>
                </c:pt>
                <c:pt idx="146">
                  <c:v>40.784794927787125</c:v>
                </c:pt>
                <c:pt idx="147">
                  <c:v>40.770429335072571</c:v>
                </c:pt>
                <c:pt idx="148">
                  <c:v>40.755917939649997</c:v>
                </c:pt>
                <c:pt idx="149">
                  <c:v>40.741260741519397</c:v>
                </c:pt>
                <c:pt idx="150">
                  <c:v>40.726457740680772</c:v>
                </c:pt>
                <c:pt idx="151">
                  <c:v>40.71150893713412</c:v>
                </c:pt>
                <c:pt idx="152">
                  <c:v>40.696414330879449</c:v>
                </c:pt>
                <c:pt idx="153">
                  <c:v>40.681173921916752</c:v>
                </c:pt>
                <c:pt idx="154">
                  <c:v>40.665787710246029</c:v>
                </c:pt>
                <c:pt idx="155">
                  <c:v>40.65025569586728</c:v>
                </c:pt>
                <c:pt idx="156">
                  <c:v>40.634577878780512</c:v>
                </c:pt>
                <c:pt idx="157">
                  <c:v>40.618754258985717</c:v>
                </c:pt>
                <c:pt idx="158">
                  <c:v>40.602784836482897</c:v>
                </c:pt>
                <c:pt idx="159">
                  <c:v>40.586669611272058</c:v>
                </c:pt>
                <c:pt idx="160">
                  <c:v>40.570408583353185</c:v>
                </c:pt>
                <c:pt idx="161">
                  <c:v>40.5540017527263</c:v>
                </c:pt>
                <c:pt idx="162">
                  <c:v>40.537449119391383</c:v>
                </c:pt>
                <c:pt idx="163">
                  <c:v>40.520750683348439</c:v>
                </c:pt>
                <c:pt idx="164">
                  <c:v>40.503906444597476</c:v>
                </c:pt>
                <c:pt idx="165">
                  <c:v>40.486916403138494</c:v>
                </c:pt>
                <c:pt idx="166">
                  <c:v>40.469780558971479</c:v>
                </c:pt>
                <c:pt idx="167">
                  <c:v>40.452498912096445</c:v>
                </c:pt>
                <c:pt idx="168">
                  <c:v>40.435071462513385</c:v>
                </c:pt>
                <c:pt idx="169">
                  <c:v>40.417498210222298</c:v>
                </c:pt>
                <c:pt idx="170">
                  <c:v>40.399779155223193</c:v>
                </c:pt>
                <c:pt idx="171">
                  <c:v>40.381914297516055</c:v>
                </c:pt>
                <c:pt idx="172">
                  <c:v>40.363903637100897</c:v>
                </c:pt>
                <c:pt idx="173">
                  <c:v>40.34574717397772</c:v>
                </c:pt>
                <c:pt idx="174">
                  <c:v>40.327444908146511</c:v>
                </c:pt>
                <c:pt idx="175">
                  <c:v>40.308996839607282</c:v>
                </c:pt>
                <c:pt idx="176">
                  <c:v>40.290402968360027</c:v>
                </c:pt>
                <c:pt idx="177">
                  <c:v>40.271663294404753</c:v>
                </c:pt>
                <c:pt idx="178">
                  <c:v>40.252777817741453</c:v>
                </c:pt>
                <c:pt idx="179">
                  <c:v>40.233746538370127</c:v>
                </c:pt>
                <c:pt idx="180">
                  <c:v>40.214569456290775</c:v>
                </c:pt>
                <c:pt idx="181">
                  <c:v>40.195246571503397</c:v>
                </c:pt>
                <c:pt idx="182">
                  <c:v>40.175777884007999</c:v>
                </c:pt>
                <c:pt idx="183">
                  <c:v>40.156163393804576</c:v>
                </c:pt>
                <c:pt idx="184">
                  <c:v>40.136403100893133</c:v>
                </c:pt>
                <c:pt idx="185">
                  <c:v>40.116497005273658</c:v>
                </c:pt>
                <c:pt idx="186">
                  <c:v>40.096445106946163</c:v>
                </c:pt>
                <c:pt idx="187">
                  <c:v>40.076247405910642</c:v>
                </c:pt>
                <c:pt idx="188">
                  <c:v>40.055903902167103</c:v>
                </c:pt>
                <c:pt idx="189">
                  <c:v>40.03541459571553</c:v>
                </c:pt>
                <c:pt idx="190">
                  <c:v>40.014779486555938</c:v>
                </c:pt>
                <c:pt idx="191">
                  <c:v>39.993998574688327</c:v>
                </c:pt>
                <c:pt idx="192">
                  <c:v>39.973071860112682</c:v>
                </c:pt>
                <c:pt idx="193">
                  <c:v>39.951999342829019</c:v>
                </c:pt>
                <c:pt idx="194">
                  <c:v>39.93078102283733</c:v>
                </c:pt>
                <c:pt idx="195">
                  <c:v>39.909416900137614</c:v>
                </c:pt>
                <c:pt idx="196">
                  <c:v>39.88790697472988</c:v>
                </c:pt>
                <c:pt idx="197">
                  <c:v>39.866251246614119</c:v>
                </c:pt>
                <c:pt idx="198">
                  <c:v>39.844449715790333</c:v>
                </c:pt>
                <c:pt idx="199">
                  <c:v>39.82250238225852</c:v>
                </c:pt>
                <c:pt idx="200">
                  <c:v>39.800409246018688</c:v>
                </c:pt>
                <c:pt idx="201">
                  <c:v>39.77817030707083</c:v>
                </c:pt>
                <c:pt idx="202">
                  <c:v>39.755785565414946</c:v>
                </c:pt>
                <c:pt idx="203">
                  <c:v>39.733255021051043</c:v>
                </c:pt>
                <c:pt idx="204">
                  <c:v>39.710578673979114</c:v>
                </c:pt>
                <c:pt idx="205">
                  <c:v>39.687756524199159</c:v>
                </c:pt>
                <c:pt idx="206">
                  <c:v>39.664788571711178</c:v>
                </c:pt>
                <c:pt idx="207">
                  <c:v>39.641674816515177</c:v>
                </c:pt>
                <c:pt idx="208">
                  <c:v>39.618415258611151</c:v>
                </c:pt>
                <c:pt idx="209">
                  <c:v>39.595009897999098</c:v>
                </c:pt>
                <c:pt idx="210">
                  <c:v>39.57145873467902</c:v>
                </c:pt>
                <c:pt idx="211">
                  <c:v>39.547761768650922</c:v>
                </c:pt>
                <c:pt idx="212">
                  <c:v>39.523918999914798</c:v>
                </c:pt>
                <c:pt idx="213">
                  <c:v>39.499930428470648</c:v>
                </c:pt>
                <c:pt idx="214">
                  <c:v>39.475796054318479</c:v>
                </c:pt>
                <c:pt idx="215">
                  <c:v>39.451515877458277</c:v>
                </c:pt>
                <c:pt idx="216">
                  <c:v>39.427089897890056</c:v>
                </c:pt>
                <c:pt idx="217">
                  <c:v>39.402518115613816</c:v>
                </c:pt>
                <c:pt idx="218">
                  <c:v>39.377800530629543</c:v>
                </c:pt>
                <c:pt idx="219">
                  <c:v>39.35293714293725</c:v>
                </c:pt>
                <c:pt idx="220">
                  <c:v>39.327927952536932</c:v>
                </c:pt>
                <c:pt idx="221">
                  <c:v>39.302772959428594</c:v>
                </c:pt>
                <c:pt idx="222">
                  <c:v>39.277472163612224</c:v>
                </c:pt>
                <c:pt idx="223">
                  <c:v>39.252025565087834</c:v>
                </c:pt>
                <c:pt idx="224">
                  <c:v>39.226433163855425</c:v>
                </c:pt>
                <c:pt idx="225">
                  <c:v>39.200694959914983</c:v>
                </c:pt>
                <c:pt idx="226">
                  <c:v>39.174810953266523</c:v>
                </c:pt>
                <c:pt idx="227">
                  <c:v>39.148781143910035</c:v>
                </c:pt>
                <c:pt idx="228">
                  <c:v>39.122605531845522</c:v>
                </c:pt>
                <c:pt idx="229">
                  <c:v>39.09628411707299</c:v>
                </c:pt>
                <c:pt idx="230">
                  <c:v>39.069816899592432</c:v>
                </c:pt>
                <c:pt idx="231">
                  <c:v>39.043203879403848</c:v>
                </c:pt>
                <c:pt idx="232">
                  <c:v>39.016445056507237</c:v>
                </c:pt>
                <c:pt idx="233">
                  <c:v>38.989540430902608</c:v>
                </c:pt>
                <c:pt idx="234">
                  <c:v>38.962490002589952</c:v>
                </c:pt>
                <c:pt idx="235">
                  <c:v>38.93529377156927</c:v>
                </c:pt>
                <c:pt idx="236">
                  <c:v>38.90795173784057</c:v>
                </c:pt>
                <c:pt idx="237">
                  <c:v>38.880463901403843</c:v>
                </c:pt>
                <c:pt idx="238">
                  <c:v>38.85283026225909</c:v>
                </c:pt>
                <c:pt idx="239">
                  <c:v>38.825050820406311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sweepAPT!$EC$31</c:f>
              <c:strCache>
                <c:ptCount val="1"/>
                <c:pt idx="0">
                  <c:v>poly2(16)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sweepAPT!$EC$32:$EC$271</c:f>
              <c:numCache>
                <c:formatCode>General</c:formatCode>
                <c:ptCount val="240"/>
                <c:pt idx="0">
                  <c:v>40.958094261382293</c:v>
                </c:pt>
                <c:pt idx="1">
                  <c:v>40.977397973727804</c:v>
                </c:pt>
                <c:pt idx="2">
                  <c:v>40.996421970760103</c:v>
                </c:pt>
                <c:pt idx="3">
                  <c:v>41.015166252479176</c:v>
                </c:pt>
                <c:pt idx="4">
                  <c:v>41.033630818885023</c:v>
                </c:pt>
                <c:pt idx="5">
                  <c:v>41.05181566997765</c:v>
                </c:pt>
                <c:pt idx="6">
                  <c:v>41.069720805757058</c:v>
                </c:pt>
                <c:pt idx="7">
                  <c:v>41.087346226223247</c:v>
                </c:pt>
                <c:pt idx="8">
                  <c:v>41.104691931376209</c:v>
                </c:pt>
                <c:pt idx="9">
                  <c:v>41.121757921215952</c:v>
                </c:pt>
                <c:pt idx="10">
                  <c:v>41.138544195742469</c:v>
                </c:pt>
                <c:pt idx="11">
                  <c:v>41.155050754955766</c:v>
                </c:pt>
                <c:pt idx="12">
                  <c:v>41.171277598855845</c:v>
                </c:pt>
                <c:pt idx="13">
                  <c:v>41.187224727442697</c:v>
                </c:pt>
                <c:pt idx="14">
                  <c:v>41.20289214071633</c:v>
                </c:pt>
                <c:pt idx="15">
                  <c:v>41.218279838676743</c:v>
                </c:pt>
                <c:pt idx="16">
                  <c:v>41.233387821323937</c:v>
                </c:pt>
                <c:pt idx="17">
                  <c:v>41.248216088657905</c:v>
                </c:pt>
                <c:pt idx="18">
                  <c:v>41.262764640678654</c:v>
                </c:pt>
                <c:pt idx="19">
                  <c:v>41.277033477386176</c:v>
                </c:pt>
                <c:pt idx="20">
                  <c:v>41.291022598780479</c:v>
                </c:pt>
                <c:pt idx="21">
                  <c:v>41.304732004861563</c:v>
                </c:pt>
                <c:pt idx="22">
                  <c:v>41.318161695629421</c:v>
                </c:pt>
                <c:pt idx="23">
                  <c:v>41.331311671084059</c:v>
                </c:pt>
                <c:pt idx="24">
                  <c:v>41.344181931225478</c:v>
                </c:pt>
                <c:pt idx="25">
                  <c:v>41.356772476053671</c:v>
                </c:pt>
                <c:pt idx="26">
                  <c:v>41.369083305568644</c:v>
                </c:pt>
                <c:pt idx="27">
                  <c:v>41.381114419770398</c:v>
                </c:pt>
                <c:pt idx="28">
                  <c:v>41.392865818658926</c:v>
                </c:pt>
                <c:pt idx="29">
                  <c:v>41.404337502234235</c:v>
                </c:pt>
                <c:pt idx="30">
                  <c:v>41.415529470496324</c:v>
                </c:pt>
                <c:pt idx="31">
                  <c:v>41.426441723445187</c:v>
                </c:pt>
                <c:pt idx="32">
                  <c:v>41.437074261080831</c:v>
                </c:pt>
                <c:pt idx="33">
                  <c:v>41.447427083403255</c:v>
                </c:pt>
                <c:pt idx="34">
                  <c:v>41.457500190412453</c:v>
                </c:pt>
                <c:pt idx="35">
                  <c:v>41.467293582108432</c:v>
                </c:pt>
                <c:pt idx="36">
                  <c:v>41.476807258491192</c:v>
                </c:pt>
                <c:pt idx="37">
                  <c:v>41.486041219560718</c:v>
                </c:pt>
                <c:pt idx="38">
                  <c:v>41.494995465317032</c:v>
                </c:pt>
                <c:pt idx="39">
                  <c:v>41.503669995760127</c:v>
                </c:pt>
                <c:pt idx="40">
                  <c:v>41.512064810889996</c:v>
                </c:pt>
                <c:pt idx="41">
                  <c:v>41.520179910706645</c:v>
                </c:pt>
                <c:pt idx="42">
                  <c:v>41.528015295210075</c:v>
                </c:pt>
                <c:pt idx="43">
                  <c:v>41.535570964400279</c:v>
                </c:pt>
                <c:pt idx="44">
                  <c:v>41.542846918277263</c:v>
                </c:pt>
                <c:pt idx="45">
                  <c:v>41.549843156841021</c:v>
                </c:pt>
                <c:pt idx="46">
                  <c:v>41.55655968009156</c:v>
                </c:pt>
                <c:pt idx="47">
                  <c:v>41.56299648802888</c:v>
                </c:pt>
                <c:pt idx="48">
                  <c:v>41.56915358065298</c:v>
                </c:pt>
                <c:pt idx="49">
                  <c:v>41.575030957963854</c:v>
                </c:pt>
                <c:pt idx="50">
                  <c:v>41.580628619961509</c:v>
                </c:pt>
                <c:pt idx="51">
                  <c:v>41.585946566645937</c:v>
                </c:pt>
                <c:pt idx="52">
                  <c:v>41.590984798017146</c:v>
                </c:pt>
                <c:pt idx="53">
                  <c:v>41.595743314075136</c:v>
                </c:pt>
                <c:pt idx="54">
                  <c:v>41.6002221148199</c:v>
                </c:pt>
                <c:pt idx="55">
                  <c:v>41.604421200251444</c:v>
                </c:pt>
                <c:pt idx="56">
                  <c:v>41.608340570369769</c:v>
                </c:pt>
                <c:pt idx="57">
                  <c:v>41.611980225174875</c:v>
                </c:pt>
                <c:pt idx="58">
                  <c:v>41.615340164666748</c:v>
                </c:pt>
                <c:pt idx="59">
                  <c:v>41.618420388845408</c:v>
                </c:pt>
                <c:pt idx="60">
                  <c:v>41.621220897710849</c:v>
                </c:pt>
                <c:pt idx="61">
                  <c:v>41.623741691263064</c:v>
                </c:pt>
                <c:pt idx="62">
                  <c:v>41.625982769502052</c:v>
                </c:pt>
                <c:pt idx="63">
                  <c:v>41.627944132427828</c:v>
                </c:pt>
                <c:pt idx="64">
                  <c:v>41.629625780040378</c:v>
                </c:pt>
                <c:pt idx="65">
                  <c:v>41.631027712339701</c:v>
                </c:pt>
                <c:pt idx="66">
                  <c:v>41.632149929325813</c:v>
                </c:pt>
                <c:pt idx="67">
                  <c:v>41.632992430998698</c:v>
                </c:pt>
                <c:pt idx="68">
                  <c:v>41.633555217358357</c:v>
                </c:pt>
                <c:pt idx="69">
                  <c:v>41.633838288404803</c:v>
                </c:pt>
                <c:pt idx="70">
                  <c:v>41.633841644138016</c:v>
                </c:pt>
                <c:pt idx="71">
                  <c:v>41.633565284558017</c:v>
                </c:pt>
                <c:pt idx="72">
                  <c:v>41.633009209664792</c:v>
                </c:pt>
                <c:pt idx="73">
                  <c:v>41.632173419458347</c:v>
                </c:pt>
                <c:pt idx="74">
                  <c:v>41.631057913938683</c:v>
                </c:pt>
                <c:pt idx="75">
                  <c:v>41.629662693105793</c:v>
                </c:pt>
                <c:pt idx="76">
                  <c:v>41.627987756959683</c:v>
                </c:pt>
                <c:pt idx="77">
                  <c:v>41.626033105500355</c:v>
                </c:pt>
                <c:pt idx="78">
                  <c:v>41.6237987387278</c:v>
                </c:pt>
                <c:pt idx="79">
                  <c:v>41.621284656642018</c:v>
                </c:pt>
                <c:pt idx="80">
                  <c:v>41.618490859243025</c:v>
                </c:pt>
                <c:pt idx="81">
                  <c:v>41.615417346530805</c:v>
                </c:pt>
                <c:pt idx="82">
                  <c:v>41.612064118505366</c:v>
                </c:pt>
                <c:pt idx="83">
                  <c:v>41.608431175166707</c:v>
                </c:pt>
                <c:pt idx="84">
                  <c:v>41.604518516514823</c:v>
                </c:pt>
                <c:pt idx="85">
                  <c:v>41.600326142549719</c:v>
                </c:pt>
                <c:pt idx="86">
                  <c:v>41.595854053271388</c:v>
                </c:pt>
                <c:pt idx="87">
                  <c:v>41.591102248679839</c:v>
                </c:pt>
                <c:pt idx="88">
                  <c:v>41.58607072877507</c:v>
                </c:pt>
                <c:pt idx="89">
                  <c:v>41.580759493557075</c:v>
                </c:pt>
                <c:pt idx="90">
                  <c:v>41.575168543025868</c:v>
                </c:pt>
                <c:pt idx="91">
                  <c:v>41.569297877181427</c:v>
                </c:pt>
                <c:pt idx="92">
                  <c:v>41.563147496023774</c:v>
                </c:pt>
                <c:pt idx="93">
                  <c:v>41.556717399552895</c:v>
                </c:pt>
                <c:pt idx="94">
                  <c:v>41.550007587768789</c:v>
                </c:pt>
                <c:pt idx="95">
                  <c:v>41.543018060671471</c:v>
                </c:pt>
                <c:pt idx="96">
                  <c:v>41.535748818260927</c:v>
                </c:pt>
                <c:pt idx="97">
                  <c:v>41.528199860537157</c:v>
                </c:pt>
                <c:pt idx="98">
                  <c:v>41.520371187500174</c:v>
                </c:pt>
                <c:pt idx="99">
                  <c:v>41.512262799149966</c:v>
                </c:pt>
                <c:pt idx="100">
                  <c:v>41.503874695486537</c:v>
                </c:pt>
                <c:pt idx="101">
                  <c:v>41.495206876509883</c:v>
                </c:pt>
                <c:pt idx="102">
                  <c:v>41.486259342220009</c:v>
                </c:pt>
                <c:pt idx="103">
                  <c:v>41.477032092616916</c:v>
                </c:pt>
                <c:pt idx="104">
                  <c:v>41.467525127700597</c:v>
                </c:pt>
                <c:pt idx="105">
                  <c:v>41.457738447471058</c:v>
                </c:pt>
                <c:pt idx="106">
                  <c:v>41.447672051928294</c:v>
                </c:pt>
                <c:pt idx="107">
                  <c:v>41.437325941072316</c:v>
                </c:pt>
                <c:pt idx="108">
                  <c:v>41.426700114903113</c:v>
                </c:pt>
                <c:pt idx="109">
                  <c:v>41.415794573420683</c:v>
                </c:pt>
                <c:pt idx="110">
                  <c:v>41.404609316625042</c:v>
                </c:pt>
                <c:pt idx="111">
                  <c:v>41.393144344516173</c:v>
                </c:pt>
                <c:pt idx="112">
                  <c:v>41.381399657094079</c:v>
                </c:pt>
                <c:pt idx="113">
                  <c:v>41.369375254358765</c:v>
                </c:pt>
                <c:pt idx="114">
                  <c:v>41.357071136310232</c:v>
                </c:pt>
                <c:pt idx="115">
                  <c:v>41.34448730294848</c:v>
                </c:pt>
                <c:pt idx="116">
                  <c:v>41.331623754273501</c:v>
                </c:pt>
                <c:pt idx="117">
                  <c:v>41.318480490285303</c:v>
                </c:pt>
                <c:pt idx="118">
                  <c:v>41.305057510983879</c:v>
                </c:pt>
                <c:pt idx="119">
                  <c:v>41.291354816369235</c:v>
                </c:pt>
                <c:pt idx="120">
                  <c:v>41.277372406441373</c:v>
                </c:pt>
                <c:pt idx="121">
                  <c:v>41.263110281200291</c:v>
                </c:pt>
                <c:pt idx="122">
                  <c:v>41.248568440645982</c:v>
                </c:pt>
                <c:pt idx="123">
                  <c:v>41.233746884778455</c:v>
                </c:pt>
                <c:pt idx="124">
                  <c:v>41.218645613597701</c:v>
                </c:pt>
                <c:pt idx="125">
                  <c:v>41.203264627103728</c:v>
                </c:pt>
                <c:pt idx="126">
                  <c:v>41.187603925296536</c:v>
                </c:pt>
                <c:pt idx="127">
                  <c:v>41.171663508176124</c:v>
                </c:pt>
                <c:pt idx="128">
                  <c:v>41.155443375742486</c:v>
                </c:pt>
                <c:pt idx="129">
                  <c:v>41.138943527995629</c:v>
                </c:pt>
                <c:pt idx="130">
                  <c:v>41.122163964935545</c:v>
                </c:pt>
                <c:pt idx="131">
                  <c:v>41.105104686562242</c:v>
                </c:pt>
                <c:pt idx="132">
                  <c:v>41.08776569287572</c:v>
                </c:pt>
                <c:pt idx="133">
                  <c:v>41.070146983875972</c:v>
                </c:pt>
                <c:pt idx="134">
                  <c:v>41.052248559563004</c:v>
                </c:pt>
                <c:pt idx="135">
                  <c:v>41.034070419936818</c:v>
                </c:pt>
                <c:pt idx="136">
                  <c:v>41.015612564997404</c:v>
                </c:pt>
                <c:pt idx="137">
                  <c:v>40.996874994744772</c:v>
                </c:pt>
                <c:pt idx="138">
                  <c:v>40.97785770917892</c:v>
                </c:pt>
                <c:pt idx="139">
                  <c:v>40.958560708299842</c:v>
                </c:pt>
                <c:pt idx="140">
                  <c:v>40.938983992107545</c:v>
                </c:pt>
                <c:pt idx="141">
                  <c:v>40.919127560602028</c:v>
                </c:pt>
                <c:pt idx="142">
                  <c:v>40.898991413783286</c:v>
                </c:pt>
                <c:pt idx="143">
                  <c:v>40.878575551651323</c:v>
                </c:pt>
                <c:pt idx="144">
                  <c:v>40.857879974206142</c:v>
                </c:pt>
                <c:pt idx="145">
                  <c:v>40.836904681447734</c:v>
                </c:pt>
                <c:pt idx="146">
                  <c:v>40.815649673376107</c:v>
                </c:pt>
                <c:pt idx="147">
                  <c:v>40.794114949991261</c:v>
                </c:pt>
                <c:pt idx="148">
                  <c:v>40.772300511293189</c:v>
                </c:pt>
                <c:pt idx="149">
                  <c:v>40.750206357281897</c:v>
                </c:pt>
                <c:pt idx="150">
                  <c:v>40.727832487957379</c:v>
                </c:pt>
                <c:pt idx="151">
                  <c:v>40.705178903319648</c:v>
                </c:pt>
                <c:pt idx="152">
                  <c:v>40.682245603368685</c:v>
                </c:pt>
                <c:pt idx="153">
                  <c:v>40.659032588104509</c:v>
                </c:pt>
                <c:pt idx="154">
                  <c:v>40.635539857527107</c:v>
                </c:pt>
                <c:pt idx="155">
                  <c:v>40.611767411636485</c:v>
                </c:pt>
                <c:pt idx="156">
                  <c:v>40.587715250432645</c:v>
                </c:pt>
                <c:pt idx="157">
                  <c:v>40.563383373915578</c:v>
                </c:pt>
                <c:pt idx="158">
                  <c:v>40.538771782085291</c:v>
                </c:pt>
                <c:pt idx="159">
                  <c:v>40.513880474941779</c:v>
                </c:pt>
                <c:pt idx="160">
                  <c:v>40.488709452485047</c:v>
                </c:pt>
                <c:pt idx="161">
                  <c:v>40.463258714715096</c:v>
                </c:pt>
                <c:pt idx="162">
                  <c:v>40.437528261631925</c:v>
                </c:pt>
                <c:pt idx="163">
                  <c:v>40.411518093235529</c:v>
                </c:pt>
                <c:pt idx="164">
                  <c:v>40.385228209525906</c:v>
                </c:pt>
                <c:pt idx="165">
                  <c:v>40.35865861050307</c:v>
                </c:pt>
                <c:pt idx="166">
                  <c:v>40.331809296167009</c:v>
                </c:pt>
                <c:pt idx="167">
                  <c:v>40.304680266517728</c:v>
                </c:pt>
                <c:pt idx="168">
                  <c:v>40.277271521555221</c:v>
                </c:pt>
                <c:pt idx="169">
                  <c:v>40.249583061279495</c:v>
                </c:pt>
                <c:pt idx="170">
                  <c:v>40.221614885690549</c:v>
                </c:pt>
                <c:pt idx="171">
                  <c:v>40.193366994788377</c:v>
                </c:pt>
                <c:pt idx="172">
                  <c:v>40.164839388572986</c:v>
                </c:pt>
                <c:pt idx="173">
                  <c:v>40.136032067044376</c:v>
                </c:pt>
                <c:pt idx="174">
                  <c:v>40.106945030202539</c:v>
                </c:pt>
                <c:pt idx="175">
                  <c:v>40.077578278047483</c:v>
                </c:pt>
                <c:pt idx="176">
                  <c:v>40.047931810579207</c:v>
                </c:pt>
                <c:pt idx="177">
                  <c:v>40.018005627797706</c:v>
                </c:pt>
                <c:pt idx="178">
                  <c:v>39.987799729702985</c:v>
                </c:pt>
                <c:pt idx="179">
                  <c:v>39.957314116295045</c:v>
                </c:pt>
                <c:pt idx="180">
                  <c:v>39.926548787573878</c:v>
                </c:pt>
                <c:pt idx="181">
                  <c:v>39.895503743539493</c:v>
                </c:pt>
                <c:pt idx="182">
                  <c:v>39.864178984191888</c:v>
                </c:pt>
                <c:pt idx="183">
                  <c:v>39.832574509531057</c:v>
                </c:pt>
                <c:pt idx="184">
                  <c:v>39.800690319557006</c:v>
                </c:pt>
                <c:pt idx="185">
                  <c:v>39.768526414269736</c:v>
                </c:pt>
                <c:pt idx="186">
                  <c:v>39.73608279366924</c:v>
                </c:pt>
                <c:pt idx="187">
                  <c:v>39.703359457755525</c:v>
                </c:pt>
                <c:pt idx="188">
                  <c:v>39.670356406528583</c:v>
                </c:pt>
                <c:pt idx="189">
                  <c:v>39.637073639988429</c:v>
                </c:pt>
                <c:pt idx="190">
                  <c:v>39.603511158135049</c:v>
                </c:pt>
                <c:pt idx="191">
                  <c:v>39.569668960968443</c:v>
                </c:pt>
                <c:pt idx="192">
                  <c:v>39.535547048488617</c:v>
                </c:pt>
                <c:pt idx="193">
                  <c:v>39.501145420695572</c:v>
                </c:pt>
                <c:pt idx="194">
                  <c:v>39.466464077589308</c:v>
                </c:pt>
                <c:pt idx="195">
                  <c:v>39.431503019169817</c:v>
                </c:pt>
                <c:pt idx="196">
                  <c:v>39.396262245437107</c:v>
                </c:pt>
                <c:pt idx="197">
                  <c:v>39.360741756391171</c:v>
                </c:pt>
                <c:pt idx="198">
                  <c:v>39.324941552032016</c:v>
                </c:pt>
                <c:pt idx="199">
                  <c:v>39.288861632359641</c:v>
                </c:pt>
                <c:pt idx="200">
                  <c:v>39.252501997374047</c:v>
                </c:pt>
                <c:pt idx="201">
                  <c:v>39.215862647075227</c:v>
                </c:pt>
                <c:pt idx="202">
                  <c:v>39.178943581463187</c:v>
                </c:pt>
                <c:pt idx="203">
                  <c:v>39.141744800537921</c:v>
                </c:pt>
                <c:pt idx="204">
                  <c:v>39.104266304299436</c:v>
                </c:pt>
                <c:pt idx="205">
                  <c:v>39.066508092747732</c:v>
                </c:pt>
                <c:pt idx="206">
                  <c:v>39.028470165882801</c:v>
                </c:pt>
                <c:pt idx="207">
                  <c:v>38.990152523704651</c:v>
                </c:pt>
                <c:pt idx="208">
                  <c:v>38.951555166213282</c:v>
                </c:pt>
                <c:pt idx="209">
                  <c:v>38.912678093408687</c:v>
                </c:pt>
                <c:pt idx="210">
                  <c:v>38.873521305290872</c:v>
                </c:pt>
                <c:pt idx="211">
                  <c:v>38.834084801859838</c:v>
                </c:pt>
                <c:pt idx="212">
                  <c:v>38.794368583115578</c:v>
                </c:pt>
                <c:pt idx="213">
                  <c:v>38.754372649058098</c:v>
                </c:pt>
                <c:pt idx="214">
                  <c:v>38.714096999687399</c:v>
                </c:pt>
                <c:pt idx="215">
                  <c:v>38.673541635003474</c:v>
                </c:pt>
                <c:pt idx="216">
                  <c:v>38.63270655500633</c:v>
                </c:pt>
                <c:pt idx="217">
                  <c:v>38.591591759695966</c:v>
                </c:pt>
                <c:pt idx="218">
                  <c:v>38.550197249072376</c:v>
                </c:pt>
                <c:pt idx="219">
                  <c:v>38.508523023135567</c:v>
                </c:pt>
                <c:pt idx="220">
                  <c:v>38.466569081885538</c:v>
                </c:pt>
                <c:pt idx="221">
                  <c:v>38.424335425322283</c:v>
                </c:pt>
                <c:pt idx="222">
                  <c:v>38.381822053445809</c:v>
                </c:pt>
                <c:pt idx="223">
                  <c:v>38.339028966256116</c:v>
                </c:pt>
                <c:pt idx="224">
                  <c:v>38.295956163753196</c:v>
                </c:pt>
                <c:pt idx="225">
                  <c:v>38.252603645937057</c:v>
                </c:pt>
                <c:pt idx="226">
                  <c:v>38.208971412807699</c:v>
                </c:pt>
                <c:pt idx="227">
                  <c:v>38.165059464365115</c:v>
                </c:pt>
                <c:pt idx="228">
                  <c:v>38.120867800609311</c:v>
                </c:pt>
                <c:pt idx="229">
                  <c:v>38.076396421540281</c:v>
                </c:pt>
                <c:pt idx="230">
                  <c:v>38.031645327158031</c:v>
                </c:pt>
                <c:pt idx="231">
                  <c:v>37.986614517462563</c:v>
                </c:pt>
                <c:pt idx="232">
                  <c:v>37.941303992453875</c:v>
                </c:pt>
                <c:pt idx="233">
                  <c:v>37.895713752131961</c:v>
                </c:pt>
                <c:pt idx="234">
                  <c:v>37.849843796496828</c:v>
                </c:pt>
                <c:pt idx="235">
                  <c:v>37.803694125548468</c:v>
                </c:pt>
                <c:pt idx="236">
                  <c:v>37.757264739286889</c:v>
                </c:pt>
                <c:pt idx="237">
                  <c:v>37.710555637712091</c:v>
                </c:pt>
                <c:pt idx="238">
                  <c:v>37.663566820824073</c:v>
                </c:pt>
                <c:pt idx="239">
                  <c:v>37.616298288622829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73416"/>
        <c:axId val="425971456"/>
      </c:scatterChart>
      <c:valAx>
        <c:axId val="42597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VGA Gain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71456"/>
        <c:crosses val="autoZero"/>
        <c:crossBetween val="midCat"/>
      </c:valAx>
      <c:valAx>
        <c:axId val="4259714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Baseband </a:t>
                </a:r>
                <a:r>
                  <a:rPr lang="el-GR"/>
                  <a:t>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73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51093613298335"/>
          <c:y val="0.38483741615631378"/>
          <c:w val="0.2388888888888889"/>
          <c:h val="0.3697922134733158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sweepAPT!$DW$27</c:f>
          <c:strCache>
            <c:ptCount val="1"/>
            <c:pt idx="0">
              <c:v>VGA1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3467592592592595"/>
          <c:w val="0.82496062992125985"/>
          <c:h val="0.65570173519976682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sweepAPT!$ED$31</c:f>
              <c:strCache>
                <c:ptCount val="1"/>
                <c:pt idx="0">
                  <c:v>Error (°)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sweepAPT!$ED$32:$ED$271</c:f>
              <c:numCache>
                <c:formatCode>General</c:formatCode>
                <c:ptCount val="240"/>
                <c:pt idx="0">
                  <c:v>0</c:v>
                </c:pt>
                <c:pt idx="1">
                  <c:v>9.8558116407332363E-4</c:v>
                </c:pt>
                <c:pt idx="2">
                  <c:v>1.8883516493701791E-3</c:v>
                </c:pt>
                <c:pt idx="3">
                  <c:v>-9.6232168899710757E-2</c:v>
                </c:pt>
                <c:pt idx="4">
                  <c:v>-5.9220428215240872E-2</c:v>
                </c:pt>
                <c:pt idx="5">
                  <c:v>-7.8639728721668689E-2</c:v>
                </c:pt>
                <c:pt idx="6">
                  <c:v>-8.9148292944024377E-2</c:v>
                </c:pt>
                <c:pt idx="7">
                  <c:v>-6.3437154621226455E-2</c:v>
                </c:pt>
                <c:pt idx="8">
                  <c:v>-0.10284653822630929</c:v>
                </c:pt>
                <c:pt idx="9">
                  <c:v>-6.3004133663213224E-2</c:v>
                </c:pt>
                <c:pt idx="10">
                  <c:v>-0.138249200798505</c:v>
                </c:pt>
                <c:pt idx="11">
                  <c:v>-0.11147214271500161</c:v>
                </c:pt>
                <c:pt idx="12">
                  <c:v>-0.19679422061157226</c:v>
                </c:pt>
                <c:pt idx="13">
                  <c:v>-0.1595133568283913</c:v>
                </c:pt>
                <c:pt idx="14">
                  <c:v>-8.9708682703026454E-2</c:v>
                </c:pt>
                <c:pt idx="15">
                  <c:v>-0.1188670480962557</c:v>
                </c:pt>
                <c:pt idx="16">
                  <c:v>-0.12210352957920634</c:v>
                </c:pt>
                <c:pt idx="17">
                  <c:v>-0.14003107409563853</c:v>
                </c:pt>
                <c:pt idx="18">
                  <c:v>-0.15107790989264913</c:v>
                </c:pt>
                <c:pt idx="19">
                  <c:v>-9.248858850160957E-2</c:v>
                </c:pt>
                <c:pt idx="20">
                  <c:v>-0.21263991118604508</c:v>
                </c:pt>
                <c:pt idx="21">
                  <c:v>-0.16678922307460908</c:v>
                </c:pt>
                <c:pt idx="22">
                  <c:v>-0.15355373735023647</c:v>
                </c:pt>
                <c:pt idx="23">
                  <c:v>-0.16860780800453057</c:v>
                </c:pt>
                <c:pt idx="24">
                  <c:v>-0.1814675481206578</c:v>
                </c:pt>
                <c:pt idx="25">
                  <c:v>-0.15745522889327646</c:v>
                </c:pt>
                <c:pt idx="26">
                  <c:v>-0.23534239138012225</c:v>
                </c:pt>
                <c:pt idx="27">
                  <c:v>-0.30888390627615792</c:v>
                </c:pt>
                <c:pt idx="28">
                  <c:v>-0.20704269422603261</c:v>
                </c:pt>
                <c:pt idx="29">
                  <c:v>-0.14569668593691176</c:v>
                </c:pt>
                <c:pt idx="30">
                  <c:v>-0.24755086684214689</c:v>
                </c:pt>
                <c:pt idx="31">
                  <c:v>-0.26289971060665351</c:v>
                </c:pt>
                <c:pt idx="32">
                  <c:v>-0.20027764006772486</c:v>
                </c:pt>
                <c:pt idx="33">
                  <c:v>-0.26933544132317166</c:v>
                </c:pt>
                <c:pt idx="34">
                  <c:v>-0.26511650743213266</c:v>
                </c:pt>
                <c:pt idx="35">
                  <c:v>-0.1789689058658297</c:v>
                </c:pt>
                <c:pt idx="36">
                  <c:v>-0.23943689890449349</c:v>
                </c:pt>
                <c:pt idx="37">
                  <c:v>-0.23115459606070488</c:v>
                </c:pt>
                <c:pt idx="38">
                  <c:v>-0.21492408826247811</c:v>
                </c:pt>
                <c:pt idx="39">
                  <c:v>-0.28205992651248124</c:v>
                </c:pt>
                <c:pt idx="40">
                  <c:v>-0.21885072356038648</c:v>
                </c:pt>
                <c:pt idx="41">
                  <c:v>-0.20404943752615168</c:v>
                </c:pt>
                <c:pt idx="42">
                  <c:v>-0.22113875660483728</c:v>
                </c:pt>
                <c:pt idx="43">
                  <c:v>-0.26539760806535639</c:v>
                </c:pt>
                <c:pt idx="44">
                  <c:v>-0.25581350182111606</c:v>
                </c:pt>
                <c:pt idx="45">
                  <c:v>-0.14642640311364374</c:v>
                </c:pt>
                <c:pt idx="46">
                  <c:v>-0.19141552992477529</c:v>
                </c:pt>
                <c:pt idx="47">
                  <c:v>-0.18496656645103116</c:v>
                </c:pt>
                <c:pt idx="48">
                  <c:v>-0.22533301317083243</c:v>
                </c:pt>
                <c:pt idx="49">
                  <c:v>-0.20585366087306767</c:v>
                </c:pt>
                <c:pt idx="50">
                  <c:v>-0.25629699769682901</c:v>
                </c:pt>
                <c:pt idx="51">
                  <c:v>-0.16396972548527344</c:v>
                </c:pt>
                <c:pt idx="52">
                  <c:v>-0.24164665599275281</c:v>
                </c:pt>
                <c:pt idx="53">
                  <c:v>-0.28036827371429496</c:v>
                </c:pt>
                <c:pt idx="54">
                  <c:v>-0.26424621446275864</c:v>
                </c:pt>
                <c:pt idx="55">
                  <c:v>-0.24747394624183272</c:v>
                </c:pt>
                <c:pt idx="56">
                  <c:v>-0.31557820045726004</c:v>
                </c:pt>
                <c:pt idx="57">
                  <c:v>-0.33199827251042535</c:v>
                </c:pt>
                <c:pt idx="58">
                  <c:v>-0.2905322049659631</c:v>
                </c:pt>
                <c:pt idx="59">
                  <c:v>-0.30405393225225907</c:v>
                </c:pt>
                <c:pt idx="60">
                  <c:v>-0.20695830835904161</c:v>
                </c:pt>
                <c:pt idx="61">
                  <c:v>-0.34526185157862699</c:v>
                </c:pt>
                <c:pt idx="62">
                  <c:v>-0.25352995947582002</c:v>
                </c:pt>
                <c:pt idx="63">
                  <c:v>-0.31199390485875256</c:v>
                </c:pt>
                <c:pt idx="64">
                  <c:v>-0.32731699172820328</c:v>
                </c:pt>
                <c:pt idx="65">
                  <c:v>-0.29124965944225067</c:v>
                </c:pt>
                <c:pt idx="66">
                  <c:v>-0.33823154630777452</c:v>
                </c:pt>
                <c:pt idx="67">
                  <c:v>-0.34192517483348439</c:v>
                </c:pt>
                <c:pt idx="68">
                  <c:v>-0.34669337454835158</c:v>
                </c:pt>
                <c:pt idx="69">
                  <c:v>-0.33221154564090227</c:v>
                </c:pt>
                <c:pt idx="70">
                  <c:v>-0.38057038926805831</c:v>
                </c:pt>
                <c:pt idx="71">
                  <c:v>-0.30377261340856876</c:v>
                </c:pt>
                <c:pt idx="72">
                  <c:v>-0.28020949922854044</c:v>
                </c:pt>
                <c:pt idx="73">
                  <c:v>-0.36365523091085095</c:v>
                </c:pt>
                <c:pt idx="74">
                  <c:v>-0.27871246590039078</c:v>
                </c:pt>
                <c:pt idx="75">
                  <c:v>-0.33949892400158177</c:v>
                </c:pt>
                <c:pt idx="76">
                  <c:v>-0.47838327807257031</c:v>
                </c:pt>
                <c:pt idx="77">
                  <c:v>-0.40251237842338128</c:v>
                </c:pt>
                <c:pt idx="78">
                  <c:v>-0.23746824841094849</c:v>
                </c:pt>
                <c:pt idx="79">
                  <c:v>-0.37367190613299783</c:v>
                </c:pt>
                <c:pt idx="80">
                  <c:v>-0.38675455672449033</c:v>
                </c:pt>
                <c:pt idx="81">
                  <c:v>-0.30857903469379266</c:v>
                </c:pt>
                <c:pt idx="82">
                  <c:v>-0.41293898433535503</c:v>
                </c:pt>
                <c:pt idx="83">
                  <c:v>-0.41878816155605136</c:v>
                </c:pt>
                <c:pt idx="84">
                  <c:v>-0.42308488286412427</c:v>
                </c:pt>
                <c:pt idx="85">
                  <c:v>-0.32797446999866509</c:v>
                </c:pt>
                <c:pt idx="86">
                  <c:v>-0.25785692143882954</c:v>
                </c:pt>
                <c:pt idx="87">
                  <c:v>-0.34363683664145839</c:v>
                </c:pt>
                <c:pt idx="88">
                  <c:v>-0.39731432892755691</c:v>
                </c:pt>
                <c:pt idx="89">
                  <c:v>-0.47225646736067262</c:v>
                </c:pt>
                <c:pt idx="90">
                  <c:v>-0.41558000531428974</c:v>
                </c:pt>
                <c:pt idx="91">
                  <c:v>-0.37727594307091294</c:v>
                </c:pt>
                <c:pt idx="92">
                  <c:v>-0.43418814215225154</c:v>
                </c:pt>
                <c:pt idx="93">
                  <c:v>-0.53066038414017669</c:v>
                </c:pt>
                <c:pt idx="94">
                  <c:v>-0.54218434073221289</c:v>
                </c:pt>
                <c:pt idx="95">
                  <c:v>-0.47127362368167525</c:v>
                </c:pt>
                <c:pt idx="96">
                  <c:v>-0.47955344977115288</c:v>
                </c:pt>
                <c:pt idx="97">
                  <c:v>-0.44667498712112774</c:v>
                </c:pt>
                <c:pt idx="98">
                  <c:v>-0.44329441365299971</c:v>
                </c:pt>
                <c:pt idx="99">
                  <c:v>-0.48337664393227442</c:v>
                </c:pt>
                <c:pt idx="100">
                  <c:v>-0.43976422900146162</c:v>
                </c:pt>
                <c:pt idx="101">
                  <c:v>-0.48705325557497048</c:v>
                </c:pt>
                <c:pt idx="102">
                  <c:v>-0.46853882653590517</c:v>
                </c:pt>
                <c:pt idx="103">
                  <c:v>-0.51667662248875246</c:v>
                </c:pt>
                <c:pt idx="104">
                  <c:v>-0.44620084635728574</c:v>
                </c:pt>
                <c:pt idx="105">
                  <c:v>-0.47572224013913456</c:v>
                </c:pt>
                <c:pt idx="106">
                  <c:v>-0.5179225440494335</c:v>
                </c:pt>
                <c:pt idx="107">
                  <c:v>-0.49188269641489768</c:v>
                </c:pt>
                <c:pt idx="108">
                  <c:v>-0.45126134291405862</c:v>
                </c:pt>
                <c:pt idx="109">
                  <c:v>-0.42438545813617168</c:v>
                </c:pt>
                <c:pt idx="110">
                  <c:v>-0.51235260576910946</c:v>
                </c:pt>
                <c:pt idx="111">
                  <c:v>-0.44205556332299523</c:v>
                </c:pt>
                <c:pt idx="112">
                  <c:v>-0.48394870720108685</c:v>
                </c:pt>
                <c:pt idx="113">
                  <c:v>-0.43634337392842326</c:v>
                </c:pt>
                <c:pt idx="114">
                  <c:v>-0.48248507072776192</c:v>
                </c:pt>
                <c:pt idx="115">
                  <c:v>-0.4659346124553494</c:v>
                </c:pt>
                <c:pt idx="116">
                  <c:v>-0.40210073898335708</c:v>
                </c:pt>
                <c:pt idx="117">
                  <c:v>-0.60829740015259404</c:v>
                </c:pt>
                <c:pt idx="118">
                  <c:v>-0.58622373513600934</c:v>
                </c:pt>
                <c:pt idx="119">
                  <c:v>-0.60460222753251713</c:v>
                </c:pt>
                <c:pt idx="120">
                  <c:v>-0.49343484416244365</c:v>
                </c:pt>
                <c:pt idx="121">
                  <c:v>-0.55796158283836661</c:v>
                </c:pt>
                <c:pt idx="122">
                  <c:v>-0.59024374846481464</c:v>
                </c:pt>
                <c:pt idx="123">
                  <c:v>-0.65278169207851988</c:v>
                </c:pt>
                <c:pt idx="124">
                  <c:v>-0.58046943625519987</c:v>
                </c:pt>
                <c:pt idx="125">
                  <c:v>-0.43849650959651854</c:v>
                </c:pt>
                <c:pt idx="126">
                  <c:v>-0.58035750298344624</c:v>
                </c:pt>
                <c:pt idx="127">
                  <c:v>-0.63627799921842154</c:v>
                </c:pt>
                <c:pt idx="128">
                  <c:v>-0.58663506046863745</c:v>
                </c:pt>
                <c:pt idx="129">
                  <c:v>-0.53557105888162937</c:v>
                </c:pt>
                <c:pt idx="130">
                  <c:v>-0.61152348387962974</c:v>
                </c:pt>
                <c:pt idx="131">
                  <c:v>-0.57897278990856194</c:v>
                </c:pt>
                <c:pt idx="132">
                  <c:v>-0.70989405247162551</c:v>
                </c:pt>
                <c:pt idx="133">
                  <c:v>-0.68895732111590746</c:v>
                </c:pt>
                <c:pt idx="134">
                  <c:v>-0.56699170948296995</c:v>
                </c:pt>
                <c:pt idx="135">
                  <c:v>-0.6532428458697126</c:v>
                </c:pt>
                <c:pt idx="136">
                  <c:v>-0.67031464215784098</c:v>
                </c:pt>
                <c:pt idx="137">
                  <c:v>-0.76496400298595546</c:v>
                </c:pt>
                <c:pt idx="138">
                  <c:v>-0.65846241752552004</c:v>
                </c:pt>
                <c:pt idx="139">
                  <c:v>-0.55379836988058884</c:v>
                </c:pt>
                <c:pt idx="140">
                  <c:v>-0.64617547339725689</c:v>
                </c:pt>
                <c:pt idx="141">
                  <c:v>-0.62700417246614393</c:v>
                </c:pt>
                <c:pt idx="142">
                  <c:v>-0.66341747478067958</c:v>
                </c:pt>
                <c:pt idx="143">
                  <c:v>-0.83342387588832167</c:v>
                </c:pt>
                <c:pt idx="144">
                  <c:v>-0.83089775208496519</c:v>
                </c:pt>
                <c:pt idx="145">
                  <c:v>-0.67833404141421028</c:v>
                </c:pt>
                <c:pt idx="146">
                  <c:v>-0.77457660351564073</c:v>
                </c:pt>
                <c:pt idx="147">
                  <c:v>-0.7046864870231957</c:v>
                </c:pt>
                <c:pt idx="148">
                  <c:v>-0.8972627614865587</c:v>
                </c:pt>
                <c:pt idx="149">
                  <c:v>-0.82108531745250701</c:v>
                </c:pt>
                <c:pt idx="150">
                  <c:v>-0.83657420148789186</c:v>
                </c:pt>
                <c:pt idx="151">
                  <c:v>-0.82281445325838121</c:v>
                </c:pt>
                <c:pt idx="152">
                  <c:v>-0.75549631453393573</c:v>
                </c:pt>
                <c:pt idx="153">
                  <c:v>-0.9219798788082656</c:v>
                </c:pt>
                <c:pt idx="154">
                  <c:v>-0.83409687697788115</c:v>
                </c:pt>
                <c:pt idx="155">
                  <c:v>-0.89277167638408628</c:v>
                </c:pt>
                <c:pt idx="156">
                  <c:v>-0.89668325019138706</c:v>
                </c:pt>
                <c:pt idx="157">
                  <c:v>-0.93267773149209887</c:v>
                </c:pt>
                <c:pt idx="158">
                  <c:v>-0.85326465385767136</c:v>
                </c:pt>
                <c:pt idx="159">
                  <c:v>-1.0000791380675835</c:v>
                </c:pt>
                <c:pt idx="160">
                  <c:v>-1.0540374008258127</c:v>
                </c:pt>
                <c:pt idx="161">
                  <c:v>-0.87968906270354097</c:v>
                </c:pt>
                <c:pt idx="162">
                  <c:v>-1.0248421215253316</c:v>
                </c:pt>
                <c:pt idx="163">
                  <c:v>-0.75727099200249626</c:v>
                </c:pt>
                <c:pt idx="164">
                  <c:v>-1.081431612984872</c:v>
                </c:pt>
                <c:pt idx="165">
                  <c:v>-1.0615369536869323</c:v>
                </c:pt>
                <c:pt idx="166">
                  <c:v>-0.90443705261869667</c:v>
                </c:pt>
                <c:pt idx="167">
                  <c:v>-1.1001679579807089</c:v>
                </c:pt>
                <c:pt idx="168">
                  <c:v>-1.0027399915133302</c:v>
                </c:pt>
                <c:pt idx="169">
                  <c:v>-1.0483285975326737</c:v>
                </c:pt>
                <c:pt idx="170">
                  <c:v>-1.1056753999650581</c:v>
                </c:pt>
                <c:pt idx="171">
                  <c:v>-1.0448683290318144</c:v>
                </c:pt>
                <c:pt idx="172">
                  <c:v>-1.0117902026089496</c:v>
                </c:pt>
                <c:pt idx="173">
                  <c:v>-1.1195200455105976</c:v>
                </c:pt>
                <c:pt idx="174">
                  <c:v>-1.1997576148992763</c:v>
                </c:pt>
                <c:pt idx="175">
                  <c:v>-1.1061828769853008</c:v>
                </c:pt>
                <c:pt idx="176">
                  <c:v>-1.2738936408617718</c:v>
                </c:pt>
                <c:pt idx="177">
                  <c:v>-1.0451441913673918</c:v>
                </c:pt>
                <c:pt idx="178">
                  <c:v>-1.1687757536107597</c:v>
                </c:pt>
                <c:pt idx="179">
                  <c:v>-1.2384040404278025</c:v>
                </c:pt>
                <c:pt idx="180">
                  <c:v>-1.2535937108492945</c:v>
                </c:pt>
                <c:pt idx="181">
                  <c:v>-1.2648865902472721</c:v>
                </c:pt>
                <c:pt idx="182">
                  <c:v>-1.3516512098344435</c:v>
                </c:pt>
                <c:pt idx="183">
                  <c:v>-1.122232202540836</c:v>
                </c:pt>
                <c:pt idx="184">
                  <c:v>-1.3477287514538645</c:v>
                </c:pt>
                <c:pt idx="185">
                  <c:v>-1.3490241580969879</c:v>
                </c:pt>
                <c:pt idx="186">
                  <c:v>-1.268584714549128</c:v>
                </c:pt>
                <c:pt idx="187">
                  <c:v>-1.3594020555628816</c:v>
                </c:pt>
                <c:pt idx="188">
                  <c:v>-1.3961753266952002</c:v>
                </c:pt>
                <c:pt idx="189">
                  <c:v>-1.2467997415742644</c:v>
                </c:pt>
                <c:pt idx="190">
                  <c:v>-1.264623726985171</c:v>
                </c:pt>
                <c:pt idx="191">
                  <c:v>-1.5237010737533865</c:v>
                </c:pt>
                <c:pt idx="192">
                  <c:v>-1.4194548084896041</c:v>
                </c:pt>
                <c:pt idx="193">
                  <c:v>-1.4821039248606169</c:v>
                </c:pt>
                <c:pt idx="194">
                  <c:v>-1.5246115711394239</c:v>
                </c:pt>
                <c:pt idx="195">
                  <c:v>-1.4842480331078534</c:v>
                </c:pt>
                <c:pt idx="196">
                  <c:v>-1.6375913859366023</c:v>
                </c:pt>
                <c:pt idx="197">
                  <c:v>-1.5336620923444642</c:v>
                </c:pt>
                <c:pt idx="198">
                  <c:v>-1.6307535075964097</c:v>
                </c:pt>
                <c:pt idx="199">
                  <c:v>-1.640458442490953</c:v>
                </c:pt>
                <c:pt idx="200">
                  <c:v>-1.6968417430654625</c:v>
                </c:pt>
                <c:pt idx="201">
                  <c:v>-1.9049117481581561</c:v>
                </c:pt>
                <c:pt idx="202">
                  <c:v>-1.7677809012971224</c:v>
                </c:pt>
                <c:pt idx="203">
                  <c:v>-1.7872340074191584</c:v>
                </c:pt>
                <c:pt idx="204">
                  <c:v>-1.8657842016480615</c:v>
                </c:pt>
                <c:pt idx="205">
                  <c:v>-1.9476259547734145</c:v>
                </c:pt>
                <c:pt idx="206">
                  <c:v>-1.9272340002290207</c:v>
                </c:pt>
                <c:pt idx="207">
                  <c:v>-1.9294571987983318</c:v>
                </c:pt>
                <c:pt idx="208">
                  <c:v>-1.8448503030899914</c:v>
                </c:pt>
                <c:pt idx="209">
                  <c:v>-1.7967715288236903</c:v>
                </c:pt>
                <c:pt idx="210">
                  <c:v>-2.1671290641133822</c:v>
                </c:pt>
                <c:pt idx="211">
                  <c:v>-2.2418556850835998</c:v>
                </c:pt>
                <c:pt idx="212">
                  <c:v>-2.5156909645254828</c:v>
                </c:pt>
                <c:pt idx="213">
                  <c:v>-2.2361197976752862</c:v>
                </c:pt>
                <c:pt idx="214">
                  <c:v>-2.5590459149296692</c:v>
                </c:pt>
                <c:pt idx="215">
                  <c:v>-2.6757693547637373</c:v>
                </c:pt>
                <c:pt idx="216">
                  <c:v>-2.7486101958472986</c:v>
                </c:pt>
                <c:pt idx="217">
                  <c:v>-2.8495186525030292</c:v>
                </c:pt>
                <c:pt idx="218">
                  <c:v>-2.6983948015939347</c:v>
                </c:pt>
                <c:pt idx="219">
                  <c:v>-2.867295982076719</c:v>
                </c:pt>
                <c:pt idx="220">
                  <c:v>-2.8239577839792389</c:v>
                </c:pt>
                <c:pt idx="221">
                  <c:v>-2.8739101630259896</c:v>
                </c:pt>
                <c:pt idx="222">
                  <c:v>-3.1514727890656005</c:v>
                </c:pt>
                <c:pt idx="223">
                  <c:v>-3.1866586475505585</c:v>
                </c:pt>
                <c:pt idx="224">
                  <c:v>-3.5125086567772925</c:v>
                </c:pt>
                <c:pt idx="225">
                  <c:v>-3.530302639697652</c:v>
                </c:pt>
                <c:pt idx="226">
                  <c:v>-3.6849872102149206</c:v>
                </c:pt>
                <c:pt idx="227">
                  <c:v>-3.758067014499062</c:v>
                </c:pt>
                <c:pt idx="228">
                  <c:v>-3.3523531563199711</c:v>
                </c:pt>
                <c:pt idx="229">
                  <c:v>-3.9017146055806506</c:v>
                </c:pt>
                <c:pt idx="230">
                  <c:v>-4.4780414550515815</c:v>
                </c:pt>
                <c:pt idx="231">
                  <c:v>-4.4117863551994603</c:v>
                </c:pt>
                <c:pt idx="232">
                  <c:v>-4.3385680705796048</c:v>
                </c:pt>
                <c:pt idx="233">
                  <c:v>-5.0841596633617527</c:v>
                </c:pt>
                <c:pt idx="234">
                  <c:v>-5.0423144177690347</c:v>
                </c:pt>
                <c:pt idx="235">
                  <c:v>-5.7327932693853541</c:v>
                </c:pt>
                <c:pt idx="236">
                  <c:v>-6.3600082068853894</c:v>
                </c:pt>
                <c:pt idx="237">
                  <c:v>-6.0416214661918559</c:v>
                </c:pt>
                <c:pt idx="238">
                  <c:v>-7.4139705087610537</c:v>
                </c:pt>
                <c:pt idx="239">
                  <c:v>-7.0265370361831785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sweepAPT!$EE$31</c:f>
              <c:strCache>
                <c:ptCount val="1"/>
                <c:pt idx="0">
                  <c:v>poly2(64)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sweepAPT!$EE$32:$EE$271</c:f>
              <c:numCache>
                <c:formatCode>General</c:formatCode>
                <c:ptCount val="240"/>
                <c:pt idx="0">
                  <c:v>0.15185625956086568</c:v>
                </c:pt>
                <c:pt idx="1">
                  <c:v>0.15248717106846499</c:v>
                </c:pt>
                <c:pt idx="2">
                  <c:v>0.15310271624389316</c:v>
                </c:pt>
                <c:pt idx="3">
                  <c:v>5.4762414731541753E-2</c:v>
                </c:pt>
                <c:pt idx="4">
                  <c:v>9.1621818799353605E-2</c:v>
                </c:pt>
                <c:pt idx="5">
                  <c:v>7.2117626022865977E-2</c:v>
                </c:pt>
                <c:pt idx="6">
                  <c:v>6.1591613877055806E-2</c:v>
                </c:pt>
                <c:pt idx="7">
                  <c:v>8.7352748622997467E-2</c:v>
                </c:pt>
                <c:pt idx="8">
                  <c:v>4.8060805787663696E-2</c:v>
                </c:pt>
                <c:pt idx="9">
                  <c:v>8.8088095467121263E-2</c:v>
                </c:pt>
                <c:pt idx="10">
                  <c:v>1.3095357794789209E-2</c:v>
                </c:pt>
                <c:pt idx="11">
                  <c:v>4.0192189687850544E-2</c:v>
                </c:pt>
                <c:pt idx="12">
                  <c:v>-4.4742670052549727E-2</c:v>
                </c:pt>
                <c:pt idx="13">
                  <c:v>-7.0071437666001657E-3</c:v>
                </c:pt>
                <c:pt idx="14">
                  <c:v>6.3319637208138602E-2</c:v>
                </c:pt>
                <c:pt idx="15">
                  <c:v>3.475082301088861E-2</c:v>
                </c:pt>
                <c:pt idx="16">
                  <c:v>3.2171337070515449E-2</c:v>
                </c:pt>
                <c:pt idx="17">
                  <c:v>1.4968232443273166E-2</c:v>
                </c:pt>
                <c:pt idx="18">
                  <c:v>4.7132808820506966E-3</c:v>
                </c:pt>
                <c:pt idx="19">
                  <c:v>6.4161930855476612E-2</c:v>
                </c:pt>
                <c:pt idx="20">
                  <c:v>-5.5062618899960114E-2</c:v>
                </c:pt>
                <c:pt idx="21">
                  <c:v>-8.2177135129199996E-3</c:v>
                </c:pt>
                <c:pt idx="22">
                  <c:v>6.0794338336549458E-3</c:v>
                </c:pt>
                <c:pt idx="23">
                  <c:v>-7.8455308518314837E-3</c:v>
                </c:pt>
                <c:pt idx="24">
                  <c:v>-1.9508720652545719E-2</c:v>
                </c:pt>
                <c:pt idx="25">
                  <c:v>5.7675932368468352E-3</c:v>
                </c:pt>
                <c:pt idx="26">
                  <c:v>-7.0788130241382419E-2</c:v>
                </c:pt>
                <c:pt idx="27">
                  <c:v>-0.14293076178218911</c:v>
                </c:pt>
                <c:pt idx="28">
                  <c:v>-3.962322203024371E-2</c:v>
                </c:pt>
                <c:pt idx="29">
                  <c:v>2.325655830730966E-2</c:v>
                </c:pt>
                <c:pt idx="30">
                  <c:v>-7.6996406202894718E-2</c:v>
                </c:pt>
                <c:pt idx="31">
                  <c:v>-9.0676589225758164E-2</c:v>
                </c:pt>
                <c:pt idx="32">
                  <c:v>-2.6318413598588108E-2</c:v>
                </c:pt>
                <c:pt idx="33">
                  <c:v>-9.3572665419195289E-2</c:v>
                </c:pt>
                <c:pt idx="34">
                  <c:v>-8.7482737746704231E-2</c:v>
                </c:pt>
                <c:pt idx="35">
                  <c:v>6.0330194764901535E-4</c:v>
                </c:pt>
                <c:pt idx="36">
                  <c:v>-5.785880861635917E-2</c:v>
                </c:pt>
                <c:pt idx="37">
                  <c:v>-4.7503178951309621E-2</c:v>
                </c:pt>
                <c:pt idx="38">
                  <c:v>-2.9131899985216592E-2</c:v>
                </c:pt>
                <c:pt idx="39">
                  <c:v>-9.405952272075524E-2</c:v>
                </c:pt>
                <c:pt idx="40">
                  <c:v>-2.8574659907590672E-2</c:v>
                </c:pt>
                <c:pt idx="41">
                  <c:v>-1.1430269665680726E-2</c:v>
                </c:pt>
                <c:pt idx="42">
                  <c:v>-2.6109040190085864E-2</c:v>
                </c:pt>
                <c:pt idx="43">
                  <c:v>-6.7889898749726285E-2</c:v>
                </c:pt>
                <c:pt idx="44">
                  <c:v>-5.5760355257994831E-2</c:v>
                </c:pt>
                <c:pt idx="45">
                  <c:v>5.6239625043566832E-2</c:v>
                </c:pt>
                <c:pt idx="46">
                  <c:v>1.3930824173129963E-2</c:v>
                </c:pt>
                <c:pt idx="47">
                  <c:v>2.3127557934166987E-2</c:v>
                </c:pt>
                <c:pt idx="48">
                  <c:v>-1.4423674151736066E-2</c:v>
                </c:pt>
                <c:pt idx="49">
                  <c:v>7.9383371265393521E-3</c:v>
                </c:pt>
                <c:pt idx="50">
                  <c:v>-3.9554896370113113E-2</c:v>
                </c:pt>
                <c:pt idx="51">
                  <c:v>5.5789923515149553E-2</c:v>
                </c:pt>
                <c:pt idx="52">
                  <c:v>-1.8802014972010284E-2</c:v>
                </c:pt>
                <c:pt idx="53">
                  <c:v>-5.4371196326634674E-2</c:v>
                </c:pt>
                <c:pt idx="54">
                  <c:v>-3.5029256361575278E-2</c:v>
                </c:pt>
                <c:pt idx="55">
                  <c:v>-1.4969663080520945E-2</c:v>
                </c:pt>
                <c:pt idx="56">
                  <c:v>-7.9719147889214526E-2</c:v>
                </c:pt>
                <c:pt idx="57">
                  <c:v>-9.2717006189047879E-2</c:v>
                </c:pt>
                <c:pt idx="58">
                  <c:v>-4.7761280544648343E-2</c:v>
                </c:pt>
                <c:pt idx="59">
                  <c:v>-5.7725905384401699E-2</c:v>
                </c:pt>
                <c:pt idx="60">
                  <c:v>4.2994265301963708E-2</c:v>
                </c:pt>
                <c:pt idx="61">
                  <c:v>-9.1617286777875506E-2</c:v>
                </c:pt>
                <c:pt idx="62">
                  <c:v>3.8740408112829527E-3</c:v>
                </c:pt>
                <c:pt idx="63">
                  <c:v>-5.0763024738692764E-2</c:v>
                </c:pt>
                <c:pt idx="64">
                  <c:v>-6.2191787428581335E-2</c:v>
                </c:pt>
                <c:pt idx="65">
                  <c:v>-2.2162686616461258E-2</c:v>
                </c:pt>
                <c:pt idx="66">
                  <c:v>-6.5115360609219408E-2</c:v>
                </c:pt>
                <c:pt idx="67">
                  <c:v>-6.4712331915558252E-2</c:v>
                </c:pt>
                <c:pt idx="68">
                  <c:v>-6.5316430064449094E-2</c:v>
                </c:pt>
                <c:pt idx="69">
                  <c:v>-4.6603055244418101E-2</c:v>
                </c:pt>
                <c:pt idx="70">
                  <c:v>-9.0662908612394233E-2</c:v>
                </c:pt>
                <c:pt idx="71">
                  <c:v>-9.4986981471123499E-3</c:v>
                </c:pt>
                <c:pt idx="72">
                  <c:v>1.8498294985299424E-2</c:v>
                </c:pt>
                <c:pt idx="73">
                  <c:v>-6.04461133980152E-2</c:v>
                </c:pt>
                <c:pt idx="74">
                  <c:v>2.9065419258046177E-2</c:v>
                </c:pt>
                <c:pt idx="75">
                  <c:v>-2.7084826850945376E-2</c:v>
                </c:pt>
                <c:pt idx="76">
                  <c:v>-0.16126552458312915</c:v>
                </c:pt>
                <c:pt idx="77">
                  <c:v>-8.0623524248530032E-2</c:v>
                </c:pt>
                <c:pt idx="78">
                  <c:v>8.9259150795918174E-2</c:v>
                </c:pt>
                <c:pt idx="79">
                  <c:v>-4.2038517547517529E-2</c:v>
                </c:pt>
                <c:pt idx="80">
                  <c:v>-5.0147734413791056E-2</c:v>
                </c:pt>
                <c:pt idx="81">
                  <c:v>3.3068665688730903E-2</c:v>
                </c:pt>
                <c:pt idx="82">
                  <c:v>-6.6182961534401841E-2</c:v>
                </c:pt>
                <c:pt idx="83">
                  <c:v>-6.6856371990063224E-2</c:v>
                </c:pt>
                <c:pt idx="84">
                  <c:v>-6.5909882186502955E-2</c:v>
                </c:pt>
                <c:pt idx="85">
                  <c:v>3.4511186137194727E-2</c:v>
                </c:pt>
                <c:pt idx="86">
                  <c:v>0.1100068345018741</c:v>
                </c:pt>
                <c:pt idx="87">
                  <c:v>2.9672463450694408E-2</c:v>
                </c:pt>
                <c:pt idx="88">
                  <c:v>-1.8492040337356741E-2</c:v>
                </c:pt>
                <c:pt idx="89">
                  <c:v>-8.7853745925819737E-2</c:v>
                </c:pt>
                <c:pt idx="90">
                  <c:v>-2.5529406688178824E-2</c:v>
                </c:pt>
                <c:pt idx="91">
                  <c:v>1.8489977093061327E-2</c:v>
                </c:pt>
                <c:pt idx="92">
                  <c:v>-3.2639456103808584E-2</c:v>
                </c:pt>
                <c:pt idx="93">
                  <c:v>-0.12326148786066682</c:v>
                </c:pt>
                <c:pt idx="94">
                  <c:v>-0.12886778987503078</c:v>
                </c:pt>
                <c:pt idx="95">
                  <c:v>-5.1971973900215573E-2</c:v>
                </c:pt>
                <c:pt idx="96">
                  <c:v>-5.4199256718817423E-2</c:v>
                </c:pt>
                <c:pt idx="97">
                  <c:v>-1.5200806451304061E-2</c:v>
                </c:pt>
                <c:pt idx="98">
                  <c:v>-5.6328010190895839E-3</c:v>
                </c:pt>
                <c:pt idx="99">
                  <c:v>-3.9460154987672524E-2</c:v>
                </c:pt>
                <c:pt idx="100">
                  <c:v>1.0474580600437378E-2</c:v>
                </c:pt>
                <c:pt idx="101">
                  <c:v>-3.0424680969176165E-2</c:v>
                </c:pt>
                <c:pt idx="102">
                  <c:v>-5.4530425796031068E-3</c:v>
                </c:pt>
                <c:pt idx="103">
                  <c:v>-4.7066184835344416E-2</c:v>
                </c:pt>
                <c:pt idx="104">
                  <c:v>3.0001689339826498E-2</c:v>
                </c:pt>
                <c:pt idx="105">
                  <c:v>7.1398379482943142E-3</c:v>
                </c:pt>
                <c:pt idx="106">
                  <c:v>-2.8333479225089775E-2</c:v>
                </c:pt>
                <c:pt idx="107">
                  <c:v>4.5007994929733286E-3</c:v>
                </c:pt>
                <c:pt idx="108">
                  <c:v>5.19840284239379E-2</c:v>
                </c:pt>
                <c:pt idx="109">
                  <c:v>8.5789232978548569E-2</c:v>
                </c:pt>
                <c:pt idx="110">
                  <c:v>4.8188494689469508E-3</c:v>
                </c:pt>
                <c:pt idx="111">
                  <c:v>8.2180100384995569E-2</c:v>
                </c:pt>
                <c:pt idx="112">
                  <c:v>4.7418609323443661E-2</c:v>
                </c:pt>
                <c:pt idx="113">
                  <c:v>0.10222303975925229</c:v>
                </c:pt>
                <c:pt idx="114">
                  <c:v>6.334788446965689E-2</c:v>
                </c:pt>
                <c:pt idx="115">
                  <c:v>8.7232328598425113E-2</c:v>
                </c:pt>
                <c:pt idx="116">
                  <c:v>0.15846763227337135</c:v>
                </c:pt>
                <c:pt idx="117">
                  <c:v>-4.0260154346306365E-2</c:v>
                </c:pt>
                <c:pt idx="118">
                  <c:v>-1.0650170433557093E-2</c:v>
                </c:pt>
                <c:pt idx="119">
                  <c:v>-2.1424899587302093E-2</c:v>
                </c:pt>
                <c:pt idx="120">
                  <c:v>9.741369137213951E-2</c:v>
                </c:pt>
                <c:pt idx="121">
                  <c:v>4.0625604632190004E-2</c:v>
                </c:pt>
                <c:pt idx="122">
                  <c:v>1.6149535288320749E-2</c:v>
                </c:pt>
                <c:pt idx="123">
                  <c:v>-3.8514867696200383E-2</c:v>
                </c:pt>
                <c:pt idx="124">
                  <c:v>4.173837310290196E-2</c:v>
                </c:pt>
                <c:pt idx="125">
                  <c:v>0.19171972908397095</c:v>
                </c:pt>
                <c:pt idx="126">
                  <c:v>5.7934609366036227E-2</c:v>
                </c:pt>
                <c:pt idx="127">
                  <c:v>1.0157431146659235E-2</c:v>
                </c:pt>
                <c:pt idx="128">
                  <c:v>6.8011132258639861E-2</c:v>
                </c:pt>
                <c:pt idx="129">
                  <c:v>0.1273533405544498</c:v>
                </c:pt>
                <c:pt idx="130">
                  <c:v>5.9746566611856622E-2</c:v>
                </c:pt>
                <c:pt idx="131">
                  <c:v>0.10071035598493694</c:v>
                </c:pt>
                <c:pt idx="132">
                  <c:v>-2.1730366829508796E-2</c:v>
                </c:pt>
                <c:pt idx="133">
                  <c:v>7.7543486214253221E-3</c:v>
                </c:pt>
                <c:pt idx="134">
                  <c:v>0.13833538869618422</c:v>
                </c:pt>
                <c:pt idx="135">
                  <c:v>6.0767125097868302E-2</c:v>
                </c:pt>
                <c:pt idx="136">
                  <c:v>5.2445645944771968E-2</c:v>
                </c:pt>
                <c:pt idx="137">
                  <c:v>-3.3385953401712243E-2</c:v>
                </c:pt>
                <c:pt idx="138">
                  <c:v>8.2000837886958777E-2</c:v>
                </c:pt>
                <c:pt idx="139">
                  <c:v>0.19561753570673091</c:v>
                </c:pt>
                <c:pt idx="140">
                  <c:v>0.1122605267115091</c:v>
                </c:pt>
                <c:pt idx="141">
                  <c:v>0.14051936651067365</c:v>
                </c:pt>
                <c:pt idx="142">
                  <c:v>0.1132610474107878</c:v>
                </c:pt>
                <c:pt idx="143">
                  <c:v>-4.7522926135599164E-2</c:v>
                </c:pt>
                <c:pt idx="144">
                  <c:v>-3.5706930424382222E-2</c:v>
                </c:pt>
                <c:pt idx="145">
                  <c:v>0.12621409650083848</c:v>
                </c:pt>
                <c:pt idx="146">
                  <c:v>3.9396295000472037E-2</c:v>
                </c:pt>
                <c:pt idx="147">
                  <c:v>0.1187786164405864</c:v>
                </c:pt>
                <c:pt idx="148">
                  <c:v>-6.4238008728501939E-2</c:v>
                </c:pt>
                <c:pt idx="149">
                  <c:v>2.1566528946429742E-2</c:v>
                </c:pt>
                <c:pt idx="150">
                  <c:v>1.5772182898530218E-2</c:v>
                </c:pt>
                <c:pt idx="151">
                  <c:v>3.9293913462124408E-2</c:v>
                </c:pt>
                <c:pt idx="152">
                  <c:v>0.11644147886725875</c:v>
                </c:pt>
                <c:pt idx="153">
                  <c:v>-4.0145214379776917E-2</c:v>
                </c:pt>
                <c:pt idx="154">
                  <c:v>5.7702102824499946E-2</c:v>
                </c:pt>
                <c:pt idx="155">
                  <c:v>9.0590631387996723E-3</c:v>
                </c:pt>
                <c:pt idx="156">
                  <c:v>1.5246693398601963E-2</c:v>
                </c:pt>
                <c:pt idx="157">
                  <c:v>-1.0581139488401448E-2</c:v>
                </c:pt>
                <c:pt idx="158">
                  <c:v>7.906603090633979E-2</c:v>
                </c:pt>
                <c:pt idx="159">
                  <c:v>-5.7446916196660425E-2</c:v>
                </c:pt>
                <c:pt idx="160">
                  <c:v>-0.10103619750136517</c:v>
                </c:pt>
                <c:pt idx="161">
                  <c:v>8.3748566421029125E-2</c:v>
                </c:pt>
                <c:pt idx="162">
                  <c:v>-5.0900622254040684E-2</c:v>
                </c:pt>
                <c:pt idx="163">
                  <c:v>0.22724182176212793</c:v>
                </c:pt>
                <c:pt idx="164">
                  <c:v>-8.6280040380316336E-2</c:v>
                </c:pt>
                <c:pt idx="165">
                  <c:v>-5.5679177895832765E-2</c:v>
                </c:pt>
                <c:pt idx="166">
                  <c:v>0.11219437070554505</c:v>
                </c:pt>
                <c:pt idx="167">
                  <c:v>-7.2695442776726793E-2</c:v>
                </c:pt>
                <c:pt idx="168">
                  <c:v>3.5641059917004725E-2</c:v>
                </c:pt>
                <c:pt idx="169">
                  <c:v>1.0284344706121828E-3</c:v>
                </c:pt>
                <c:pt idx="170">
                  <c:v>-4.5274943042215909E-2</c:v>
                </c:pt>
                <c:pt idx="171">
                  <c:v>2.6642997157189541E-2</c:v>
                </c:pt>
                <c:pt idx="172">
                  <c:v>7.0899437192814219E-2</c:v>
                </c:pt>
                <c:pt idx="173">
                  <c:v>-2.5584647749461453E-2</c:v>
                </c:pt>
                <c:pt idx="174">
                  <c:v>-9.4509014832169669E-2</c:v>
                </c:pt>
                <c:pt idx="175">
                  <c:v>1.0446369734381733E-2</c:v>
                </c:pt>
                <c:pt idx="176">
                  <c:v>-0.14581630314290805</c:v>
                </c:pt>
                <c:pt idx="177">
                  <c:v>9.4448681697251402E-2</c:v>
                </c:pt>
                <c:pt idx="178">
                  <c:v>-1.7599900853731754E-2</c:v>
                </c:pt>
                <c:pt idx="179">
                  <c:v>-7.5577763631784478E-2</c:v>
                </c:pt>
                <c:pt idx="180">
                  <c:v>-7.9049565667681065E-2</c:v>
                </c:pt>
                <c:pt idx="181">
                  <c:v>-7.8557132333457957E-2</c:v>
                </c:pt>
                <c:pt idx="182">
                  <c:v>-0.15346899484183041</c:v>
                </c:pt>
                <c:pt idx="183">
                  <c:v>8.7870213877181413E-2</c:v>
                </c:pt>
                <c:pt idx="184">
                  <c:v>-0.12563868926383748</c:v>
                </c:pt>
                <c:pt idx="185">
                  <c:v>-0.11487900578834598</c:v>
                </c:pt>
                <c:pt idx="186">
                  <c:v>-2.2317027775272891E-2</c:v>
                </c:pt>
                <c:pt idx="187">
                  <c:v>-0.1009443899772009</c:v>
                </c:pt>
                <c:pt idx="188">
                  <c:v>-0.12546023795109562</c:v>
                </c:pt>
                <c:pt idx="189">
                  <c:v>3.6240214674862159E-2</c:v>
                </c:pt>
                <c:pt idx="190">
                  <c:v>3.080854111559006E-2</c:v>
                </c:pt>
                <c:pt idx="191">
                  <c:v>-0.21580904945439272</c:v>
                </c:pt>
                <c:pt idx="192">
                  <c:v>-9.9035583645772363E-2</c:v>
                </c:pt>
                <c:pt idx="193">
                  <c:v>-0.14909005512534179</c:v>
                </c:pt>
                <c:pt idx="194">
                  <c:v>-0.1789356121661001</c:v>
                </c:pt>
                <c:pt idx="195">
                  <c:v>-0.12584254054988264</c:v>
                </c:pt>
                <c:pt idx="196">
                  <c:v>-0.2663889154473722</c:v>
                </c:pt>
                <c:pt idx="197">
                  <c:v>-0.14959519957737655</c:v>
                </c:pt>
                <c:pt idx="198">
                  <c:v>-0.2337547482048663</c:v>
                </c:pt>
                <c:pt idx="199">
                  <c:v>-0.23046037212834136</c:v>
                </c:pt>
                <c:pt idx="200">
                  <c:v>-0.2737769173851845</c:v>
                </c:pt>
                <c:pt idx="201">
                  <c:v>-0.46871272281360632</c:v>
                </c:pt>
                <c:pt idx="202">
                  <c:v>-0.31838023194169551</c:v>
                </c:pt>
                <c:pt idx="203">
                  <c:v>-0.32456424970624909</c:v>
                </c:pt>
                <c:pt idx="204">
                  <c:v>-0.38977791123107153</c:v>
                </c:pt>
                <c:pt idx="205">
                  <c:v>-0.45821568730573858</c:v>
                </c:pt>
                <c:pt idx="206">
                  <c:v>-0.42435231136405349</c:v>
                </c:pt>
                <c:pt idx="207">
                  <c:v>-0.41303664418946795</c:v>
                </c:pt>
                <c:pt idx="208">
                  <c:v>-0.31482343839062565</c:v>
                </c:pt>
                <c:pt idx="209">
                  <c:v>-0.25307090968722434</c:v>
                </c:pt>
                <c:pt idx="210">
                  <c:v>-0.6096872461932108</c:v>
                </c:pt>
                <c:pt idx="211">
                  <c:v>-0.67060522403311751</c:v>
                </c:pt>
                <c:pt idx="212">
                  <c:v>-0.93056441599808437</c:v>
                </c:pt>
                <c:pt idx="213">
                  <c:v>-0.63704971732437343</c:v>
                </c:pt>
                <c:pt idx="214">
                  <c:v>-0.94596485840863664</c:v>
                </c:pt>
                <c:pt idx="215">
                  <c:v>-1.0486098777259798</c:v>
                </c:pt>
                <c:pt idx="216">
                  <c:v>-1.1073048539462107</c:v>
                </c:pt>
                <c:pt idx="217">
                  <c:v>-1.1940000013920127</c:v>
                </c:pt>
                <c:pt idx="218">
                  <c:v>-1.0285953969263772</c:v>
                </c:pt>
                <c:pt idx="219">
                  <c:v>-1.1831483795060223</c:v>
                </c:pt>
                <c:pt idx="220">
                  <c:v>-1.1253945391587976</c:v>
                </c:pt>
                <c:pt idx="221">
                  <c:v>-1.1608638316092055</c:v>
                </c:pt>
                <c:pt idx="222">
                  <c:v>-1.4238759267058612</c:v>
                </c:pt>
                <c:pt idx="223">
                  <c:v>-1.4444438099012658</c:v>
                </c:pt>
                <c:pt idx="224">
                  <c:v>-1.755608399491841</c:v>
                </c:pt>
                <c:pt idx="225">
                  <c:v>-1.7586495184294364</c:v>
                </c:pt>
                <c:pt idx="226">
                  <c:v>-1.8985137806173427</c:v>
                </c:pt>
                <c:pt idx="227">
                  <c:v>-1.9567058322255164</c:v>
                </c:pt>
                <c:pt idx="228">
                  <c:v>-1.5360367770238526</c:v>
                </c:pt>
                <c:pt idx="229">
                  <c:v>-2.0703755849153538</c:v>
                </c:pt>
                <c:pt idx="230">
                  <c:v>-2.631612348670501</c:v>
                </c:pt>
                <c:pt idx="231">
                  <c:v>-2.5501997187559979</c:v>
                </c:pt>
                <c:pt idx="232">
                  <c:v>-2.4617564597271553</c:v>
                </c:pt>
                <c:pt idx="233">
                  <c:v>-3.1920556337537107</c:v>
                </c:pt>
                <c:pt idx="234">
                  <c:v>-3.1348505250587948</c:v>
                </c:pt>
                <c:pt idx="235">
                  <c:v>-3.8099020692263181</c:v>
                </c:pt>
                <c:pt idx="236">
                  <c:v>-4.421622254930945</c:v>
                </c:pt>
                <c:pt idx="237">
                  <c:v>-4.0876733180954048</c:v>
                </c:pt>
                <c:pt idx="238">
                  <c:v>-5.4443927201759905</c:v>
                </c:pt>
                <c:pt idx="239">
                  <c:v>-5.0412621627629051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sweepAPT!$EF$31</c:f>
              <c:strCache>
                <c:ptCount val="1"/>
                <c:pt idx="0">
                  <c:v>poly2(32)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sweepAPT!$EF$32:$EF$271</c:f>
              <c:numCache>
                <c:formatCode>General</c:formatCode>
                <c:ptCount val="240"/>
                <c:pt idx="0">
                  <c:v>0.3249537442586643</c:v>
                </c:pt>
                <c:pt idx="1">
                  <c:v>0.31901772276576423</c:v>
                </c:pt>
                <c:pt idx="2">
                  <c:v>0.3131446933021067</c:v>
                </c:pt>
                <c:pt idx="3">
                  <c:v>0.20839417551209749</c:v>
                </c:pt>
                <c:pt idx="4">
                  <c:v>0.2389217216636581</c:v>
                </c:pt>
                <c:pt idx="5">
                  <c:v>0.21316402933235423</c:v>
                </c:pt>
                <c:pt idx="6">
                  <c:v>0.19646287599314149</c:v>
                </c:pt>
                <c:pt idx="7">
                  <c:v>0.21612722790710848</c:v>
                </c:pt>
                <c:pt idx="8">
                  <c:v>0.1708168606012137</c:v>
                </c:pt>
                <c:pt idx="9">
                  <c:v>0.20490408417153105</c:v>
                </c:pt>
                <c:pt idx="10">
                  <c:v>0.12404963875147956</c:v>
                </c:pt>
                <c:pt idx="11">
                  <c:v>0.14536312125824224</c:v>
                </c:pt>
                <c:pt idx="12">
                  <c:v>5.4723270492964105E-2</c:v>
                </c:pt>
                <c:pt idx="13">
                  <c:v>8.6832164115456578E-2</c:v>
                </c:pt>
                <c:pt idx="14">
                  <c:v>0.15161067078815904</c:v>
                </c:pt>
                <c:pt idx="15">
                  <c:v>0.11757194065029353</c:v>
                </c:pt>
                <c:pt idx="16">
                  <c:v>0.10960089713072563</c:v>
                </c:pt>
                <c:pt idx="17">
                  <c:v>8.7084593285702283E-2</c:v>
                </c:pt>
                <c:pt idx="18">
                  <c:v>7.159480086812664E-2</c:v>
                </c:pt>
                <c:pt idx="19">
                  <c:v>0.12588696834662016</c:v>
                </c:pt>
                <c:pt idx="20">
                  <c:v>1.584294457671831E-3</c:v>
                </c:pt>
                <c:pt idx="21">
                  <c:v>4.3429434072614015E-2</c:v>
                </c:pt>
                <c:pt idx="22">
                  <c:v>5.2805174008518918E-2</c:v>
                </c:pt>
                <c:pt idx="23">
                  <c:v>3.4037160273776124E-2</c:v>
                </c:pt>
                <c:pt idx="24">
                  <c:v>1.7609279785226306E-2</c:v>
                </c:pt>
                <c:pt idx="25">
                  <c:v>3.8199261348211166E-2</c:v>
                </c:pt>
                <c:pt idx="26">
                  <c:v>-4.2964436095004999E-2</c:v>
                </c:pt>
                <c:pt idx="27">
                  <c:v>-0.11963668323939203</c:v>
                </c:pt>
                <c:pt idx="28">
                  <c:v>-2.0780400729584869E-2</c:v>
                </c:pt>
                <c:pt idx="29">
                  <c:v>3.7726480727229728E-2</c:v>
                </c:pt>
                <c:pt idx="30">
                  <c:v>-6.6821024302278431E-2</c:v>
                </c:pt>
                <c:pt idx="31">
                  <c:v>-8.4717389483039085E-2</c:v>
                </c:pt>
                <c:pt idx="32">
                  <c:v>-2.4497037652338349E-2</c:v>
                </c:pt>
                <c:pt idx="33">
                  <c:v>-9.5810754907986961E-2</c:v>
                </c:pt>
                <c:pt idx="34">
                  <c:v>-9.3701934309123658E-2</c:v>
                </c:pt>
                <c:pt idx="35">
                  <c:v>-9.5186433269773829E-3</c:v>
                </c:pt>
                <c:pt idx="36">
                  <c:v>-7.1805144241771757E-2</c:v>
                </c:pt>
                <c:pt idx="37">
                  <c:v>-6.519554656609472E-2</c:v>
                </c:pt>
                <c:pt idx="38">
                  <c:v>-5.0491941227946313E-2</c:v>
                </c:pt>
                <c:pt idx="39">
                  <c:v>-0.1190088792300088</c:v>
                </c:pt>
                <c:pt idx="40">
                  <c:v>-5.7034973321947291E-2</c:v>
                </c:pt>
                <c:pt idx="41">
                  <c:v>-4.3323181623726725E-2</c:v>
                </c:pt>
                <c:pt idx="42">
                  <c:v>-6.1356192330393355E-2</c:v>
                </c:pt>
                <c:pt idx="43">
                  <c:v>-0.10641293271087449</c:v>
                </c:pt>
                <c:pt idx="44">
                  <c:v>-9.7480912678570064E-2</c:v>
                </c:pt>
                <c:pt idx="45">
                  <c:v>1.139990252498535E-2</c:v>
                </c:pt>
                <c:pt idx="46">
                  <c:v>-3.3949705082036985E-2</c:v>
                </c:pt>
                <c:pt idx="47">
                  <c:v>-2.7715419696157539E-2</c:v>
                </c:pt>
                <c:pt idx="48">
                  <c:v>-6.8150741795797387E-2</c:v>
                </c:pt>
                <c:pt idx="49">
                  <c:v>-4.8594462169852193E-2</c:v>
                </c:pt>
                <c:pt idx="50">
                  <c:v>-9.8815068957406993E-2</c:v>
                </c:pt>
                <c:pt idx="51">
                  <c:v>-6.1192640016187738E-3</c:v>
                </c:pt>
                <c:pt idx="52">
                  <c:v>-8.328185905683938E-2</c:v>
                </c:pt>
                <c:pt idx="53">
                  <c:v>-0.12134333861810376</c:v>
                </c:pt>
                <c:pt idx="54">
                  <c:v>-0.10441533849826357</c:v>
                </c:pt>
                <c:pt idx="55">
                  <c:v>-8.6691326701007654E-2</c:v>
                </c:pt>
                <c:pt idx="56">
                  <c:v>-0.15369803463207887</c:v>
                </c:pt>
                <c:pt idx="57">
                  <c:v>-0.16887475769286908</c:v>
                </c:pt>
                <c:pt idx="58">
                  <c:v>-0.12601953844800562</c:v>
                </c:pt>
                <c:pt idx="59">
                  <c:v>-0.13800631132588137</c:v>
                </c:pt>
                <c:pt idx="60">
                  <c:v>-3.9229930316210471E-2</c:v>
                </c:pt>
                <c:pt idx="61">
                  <c:v>-0.17570691371132341</c:v>
                </c:pt>
                <c:pt idx="62">
                  <c:v>-8.2002659076017892E-2</c:v>
                </c:pt>
                <c:pt idx="63">
                  <c:v>-0.13834843921843287</c:v>
                </c:pt>
                <c:pt idx="64">
                  <c:v>-0.15140755813933282</c:v>
                </c:pt>
                <c:pt idx="65">
                  <c:v>-0.11293045519681044</c:v>
                </c:pt>
                <c:pt idx="66">
                  <c:v>-0.1573567686977384</c:v>
                </c:pt>
                <c:pt idx="67">
                  <c:v>-0.15834902115083338</c:v>
                </c:pt>
                <c:pt idx="68">
                  <c:v>-0.16027004208505957</c:v>
                </c:pt>
                <c:pt idx="69">
                  <c:v>-0.14279523168894315</c:v>
                </c:pt>
                <c:pt idx="70">
                  <c:v>-0.18801529111940596</c:v>
                </c:pt>
                <c:pt idx="71">
                  <c:v>-0.10793292835519708</c:v>
                </c:pt>
                <c:pt idx="72">
                  <c:v>-8.0939424562430418E-2</c:v>
                </c:pt>
                <c:pt idx="73">
                  <c:v>-0.16080896392397648</c:v>
                </c:pt>
                <c:pt idx="74">
                  <c:v>-7.214420388473286E-2</c:v>
                </c:pt>
                <c:pt idx="75">
                  <c:v>-0.12906286424911428</c:v>
                </c:pt>
                <c:pt idx="76">
                  <c:v>-0.26393361787526715</c:v>
                </c:pt>
                <c:pt idx="77">
                  <c:v>-0.18390331507321633</c:v>
                </c:pt>
                <c:pt idx="78">
                  <c:v>-1.455397919989565E-2</c:v>
                </c:pt>
                <c:pt idx="79">
                  <c:v>-0.14630662835303809</c:v>
                </c:pt>
                <c:pt idx="80">
                  <c:v>-0.15479246766759758</c:v>
                </c:pt>
                <c:pt idx="81">
                  <c:v>-7.1874331651940793E-2</c:v>
                </c:pt>
                <c:pt idx="82">
                  <c:v>-0.17134586460052503</c:v>
                </c:pt>
                <c:pt idx="83">
                  <c:v>-0.17216082242021713</c:v>
                </c:pt>
                <c:pt idx="84">
                  <c:v>-0.17127752161925969</c:v>
                </c:pt>
                <c:pt idx="85">
                  <c:v>-7.0841283936744048E-2</c:v>
                </c:pt>
                <c:pt idx="86">
                  <c:v>4.7478921481669545E-3</c:v>
                </c:pt>
                <c:pt idx="87">
                  <c:v>-7.5414592821360316E-2</c:v>
                </c:pt>
                <c:pt idx="88">
                  <c:v>-0.12332885216633116</c:v>
                </c:pt>
                <c:pt idx="89">
                  <c:v>-0.19236195495029307</c:v>
                </c:pt>
                <c:pt idx="90">
                  <c:v>-0.12963065454673739</c:v>
                </c:pt>
                <c:pt idx="91">
                  <c:v>-8.512595123816169E-2</c:v>
                </c:pt>
                <c:pt idx="92">
                  <c:v>-0.13569170654628238</c:v>
                </c:pt>
                <c:pt idx="93">
                  <c:v>-0.22567170205295639</c:v>
                </c:pt>
                <c:pt idx="94">
                  <c:v>-0.23055760945572246</c:v>
                </c:pt>
                <c:pt idx="95">
                  <c:v>-0.15286304050788857</c:v>
                </c:pt>
                <c:pt idx="96">
                  <c:v>-0.15421321199205096</c:v>
                </c:pt>
                <c:pt idx="97">
                  <c:v>-0.11425929202867735</c:v>
                </c:pt>
                <c:pt idx="98">
                  <c:v>-0.10365745853918185</c:v>
                </c:pt>
                <c:pt idx="99">
                  <c:v>-0.13637262608906298</c:v>
                </c:pt>
                <c:pt idx="100">
                  <c:v>-8.5247345720837586E-2</c:v>
                </c:pt>
                <c:pt idx="101">
                  <c:v>-0.12487770414890775</c:v>
                </c:pt>
                <c:pt idx="102">
                  <c:v>-9.8558804256377641E-2</c:v>
                </c:pt>
                <c:pt idx="103">
                  <c:v>-0.13874632664773401</c:v>
                </c:pt>
                <c:pt idx="104">
                  <c:v>-6.0174474246750265E-2</c:v>
                </c:pt>
                <c:pt idx="105">
                  <c:v>-8.1453989051063047E-2</c:v>
                </c:pt>
                <c:pt idx="106">
                  <c:v>-0.11526661127579985</c:v>
                </c:pt>
                <c:pt idx="107">
                  <c:v>-8.0693279247682881E-2</c:v>
                </c:pt>
                <c:pt idx="108">
                  <c:v>-3.1392638645229454E-2</c:v>
                </c:pt>
                <c:pt idx="109">
                  <c:v>4.3083359422908529E-3</c:v>
                </c:pt>
                <c:pt idx="110">
                  <c:v>-7.4687919172987449E-2</c:v>
                </c:pt>
                <c:pt idx="111">
                  <c:v>4.7258184988052676E-3</c:v>
                </c:pt>
                <c:pt idx="112">
                  <c:v>-2.7904827445581759E-2</c:v>
                </c:pt>
                <c:pt idx="113">
                  <c:v>2.9108806468812531E-2</c:v>
                </c:pt>
                <c:pt idx="114">
                  <c:v>-7.4787869807693141E-3</c:v>
                </c:pt>
                <c:pt idx="115">
                  <c:v>1.8771577349419033E-2</c:v>
                </c:pt>
                <c:pt idx="116">
                  <c:v>9.2451159587220388E-2</c:v>
                </c:pt>
                <c:pt idx="117">
                  <c:v>-0.10375399010818853</c:v>
                </c:pt>
                <c:pt idx="118">
                  <c:v>-7.1543010909756788E-2</c:v>
                </c:pt>
                <c:pt idx="119">
                  <c:v>-7.9638386416384321E-2</c:v>
                </c:pt>
                <c:pt idx="120">
                  <c:v>4.1957916551588426E-2</c:v>
                </c:pt>
                <c:pt idx="121">
                  <c:v>-1.1994099818416259E-2</c:v>
                </c:pt>
                <c:pt idx="122">
                  <c:v>-3.3555740430912806E-2</c:v>
                </c:pt>
                <c:pt idx="123">
                  <c:v>-8.5227356322647552E-2</c:v>
                </c:pt>
                <c:pt idx="124">
                  <c:v>-1.9029700693309337E-3</c:v>
                </c:pt>
                <c:pt idx="125">
                  <c:v>0.15122788972737311</c:v>
                </c:pt>
                <c:pt idx="126">
                  <c:v>2.0670632186487126E-2</c:v>
                </c:pt>
                <c:pt idx="127">
                  <c:v>-2.3800325494420349E-2</c:v>
                </c:pt>
                <c:pt idx="128">
                  <c:v>3.7437954517457683E-2</c:v>
                </c:pt>
                <c:pt idx="129">
                  <c:v>0.10024310007458581</c:v>
                </c:pt>
                <c:pt idx="130">
                  <c:v>3.6177621754724498E-2</c:v>
                </c:pt>
                <c:pt idx="131">
                  <c:v>8.0761065111957464E-2</c:v>
                </c:pt>
                <c:pt idx="132">
                  <c:v>-3.7981645356914839E-2</c:v>
                </c:pt>
                <c:pt idx="133">
                  <c:v>-4.7205591989794016E-3</c:v>
                </c:pt>
                <c:pt idx="134">
                  <c:v>0.1297152099441945</c:v>
                </c:pt>
                <c:pt idx="135">
                  <c:v>5.6080033775714355E-2</c:v>
                </c:pt>
                <c:pt idx="136">
                  <c:v>5.1770000413874584E-2</c:v>
                </c:pt>
                <c:pt idx="137">
                  <c:v>-2.9971794779932281E-2</c:v>
                </c:pt>
                <c:pt idx="138">
                  <c:v>8.9583159022836867E-2</c:v>
                </c:pt>
                <c:pt idx="139">
                  <c:v>0.20744637771812791</c:v>
                </c:pt>
                <c:pt idx="140">
                  <c:v>0.1284142479598458</c:v>
                </c:pt>
                <c:pt idx="141">
                  <c:v>0.16107632535736371</c:v>
                </c:pt>
                <c:pt idx="142">
                  <c:v>0.13829960221725912</c:v>
                </c:pt>
                <c:pt idx="143">
                  <c:v>-1.7924417007925797E-2</c:v>
                </c:pt>
                <c:pt idx="144">
                  <c:v>-1.4701086140860298E-3</c:v>
                </c:pt>
                <c:pt idx="145">
                  <c:v>0.16516758935517117</c:v>
                </c:pt>
                <c:pt idx="146">
                  <c:v>8.3144817260269122E-2</c:v>
                </c:pt>
                <c:pt idx="147">
                  <c:v>0.16740052646726866</c:v>
                </c:pt>
                <c:pt idx="148">
                  <c:v>-1.066435257352083E-2</c:v>
                </c:pt>
                <c:pt idx="149">
                  <c:v>8.0170289591130484E-2</c:v>
                </c:pt>
                <c:pt idx="150">
                  <c:v>7.9484406394371376E-2</c:v>
                </c:pt>
                <c:pt idx="151">
                  <c:v>0.10819295817053387</c:v>
                </c:pt>
                <c:pt idx="152">
                  <c:v>0.1906057031496502</c:v>
                </c:pt>
                <c:pt idx="153">
                  <c:v>3.9362547838017292E-2</c:v>
                </c:pt>
                <c:pt idx="154">
                  <c:v>0.14263176133912481</c:v>
                </c:pt>
                <c:pt idx="155">
                  <c:v>9.9488976311668864E-2</c:v>
                </c:pt>
                <c:pt idx="156">
                  <c:v>0.11125521959113627</c:v>
                </c:pt>
                <c:pt idx="157">
                  <c:v>9.1084358085218753E-2</c:v>
                </c:pt>
                <c:pt idx="158">
                  <c:v>0.18646685822246667</c:v>
                </c:pt>
                <c:pt idx="159">
                  <c:v>5.5767599223393916E-2</c:v>
                </c:pt>
                <c:pt idx="160">
                  <c:v>1.8070364384037418E-2</c:v>
                </c:pt>
                <c:pt idx="161">
                  <c:v>0.20882553313319363</c:v>
                </c:pt>
                <c:pt idx="162">
                  <c:v>8.0225107646320737E-2</c:v>
                </c:pt>
                <c:pt idx="163">
                  <c:v>0.36449467321209994</c:v>
                </c:pt>
                <c:pt idx="164">
                  <c:v>5.7178290980687052E-2</c:v>
                </c:pt>
                <c:pt idx="165">
                  <c:v>9.406299173760857E-2</c:v>
                </c:pt>
                <c:pt idx="166">
                  <c:v>0.26829873697285933</c:v>
                </c:pt>
                <c:pt idx="167">
                  <c:v>8.9849478485881207E-2</c:v>
                </c:pt>
                <c:pt idx="168">
                  <c:v>0.20470489453632013</c:v>
                </c:pt>
                <c:pt idx="169">
                  <c:v>0.17668954080806287</c:v>
                </c:pt>
                <c:pt idx="170">
                  <c:v>0.13706179337478375</c:v>
                </c:pt>
                <c:pt idx="171">
                  <c:v>0.21573372201516605</c:v>
                </c:pt>
                <c:pt idx="172">
                  <c:v>0.26682250885318837</c:v>
                </c:pt>
                <c:pt idx="173">
                  <c:v>0.1772491290747169</c:v>
                </c:pt>
                <c:pt idx="174">
                  <c:v>0.11531382551724789</c:v>
                </c:pt>
                <c:pt idx="175">
                  <c:v>0.22733663197045217</c:v>
                </c:pt>
                <c:pt idx="176">
                  <c:v>7.821973934123605E-2</c:v>
                </c:pt>
                <c:pt idx="177">
                  <c:v>0.32570886279088995</c:v>
                </c:pt>
                <c:pt idx="178">
                  <c:v>0.22096277721082203</c:v>
                </c:pt>
                <c:pt idx="179">
                  <c:v>0.17036576976510531</c:v>
                </c:pt>
                <c:pt idx="180">
                  <c:v>0.17435318142296552</c:v>
                </c:pt>
                <c:pt idx="181">
                  <c:v>0.1823831868123662</c:v>
                </c:pt>
                <c:pt idx="182">
                  <c:v>0.11508725472059211</c:v>
                </c:pt>
                <c:pt idx="183">
                  <c:v>0.36412075221762308</c:v>
                </c:pt>
                <c:pt idx="184">
                  <c:v>0.15838449621603701</c:v>
                </c:pt>
                <c:pt idx="185">
                  <c:v>0.17699518519238921</c:v>
                </c:pt>
                <c:pt idx="186">
                  <c:v>0.27748652706774379</c:v>
                </c:pt>
                <c:pt idx="187">
                  <c:v>0.20686688708951095</c:v>
                </c:pt>
                <c:pt idx="188">
                  <c:v>0.19043711970073218</c:v>
                </c:pt>
                <c:pt idx="189">
                  <c:v>0.36030201127324091</c:v>
                </c:pt>
                <c:pt idx="190">
                  <c:v>0.36311313502192633</c:v>
                </c:pt>
                <c:pt idx="191">
                  <c:v>0.12481670012132184</c:v>
                </c:pt>
                <c:pt idx="192">
                  <c:v>0.24998967996074839</c:v>
                </c:pt>
                <c:pt idx="193">
                  <c:v>0.20841308087339883</c:v>
                </c:pt>
                <c:pt idx="194">
                  <c:v>0.18712375458628117</c:v>
                </c:pt>
                <c:pt idx="195">
                  <c:v>0.24885141531756716</c:v>
                </c:pt>
                <c:pt idx="196">
                  <c:v>0.11701798789655271</c:v>
                </c:pt>
                <c:pt idx="197">
                  <c:v>0.24260300960445136</c:v>
                </c:pt>
                <c:pt idx="198">
                  <c:v>0.16731312517629249</c:v>
                </c:pt>
                <c:pt idx="199">
                  <c:v>0.17955552381356199</c:v>
                </c:pt>
                <c:pt idx="200">
                  <c:v>0.14526535947888419</c:v>
                </c:pt>
                <c:pt idx="201">
                  <c:v>-4.0565706665951495E-2</c:v>
                </c:pt>
                <c:pt idx="202">
                  <c:v>0.11894988185096622</c:v>
                </c:pt>
                <c:pt idx="203">
                  <c:v>0.12202732009283324</c:v>
                </c:pt>
                <c:pt idx="204">
                  <c:v>6.615347293585927E-2</c:v>
                </c:pt>
                <c:pt idx="205">
                  <c:v>7.1338695904614724E-3</c:v>
                </c:pt>
                <c:pt idx="206">
                  <c:v>5.0493776622836606E-2</c:v>
                </c:pt>
                <c:pt idx="207">
                  <c:v>7.1384333249525866E-2</c:v>
                </c:pt>
                <c:pt idx="208">
                  <c:v>0.17925078686189266</c:v>
                </c:pt>
                <c:pt idx="209">
                  <c:v>0.25073492174024636</c:v>
                </c:pt>
                <c:pt idx="210">
                  <c:v>-9.6071450229366917E-2</c:v>
                </c:pt>
                <c:pt idx="211">
                  <c:v>-0.14710110517148678</c:v>
                </c:pt>
                <c:pt idx="212">
                  <c:v>-0.39709361587724601</c:v>
                </c:pt>
                <c:pt idx="213">
                  <c:v>-9.3533877582899549E-2</c:v>
                </c:pt>
                <c:pt idx="214">
                  <c:v>-0.39232562068511356</c:v>
                </c:pt>
                <c:pt idx="215">
                  <c:v>-0.48476888365897963</c:v>
                </c:pt>
                <c:pt idx="216">
                  <c:v>-0.53318374517431977</c:v>
                </c:pt>
                <c:pt idx="217">
                  <c:v>-0.6095204195538102</c:v>
                </c:pt>
                <c:pt idx="218">
                  <c:v>-0.43367898366044244</c:v>
                </c:pt>
                <c:pt idx="219">
                  <c:v>-0.57771677645093433</c:v>
                </c:pt>
                <c:pt idx="220">
                  <c:v>-0.5093693879531358</c:v>
                </c:pt>
                <c:pt idx="221">
                  <c:v>-0.53416677389154898</c:v>
                </c:pt>
                <c:pt idx="222">
                  <c:v>-0.78642860411478921</c:v>
                </c:pt>
                <c:pt idx="223">
                  <c:v>-0.79616786407535756</c:v>
                </c:pt>
                <c:pt idx="224">
                  <c:v>-1.0964254720696829</c:v>
                </c:pt>
                <c:pt idx="225">
                  <c:v>-1.0884812510496005</c:v>
                </c:pt>
                <c:pt idx="226">
                  <c:v>-1.2172818149184081</c:v>
                </c:pt>
                <c:pt idx="227">
                  <c:v>-1.2643318098460625</c:v>
                </c:pt>
                <c:pt idx="228">
                  <c:v>-0.8324423396024585</c:v>
                </c:pt>
                <c:pt idx="229">
                  <c:v>-1.3554823740906059</c:v>
                </c:pt>
                <c:pt idx="230">
                  <c:v>-1.9053420060809785</c:v>
                </c:pt>
                <c:pt idx="231">
                  <c:v>-1.8124738860402729</c:v>
                </c:pt>
                <c:pt idx="232">
                  <c:v>-1.712496778523807</c:v>
                </c:pt>
                <c:pt idx="233">
                  <c:v>-2.4311837457013254</c:v>
                </c:pt>
                <c:pt idx="234">
                  <c:v>-2.3622880717959518</c:v>
                </c:pt>
                <c:pt idx="235">
                  <c:v>-3.0255706923915895</c:v>
                </c:pt>
                <c:pt idx="236">
                  <c:v>-3.6254435961629241</c:v>
                </c:pt>
                <c:pt idx="237">
                  <c:v>-3.2795690190326638</c:v>
                </c:pt>
                <c:pt idx="238">
                  <c:v>-4.6242844224571087</c:v>
                </c:pt>
                <c:pt idx="239">
                  <c:v>-4.2090715080264545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sweepAPT!$EG$31</c:f>
              <c:strCache>
                <c:ptCount val="1"/>
                <c:pt idx="0">
                  <c:v>poly2(16)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sweepAPT!$EG$32:$EG$271</c:f>
              <c:numCache>
                <c:formatCode>General</c:formatCode>
                <c:ptCount val="240"/>
                <c:pt idx="0">
                  <c:v>0.3249537442586643</c:v>
                </c:pt>
                <c:pt idx="1">
                  <c:v>0.31901772276576423</c:v>
                </c:pt>
                <c:pt idx="2">
                  <c:v>0.3131446933021067</c:v>
                </c:pt>
                <c:pt idx="3">
                  <c:v>0.20839417551209749</c:v>
                </c:pt>
                <c:pt idx="4">
                  <c:v>0.2389217216636581</c:v>
                </c:pt>
                <c:pt idx="5">
                  <c:v>0.21316402933235423</c:v>
                </c:pt>
                <c:pt idx="6">
                  <c:v>0.19646287599314149</c:v>
                </c:pt>
                <c:pt idx="7">
                  <c:v>0.21612722790710848</c:v>
                </c:pt>
                <c:pt idx="8">
                  <c:v>0.1708168606012137</c:v>
                </c:pt>
                <c:pt idx="9">
                  <c:v>0.20490408417153105</c:v>
                </c:pt>
                <c:pt idx="10">
                  <c:v>0.12404963875147956</c:v>
                </c:pt>
                <c:pt idx="11">
                  <c:v>0.14536312125824224</c:v>
                </c:pt>
                <c:pt idx="12">
                  <c:v>5.4723270492964105E-2</c:v>
                </c:pt>
                <c:pt idx="13">
                  <c:v>8.6832164115456578E-2</c:v>
                </c:pt>
                <c:pt idx="14">
                  <c:v>0.15161067078815904</c:v>
                </c:pt>
                <c:pt idx="15">
                  <c:v>0.11757194065029353</c:v>
                </c:pt>
                <c:pt idx="16">
                  <c:v>0.10960089713072563</c:v>
                </c:pt>
                <c:pt idx="17">
                  <c:v>8.7084593285702283E-2</c:v>
                </c:pt>
                <c:pt idx="18">
                  <c:v>7.159480086812664E-2</c:v>
                </c:pt>
                <c:pt idx="19">
                  <c:v>0.12588696834662016</c:v>
                </c:pt>
                <c:pt idx="20">
                  <c:v>1.584294457671831E-3</c:v>
                </c:pt>
                <c:pt idx="21">
                  <c:v>4.3429434072614015E-2</c:v>
                </c:pt>
                <c:pt idx="22">
                  <c:v>5.2805174008518918E-2</c:v>
                </c:pt>
                <c:pt idx="23">
                  <c:v>3.4037160273776124E-2</c:v>
                </c:pt>
                <c:pt idx="24">
                  <c:v>1.7609279785226306E-2</c:v>
                </c:pt>
                <c:pt idx="25">
                  <c:v>3.8199261348211166E-2</c:v>
                </c:pt>
                <c:pt idx="26">
                  <c:v>-4.2964436095004999E-2</c:v>
                </c:pt>
                <c:pt idx="27">
                  <c:v>-0.11963668323939203</c:v>
                </c:pt>
                <c:pt idx="28">
                  <c:v>-2.0780400729584869E-2</c:v>
                </c:pt>
                <c:pt idx="29">
                  <c:v>3.7726480727229728E-2</c:v>
                </c:pt>
                <c:pt idx="30">
                  <c:v>-6.6821024302278431E-2</c:v>
                </c:pt>
                <c:pt idx="31">
                  <c:v>-8.4717389483039085E-2</c:v>
                </c:pt>
                <c:pt idx="32">
                  <c:v>-2.4497037652338349E-2</c:v>
                </c:pt>
                <c:pt idx="33">
                  <c:v>-9.5810754907986961E-2</c:v>
                </c:pt>
                <c:pt idx="34">
                  <c:v>-9.3701934309123658E-2</c:v>
                </c:pt>
                <c:pt idx="35">
                  <c:v>-9.5186433269773829E-3</c:v>
                </c:pt>
                <c:pt idx="36">
                  <c:v>-7.1805144241771757E-2</c:v>
                </c:pt>
                <c:pt idx="37">
                  <c:v>-6.519554656609472E-2</c:v>
                </c:pt>
                <c:pt idx="38">
                  <c:v>-5.0491941227946313E-2</c:v>
                </c:pt>
                <c:pt idx="39">
                  <c:v>-0.1190088792300088</c:v>
                </c:pt>
                <c:pt idx="40">
                  <c:v>-5.7034973321947291E-2</c:v>
                </c:pt>
                <c:pt idx="41">
                  <c:v>-4.3323181623726725E-2</c:v>
                </c:pt>
                <c:pt idx="42">
                  <c:v>-6.1356192330393355E-2</c:v>
                </c:pt>
                <c:pt idx="43">
                  <c:v>-0.10641293271087449</c:v>
                </c:pt>
                <c:pt idx="44">
                  <c:v>-9.7480912678570064E-2</c:v>
                </c:pt>
                <c:pt idx="45">
                  <c:v>1.139990252498535E-2</c:v>
                </c:pt>
                <c:pt idx="46">
                  <c:v>-3.3949705082036985E-2</c:v>
                </c:pt>
                <c:pt idx="47">
                  <c:v>-2.7715419696157539E-2</c:v>
                </c:pt>
                <c:pt idx="48">
                  <c:v>-6.8150741795797387E-2</c:v>
                </c:pt>
                <c:pt idx="49">
                  <c:v>-4.8594462169852193E-2</c:v>
                </c:pt>
                <c:pt idx="50">
                  <c:v>-9.8815068957406993E-2</c:v>
                </c:pt>
                <c:pt idx="51">
                  <c:v>-6.1192640016187738E-3</c:v>
                </c:pt>
                <c:pt idx="52">
                  <c:v>-8.328185905683938E-2</c:v>
                </c:pt>
                <c:pt idx="53">
                  <c:v>-0.12134333861810376</c:v>
                </c:pt>
                <c:pt idx="54">
                  <c:v>-0.10441533849826357</c:v>
                </c:pt>
                <c:pt idx="55">
                  <c:v>-8.6691326701007654E-2</c:v>
                </c:pt>
                <c:pt idx="56">
                  <c:v>-0.15369803463207887</c:v>
                </c:pt>
                <c:pt idx="57">
                  <c:v>-0.16887475769286908</c:v>
                </c:pt>
                <c:pt idx="58">
                  <c:v>-0.12601953844800562</c:v>
                </c:pt>
                <c:pt idx="59">
                  <c:v>-0.13800631132588137</c:v>
                </c:pt>
                <c:pt idx="60">
                  <c:v>-3.9229930316210471E-2</c:v>
                </c:pt>
                <c:pt idx="61">
                  <c:v>-0.17570691371132341</c:v>
                </c:pt>
                <c:pt idx="62">
                  <c:v>-8.2002659076017892E-2</c:v>
                </c:pt>
                <c:pt idx="63">
                  <c:v>-0.13834843921843287</c:v>
                </c:pt>
                <c:pt idx="64">
                  <c:v>-0.15140755813933282</c:v>
                </c:pt>
                <c:pt idx="65">
                  <c:v>-0.11293045519681044</c:v>
                </c:pt>
                <c:pt idx="66">
                  <c:v>-0.1573567686977384</c:v>
                </c:pt>
                <c:pt idx="67">
                  <c:v>-0.15834902115083338</c:v>
                </c:pt>
                <c:pt idx="68">
                  <c:v>-0.16027004208505957</c:v>
                </c:pt>
                <c:pt idx="69">
                  <c:v>-0.14279523168894315</c:v>
                </c:pt>
                <c:pt idx="70">
                  <c:v>-0.18801529111940596</c:v>
                </c:pt>
                <c:pt idx="71">
                  <c:v>-0.10793292835519708</c:v>
                </c:pt>
                <c:pt idx="72">
                  <c:v>-8.0939424562430418E-2</c:v>
                </c:pt>
                <c:pt idx="73">
                  <c:v>-0.16080896392397648</c:v>
                </c:pt>
                <c:pt idx="74">
                  <c:v>-7.214420388473286E-2</c:v>
                </c:pt>
                <c:pt idx="75">
                  <c:v>-0.12906286424911428</c:v>
                </c:pt>
                <c:pt idx="76">
                  <c:v>-0.26393361787526715</c:v>
                </c:pt>
                <c:pt idx="77">
                  <c:v>-0.18390331507321633</c:v>
                </c:pt>
                <c:pt idx="78">
                  <c:v>-1.455397919989565E-2</c:v>
                </c:pt>
                <c:pt idx="79">
                  <c:v>-0.14630662835303809</c:v>
                </c:pt>
                <c:pt idx="80">
                  <c:v>-0.15479246766759758</c:v>
                </c:pt>
                <c:pt idx="81">
                  <c:v>-7.1874331651940793E-2</c:v>
                </c:pt>
                <c:pt idx="82">
                  <c:v>-0.17134586460052503</c:v>
                </c:pt>
                <c:pt idx="83">
                  <c:v>-0.17216082242021713</c:v>
                </c:pt>
                <c:pt idx="84">
                  <c:v>-0.17127752161925969</c:v>
                </c:pt>
                <c:pt idx="85">
                  <c:v>-7.0841283936744048E-2</c:v>
                </c:pt>
                <c:pt idx="86">
                  <c:v>4.7478921481669545E-3</c:v>
                </c:pt>
                <c:pt idx="87">
                  <c:v>-7.5414592821360316E-2</c:v>
                </c:pt>
                <c:pt idx="88">
                  <c:v>-0.12332885216633116</c:v>
                </c:pt>
                <c:pt idx="89">
                  <c:v>-0.19236195495029307</c:v>
                </c:pt>
                <c:pt idx="90">
                  <c:v>-0.12963065454673739</c:v>
                </c:pt>
                <c:pt idx="91">
                  <c:v>-8.512595123816169E-2</c:v>
                </c:pt>
                <c:pt idx="92">
                  <c:v>-0.13569170654628238</c:v>
                </c:pt>
                <c:pt idx="93">
                  <c:v>-0.22567170205295639</c:v>
                </c:pt>
                <c:pt idx="94">
                  <c:v>-0.23055760945572246</c:v>
                </c:pt>
                <c:pt idx="95">
                  <c:v>-0.15286304050788857</c:v>
                </c:pt>
                <c:pt idx="96">
                  <c:v>-0.15421321199205096</c:v>
                </c:pt>
                <c:pt idx="97">
                  <c:v>-0.11425929202867735</c:v>
                </c:pt>
                <c:pt idx="98">
                  <c:v>-0.10365745853918185</c:v>
                </c:pt>
                <c:pt idx="99">
                  <c:v>-0.13637262608906298</c:v>
                </c:pt>
                <c:pt idx="100">
                  <c:v>-8.5247345720837586E-2</c:v>
                </c:pt>
                <c:pt idx="101">
                  <c:v>-0.12487770414890775</c:v>
                </c:pt>
                <c:pt idx="102">
                  <c:v>-9.8558804256377641E-2</c:v>
                </c:pt>
                <c:pt idx="103">
                  <c:v>-0.13874632664773401</c:v>
                </c:pt>
                <c:pt idx="104">
                  <c:v>-6.0174474246750265E-2</c:v>
                </c:pt>
                <c:pt idx="105">
                  <c:v>-8.1453989051063047E-2</c:v>
                </c:pt>
                <c:pt idx="106">
                  <c:v>-0.11526661127579985</c:v>
                </c:pt>
                <c:pt idx="107">
                  <c:v>-8.0693279247682881E-2</c:v>
                </c:pt>
                <c:pt idx="108">
                  <c:v>-3.1392638645229454E-2</c:v>
                </c:pt>
                <c:pt idx="109">
                  <c:v>4.3083359422908529E-3</c:v>
                </c:pt>
                <c:pt idx="110">
                  <c:v>-7.4687919172987449E-2</c:v>
                </c:pt>
                <c:pt idx="111">
                  <c:v>4.7258184988052676E-3</c:v>
                </c:pt>
                <c:pt idx="112">
                  <c:v>-2.7904827445581759E-2</c:v>
                </c:pt>
                <c:pt idx="113">
                  <c:v>2.9108806468812531E-2</c:v>
                </c:pt>
                <c:pt idx="114">
                  <c:v>-7.4787869807693141E-3</c:v>
                </c:pt>
                <c:pt idx="115">
                  <c:v>1.8771577349419033E-2</c:v>
                </c:pt>
                <c:pt idx="116">
                  <c:v>9.2451159587220388E-2</c:v>
                </c:pt>
                <c:pt idx="117">
                  <c:v>-0.10375399010818853</c:v>
                </c:pt>
                <c:pt idx="118">
                  <c:v>-7.1543010909756788E-2</c:v>
                </c:pt>
                <c:pt idx="119">
                  <c:v>-7.9638386416384321E-2</c:v>
                </c:pt>
                <c:pt idx="120">
                  <c:v>4.1957916551588426E-2</c:v>
                </c:pt>
                <c:pt idx="121">
                  <c:v>-1.1994099818416259E-2</c:v>
                </c:pt>
                <c:pt idx="122">
                  <c:v>-3.3555740430912806E-2</c:v>
                </c:pt>
                <c:pt idx="123">
                  <c:v>-8.5227356322647552E-2</c:v>
                </c:pt>
                <c:pt idx="124">
                  <c:v>-1.9029700693309337E-3</c:v>
                </c:pt>
                <c:pt idx="125">
                  <c:v>0.15122788972737311</c:v>
                </c:pt>
                <c:pt idx="126">
                  <c:v>2.0670632186487126E-2</c:v>
                </c:pt>
                <c:pt idx="127">
                  <c:v>-2.3800325494420349E-2</c:v>
                </c:pt>
                <c:pt idx="128">
                  <c:v>3.7437954517457683E-2</c:v>
                </c:pt>
                <c:pt idx="129">
                  <c:v>0.10024310007458581</c:v>
                </c:pt>
                <c:pt idx="130">
                  <c:v>3.6177621754724498E-2</c:v>
                </c:pt>
                <c:pt idx="131">
                  <c:v>8.0761065111957464E-2</c:v>
                </c:pt>
                <c:pt idx="132">
                  <c:v>-3.7981645356914839E-2</c:v>
                </c:pt>
                <c:pt idx="133">
                  <c:v>-4.7205591989794016E-3</c:v>
                </c:pt>
                <c:pt idx="134">
                  <c:v>0.1297152099441945</c:v>
                </c:pt>
                <c:pt idx="135">
                  <c:v>5.6080033775714355E-2</c:v>
                </c:pt>
                <c:pt idx="136">
                  <c:v>5.1770000413874584E-2</c:v>
                </c:pt>
                <c:pt idx="137">
                  <c:v>-2.9971794779932281E-2</c:v>
                </c:pt>
                <c:pt idx="138">
                  <c:v>8.9583159022836867E-2</c:v>
                </c:pt>
                <c:pt idx="139">
                  <c:v>0.20744637771812791</c:v>
                </c:pt>
                <c:pt idx="140">
                  <c:v>0.1284142479598458</c:v>
                </c:pt>
                <c:pt idx="141">
                  <c:v>0.16107632535736371</c:v>
                </c:pt>
                <c:pt idx="142">
                  <c:v>0.13829960221725912</c:v>
                </c:pt>
                <c:pt idx="143">
                  <c:v>-1.7924417007925797E-2</c:v>
                </c:pt>
                <c:pt idx="144">
                  <c:v>-1.4701086140860298E-3</c:v>
                </c:pt>
                <c:pt idx="145">
                  <c:v>0.16516758935517117</c:v>
                </c:pt>
                <c:pt idx="146">
                  <c:v>8.3144817260269122E-2</c:v>
                </c:pt>
                <c:pt idx="147">
                  <c:v>0.16740052646726866</c:v>
                </c:pt>
                <c:pt idx="148">
                  <c:v>-1.066435257352083E-2</c:v>
                </c:pt>
                <c:pt idx="149">
                  <c:v>8.0170289591130484E-2</c:v>
                </c:pt>
                <c:pt idx="150">
                  <c:v>7.9484406394371376E-2</c:v>
                </c:pt>
                <c:pt idx="151">
                  <c:v>0.10819295817053387</c:v>
                </c:pt>
                <c:pt idx="152">
                  <c:v>0.1906057031496502</c:v>
                </c:pt>
                <c:pt idx="153">
                  <c:v>3.9362547838017292E-2</c:v>
                </c:pt>
                <c:pt idx="154">
                  <c:v>0.14263176133912481</c:v>
                </c:pt>
                <c:pt idx="155">
                  <c:v>9.9488976311668864E-2</c:v>
                </c:pt>
                <c:pt idx="156">
                  <c:v>0.11125521959113627</c:v>
                </c:pt>
                <c:pt idx="157">
                  <c:v>9.1084358085218753E-2</c:v>
                </c:pt>
                <c:pt idx="158">
                  <c:v>0.18646685822246667</c:v>
                </c:pt>
                <c:pt idx="159">
                  <c:v>5.5767599223393916E-2</c:v>
                </c:pt>
                <c:pt idx="160">
                  <c:v>1.8070364384037418E-2</c:v>
                </c:pt>
                <c:pt idx="161">
                  <c:v>0.20882553313319363</c:v>
                </c:pt>
                <c:pt idx="162">
                  <c:v>8.0225107646320737E-2</c:v>
                </c:pt>
                <c:pt idx="163">
                  <c:v>0.36449467321209994</c:v>
                </c:pt>
                <c:pt idx="164">
                  <c:v>5.7178290980687052E-2</c:v>
                </c:pt>
                <c:pt idx="165">
                  <c:v>9.406299173760857E-2</c:v>
                </c:pt>
                <c:pt idx="166">
                  <c:v>0.26829873697285933</c:v>
                </c:pt>
                <c:pt idx="167">
                  <c:v>8.9849478485881207E-2</c:v>
                </c:pt>
                <c:pt idx="168">
                  <c:v>0.20470489453632013</c:v>
                </c:pt>
                <c:pt idx="169">
                  <c:v>0.17668954080806287</c:v>
                </c:pt>
                <c:pt idx="170">
                  <c:v>0.13706179337478375</c:v>
                </c:pt>
                <c:pt idx="171">
                  <c:v>0.21573372201516605</c:v>
                </c:pt>
                <c:pt idx="172">
                  <c:v>0.26682250885318837</c:v>
                </c:pt>
                <c:pt idx="173">
                  <c:v>0.1772491290747169</c:v>
                </c:pt>
                <c:pt idx="174">
                  <c:v>0.11531382551724789</c:v>
                </c:pt>
                <c:pt idx="175">
                  <c:v>0.22733663197045217</c:v>
                </c:pt>
                <c:pt idx="176">
                  <c:v>7.821973934123605E-2</c:v>
                </c:pt>
                <c:pt idx="177">
                  <c:v>0.32570886279088995</c:v>
                </c:pt>
                <c:pt idx="178">
                  <c:v>0.22096277721082203</c:v>
                </c:pt>
                <c:pt idx="179">
                  <c:v>0.17036576976510531</c:v>
                </c:pt>
                <c:pt idx="180">
                  <c:v>0.17435318142296552</c:v>
                </c:pt>
                <c:pt idx="181">
                  <c:v>0.1823831868123662</c:v>
                </c:pt>
                <c:pt idx="182">
                  <c:v>0.11508725472059211</c:v>
                </c:pt>
                <c:pt idx="183">
                  <c:v>0.36412075221762308</c:v>
                </c:pt>
                <c:pt idx="184">
                  <c:v>0.15838449621603701</c:v>
                </c:pt>
                <c:pt idx="185">
                  <c:v>0.17699518519238921</c:v>
                </c:pt>
                <c:pt idx="186">
                  <c:v>0.27748652706774379</c:v>
                </c:pt>
                <c:pt idx="187">
                  <c:v>0.20686688708951095</c:v>
                </c:pt>
                <c:pt idx="188">
                  <c:v>0.19043711970073218</c:v>
                </c:pt>
                <c:pt idx="189">
                  <c:v>0.36030201127324091</c:v>
                </c:pt>
                <c:pt idx="190">
                  <c:v>0.36311313502192633</c:v>
                </c:pt>
                <c:pt idx="191">
                  <c:v>0.12481670012132184</c:v>
                </c:pt>
                <c:pt idx="192">
                  <c:v>0.24998967996074839</c:v>
                </c:pt>
                <c:pt idx="193">
                  <c:v>0.20841308087339883</c:v>
                </c:pt>
                <c:pt idx="194">
                  <c:v>0.18712375458628117</c:v>
                </c:pt>
                <c:pt idx="195">
                  <c:v>0.24885141531756716</c:v>
                </c:pt>
                <c:pt idx="196">
                  <c:v>0.11701798789655271</c:v>
                </c:pt>
                <c:pt idx="197">
                  <c:v>0.24260300960445136</c:v>
                </c:pt>
                <c:pt idx="198">
                  <c:v>0.16731312517629249</c:v>
                </c:pt>
                <c:pt idx="199">
                  <c:v>0.17955552381356199</c:v>
                </c:pt>
                <c:pt idx="200">
                  <c:v>0.14526535947888419</c:v>
                </c:pt>
                <c:pt idx="201">
                  <c:v>-4.0565706665951495E-2</c:v>
                </c:pt>
                <c:pt idx="202">
                  <c:v>0.11894988185096622</c:v>
                </c:pt>
                <c:pt idx="203">
                  <c:v>0.12202732009283324</c:v>
                </c:pt>
                <c:pt idx="204">
                  <c:v>6.615347293585927E-2</c:v>
                </c:pt>
                <c:pt idx="205">
                  <c:v>7.1338695904614724E-3</c:v>
                </c:pt>
                <c:pt idx="206">
                  <c:v>5.0493776622836606E-2</c:v>
                </c:pt>
                <c:pt idx="207">
                  <c:v>7.1384333249525866E-2</c:v>
                </c:pt>
                <c:pt idx="208">
                  <c:v>0.17925078686189266</c:v>
                </c:pt>
                <c:pt idx="209">
                  <c:v>0.25073492174024636</c:v>
                </c:pt>
                <c:pt idx="210">
                  <c:v>-9.6071450229366917E-2</c:v>
                </c:pt>
                <c:pt idx="211">
                  <c:v>-0.14710110517148678</c:v>
                </c:pt>
                <c:pt idx="212">
                  <c:v>-0.39709361587724601</c:v>
                </c:pt>
                <c:pt idx="213">
                  <c:v>-9.3533877582899549E-2</c:v>
                </c:pt>
                <c:pt idx="214">
                  <c:v>-0.39232562068511356</c:v>
                </c:pt>
                <c:pt idx="215">
                  <c:v>-0.48476888365897963</c:v>
                </c:pt>
                <c:pt idx="216">
                  <c:v>-0.53318374517431977</c:v>
                </c:pt>
                <c:pt idx="217">
                  <c:v>-0.6095204195538102</c:v>
                </c:pt>
                <c:pt idx="218">
                  <c:v>-0.43367898366044244</c:v>
                </c:pt>
                <c:pt idx="219">
                  <c:v>-0.57771677645093433</c:v>
                </c:pt>
                <c:pt idx="220">
                  <c:v>-0.5093693879531358</c:v>
                </c:pt>
                <c:pt idx="221">
                  <c:v>-0.53416677389154898</c:v>
                </c:pt>
                <c:pt idx="222">
                  <c:v>-0.78642860411478921</c:v>
                </c:pt>
                <c:pt idx="223">
                  <c:v>-0.79616786407535756</c:v>
                </c:pt>
                <c:pt idx="224">
                  <c:v>-1.0964254720696829</c:v>
                </c:pt>
                <c:pt idx="225">
                  <c:v>-1.0884812510496005</c:v>
                </c:pt>
                <c:pt idx="226">
                  <c:v>-1.2172818149184081</c:v>
                </c:pt>
                <c:pt idx="227">
                  <c:v>-1.2643318098460625</c:v>
                </c:pt>
                <c:pt idx="228">
                  <c:v>-0.8324423396024585</c:v>
                </c:pt>
                <c:pt idx="229">
                  <c:v>-1.3554823740906059</c:v>
                </c:pt>
                <c:pt idx="230">
                  <c:v>-1.9053420060809785</c:v>
                </c:pt>
                <c:pt idx="231">
                  <c:v>-1.8124738860402729</c:v>
                </c:pt>
                <c:pt idx="232">
                  <c:v>-1.712496778523807</c:v>
                </c:pt>
                <c:pt idx="233">
                  <c:v>-2.4311837457013254</c:v>
                </c:pt>
                <c:pt idx="234">
                  <c:v>-2.3622880717959518</c:v>
                </c:pt>
                <c:pt idx="235">
                  <c:v>-3.0255706923915895</c:v>
                </c:pt>
                <c:pt idx="236">
                  <c:v>-3.6254435961629241</c:v>
                </c:pt>
                <c:pt idx="237">
                  <c:v>-3.2795690190326638</c:v>
                </c:pt>
                <c:pt idx="238">
                  <c:v>-4.6242844224571087</c:v>
                </c:pt>
                <c:pt idx="239">
                  <c:v>-4.2090715080264545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8712"/>
        <c:axId val="425967928"/>
      </c:scatterChart>
      <c:valAx>
        <c:axId val="42596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VGA Gain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7928"/>
        <c:crosses val="autoZero"/>
        <c:crossBetween val="midCat"/>
      </c:valAx>
      <c:valAx>
        <c:axId val="42596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Baseband </a:t>
                </a:r>
                <a:r>
                  <a:rPr lang="el-GR"/>
                  <a:t>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51093613298335"/>
          <c:y val="0.38483741615631378"/>
          <c:w val="0.18208923884514436"/>
          <c:h val="0.291088509769612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sweepAPT!$DW$27</c:f>
          <c:strCache>
            <c:ptCount val="1"/>
            <c:pt idx="0">
              <c:v>VGA1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48381452318461"/>
          <c:y val="0.13467592592592595"/>
          <c:w val="0.82496062992125985"/>
          <c:h val="0.76218321668124822"/>
        </c:manualLayout>
      </c:layout>
      <c:scatterChart>
        <c:scatterStyle val="lineMarker"/>
        <c:varyColors val="0"/>
        <c:ser>
          <c:idx val="0"/>
          <c:order val="0"/>
          <c:tx>
            <c:strRef>
              <c:f>sweepAPT!$EH$31</c:f>
              <c:strCache>
                <c:ptCount val="1"/>
                <c:pt idx="0">
                  <c:v>poly2(64)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sweepAPT!$EH$32:$EH$271</c:f>
              <c:numCache>
                <c:formatCode>0.00</c:formatCode>
                <c:ptCount val="240"/>
                <c:pt idx="0">
                  <c:v>-1.5395777317273485E-2</c:v>
                </c:pt>
                <c:pt idx="1">
                  <c:v>4.9501997936900466E-3</c:v>
                </c:pt>
                <c:pt idx="2">
                  <c:v>2.2716241882207555E-2</c:v>
                </c:pt>
                <c:pt idx="3">
                  <c:v>3.8066461052231659E-2</c:v>
                </c:pt>
                <c:pt idx="4">
                  <c:v>5.1158765098634262E-2</c:v>
                </c:pt>
                <c:pt idx="5">
                  <c:v>6.2144993254356962E-2</c:v>
                </c:pt>
                <c:pt idx="6">
                  <c:v>7.1171050586833928E-2</c:v>
                </c:pt>
                <c:pt idx="7">
                  <c:v>7.8377041046117313E-2</c:v>
                </c:pt>
                <c:pt idx="8">
                  <c:v>8.3897399157464747E-2</c:v>
                </c:pt>
                <c:pt idx="9">
                  <c:v>8.7861020367604681E-2</c:v>
                </c:pt>
                <c:pt idx="10">
                  <c:v>9.0391390038007557E-2</c:v>
                </c:pt>
                <c:pt idx="11">
                  <c:v>9.1606711088523696E-2</c:v>
                </c:pt>
                <c:pt idx="12">
                  <c:v>9.1620030288567023E-2</c:v>
                </c:pt>
                <c:pt idx="13">
                  <c:v>9.0539363196974421E-2</c:v>
                </c:pt>
                <c:pt idx="14">
                  <c:v>8.8467817756360034E-2</c:v>
                </c:pt>
                <c:pt idx="15">
                  <c:v>8.5503716528833706E-2</c:v>
                </c:pt>
                <c:pt idx="16">
                  <c:v>8.1740717586718858E-2</c:v>
                </c:pt>
                <c:pt idx="17">
                  <c:v>7.726793404985699E-2</c:v>
                </c:pt>
                <c:pt idx="18">
                  <c:v>7.2170052273371255E-2</c:v>
                </c:pt>
                <c:pt idx="19">
                  <c:v>6.652744868353011E-2</c:v>
                </c:pt>
                <c:pt idx="20">
                  <c:v>6.0416305261888681E-2</c:v>
                </c:pt>
                <c:pt idx="21">
                  <c:v>5.3908723683569804E-2</c:v>
                </c:pt>
                <c:pt idx="22">
                  <c:v>4.7072838097328429E-2</c:v>
                </c:pt>
                <c:pt idx="23">
                  <c:v>3.997292656015361E-2</c:v>
                </c:pt>
                <c:pt idx="24">
                  <c:v>3.2669521120212153E-2</c:v>
                </c:pt>
                <c:pt idx="25">
                  <c:v>2.5219516546826526E-2</c:v>
                </c:pt>
                <c:pt idx="26">
                  <c:v>1.7676277711466071E-2</c:v>
                </c:pt>
                <c:pt idx="27">
                  <c:v>1.0089745618444113E-2</c:v>
                </c:pt>
                <c:pt idx="28">
                  <c:v>2.5065420822727447E-3</c:v>
                </c:pt>
                <c:pt idx="29">
                  <c:v>-5.0299269434361804E-3</c:v>
                </c:pt>
                <c:pt idx="30">
                  <c:v>-1.247936938804628E-2</c:v>
                </c:pt>
                <c:pt idx="31">
                  <c:v>-1.9804506438930503E-2</c:v>
                </c:pt>
                <c:pt idx="32">
                  <c:v>-2.6970973264837994E-2</c:v>
                </c:pt>
                <c:pt idx="33">
                  <c:v>-3.394722109101167E-2</c:v>
                </c:pt>
                <c:pt idx="34">
                  <c:v>-4.0704420625743865E-2</c:v>
                </c:pt>
                <c:pt idx="35">
                  <c:v>-4.7216366837119494E-2</c:v>
                </c:pt>
                <c:pt idx="36">
                  <c:v>-5.3459385079712263E-2</c:v>
                </c:pt>
                <c:pt idx="37">
                  <c:v>-5.9412238575511367E-2</c:v>
                </c:pt>
                <c:pt idx="38">
                  <c:v>-6.5056037239841658E-2</c:v>
                </c:pt>
                <c:pt idx="39">
                  <c:v>-7.0374147864121994E-2</c:v>
                </c:pt>
                <c:pt idx="40">
                  <c:v>-7.5352105646224743E-2</c:v>
                </c:pt>
                <c:pt idx="41">
                  <c:v>-7.9977527070909105E-2</c:v>
                </c:pt>
                <c:pt idx="42">
                  <c:v>-8.4240024144236259E-2</c:v>
                </c:pt>
                <c:pt idx="43">
                  <c:v>-8.8131119976210925E-2</c:v>
                </c:pt>
                <c:pt idx="44">
                  <c:v>-9.1644165714441783E-2</c:v>
                </c:pt>
                <c:pt idx="45">
                  <c:v>-9.4774258830312874E-2</c:v>
                </c:pt>
                <c:pt idx="46">
                  <c:v>-9.7518162753594595E-2</c:v>
                </c:pt>
                <c:pt idx="47">
                  <c:v>-9.9874227860951237E-2</c:v>
                </c:pt>
                <c:pt idx="48">
                  <c:v>-0.10184231381109043</c:v>
                </c:pt>
                <c:pt idx="49">
                  <c:v>-0.10342371323534394</c:v>
                </c:pt>
                <c:pt idx="50">
                  <c:v>-0.10462107677480503</c:v>
                </c:pt>
                <c:pt idx="51">
                  <c:v>-0.10543833947249937</c:v>
                </c:pt>
                <c:pt idx="52">
                  <c:v>-0.10588064851209822</c:v>
                </c:pt>
                <c:pt idx="53">
                  <c:v>-0.1059542923111394</c:v>
                </c:pt>
                <c:pt idx="54">
                  <c:v>-0.10566663096242479</c:v>
                </c:pt>
                <c:pt idx="55">
                  <c:v>-0.10502602802751682</c:v>
                </c:pt>
                <c:pt idx="56">
                  <c:v>-0.10404178368153794</c:v>
                </c:pt>
                <c:pt idx="57">
                  <c:v>-0.10272406920716293</c:v>
                </c:pt>
                <c:pt idx="58">
                  <c:v>-0.1010838628405466</c:v>
                </c:pt>
                <c:pt idx="59">
                  <c:v>-9.9132886968632761E-2</c:v>
                </c:pt>
                <c:pt idx="60">
                  <c:v>-9.6883546675385901E-2</c:v>
                </c:pt>
                <c:pt idx="61">
                  <c:v>-9.4348869640796806E-2</c:v>
                </c:pt>
                <c:pt idx="62">
                  <c:v>-9.1542447389720394E-2</c:v>
                </c:pt>
                <c:pt idx="63">
                  <c:v>-8.8478377891426874E-2</c:v>
                </c:pt>
                <c:pt idx="64">
                  <c:v>-8.5171209510733092E-2</c:v>
                </c:pt>
                <c:pt idx="65">
                  <c:v>-8.1635886309314287E-2</c:v>
                </c:pt>
                <c:pt idx="66">
                  <c:v>-7.7887694697423626E-2</c:v>
                </c:pt>
                <c:pt idx="67">
                  <c:v>-7.3942211438357219E-2</c:v>
                </c:pt>
                <c:pt idx="68">
                  <c:v>-6.981525300064817E-2</c:v>
                </c:pt>
                <c:pt idx="69">
                  <c:v>-6.552282626441297E-2</c:v>
                </c:pt>
                <c:pt idx="70">
                  <c:v>-6.1081080576379065E-2</c:v>
                </c:pt>
                <c:pt idx="71">
                  <c:v>-5.6506261155817583E-2</c:v>
                </c:pt>
                <c:pt idx="72">
                  <c:v>-5.1814663852240983E-2</c:v>
                </c:pt>
                <c:pt idx="73">
                  <c:v>-4.7022591253735868E-2</c:v>
                </c:pt>
                <c:pt idx="74">
                  <c:v>-4.2146310145135146E-2</c:v>
                </c:pt>
                <c:pt idx="75">
                  <c:v>-3.7202010318395651E-2</c:v>
                </c:pt>
                <c:pt idx="76">
                  <c:v>-3.2205764732623265E-2</c:v>
                </c:pt>
                <c:pt idx="77">
                  <c:v>-2.7173491025699548E-2</c:v>
                </c:pt>
                <c:pt idx="78">
                  <c:v>-2.2120914376365874E-2</c:v>
                </c:pt>
                <c:pt idx="79">
                  <c:v>-1.7063531717091962E-2</c:v>
                </c:pt>
                <c:pt idx="80">
                  <c:v>-1.2016577298197717E-2</c:v>
                </c:pt>
                <c:pt idx="81">
                  <c:v>-6.9949896019920743E-3</c:v>
                </c:pt>
                <c:pt idx="82">
                  <c:v>-2.0133796088614986E-3</c:v>
                </c:pt>
                <c:pt idx="83">
                  <c:v>2.9139995872426994E-3</c:v>
                </c:pt>
                <c:pt idx="84">
                  <c:v>7.7732818107492108E-3</c:v>
                </c:pt>
                <c:pt idx="85">
                  <c:v>1.2551015487403561E-2</c:v>
                </c:pt>
                <c:pt idx="86">
                  <c:v>1.7234189975127379E-2</c:v>
                </c:pt>
                <c:pt idx="87">
                  <c:v>2.181026054466173E-2</c:v>
                </c:pt>
                <c:pt idx="88">
                  <c:v>2.6267172008914486E-2</c:v>
                </c:pt>
                <c:pt idx="89">
                  <c:v>3.0593381001793318E-2</c:v>
                </c:pt>
                <c:pt idx="90">
                  <c:v>3.4777876906623817E-2</c:v>
                </c:pt>
                <c:pt idx="91">
                  <c:v>3.8810201432632141E-2</c:v>
                </c:pt>
                <c:pt idx="92">
                  <c:v>4.2680466841730436E-2</c:v>
                </c:pt>
                <c:pt idx="93">
                  <c:v>4.6379372824127074E-2</c:v>
                </c:pt>
                <c:pt idx="94">
                  <c:v>4.9898222022456196E-2</c:v>
                </c:pt>
                <c:pt idx="95">
                  <c:v>5.3228934206231315E-2</c:v>
                </c:pt>
                <c:pt idx="96">
                  <c:v>5.6364059094441643E-2</c:v>
                </c:pt>
                <c:pt idx="97">
                  <c:v>5.929678782823089E-2</c:v>
                </c:pt>
                <c:pt idx="98">
                  <c:v>6.2020963091960368E-2</c:v>
                </c:pt>
                <c:pt idx="99">
                  <c:v>6.4531087883857197E-2</c:v>
                </c:pt>
                <c:pt idx="100">
                  <c:v>6.6822332935714712E-2</c:v>
                </c:pt>
                <c:pt idx="101">
                  <c:v>6.8890542782263253E-2</c:v>
                </c:pt>
                <c:pt idx="102">
                  <c:v>7.0732240478577069E-2</c:v>
                </c:pt>
                <c:pt idx="103">
                  <c:v>7.2344630967997148E-2</c:v>
                </c:pt>
                <c:pt idx="104">
                  <c:v>7.372560309808307E-2</c:v>
                </c:pt>
                <c:pt idx="105">
                  <c:v>7.4873730286789453E-2</c:v>
                </c:pt>
                <c:pt idx="106">
                  <c:v>7.5788269836891686E-2</c:v>
                </c:pt>
                <c:pt idx="107">
                  <c:v>7.6469160900309419E-2</c:v>
                </c:pt>
                <c:pt idx="108">
                  <c:v>7.6917021090807225E-2</c:v>
                </c:pt>
                <c:pt idx="109">
                  <c:v>7.713314174699093E-2</c:v>
                </c:pt>
                <c:pt idx="110">
                  <c:v>7.7119481843411108E-2</c:v>
                </c:pt>
                <c:pt idx="111">
                  <c:v>7.6878660551479072E-2</c:v>
                </c:pt>
                <c:pt idx="112">
                  <c:v>7.6413948449165048E-2</c:v>
                </c:pt>
                <c:pt idx="113">
                  <c:v>7.5729257380444892E-2</c:v>
                </c:pt>
                <c:pt idx="114">
                  <c:v>7.4829128963067149E-2</c:v>
                </c:pt>
                <c:pt idx="115">
                  <c:v>7.3718721746487859E-2</c:v>
                </c:pt>
                <c:pt idx="116">
                  <c:v>7.2403797018104399E-2</c:v>
                </c:pt>
                <c:pt idx="117">
                  <c:v>7.0890703259330223E-2</c:v>
                </c:pt>
                <c:pt idx="118">
                  <c:v>6.9186359250181795E-2</c:v>
                </c:pt>
                <c:pt idx="119">
                  <c:v>6.7298235824104324E-2</c:v>
                </c:pt>
                <c:pt idx="120">
                  <c:v>6.5234336270400206E-2</c:v>
                </c:pt>
                <c:pt idx="121">
                  <c:v>6.3003175387549959E-2</c:v>
                </c:pt>
                <c:pt idx="122">
                  <c:v>6.0613757184441397E-2</c:v>
                </c:pt>
                <c:pt idx="123">
                  <c:v>5.8075551231347333E-2</c:v>
                </c:pt>
                <c:pt idx="124">
                  <c:v>5.5398467660012329E-2</c:v>
                </c:pt>
                <c:pt idx="125">
                  <c:v>5.2592830812827174E-2</c:v>
                </c:pt>
                <c:pt idx="126">
                  <c:v>4.9669351541190565E-2</c:v>
                </c:pt>
                <c:pt idx="127">
                  <c:v>4.6639098153171687E-2</c:v>
                </c:pt>
                <c:pt idx="128">
                  <c:v>4.3513466010260515E-2</c:v>
                </c:pt>
                <c:pt idx="129">
                  <c:v>4.0304145773220057E-2</c:v>
                </c:pt>
                <c:pt idx="130">
                  <c:v>3.7023090297282124E-2</c:v>
                </c:pt>
                <c:pt idx="131">
                  <c:v>3.3682480176302931E-2</c:v>
                </c:pt>
                <c:pt idx="132">
                  <c:v>3.0294687936581965E-2</c:v>
                </c:pt>
                <c:pt idx="133">
                  <c:v>2.6872240878979881E-2</c:v>
                </c:pt>
                <c:pt idx="134">
                  <c:v>2.3427782571218358E-2</c:v>
                </c:pt>
                <c:pt idx="135">
                  <c:v>1.997403298862821E-2</c:v>
                </c:pt>
                <c:pt idx="136">
                  <c:v>1.6523747304354686E-2</c:v>
                </c:pt>
                <c:pt idx="137">
                  <c:v>1.3089673328934737E-2</c:v>
                </c:pt>
                <c:pt idx="138">
                  <c:v>9.6845075984077766E-3</c:v>
                </c:pt>
                <c:pt idx="139">
                  <c:v>6.320850112565779E-3</c:v>
                </c:pt>
                <c:pt idx="140">
                  <c:v>3.0111577213816076E-3</c:v>
                </c:pt>
                <c:pt idx="141">
                  <c:v>-2.323038385441123E-4</c:v>
                </c:pt>
                <c:pt idx="142">
                  <c:v>-3.3975092591234102E-3</c:v>
                </c:pt>
                <c:pt idx="143">
                  <c:v>-6.4727243258388967E-3</c:v>
                </c:pt>
                <c:pt idx="144">
                  <c:v>-9.4465579347229323E-3</c:v>
                </c:pt>
                <c:pt idx="145">
                  <c:v>-1.2308015459055355E-2</c:v>
                </c:pt>
                <c:pt idx="146">
                  <c:v>-1.5046553467641388E-2</c:v>
                </c:pt>
                <c:pt idx="147">
                  <c:v>-1.7652135793674972E-2</c:v>
                </c:pt>
                <c:pt idx="148">
                  <c:v>-2.0115290954414888E-2</c:v>
                </c:pt>
                <c:pt idx="149">
                  <c:v>-2.2427170921460515E-2</c:v>
                </c:pt>
                <c:pt idx="150">
                  <c:v>-2.4579611242451449E-2</c:v>
                </c:pt>
                <c:pt idx="151">
                  <c:v>-2.656519251281253E-2</c:v>
                </c:pt>
                <c:pt idx="152">
                  <c:v>-2.8377303199079051E-2</c:v>
                </c:pt>
                <c:pt idx="153">
                  <c:v>-3.0010203812338432E-2</c:v>
                </c:pt>
                <c:pt idx="154">
                  <c:v>-3.1459092433124169E-2</c:v>
                </c:pt>
                <c:pt idx="155">
                  <c:v>-3.2720171586689162E-2</c:v>
                </c:pt>
                <c:pt idx="156">
                  <c:v>-3.3790716469269455E-2</c:v>
                </c:pt>
                <c:pt idx="157">
                  <c:v>-3.4669144525132367E-2</c:v>
                </c:pt>
                <c:pt idx="158">
                  <c:v>-3.5355086374558198E-2</c:v>
                </c:pt>
                <c:pt idx="159">
                  <c:v>-3.5849458092513942E-2</c:v>
                </c:pt>
                <c:pt idx="160">
                  <c:v>-3.6154534838090058E-2</c:v>
                </c:pt>
                <c:pt idx="161">
                  <c:v>-3.6274025834998724E-2</c:v>
                </c:pt>
                <c:pt idx="162">
                  <c:v>-3.6213150702693042E-2</c:v>
                </c:pt>
                <c:pt idx="163">
                  <c:v>-3.5978717138334559E-2</c:v>
                </c:pt>
                <c:pt idx="164">
                  <c:v>-3.5579199949651752E-2</c:v>
                </c:pt>
                <c:pt idx="165">
                  <c:v>-3.5024821438554454E-2</c:v>
                </c:pt>
                <c:pt idx="166">
                  <c:v>-3.4327633135681879E-2</c:v>
                </c:pt>
                <c:pt idx="167">
                  <c:v>-3.3501598885550266E-2</c:v>
                </c:pt>
                <c:pt idx="168">
                  <c:v>-3.2562679282769125E-2</c:v>
                </c:pt>
                <c:pt idx="169">
                  <c:v>-3.1528917458899741E-2</c:v>
                </c:pt>
                <c:pt idx="170">
                  <c:v>-3.0420526220268584E-2</c:v>
                </c:pt>
                <c:pt idx="171">
                  <c:v>-2.9259976536515353E-2</c:v>
                </c:pt>
                <c:pt idx="172">
                  <c:v>-2.8072087379925392E-2</c:v>
                </c:pt>
                <c:pt idx="173">
                  <c:v>-2.6884116915731227E-2</c:v>
                </c:pt>
                <c:pt idx="174">
                  <c:v>-2.5725855043134516E-2</c:v>
                </c:pt>
                <c:pt idx="175">
                  <c:v>-2.4629717287112385E-2</c:v>
                </c:pt>
                <c:pt idx="176">
                  <c:v>-2.3630840041150236E-2</c:v>
                </c:pt>
                <c:pt idx="177">
                  <c:v>-2.276717716070209E-2</c:v>
                </c:pt>
                <c:pt idx="178">
                  <c:v>-2.2079597907570303E-2</c:v>
                </c:pt>
                <c:pt idx="179">
                  <c:v>-2.1611986244934656E-2</c:v>
                </c:pt>
                <c:pt idx="180">
                  <c:v>-2.1411341483478452E-2</c:v>
                </c:pt>
                <c:pt idx="181">
                  <c:v>-2.1527880278043199E-2</c:v>
                </c:pt>
                <c:pt idx="182">
                  <c:v>-2.2015139975316345E-2</c:v>
                </c:pt>
                <c:pt idx="183">
                  <c:v>-2.2930083312203919E-2</c:v>
                </c:pt>
                <c:pt idx="184">
                  <c:v>-2.433320446513676E-2</c:v>
                </c:pt>
                <c:pt idx="185">
                  <c:v>-2.6288636450104264E-2</c:v>
                </c:pt>
                <c:pt idx="186">
                  <c:v>-2.886425987356489E-2</c:v>
                </c:pt>
                <c:pt idx="187">
                  <c:v>-3.2131813034155243E-2</c:v>
                </c:pt>
                <c:pt idx="188">
                  <c:v>-3.6167003375275897E-2</c:v>
                </c:pt>
                <c:pt idx="189">
                  <c:v>-4.104962028834791E-2</c:v>
                </c:pt>
                <c:pt idx="190">
                  <c:v>-4.6863649267088192E-2</c:v>
                </c:pt>
                <c:pt idx="191">
                  <c:v>-5.3697387412498188E-2</c:v>
                </c:pt>
                <c:pt idx="192">
                  <c:v>-6.1643560288644039E-2</c:v>
                </c:pt>
                <c:pt idx="193">
                  <c:v>-7.0799440129349023E-2</c:v>
                </c:pt>
                <c:pt idx="194">
                  <c:v>-8.1266965395620616E-2</c:v>
                </c:pt>
                <c:pt idx="195">
                  <c:v>-9.3152861683996946E-2</c:v>
                </c:pt>
                <c:pt idx="196">
                  <c:v>-0.10656876398557813</c:v>
                </c:pt>
                <c:pt idx="197">
                  <c:v>-0.12163134029605516</c:v>
                </c:pt>
                <c:pt idx="198">
                  <c:v>-0.13846241657638103</c:v>
                </c:pt>
                <c:pt idx="199">
                  <c:v>-0.15718910306436129</c:v>
                </c:pt>
                <c:pt idx="200">
                  <c:v>-0.17794392193712127</c:v>
                </c:pt>
                <c:pt idx="201">
                  <c:v>-0.20086493632420854</c:v>
                </c:pt>
                <c:pt idx="202">
                  <c:v>-0.22609588067174968</c:v>
                </c:pt>
                <c:pt idx="203">
                  <c:v>-0.25378629245724227</c:v>
                </c:pt>
                <c:pt idx="204">
                  <c:v>-0.28409164525523067</c:v>
                </c:pt>
                <c:pt idx="205">
                  <c:v>-0.31717348315387994</c:v>
                </c:pt>
                <c:pt idx="206">
                  <c:v>-0.35319955652220614</c:v>
                </c:pt>
                <c:pt idx="207">
                  <c:v>-0.39234395912833264</c:v>
                </c:pt>
                <c:pt idx="208">
                  <c:v>-0.43478726660836742</c:v>
                </c:pt>
                <c:pt idx="209">
                  <c:v>-0.48071667628624226</c:v>
                </c:pt>
                <c:pt idx="210">
                  <c:v>-0.53032614834430802</c:v>
                </c:pt>
                <c:pt idx="211">
                  <c:v>-0.58381654834479946</c:v>
                </c:pt>
                <c:pt idx="212">
                  <c:v>-0.64139579110204181</c:v>
                </c:pt>
                <c:pt idx="213">
                  <c:v>-0.7032789859055697</c:v>
                </c:pt>
                <c:pt idx="214">
                  <c:v>-0.7696885830940019</c:v>
                </c:pt>
                <c:pt idx="215">
                  <c:v>-0.84085452197977162</c:v>
                </c:pt>
                <c:pt idx="216">
                  <c:v>-0.91701438012469794</c:v>
                </c:pt>
                <c:pt idx="217">
                  <c:v>-0.9984135239662848</c:v>
                </c:pt>
                <c:pt idx="218">
                  <c:v>-1.0853052607949536</c:v>
                </c:pt>
                <c:pt idx="219">
                  <c:v>-1.1779509920820601</c:v>
                </c:pt>
                <c:pt idx="220">
                  <c:v>-1.2766203681586816</c:v>
                </c:pt>
                <c:pt idx="221">
                  <c:v>-1.3815914442453021</c:v>
                </c:pt>
                <c:pt idx="222">
                  <c:v>-1.4931508378322462</c:v>
                </c:pt>
                <c:pt idx="223">
                  <c:v>-1.6115938874110327</c:v>
                </c:pt>
                <c:pt idx="224">
                  <c:v>-1.737224812556434</c:v>
                </c:pt>
                <c:pt idx="225">
                  <c:v>-1.8703568753594482</c:v>
                </c:pt>
                <c:pt idx="226">
                  <c:v>-2.0113125432110266</c:v>
                </c:pt>
                <c:pt idx="227">
                  <c:v>-2.1604236529366716</c:v>
                </c:pt>
                <c:pt idx="228">
                  <c:v>-2.3180315762818466</c:v>
                </c:pt>
                <c:pt idx="229">
                  <c:v>-2.4844873867481851</c:v>
                </c:pt>
                <c:pt idx="230">
                  <c:v>-2.6601520277805264</c:v>
                </c:pt>
                <c:pt idx="231">
                  <c:v>-2.8453964823048139</c:v>
                </c:pt>
                <c:pt idx="232">
                  <c:v>-3.0406019436167568</c:v>
                </c:pt>
                <c:pt idx="233">
                  <c:v>-3.2461599876213327</c:v>
                </c:pt>
                <c:pt idx="234">
                  <c:v>-3.4624727464231526</c:v>
                </c:pt>
                <c:pt idx="235">
                  <c:v>-3.6899530832675751</c:v>
                </c:pt>
                <c:pt idx="236">
                  <c:v>-3.9290247688327042</c:v>
                </c:pt>
                <c:pt idx="237">
                  <c:v>-4.1801226588721789</c:v>
                </c:pt>
                <c:pt idx="238">
                  <c:v>-4.4436928732087964</c:v>
                </c:pt>
                <c:pt idx="239">
                  <c:v>-4.720192976078927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sweepAPT!$EI$31</c:f>
              <c:strCache>
                <c:ptCount val="1"/>
                <c:pt idx="0">
                  <c:v>poly2(32)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sweepAPT!$EI$32:$EI$271</c:f>
              <c:numCache>
                <c:formatCode>0.00</c:formatCode>
                <c:ptCount val="240"/>
                <c:pt idx="0">
                  <c:v>0.15770170738052514</c:v>
                </c:pt>
                <c:pt idx="1">
                  <c:v>0.17148075149098929</c:v>
                </c:pt>
                <c:pt idx="2">
                  <c:v>0.1827582189404211</c:v>
                </c:pt>
                <c:pt idx="3">
                  <c:v>0.1916982218327874</c:v>
                </c:pt>
                <c:pt idx="4">
                  <c:v>0.19845866796293876</c:v>
                </c:pt>
                <c:pt idx="5">
                  <c:v>0.20319139656384522</c:v>
                </c:pt>
                <c:pt idx="6">
                  <c:v>0.20604231270291962</c:v>
                </c:pt>
                <c:pt idx="7">
                  <c:v>0.20715152033022832</c:v>
                </c:pt>
                <c:pt idx="8">
                  <c:v>0.20665345397101476</c:v>
                </c:pt>
                <c:pt idx="9">
                  <c:v>0.20467700907201447</c:v>
                </c:pt>
                <c:pt idx="10">
                  <c:v>0.20134567099469791</c:v>
                </c:pt>
                <c:pt idx="11">
                  <c:v>0.1967776426589154</c:v>
                </c:pt>
                <c:pt idx="12">
                  <c:v>0.19108597083408085</c:v>
                </c:pt>
                <c:pt idx="13">
                  <c:v>0.18437867107903116</c:v>
                </c:pt>
                <c:pt idx="14">
                  <c:v>0.17675885133638047</c:v>
                </c:pt>
                <c:pt idx="15">
                  <c:v>0.16832483416823862</c:v>
                </c:pt>
                <c:pt idx="16">
                  <c:v>0.15917027764692904</c:v>
                </c:pt>
                <c:pt idx="17">
                  <c:v>0.14938429489228611</c:v>
                </c:pt>
                <c:pt idx="18">
                  <c:v>0.1390515722594472</c:v>
                </c:pt>
                <c:pt idx="19">
                  <c:v>0.12825248617467366</c:v>
                </c:pt>
                <c:pt idx="20">
                  <c:v>0.11706321861952063</c:v>
                </c:pt>
                <c:pt idx="21">
                  <c:v>0.10555587126910382</c:v>
                </c:pt>
                <c:pt idx="22">
                  <c:v>9.3798578272192401E-2</c:v>
                </c:pt>
                <c:pt idx="23">
                  <c:v>8.1855617685761217E-2</c:v>
                </c:pt>
                <c:pt idx="24">
                  <c:v>6.9787521557984178E-2</c:v>
                </c:pt>
                <c:pt idx="25">
                  <c:v>5.7651184658190857E-2</c:v>
                </c:pt>
                <c:pt idx="26">
                  <c:v>4.5499971857843491E-2</c:v>
                </c:pt>
                <c:pt idx="27">
                  <c:v>3.3383824161241193E-2</c:v>
                </c:pt>
                <c:pt idx="28">
                  <c:v>2.1349363382931585E-2</c:v>
                </c:pt>
                <c:pt idx="29">
                  <c:v>9.4399954764838867E-3</c:v>
                </c:pt>
                <c:pt idx="30">
                  <c:v>-2.3039874874299926E-3</c:v>
                </c:pt>
                <c:pt idx="31">
                  <c:v>-1.3845306696211424E-2</c:v>
                </c:pt>
                <c:pt idx="32">
                  <c:v>-2.5149597318588235E-2</c:v>
                </c:pt>
                <c:pt idx="33">
                  <c:v>-3.6185310579803343E-2</c:v>
                </c:pt>
                <c:pt idx="34">
                  <c:v>-4.6923617188163291E-2</c:v>
                </c:pt>
                <c:pt idx="35">
                  <c:v>-5.7338312111745893E-2</c:v>
                </c:pt>
                <c:pt idx="36">
                  <c:v>-6.740572070512485E-2</c:v>
                </c:pt>
                <c:pt idx="37">
                  <c:v>-7.7104606190296465E-2</c:v>
                </c:pt>
                <c:pt idx="38">
                  <c:v>-8.6416078482571379E-2</c:v>
                </c:pt>
                <c:pt idx="39">
                  <c:v>-9.5323504373375556E-2</c:v>
                </c:pt>
                <c:pt idx="40">
                  <c:v>-0.10381241906058136</c:v>
                </c:pt>
                <c:pt idx="41">
                  <c:v>-0.1118704390289551</c:v>
                </c:pt>
                <c:pt idx="42">
                  <c:v>-0.11948717628454375</c:v>
                </c:pt>
                <c:pt idx="43">
                  <c:v>-0.12665415393735913</c:v>
                </c:pt>
                <c:pt idx="44">
                  <c:v>-0.13336472313501702</c:v>
                </c:pt>
                <c:pt idx="45">
                  <c:v>-0.13961398134889436</c:v>
                </c:pt>
                <c:pt idx="46">
                  <c:v>-0.14539869200876154</c:v>
                </c:pt>
                <c:pt idx="47">
                  <c:v>-0.15071720549127576</c:v>
                </c:pt>
                <c:pt idx="48">
                  <c:v>-0.15556938145515176</c:v>
                </c:pt>
                <c:pt idx="49">
                  <c:v>-0.15995651253173548</c:v>
                </c:pt>
                <c:pt idx="50">
                  <c:v>-0.16388124936209891</c:v>
                </c:pt>
                <c:pt idx="51">
                  <c:v>-0.16734752698926769</c:v>
                </c:pt>
                <c:pt idx="52">
                  <c:v>-0.17036049259692732</c:v>
                </c:pt>
                <c:pt idx="53">
                  <c:v>-0.17292643460260848</c:v>
                </c:pt>
                <c:pt idx="54">
                  <c:v>-0.17505271309911308</c:v>
                </c:pt>
                <c:pt idx="55">
                  <c:v>-0.17674769164800352</c:v>
                </c:pt>
                <c:pt idx="56">
                  <c:v>-0.17802067042440228</c:v>
                </c:pt>
                <c:pt idx="57">
                  <c:v>-0.17888182071098413</c:v>
                </c:pt>
                <c:pt idx="58">
                  <c:v>-0.17934212074390388</c:v>
                </c:pt>
                <c:pt idx="59">
                  <c:v>-0.17941329291011243</c:v>
                </c:pt>
                <c:pt idx="60">
                  <c:v>-0.17910774229356008</c:v>
                </c:pt>
                <c:pt idx="61">
                  <c:v>-0.17843849657424471</c:v>
                </c:pt>
                <c:pt idx="62">
                  <c:v>-0.17741914727702124</c:v>
                </c:pt>
                <c:pt idx="63">
                  <c:v>-0.17606379237116698</c:v>
                </c:pt>
                <c:pt idx="64">
                  <c:v>-0.17438698022148458</c:v>
                </c:pt>
                <c:pt idx="65">
                  <c:v>-0.17240365488966347</c:v>
                </c:pt>
                <c:pt idx="66">
                  <c:v>-0.17012910278594262</c:v>
                </c:pt>
                <c:pt idx="67">
                  <c:v>-0.16757890067363235</c:v>
                </c:pt>
                <c:pt idx="68">
                  <c:v>-0.16476886502125865</c:v>
                </c:pt>
                <c:pt idx="69">
                  <c:v>-0.16171500270893802</c:v>
                </c:pt>
                <c:pt idx="70">
                  <c:v>-0.15843346308339079</c:v>
                </c:pt>
                <c:pt idx="71">
                  <c:v>-0.15494049136390231</c:v>
                </c:pt>
                <c:pt idx="72">
                  <c:v>-0.15125238339997082</c:v>
                </c:pt>
                <c:pt idx="73">
                  <c:v>-0.14738544177969715</c:v>
                </c:pt>
                <c:pt idx="74">
                  <c:v>-0.14335593328791418</c:v>
                </c:pt>
                <c:pt idx="75">
                  <c:v>-0.13918004771656456</c:v>
                </c:pt>
                <c:pt idx="76">
                  <c:v>-0.13487385802476126</c:v>
                </c:pt>
                <c:pt idx="77">
                  <c:v>-0.13045328185038585</c:v>
                </c:pt>
                <c:pt idx="78">
                  <c:v>-0.1259340443721797</c:v>
                </c:pt>
                <c:pt idx="79">
                  <c:v>-0.12133164252261253</c:v>
                </c:pt>
                <c:pt idx="80">
                  <c:v>-0.11666131055200424</c:v>
                </c:pt>
                <c:pt idx="81">
                  <c:v>-0.11193798694266377</c:v>
                </c:pt>
                <c:pt idx="82">
                  <c:v>-0.10717628267498469</c:v>
                </c:pt>
                <c:pt idx="83">
                  <c:v>-0.10239045084291121</c:v>
                </c:pt>
                <c:pt idx="84">
                  <c:v>-9.7594357622007522E-2</c:v>
                </c:pt>
                <c:pt idx="85">
                  <c:v>-9.2801454586535215E-2</c:v>
                </c:pt>
                <c:pt idx="86">
                  <c:v>-8.8024752378579763E-2</c:v>
                </c:pt>
                <c:pt idx="87">
                  <c:v>-8.3276795727392994E-2</c:v>
                </c:pt>
                <c:pt idx="88">
                  <c:v>-7.8569639820059933E-2</c:v>
                </c:pt>
                <c:pt idx="89">
                  <c:v>-7.3914828022680013E-2</c:v>
                </c:pt>
                <c:pt idx="90">
                  <c:v>-6.9323370951934749E-2</c:v>
                </c:pt>
                <c:pt idx="91">
                  <c:v>-6.4805726898590876E-2</c:v>
                </c:pt>
                <c:pt idx="92">
                  <c:v>-6.0371783600743356E-2</c:v>
                </c:pt>
                <c:pt idx="93">
                  <c:v>-5.6030841368162498E-2</c:v>
                </c:pt>
                <c:pt idx="94">
                  <c:v>-5.179159755823548E-2</c:v>
                </c:pt>
                <c:pt idx="95">
                  <c:v>-4.7662132401441681E-2</c:v>
                </c:pt>
                <c:pt idx="96">
                  <c:v>-4.3649896178791892E-2</c:v>
                </c:pt>
                <c:pt idx="97">
                  <c:v>-3.97616977491424E-2</c:v>
                </c:pt>
                <c:pt idx="98">
                  <c:v>-3.6003694428131894E-2</c:v>
                </c:pt>
                <c:pt idx="99">
                  <c:v>-3.2381383217533255E-2</c:v>
                </c:pt>
                <c:pt idx="100">
                  <c:v>-2.8899593385560252E-2</c:v>
                </c:pt>
                <c:pt idx="101">
                  <c:v>-2.5562480397468335E-2</c:v>
                </c:pt>
                <c:pt idx="102">
                  <c:v>-2.2373521198197466E-2</c:v>
                </c:pt>
                <c:pt idx="103">
                  <c:v>-1.9335510844392445E-2</c:v>
                </c:pt>
                <c:pt idx="104">
                  <c:v>-1.6450560488493693E-2</c:v>
                </c:pt>
                <c:pt idx="105">
                  <c:v>-1.3720096712567909E-2</c:v>
                </c:pt>
                <c:pt idx="106">
                  <c:v>-1.1144862213818385E-2</c:v>
                </c:pt>
                <c:pt idx="107">
                  <c:v>-8.7249178403467909E-3</c:v>
                </c:pt>
                <c:pt idx="108">
                  <c:v>-6.459645978360129E-3</c:v>
                </c:pt>
                <c:pt idx="109">
                  <c:v>-4.3477552892667859E-3</c:v>
                </c:pt>
                <c:pt idx="110">
                  <c:v>-2.3872867985232915E-3</c:v>
                </c:pt>
                <c:pt idx="111">
                  <c:v>-5.7562133471122934E-4</c:v>
                </c:pt>
                <c:pt idx="112">
                  <c:v>1.0905116801396275E-3</c:v>
                </c:pt>
                <c:pt idx="113">
                  <c:v>2.6150240900051358E-3</c:v>
                </c:pt>
                <c:pt idx="114">
                  <c:v>4.0024575126409445E-3</c:v>
                </c:pt>
                <c:pt idx="115">
                  <c:v>5.2579704974817787E-3</c:v>
                </c:pt>
                <c:pt idx="116">
                  <c:v>6.3873243319534367E-3</c:v>
                </c:pt>
                <c:pt idx="117">
                  <c:v>7.3968674974480564E-3</c:v>
                </c:pt>
                <c:pt idx="118">
                  <c:v>8.2935187739821004E-3</c:v>
                </c:pt>
                <c:pt idx="119">
                  <c:v>9.0847489950220961E-3</c:v>
                </c:pt>
                <c:pt idx="120">
                  <c:v>9.7785614498491213E-3</c:v>
                </c:pt>
                <c:pt idx="121">
                  <c:v>1.0383470936943695E-2</c:v>
                </c:pt>
                <c:pt idx="122">
                  <c:v>1.0908481465207842E-2</c:v>
                </c:pt>
                <c:pt idx="123">
                  <c:v>1.1363062604900165E-2</c:v>
                </c:pt>
                <c:pt idx="124">
                  <c:v>1.1757124487779436E-2</c:v>
                </c:pt>
                <c:pt idx="125">
                  <c:v>1.2100991456229337E-2</c:v>
                </c:pt>
                <c:pt idx="126">
                  <c:v>1.2405374361641464E-2</c:v>
                </c:pt>
                <c:pt idx="127">
                  <c:v>1.2681341512092104E-2</c:v>
                </c:pt>
                <c:pt idx="128">
                  <c:v>1.2940288269078337E-2</c:v>
                </c:pt>
                <c:pt idx="129">
                  <c:v>1.3193905293356067E-2</c:v>
                </c:pt>
                <c:pt idx="130">
                  <c:v>1.345414544015E-2</c:v>
                </c:pt>
                <c:pt idx="131">
                  <c:v>1.3733189303323456E-2</c:v>
                </c:pt>
                <c:pt idx="132">
                  <c:v>1.4043409409175922E-2</c:v>
                </c:pt>
                <c:pt idx="133">
                  <c:v>1.4397333058575157E-2</c:v>
                </c:pt>
                <c:pt idx="134">
                  <c:v>1.4807603819228632E-2</c:v>
                </c:pt>
                <c:pt idx="135">
                  <c:v>1.5286941666474263E-2</c:v>
                </c:pt>
                <c:pt idx="136">
                  <c:v>1.5848101773457302E-2</c:v>
                </c:pt>
                <c:pt idx="137">
                  <c:v>1.6503831950714698E-2</c:v>
                </c:pt>
                <c:pt idx="138">
                  <c:v>1.7266828734285866E-2</c:v>
                </c:pt>
                <c:pt idx="139">
                  <c:v>1.814969212396278E-2</c:v>
                </c:pt>
                <c:pt idx="140">
                  <c:v>1.9164878969718302E-2</c:v>
                </c:pt>
                <c:pt idx="141">
                  <c:v>2.0324655008145953E-2</c:v>
                </c:pt>
                <c:pt idx="142">
                  <c:v>2.1641045547347915E-2</c:v>
                </c:pt>
                <c:pt idx="143">
                  <c:v>2.312578480183447E-2</c:v>
                </c:pt>
                <c:pt idx="144">
                  <c:v>2.479026387557326E-2</c:v>
                </c:pt>
                <c:pt idx="145">
                  <c:v>2.6645477395277339E-2</c:v>
                </c:pt>
                <c:pt idx="146">
                  <c:v>2.8701968792155697E-2</c:v>
                </c:pt>
                <c:pt idx="147">
                  <c:v>3.0969774233007286E-2</c:v>
                </c:pt>
                <c:pt idx="148">
                  <c:v>3.345836520056622E-2</c:v>
                </c:pt>
                <c:pt idx="149">
                  <c:v>3.6176589723240227E-2</c:v>
                </c:pt>
                <c:pt idx="150">
                  <c:v>3.9132612253389709E-2</c:v>
                </c:pt>
                <c:pt idx="151">
                  <c:v>4.2333852195596933E-2</c:v>
                </c:pt>
                <c:pt idx="152">
                  <c:v>4.5786921083312393E-2</c:v>
                </c:pt>
                <c:pt idx="153">
                  <c:v>4.9497558405455777E-2</c:v>
                </c:pt>
                <c:pt idx="154">
                  <c:v>5.3470566081500692E-2</c:v>
                </c:pt>
                <c:pt idx="155">
                  <c:v>5.770974158618003E-2</c:v>
                </c:pt>
                <c:pt idx="156">
                  <c:v>6.221780972326485E-2</c:v>
                </c:pt>
                <c:pt idx="157">
                  <c:v>6.6996353048487833E-2</c:v>
                </c:pt>
                <c:pt idx="158">
                  <c:v>7.2045740941568681E-2</c:v>
                </c:pt>
                <c:pt idx="159">
                  <c:v>7.7365057327540399E-2</c:v>
                </c:pt>
                <c:pt idx="160">
                  <c:v>8.2952027047312527E-2</c:v>
                </c:pt>
                <c:pt idx="161">
                  <c:v>8.8802940877165781E-2</c:v>
                </c:pt>
                <c:pt idx="162">
                  <c:v>9.4912579197668379E-2</c:v>
                </c:pt>
                <c:pt idx="163">
                  <c:v>0.10127413431163745</c:v>
                </c:pt>
                <c:pt idx="164">
                  <c:v>0.10787913141135164</c:v>
                </c:pt>
                <c:pt idx="165">
                  <c:v>0.11471734819488688</c:v>
                </c:pt>
                <c:pt idx="166">
                  <c:v>0.1217767331316324</c:v>
                </c:pt>
                <c:pt idx="167">
                  <c:v>0.12904332237705773</c:v>
                </c:pt>
                <c:pt idx="168">
                  <c:v>0.13650115533654628</c:v>
                </c:pt>
                <c:pt idx="169">
                  <c:v>0.14413218887855095</c:v>
                </c:pt>
                <c:pt idx="170">
                  <c:v>0.15191621019673107</c:v>
                </c:pt>
                <c:pt idx="171">
                  <c:v>0.15983074832146116</c:v>
                </c:pt>
                <c:pt idx="172">
                  <c:v>0.16785098428044876</c:v>
                </c:pt>
                <c:pt idx="173">
                  <c:v>0.17594965990844713</c:v>
                </c:pt>
                <c:pt idx="174">
                  <c:v>0.18409698530628305</c:v>
                </c:pt>
                <c:pt idx="175">
                  <c:v>0.19226054494895806</c:v>
                </c:pt>
                <c:pt idx="176">
                  <c:v>0.20040520244299387</c:v>
                </c:pt>
                <c:pt idx="177">
                  <c:v>0.20849300393293646</c:v>
                </c:pt>
                <c:pt idx="178">
                  <c:v>0.21648308015698348</c:v>
                </c:pt>
                <c:pt idx="179">
                  <c:v>0.22433154715195514</c:v>
                </c:pt>
                <c:pt idx="180">
                  <c:v>0.23199140560716813</c:v>
                </c:pt>
                <c:pt idx="181">
                  <c:v>0.23941243886778096</c:v>
                </c:pt>
                <c:pt idx="182">
                  <c:v>0.24654110958710618</c:v>
                </c:pt>
                <c:pt idx="183">
                  <c:v>0.25332045502823775</c:v>
                </c:pt>
                <c:pt idx="184">
                  <c:v>0.25968998101473773</c:v>
                </c:pt>
                <c:pt idx="185">
                  <c:v>0.26558555453063093</c:v>
                </c:pt>
                <c:pt idx="186">
                  <c:v>0.27093929496945179</c:v>
                </c:pt>
                <c:pt idx="187">
                  <c:v>0.27567946403255661</c:v>
                </c:pt>
                <c:pt idx="188">
                  <c:v>0.27973035427655191</c:v>
                </c:pt>
                <c:pt idx="189">
                  <c:v>0.28301217631003084</c:v>
                </c:pt>
                <c:pt idx="190">
                  <c:v>0.28544094463924807</c:v>
                </c:pt>
                <c:pt idx="191">
                  <c:v>0.28692836216321638</c:v>
                </c:pt>
                <c:pt idx="192">
                  <c:v>0.28738170331787671</c:v>
                </c:pt>
                <c:pt idx="193">
                  <c:v>0.28670369586939159</c:v>
                </c:pt>
                <c:pt idx="194">
                  <c:v>0.28479240135676065</c:v>
                </c:pt>
                <c:pt idx="195">
                  <c:v>0.28154109418345286</c:v>
                </c:pt>
                <c:pt idx="196">
                  <c:v>0.27683813935834678</c:v>
                </c:pt>
                <c:pt idx="197">
                  <c:v>0.27056686888577275</c:v>
                </c:pt>
                <c:pt idx="198">
                  <c:v>0.26260545680477776</c:v>
                </c:pt>
                <c:pt idx="199">
                  <c:v>0.25282679287754206</c:v>
                </c:pt>
                <c:pt idx="200">
                  <c:v>0.24109835492694742</c:v>
                </c:pt>
                <c:pt idx="201">
                  <c:v>0.22728207982344628</c:v>
                </c:pt>
                <c:pt idx="202">
                  <c:v>0.21123423312091205</c:v>
                </c:pt>
                <c:pt idx="203">
                  <c:v>0.19280527734184005</c:v>
                </c:pt>
                <c:pt idx="204">
                  <c:v>0.17183973891170012</c:v>
                </c:pt>
                <c:pt idx="205">
                  <c:v>0.14817607374232011</c:v>
                </c:pt>
                <c:pt idx="206">
                  <c:v>0.12164653146468396</c:v>
                </c:pt>
                <c:pt idx="207">
                  <c:v>9.2077018310661174E-2</c:v>
                </c:pt>
                <c:pt idx="208">
                  <c:v>5.92869586441509E-2</c:v>
                </c:pt>
                <c:pt idx="209">
                  <c:v>2.3089155141228446E-2</c:v>
                </c:pt>
                <c:pt idx="210">
                  <c:v>-1.6710352380464144E-2</c:v>
                </c:pt>
                <c:pt idx="211">
                  <c:v>-6.0312429483168728E-2</c:v>
                </c:pt>
                <c:pt idx="212">
                  <c:v>-0.10792499098120345</c:v>
                </c:pt>
                <c:pt idx="213">
                  <c:v>-0.15976314616409582</c:v>
                </c:pt>
                <c:pt idx="214">
                  <c:v>-0.21604934537047882</c:v>
                </c:pt>
                <c:pt idx="215">
                  <c:v>-0.27701352791277145</c:v>
                </c:pt>
                <c:pt idx="216">
                  <c:v>-0.34289327135280701</c:v>
                </c:pt>
                <c:pt idx="217">
                  <c:v>-0.41393394212808232</c:v>
                </c:pt>
                <c:pt idx="218">
                  <c:v>-0.49038884752901879</c:v>
                </c:pt>
                <c:pt idx="219">
                  <c:v>-0.57251938902697219</c:v>
                </c:pt>
                <c:pt idx="220">
                  <c:v>-0.66059521695301981</c:v>
                </c:pt>
                <c:pt idx="221">
                  <c:v>-0.75489438652764562</c:v>
                </c:pt>
                <c:pt idx="222">
                  <c:v>-0.85570351524117427</c:v>
                </c:pt>
                <c:pt idx="223">
                  <c:v>-0.96331794158512452</c:v>
                </c:pt>
                <c:pt idx="224">
                  <c:v>-1.0780418851342759</c:v>
                </c:pt>
                <c:pt idx="225">
                  <c:v>-1.2001886079796122</c:v>
                </c:pt>
                <c:pt idx="226">
                  <c:v>-1.3300805775120921</c:v>
                </c:pt>
                <c:pt idx="227">
                  <c:v>-1.4680496305572177</c:v>
                </c:pt>
                <c:pt idx="228">
                  <c:v>-1.6144371388604526</c:v>
                </c:pt>
                <c:pt idx="229">
                  <c:v>-1.7695941759234373</c:v>
                </c:pt>
                <c:pt idx="230">
                  <c:v>-1.9338816851910039</c:v>
                </c:pt>
                <c:pt idx="231">
                  <c:v>-2.1076706495890889</c:v>
                </c:pt>
                <c:pt idx="232">
                  <c:v>-2.2913422624134085</c:v>
                </c:pt>
                <c:pt idx="233">
                  <c:v>-2.4852880995689475</c:v>
                </c:pt>
                <c:pt idx="234">
                  <c:v>-2.6899102931603096</c:v>
                </c:pt>
                <c:pt idx="235">
                  <c:v>-2.9056217064328465</c:v>
                </c:pt>
                <c:pt idx="236">
                  <c:v>-3.1328461100646834</c:v>
                </c:pt>
                <c:pt idx="237">
                  <c:v>-3.372018359809438</c:v>
                </c:pt>
                <c:pt idx="238">
                  <c:v>-3.6235845754899145</c:v>
                </c:pt>
                <c:pt idx="239">
                  <c:v>-3.8880023213424764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sweepAPT!$EJ$31</c:f>
              <c:strCache>
                <c:ptCount val="1"/>
                <c:pt idx="0">
                  <c:v>poly2(16)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sweepAPT!$DR$32:$DR$271</c:f>
              <c:numCache>
                <c:formatCode>General</c:formatCode>
                <c:ptCount val="240"/>
                <c:pt idx="0">
                  <c:v>255</c:v>
                </c:pt>
                <c:pt idx="1">
                  <c:v>254</c:v>
                </c:pt>
                <c:pt idx="2">
                  <c:v>253</c:v>
                </c:pt>
                <c:pt idx="3">
                  <c:v>252</c:v>
                </c:pt>
                <c:pt idx="4">
                  <c:v>251</c:v>
                </c:pt>
                <c:pt idx="5">
                  <c:v>250</c:v>
                </c:pt>
                <c:pt idx="6">
                  <c:v>249</c:v>
                </c:pt>
                <c:pt idx="7">
                  <c:v>248</c:v>
                </c:pt>
                <c:pt idx="8">
                  <c:v>247</c:v>
                </c:pt>
                <c:pt idx="9">
                  <c:v>246</c:v>
                </c:pt>
                <c:pt idx="10">
                  <c:v>245</c:v>
                </c:pt>
                <c:pt idx="11">
                  <c:v>244</c:v>
                </c:pt>
                <c:pt idx="12">
                  <c:v>243</c:v>
                </c:pt>
                <c:pt idx="13">
                  <c:v>242</c:v>
                </c:pt>
                <c:pt idx="14">
                  <c:v>241</c:v>
                </c:pt>
                <c:pt idx="15">
                  <c:v>240</c:v>
                </c:pt>
                <c:pt idx="16">
                  <c:v>239</c:v>
                </c:pt>
                <c:pt idx="17">
                  <c:v>238</c:v>
                </c:pt>
                <c:pt idx="18">
                  <c:v>237</c:v>
                </c:pt>
                <c:pt idx="19">
                  <c:v>236</c:v>
                </c:pt>
                <c:pt idx="20">
                  <c:v>235</c:v>
                </c:pt>
                <c:pt idx="21">
                  <c:v>234</c:v>
                </c:pt>
                <c:pt idx="22">
                  <c:v>233</c:v>
                </c:pt>
                <c:pt idx="23">
                  <c:v>232</c:v>
                </c:pt>
                <c:pt idx="24">
                  <c:v>231</c:v>
                </c:pt>
                <c:pt idx="25">
                  <c:v>230</c:v>
                </c:pt>
                <c:pt idx="26">
                  <c:v>229</c:v>
                </c:pt>
                <c:pt idx="27">
                  <c:v>228</c:v>
                </c:pt>
                <c:pt idx="28">
                  <c:v>227</c:v>
                </c:pt>
                <c:pt idx="29">
                  <c:v>226</c:v>
                </c:pt>
                <c:pt idx="30">
                  <c:v>225</c:v>
                </c:pt>
                <c:pt idx="31">
                  <c:v>224</c:v>
                </c:pt>
                <c:pt idx="32">
                  <c:v>223</c:v>
                </c:pt>
                <c:pt idx="33">
                  <c:v>222</c:v>
                </c:pt>
                <c:pt idx="34">
                  <c:v>221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217</c:v>
                </c:pt>
                <c:pt idx="39">
                  <c:v>216</c:v>
                </c:pt>
                <c:pt idx="40">
                  <c:v>215</c:v>
                </c:pt>
                <c:pt idx="41">
                  <c:v>214</c:v>
                </c:pt>
                <c:pt idx="42">
                  <c:v>213</c:v>
                </c:pt>
                <c:pt idx="43">
                  <c:v>212</c:v>
                </c:pt>
                <c:pt idx="44">
                  <c:v>211</c:v>
                </c:pt>
                <c:pt idx="45">
                  <c:v>210</c:v>
                </c:pt>
                <c:pt idx="46">
                  <c:v>209</c:v>
                </c:pt>
                <c:pt idx="47">
                  <c:v>208</c:v>
                </c:pt>
                <c:pt idx="48">
                  <c:v>207</c:v>
                </c:pt>
                <c:pt idx="49">
                  <c:v>206</c:v>
                </c:pt>
                <c:pt idx="50">
                  <c:v>205</c:v>
                </c:pt>
                <c:pt idx="51">
                  <c:v>204</c:v>
                </c:pt>
                <c:pt idx="52">
                  <c:v>203</c:v>
                </c:pt>
                <c:pt idx="53">
                  <c:v>202</c:v>
                </c:pt>
                <c:pt idx="54">
                  <c:v>201</c:v>
                </c:pt>
                <c:pt idx="55">
                  <c:v>200</c:v>
                </c:pt>
                <c:pt idx="56">
                  <c:v>199</c:v>
                </c:pt>
                <c:pt idx="57">
                  <c:v>198</c:v>
                </c:pt>
                <c:pt idx="58">
                  <c:v>197</c:v>
                </c:pt>
                <c:pt idx="59">
                  <c:v>196</c:v>
                </c:pt>
                <c:pt idx="60">
                  <c:v>195</c:v>
                </c:pt>
                <c:pt idx="61">
                  <c:v>194</c:v>
                </c:pt>
                <c:pt idx="62">
                  <c:v>193</c:v>
                </c:pt>
                <c:pt idx="63">
                  <c:v>192</c:v>
                </c:pt>
                <c:pt idx="64">
                  <c:v>191</c:v>
                </c:pt>
                <c:pt idx="65">
                  <c:v>190</c:v>
                </c:pt>
                <c:pt idx="66">
                  <c:v>189</c:v>
                </c:pt>
                <c:pt idx="67">
                  <c:v>188</c:v>
                </c:pt>
                <c:pt idx="68">
                  <c:v>187</c:v>
                </c:pt>
                <c:pt idx="69">
                  <c:v>186</c:v>
                </c:pt>
                <c:pt idx="70">
                  <c:v>185</c:v>
                </c:pt>
                <c:pt idx="71">
                  <c:v>184</c:v>
                </c:pt>
                <c:pt idx="72">
                  <c:v>183</c:v>
                </c:pt>
                <c:pt idx="73">
                  <c:v>182</c:v>
                </c:pt>
                <c:pt idx="74">
                  <c:v>181</c:v>
                </c:pt>
                <c:pt idx="75">
                  <c:v>180</c:v>
                </c:pt>
                <c:pt idx="76">
                  <c:v>179</c:v>
                </c:pt>
                <c:pt idx="77">
                  <c:v>178</c:v>
                </c:pt>
                <c:pt idx="78">
                  <c:v>177</c:v>
                </c:pt>
                <c:pt idx="79">
                  <c:v>176</c:v>
                </c:pt>
                <c:pt idx="80">
                  <c:v>175</c:v>
                </c:pt>
                <c:pt idx="81">
                  <c:v>174</c:v>
                </c:pt>
                <c:pt idx="82">
                  <c:v>173</c:v>
                </c:pt>
                <c:pt idx="83">
                  <c:v>172</c:v>
                </c:pt>
                <c:pt idx="84">
                  <c:v>171</c:v>
                </c:pt>
                <c:pt idx="85">
                  <c:v>170</c:v>
                </c:pt>
                <c:pt idx="86">
                  <c:v>169</c:v>
                </c:pt>
                <c:pt idx="87">
                  <c:v>168</c:v>
                </c:pt>
                <c:pt idx="88">
                  <c:v>167</c:v>
                </c:pt>
                <c:pt idx="89">
                  <c:v>166</c:v>
                </c:pt>
                <c:pt idx="90">
                  <c:v>165</c:v>
                </c:pt>
                <c:pt idx="91">
                  <c:v>164</c:v>
                </c:pt>
                <c:pt idx="92">
                  <c:v>163</c:v>
                </c:pt>
                <c:pt idx="93">
                  <c:v>162</c:v>
                </c:pt>
                <c:pt idx="94">
                  <c:v>161</c:v>
                </c:pt>
                <c:pt idx="95">
                  <c:v>160</c:v>
                </c:pt>
                <c:pt idx="96">
                  <c:v>159</c:v>
                </c:pt>
                <c:pt idx="97">
                  <c:v>158</c:v>
                </c:pt>
                <c:pt idx="98">
                  <c:v>157</c:v>
                </c:pt>
                <c:pt idx="99">
                  <c:v>156</c:v>
                </c:pt>
                <c:pt idx="100">
                  <c:v>155</c:v>
                </c:pt>
                <c:pt idx="101">
                  <c:v>154</c:v>
                </c:pt>
                <c:pt idx="102">
                  <c:v>153</c:v>
                </c:pt>
                <c:pt idx="103">
                  <c:v>152</c:v>
                </c:pt>
                <c:pt idx="104">
                  <c:v>151</c:v>
                </c:pt>
                <c:pt idx="105">
                  <c:v>150</c:v>
                </c:pt>
                <c:pt idx="106">
                  <c:v>149</c:v>
                </c:pt>
                <c:pt idx="107">
                  <c:v>148</c:v>
                </c:pt>
                <c:pt idx="108">
                  <c:v>147</c:v>
                </c:pt>
                <c:pt idx="109">
                  <c:v>146</c:v>
                </c:pt>
                <c:pt idx="110">
                  <c:v>145</c:v>
                </c:pt>
                <c:pt idx="111">
                  <c:v>144</c:v>
                </c:pt>
                <c:pt idx="112">
                  <c:v>143</c:v>
                </c:pt>
                <c:pt idx="113">
                  <c:v>142</c:v>
                </c:pt>
                <c:pt idx="114">
                  <c:v>141</c:v>
                </c:pt>
                <c:pt idx="115">
                  <c:v>140</c:v>
                </c:pt>
                <c:pt idx="116">
                  <c:v>139</c:v>
                </c:pt>
                <c:pt idx="117">
                  <c:v>138</c:v>
                </c:pt>
                <c:pt idx="118">
                  <c:v>137</c:v>
                </c:pt>
                <c:pt idx="119">
                  <c:v>136</c:v>
                </c:pt>
                <c:pt idx="120">
                  <c:v>135</c:v>
                </c:pt>
                <c:pt idx="121">
                  <c:v>134</c:v>
                </c:pt>
                <c:pt idx="122">
                  <c:v>133</c:v>
                </c:pt>
                <c:pt idx="123">
                  <c:v>132</c:v>
                </c:pt>
                <c:pt idx="124">
                  <c:v>131</c:v>
                </c:pt>
                <c:pt idx="125">
                  <c:v>130</c:v>
                </c:pt>
                <c:pt idx="126">
                  <c:v>129</c:v>
                </c:pt>
                <c:pt idx="127">
                  <c:v>128</c:v>
                </c:pt>
                <c:pt idx="128">
                  <c:v>127</c:v>
                </c:pt>
                <c:pt idx="129">
                  <c:v>126</c:v>
                </c:pt>
                <c:pt idx="130">
                  <c:v>125</c:v>
                </c:pt>
                <c:pt idx="131">
                  <c:v>124</c:v>
                </c:pt>
                <c:pt idx="132">
                  <c:v>123</c:v>
                </c:pt>
                <c:pt idx="133">
                  <c:v>122</c:v>
                </c:pt>
                <c:pt idx="134">
                  <c:v>121</c:v>
                </c:pt>
                <c:pt idx="135">
                  <c:v>120</c:v>
                </c:pt>
                <c:pt idx="136">
                  <c:v>119</c:v>
                </c:pt>
                <c:pt idx="137">
                  <c:v>118</c:v>
                </c:pt>
                <c:pt idx="138">
                  <c:v>117</c:v>
                </c:pt>
                <c:pt idx="139">
                  <c:v>116</c:v>
                </c:pt>
                <c:pt idx="140">
                  <c:v>115</c:v>
                </c:pt>
                <c:pt idx="141">
                  <c:v>114</c:v>
                </c:pt>
                <c:pt idx="142">
                  <c:v>113</c:v>
                </c:pt>
                <c:pt idx="143">
                  <c:v>112</c:v>
                </c:pt>
                <c:pt idx="144">
                  <c:v>111</c:v>
                </c:pt>
                <c:pt idx="145">
                  <c:v>110</c:v>
                </c:pt>
                <c:pt idx="146">
                  <c:v>109</c:v>
                </c:pt>
                <c:pt idx="147">
                  <c:v>108</c:v>
                </c:pt>
                <c:pt idx="148">
                  <c:v>107</c:v>
                </c:pt>
                <c:pt idx="149">
                  <c:v>106</c:v>
                </c:pt>
                <c:pt idx="150">
                  <c:v>105</c:v>
                </c:pt>
                <c:pt idx="151">
                  <c:v>104</c:v>
                </c:pt>
                <c:pt idx="152">
                  <c:v>103</c:v>
                </c:pt>
                <c:pt idx="153">
                  <c:v>102</c:v>
                </c:pt>
                <c:pt idx="154">
                  <c:v>101</c:v>
                </c:pt>
                <c:pt idx="155">
                  <c:v>100</c:v>
                </c:pt>
                <c:pt idx="156">
                  <c:v>99</c:v>
                </c:pt>
                <c:pt idx="157">
                  <c:v>98</c:v>
                </c:pt>
                <c:pt idx="158">
                  <c:v>97</c:v>
                </c:pt>
                <c:pt idx="159">
                  <c:v>96</c:v>
                </c:pt>
                <c:pt idx="160">
                  <c:v>95</c:v>
                </c:pt>
                <c:pt idx="161">
                  <c:v>94</c:v>
                </c:pt>
                <c:pt idx="162">
                  <c:v>93</c:v>
                </c:pt>
                <c:pt idx="163">
                  <c:v>92</c:v>
                </c:pt>
                <c:pt idx="164">
                  <c:v>91</c:v>
                </c:pt>
                <c:pt idx="165">
                  <c:v>90</c:v>
                </c:pt>
                <c:pt idx="166">
                  <c:v>89</c:v>
                </c:pt>
                <c:pt idx="167">
                  <c:v>88</c:v>
                </c:pt>
                <c:pt idx="168">
                  <c:v>87</c:v>
                </c:pt>
                <c:pt idx="169">
                  <c:v>86</c:v>
                </c:pt>
                <c:pt idx="170">
                  <c:v>85</c:v>
                </c:pt>
                <c:pt idx="171">
                  <c:v>84</c:v>
                </c:pt>
                <c:pt idx="172">
                  <c:v>83</c:v>
                </c:pt>
                <c:pt idx="173">
                  <c:v>82</c:v>
                </c:pt>
                <c:pt idx="174">
                  <c:v>81</c:v>
                </c:pt>
                <c:pt idx="175">
                  <c:v>80</c:v>
                </c:pt>
                <c:pt idx="176">
                  <c:v>79</c:v>
                </c:pt>
                <c:pt idx="177">
                  <c:v>78</c:v>
                </c:pt>
                <c:pt idx="178">
                  <c:v>77</c:v>
                </c:pt>
                <c:pt idx="179">
                  <c:v>76</c:v>
                </c:pt>
                <c:pt idx="180">
                  <c:v>75</c:v>
                </c:pt>
                <c:pt idx="181">
                  <c:v>74</c:v>
                </c:pt>
                <c:pt idx="182">
                  <c:v>73</c:v>
                </c:pt>
                <c:pt idx="183">
                  <c:v>72</c:v>
                </c:pt>
                <c:pt idx="184">
                  <c:v>71</c:v>
                </c:pt>
                <c:pt idx="185">
                  <c:v>70</c:v>
                </c:pt>
                <c:pt idx="186">
                  <c:v>69</c:v>
                </c:pt>
                <c:pt idx="187">
                  <c:v>68</c:v>
                </c:pt>
                <c:pt idx="188">
                  <c:v>67</c:v>
                </c:pt>
                <c:pt idx="189">
                  <c:v>66</c:v>
                </c:pt>
                <c:pt idx="190">
                  <c:v>65</c:v>
                </c:pt>
                <c:pt idx="191">
                  <c:v>64</c:v>
                </c:pt>
                <c:pt idx="192">
                  <c:v>63</c:v>
                </c:pt>
                <c:pt idx="193">
                  <c:v>62</c:v>
                </c:pt>
                <c:pt idx="194">
                  <c:v>61</c:v>
                </c:pt>
                <c:pt idx="195">
                  <c:v>60</c:v>
                </c:pt>
                <c:pt idx="196">
                  <c:v>59</c:v>
                </c:pt>
                <c:pt idx="197">
                  <c:v>58</c:v>
                </c:pt>
                <c:pt idx="198">
                  <c:v>57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53</c:v>
                </c:pt>
                <c:pt idx="203">
                  <c:v>52</c:v>
                </c:pt>
                <c:pt idx="204">
                  <c:v>51</c:v>
                </c:pt>
                <c:pt idx="205">
                  <c:v>50</c:v>
                </c:pt>
                <c:pt idx="206">
                  <c:v>49</c:v>
                </c:pt>
                <c:pt idx="207">
                  <c:v>48</c:v>
                </c:pt>
                <c:pt idx="208">
                  <c:v>47</c:v>
                </c:pt>
                <c:pt idx="209">
                  <c:v>46</c:v>
                </c:pt>
                <c:pt idx="210">
                  <c:v>45</c:v>
                </c:pt>
                <c:pt idx="211">
                  <c:v>44</c:v>
                </c:pt>
                <c:pt idx="212">
                  <c:v>43</c:v>
                </c:pt>
                <c:pt idx="213">
                  <c:v>42</c:v>
                </c:pt>
                <c:pt idx="214">
                  <c:v>41</c:v>
                </c:pt>
                <c:pt idx="215">
                  <c:v>40</c:v>
                </c:pt>
                <c:pt idx="216">
                  <c:v>39</c:v>
                </c:pt>
                <c:pt idx="217">
                  <c:v>38</c:v>
                </c:pt>
                <c:pt idx="218">
                  <c:v>37</c:v>
                </c:pt>
                <c:pt idx="219">
                  <c:v>36</c:v>
                </c:pt>
                <c:pt idx="220">
                  <c:v>35</c:v>
                </c:pt>
                <c:pt idx="221">
                  <c:v>34</c:v>
                </c:pt>
                <c:pt idx="222">
                  <c:v>33</c:v>
                </c:pt>
                <c:pt idx="223">
                  <c:v>32</c:v>
                </c:pt>
                <c:pt idx="224">
                  <c:v>31</c:v>
                </c:pt>
                <c:pt idx="225">
                  <c:v>30</c:v>
                </c:pt>
                <c:pt idx="226">
                  <c:v>29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25</c:v>
                </c:pt>
                <c:pt idx="231">
                  <c:v>24</c:v>
                </c:pt>
                <c:pt idx="232">
                  <c:v>23</c:v>
                </c:pt>
                <c:pt idx="233">
                  <c:v>22</c:v>
                </c:pt>
                <c:pt idx="234">
                  <c:v>21</c:v>
                </c:pt>
                <c:pt idx="235">
                  <c:v>20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</c:numCache>
            </c:numRef>
          </c:xVal>
          <c:yVal>
            <c:numRef>
              <c:f>sweepAPT!$EJ$32:$EJ$271</c:f>
              <c:numCache>
                <c:formatCode>0.00</c:formatCode>
                <c:ptCount val="240"/>
                <c:pt idx="0">
                  <c:v>0.5171700503026031</c:v>
                </c:pt>
                <c:pt idx="1">
                  <c:v>0.51856698472452933</c:v>
                </c:pt>
                <c:pt idx="2">
                  <c:v>0.51759625509061635</c:v>
                </c:pt>
                <c:pt idx="3">
                  <c:v>0.51442197350483809</c:v>
                </c:pt>
                <c:pt idx="4">
                  <c:v>0.50920204776205225</c:v>
                </c:pt>
                <c:pt idx="5">
                  <c:v>0.50208831709520751</c:v>
                </c:pt>
                <c:pt idx="6">
                  <c:v>0.49322668657173097</c:v>
                </c:pt>
                <c:pt idx="7">
                  <c:v>0.48275726014168185</c:v>
                </c:pt>
                <c:pt idx="8">
                  <c:v>0.47081447233031781</c:v>
                </c:pt>
                <c:pt idx="9">
                  <c:v>0.45752721858435308</c:v>
                </c:pt>
                <c:pt idx="10">
                  <c:v>0.44301898426527941</c:v>
                </c:pt>
                <c:pt idx="11">
                  <c:v>0.42740797229294003</c:v>
                </c:pt>
                <c:pt idx="12">
                  <c:v>0.41080722943673464</c:v>
                </c:pt>
                <c:pt idx="13">
                  <c:v>0.39332477125552145</c:v>
                </c:pt>
                <c:pt idx="14">
                  <c:v>0.3750637056919004</c:v>
                </c:pt>
                <c:pt idx="15">
                  <c:v>0.35612235530798131</c:v>
                </c:pt>
                <c:pt idx="16">
                  <c:v>0.33659437817609472</c:v>
                </c:pt>
                <c:pt idx="17">
                  <c:v>0.31656888741607503</c:v>
                </c:pt>
                <c:pt idx="18">
                  <c:v>0.29613056938305249</c:v>
                </c:pt>
                <c:pt idx="19">
                  <c:v>0.27535980050330267</c:v>
                </c:pt>
                <c:pt idx="20">
                  <c:v>0.25433276275835937</c:v>
                </c:pt>
                <c:pt idx="21">
                  <c:v>0.23312155782335253</c:v>
                </c:pt>
                <c:pt idx="22">
                  <c:v>0.21179431984705133</c:v>
                </c:pt>
                <c:pt idx="23">
                  <c:v>0.19041532688643059</c:v>
                </c:pt>
                <c:pt idx="24">
                  <c:v>0.16904511098965713</c:v>
                </c:pt>
                <c:pt idx="25">
                  <c:v>0.14774056692606763</c:v>
                </c:pt>
                <c:pt idx="26">
                  <c:v>0.12655505956711721</c:v>
                </c:pt>
                <c:pt idx="27">
                  <c:v>0.1055385299171121</c:v>
                </c:pt>
                <c:pt idx="28">
                  <c:v>8.473759979059281E-2</c:v>
                </c:pt>
                <c:pt idx="29">
                  <c:v>6.4195675141142772E-2</c:v>
                </c:pt>
                <c:pt idx="30">
                  <c:v>4.3953048039412579E-2</c:v>
                </c:pt>
                <c:pt idx="31">
                  <c:v>2.4046997298022177E-2</c:v>
                </c:pt>
                <c:pt idx="32">
                  <c:v>4.5118877482295261E-3</c:v>
                </c:pt>
                <c:pt idx="33">
                  <c:v>-1.4620731835208289E-2</c:v>
                </c:pt>
                <c:pt idx="34">
                  <c:v>-3.3322032160590709E-2</c:v>
                </c:pt>
                <c:pt idx="35">
                  <c:v>-5.1565808195995544E-2</c:v>
                </c:pt>
                <c:pt idx="36">
                  <c:v>-6.9328385296003603E-2</c:v>
                </c:pt>
                <c:pt idx="37">
                  <c:v>-8.6588526682589873E-2</c:v>
                </c:pt>
                <c:pt idx="38">
                  <c:v>-0.10332734227110052</c:v>
                </c:pt>
                <c:pt idx="39">
                  <c:v>-0.11952819885294019</c:v>
                </c:pt>
                <c:pt idx="40">
                  <c:v>-0.13517663162598126</c:v>
                </c:pt>
                <c:pt idx="41">
                  <c:v>-0.15026025707499002</c:v>
                </c:pt>
                <c:pt idx="42">
                  <c:v>-0.16476868720602766</c:v>
                </c:pt>
                <c:pt idx="43">
                  <c:v>-0.17869344512908469</c:v>
                </c:pt>
                <c:pt idx="44">
                  <c:v>-0.19202788199179111</c:v>
                </c:pt>
                <c:pt idx="45">
                  <c:v>-0.20476709526550962</c:v>
                </c:pt>
                <c:pt idx="46">
                  <c:v>-0.21690784838002486</c:v>
                </c:pt>
                <c:pt idx="47">
                  <c:v>-0.228448491711994</c:v>
                </c:pt>
                <c:pt idx="48">
                  <c:v>-0.23938888492013177</c:v>
                </c:pt>
                <c:pt idx="49">
                  <c:v>-0.24973032063576994</c:v>
                </c:pt>
                <c:pt idx="50">
                  <c:v>-0.25947544949999468</c:v>
                </c:pt>
                <c:pt idx="51">
                  <c:v>-0.26862820655582453</c:v>
                </c:pt>
                <c:pt idx="52">
                  <c:v>-0.2771937389869521</c:v>
                </c:pt>
                <c:pt idx="53">
                  <c:v>-0.28517833521090097</c:v>
                </c:pt>
                <c:pt idx="54">
                  <c:v>-0.29258935532047303</c:v>
                </c:pt>
                <c:pt idx="55">
                  <c:v>-0.29943516287723781</c:v>
                </c:pt>
                <c:pt idx="56">
                  <c:v>-0.30572505805631778</c:v>
                </c:pt>
                <c:pt idx="57">
                  <c:v>-0.31146921214038059</c:v>
                </c:pt>
                <c:pt idx="58">
                  <c:v>-0.31667860336557396</c:v>
                </c:pt>
                <c:pt idx="59">
                  <c:v>-0.32136495411886301</c:v>
                </c:pt>
                <c:pt idx="60">
                  <c:v>-0.32554066948420513</c:v>
                </c:pt>
                <c:pt idx="61">
                  <c:v>-0.32921877714157688</c:v>
                </c:pt>
                <c:pt idx="62">
                  <c:v>-0.3324128686158403</c:v>
                </c:pt>
                <c:pt idx="63">
                  <c:v>-0.3351370418762798</c:v>
                </c:pt>
                <c:pt idx="64">
                  <c:v>-0.33740584528769801</c:v>
                </c:pt>
                <c:pt idx="65">
                  <c:v>-0.33923422291177019</c:v>
                </c:pt>
                <c:pt idx="66">
                  <c:v>-0.34063746115875659</c:v>
                </c:pt>
                <c:pt idx="67">
                  <c:v>-0.34163113679194623</c:v>
                </c:pt>
                <c:pt idx="68">
                  <c:v>-0.34223106627987221</c:v>
                </c:pt>
                <c:pt idx="69">
                  <c:v>-0.34245325650266523</c:v>
                </c:pt>
                <c:pt idx="70">
                  <c:v>-0.34231385680702431</c:v>
                </c:pt>
                <c:pt idx="71">
                  <c:v>-0.34182911241225611</c:v>
                </c:pt>
                <c:pt idx="72">
                  <c:v>-0.34101531916783756</c:v>
                </c:pt>
                <c:pt idx="73">
                  <c:v>-0.33988877966188369</c:v>
                </c:pt>
                <c:pt idx="74">
                  <c:v>-0.3384657606792203</c:v>
                </c:pt>
                <c:pt idx="75">
                  <c:v>-0.33676245201179</c:v>
                </c:pt>
                <c:pt idx="76">
                  <c:v>-0.33479492661871291</c:v>
                </c:pt>
                <c:pt idx="77">
                  <c:v>-0.33257910213787056</c:v>
                </c:pt>
                <c:pt idx="78">
                  <c:v>-0.33013070374799725</c:v>
                </c:pt>
                <c:pt idx="79">
                  <c:v>-0.32746522838155556</c:v>
                </c:pt>
                <c:pt idx="80">
                  <c:v>-0.32459791028888674</c:v>
                </c:pt>
                <c:pt idx="81">
                  <c:v>-0.3215436879522855</c:v>
                </c:pt>
                <c:pt idx="82">
                  <c:v>-0.31831717235214541</c:v>
                </c:pt>
                <c:pt idx="83">
                  <c:v>-0.31493261658241778</c:v>
                </c:pt>
                <c:pt idx="84">
                  <c:v>-0.31140388681865971</c:v>
                </c:pt>
                <c:pt idx="85">
                  <c:v>-0.3077444346351399</c:v>
                </c:pt>
                <c:pt idx="86">
                  <c:v>-0.30396727067392959</c:v>
                </c:pt>
                <c:pt idx="87">
                  <c:v>-0.30008493966429484</c:v>
                </c:pt>
                <c:pt idx="88">
                  <c:v>-0.29610949679332066</c:v>
                </c:pt>
                <c:pt idx="89">
                  <c:v>-0.29205248542709938</c:v>
                </c:pt>
                <c:pt idx="90">
                  <c:v>-0.28792491618231963</c:v>
                </c:pt>
                <c:pt idx="91">
                  <c:v>-0.28373724734973393</c:v>
                </c:pt>
                <c:pt idx="92">
                  <c:v>-0.27949936666745145</c:v>
                </c:pt>
                <c:pt idx="93">
                  <c:v>-0.27522057444524251</c:v>
                </c:pt>
                <c:pt idx="94">
                  <c:v>-0.27090956804048005</c:v>
                </c:pt>
                <c:pt idx="95">
                  <c:v>-0.26657442768366479</c:v>
                </c:pt>
                <c:pt idx="96">
                  <c:v>-0.2622226036557862</c:v>
                </c:pt>
                <c:pt idx="97">
                  <c:v>-0.25786090481571478</c:v>
                </c:pt>
                <c:pt idx="98">
                  <c:v>-0.2534954884790892</c:v>
                </c:pt>
                <c:pt idx="99">
                  <c:v>-0.24913185164767526</c:v>
                </c:pt>
                <c:pt idx="100">
                  <c:v>-0.24477482358968672</c:v>
                </c:pt>
                <c:pt idx="101">
                  <c:v>-0.24042855977037902</c:v>
                </c:pt>
                <c:pt idx="102">
                  <c:v>-0.23609653713469925</c:v>
                </c:pt>
                <c:pt idx="103">
                  <c:v>-0.23178155073929219</c:v>
                </c:pt>
                <c:pt idx="104">
                  <c:v>-0.22748571173659116</c:v>
                </c:pt>
                <c:pt idx="105">
                  <c:v>-0.22321044670866286</c:v>
                </c:pt>
                <c:pt idx="106">
                  <c:v>-0.21895649835271058</c:v>
                </c:pt>
                <c:pt idx="107">
                  <c:v>-0.2147239275168431</c:v>
                </c:pt>
                <c:pt idx="108">
                  <c:v>-0.21051211658726743</c:v>
                </c:pt>
                <c:pt idx="109">
                  <c:v>-0.20631977422537773</c:v>
                </c:pt>
                <c:pt idx="110">
                  <c:v>-0.20214494145665185</c:v>
                </c:pt>
                <c:pt idx="111">
                  <c:v>-0.19798499910965006</c:v>
                </c:pt>
                <c:pt idx="112">
                  <c:v>-0.19383667660640924</c:v>
                </c:pt>
                <c:pt idx="113">
                  <c:v>-0.18969606210296064</c:v>
                </c:pt>
                <c:pt idx="114">
                  <c:v>-0.1855586139815486</c:v>
                </c:pt>
                <c:pt idx="115">
                  <c:v>-0.18141917369273131</c:v>
                </c:pt>
                <c:pt idx="116">
                  <c:v>-0.17727197994909005</c:v>
                </c:pt>
                <c:pt idx="117">
                  <c:v>-0.1731106842692256</c:v>
                </c:pt>
                <c:pt idx="118">
                  <c:v>-0.16892836787311438</c:v>
                </c:pt>
                <c:pt idx="119">
                  <c:v>-0.16471755992731119</c:v>
                </c:pt>
                <c:pt idx="120">
                  <c:v>-0.16047025714252072</c:v>
                </c:pt>
                <c:pt idx="121">
                  <c:v>-0.15617794472026247</c:v>
                </c:pt>
                <c:pt idx="122">
                  <c:v>-0.15183161865164152</c:v>
                </c:pt>
                <c:pt idx="123">
                  <c:v>-0.14742180936639215</c:v>
                </c:pt>
                <c:pt idx="124">
                  <c:v>-0.1429386067327556</c:v>
                </c:pt>
                <c:pt idx="125">
                  <c:v>-0.13837168640835529</c:v>
                </c:pt>
                <c:pt idx="126">
                  <c:v>-0.13371033754179251</c:v>
                </c:pt>
                <c:pt idx="127">
                  <c:v>-0.12894349182499809</c:v>
                </c:pt>
                <c:pt idx="128">
                  <c:v>-0.12405975389646784</c:v>
                </c:pt>
                <c:pt idx="129">
                  <c:v>-0.11904743309545296</c:v>
                </c:pt>
                <c:pt idx="130">
                  <c:v>-0.11389457656671453</c:v>
                </c:pt>
                <c:pt idx="131">
                  <c:v>-0.10858900371640345</c:v>
                </c:pt>
                <c:pt idx="132">
                  <c:v>-0.10311834201822023</c:v>
                </c:pt>
                <c:pt idx="133">
                  <c:v>-9.7470064171290005E-2</c:v>
                </c:pt>
                <c:pt idx="134">
                  <c:v>-9.16315266079053E-2</c:v>
                </c:pt>
                <c:pt idx="135">
                  <c:v>-8.5590009352735308E-2</c:v>
                </c:pt>
                <c:pt idx="136">
                  <c:v>-7.9332757232627671E-2</c:v>
                </c:pt>
                <c:pt idx="137">
                  <c:v>-7.2847022437045439E-2</c:v>
                </c:pt>
                <c:pt idx="138">
                  <c:v>-6.6120108429956304E-2</c:v>
                </c:pt>
                <c:pt idx="139">
                  <c:v>-5.9139415211561186E-2</c:v>
                </c:pt>
                <c:pt idx="140">
                  <c:v>-5.1892485931894328E-2</c:v>
                </c:pt>
                <c:pt idx="141">
                  <c:v>-4.4367054854355104E-2</c:v>
                </c:pt>
                <c:pt idx="142">
                  <c:v>-3.6551096670841332E-2</c:v>
                </c:pt>
                <c:pt idx="143">
                  <c:v>-2.8432877166849835E-2</c:v>
                </c:pt>
                <c:pt idx="144">
                  <c:v>-2.0001005238412972E-2</c:v>
                </c:pt>
                <c:pt idx="145">
                  <c:v>-1.1244486258803477E-2</c:v>
                </c:pt>
                <c:pt idx="146">
                  <c:v>-2.1527767968265721E-3</c:v>
                </c:pt>
                <c:pt idx="147">
                  <c:v>7.2841593143166961E-3</c:v>
                </c:pt>
                <c:pt idx="148">
                  <c:v>1.7075793557374652E-2</c:v>
                </c:pt>
                <c:pt idx="149">
                  <c:v>2.7230973960740812E-2</c:v>
                </c:pt>
                <c:pt idx="150">
                  <c:v>3.7757864976782685E-2</c:v>
                </c:pt>
                <c:pt idx="151">
                  <c:v>4.8663886010068325E-2</c:v>
                </c:pt>
                <c:pt idx="152">
                  <c:v>5.9955648594076649E-2</c:v>
                </c:pt>
                <c:pt idx="153">
                  <c:v>7.1638892217698924E-2</c:v>
                </c:pt>
                <c:pt idx="154">
                  <c:v>8.3718418800422967E-2</c:v>
                </c:pt>
                <c:pt idx="155">
                  <c:v>9.6198025816974564E-2</c:v>
                </c:pt>
                <c:pt idx="156">
                  <c:v>0.10908043807113188</c:v>
                </c:pt>
                <c:pt idx="157">
                  <c:v>0.1223672381186276</c:v>
                </c:pt>
                <c:pt idx="158">
                  <c:v>0.13605879533917431</c:v>
                </c:pt>
                <c:pt idx="159">
                  <c:v>0.15015419365781923</c:v>
                </c:pt>
                <c:pt idx="160">
                  <c:v>0.1646511579154506</c:v>
                </c:pt>
                <c:pt idx="161">
                  <c:v>0.17954597888837043</c:v>
                </c:pt>
                <c:pt idx="162">
                  <c:v>0.19483343695712563</c:v>
                </c:pt>
                <c:pt idx="163">
                  <c:v>0.21050672442454754</c:v>
                </c:pt>
                <c:pt idx="164">
                  <c:v>0.22655736648292191</c:v>
                </c:pt>
                <c:pt idx="165">
                  <c:v>0.24297514083031047</c:v>
                </c:pt>
                <c:pt idx="166">
                  <c:v>0.25974799593610243</c:v>
                </c:pt>
                <c:pt idx="167">
                  <c:v>0.27686196795577445</c:v>
                </c:pt>
                <c:pt idx="168">
                  <c:v>0.29430109629470991</c:v>
                </c:pt>
                <c:pt idx="169">
                  <c:v>0.31204733782135463</c:v>
                </c:pt>
                <c:pt idx="170">
                  <c:v>0.33008047972937504</c:v>
                </c:pt>
                <c:pt idx="171">
                  <c:v>0.34837805104913855</c:v>
                </c:pt>
                <c:pt idx="172">
                  <c:v>0.3669152328083598</c:v>
                </c:pt>
                <c:pt idx="173">
                  <c:v>0.38566476684179207</c:v>
                </c:pt>
                <c:pt idx="174">
                  <c:v>0.40459686325025501</c:v>
                </c:pt>
                <c:pt idx="175">
                  <c:v>0.42367910650875729</c:v>
                </c:pt>
                <c:pt idx="176">
                  <c:v>0.44287636022381349</c:v>
                </c:pt>
                <c:pt idx="177">
                  <c:v>0.46215067053998382</c:v>
                </c:pt>
                <c:pt idx="178">
                  <c:v>0.48146116819545171</c:v>
                </c:pt>
                <c:pt idx="179">
                  <c:v>0.50076396922703736</c:v>
                </c:pt>
                <c:pt idx="180">
                  <c:v>0.5200120743240646</c:v>
                </c:pt>
                <c:pt idx="181">
                  <c:v>0.5391552668316848</c:v>
                </c:pt>
                <c:pt idx="182">
                  <c:v>0.55814000940321762</c:v>
                </c:pt>
                <c:pt idx="183">
                  <c:v>0.57690933930175703</c:v>
                </c:pt>
                <c:pt idx="184">
                  <c:v>0.59540276235086509</c:v>
                </c:pt>
                <c:pt idx="185">
                  <c:v>0.6135561455345524</c:v>
                </c:pt>
                <c:pt idx="186">
                  <c:v>0.63130160824637471</c:v>
                </c:pt>
                <c:pt idx="187">
                  <c:v>0.64856741218767411</c:v>
                </c:pt>
                <c:pt idx="188">
                  <c:v>0.66527784991507133</c:v>
                </c:pt>
                <c:pt idx="189">
                  <c:v>0.6813531320371311</c:v>
                </c:pt>
                <c:pt idx="190">
                  <c:v>0.69670927306013652</c:v>
                </c:pt>
                <c:pt idx="191">
                  <c:v>0.71125797588310036</c:v>
                </c:pt>
                <c:pt idx="192">
                  <c:v>0.72490651494194225</c:v>
                </c:pt>
                <c:pt idx="193">
                  <c:v>0.73755761800283892</c:v>
                </c:pt>
                <c:pt idx="194">
                  <c:v>0.7491093466047829</c:v>
                </c:pt>
                <c:pt idx="195">
                  <c:v>0.75945497515125027</c:v>
                </c:pt>
                <c:pt idx="196">
                  <c:v>0.76848286865111959</c:v>
                </c:pt>
                <c:pt idx="197">
                  <c:v>0.77607635910872119</c:v>
                </c:pt>
                <c:pt idx="198">
                  <c:v>0.78211362056309497</c:v>
                </c:pt>
                <c:pt idx="199">
                  <c:v>0.78646754277642117</c:v>
                </c:pt>
                <c:pt idx="200">
                  <c:v>0.78900560357158867</c:v>
                </c:pt>
                <c:pt idx="201">
                  <c:v>0.7895897398190499</c:v>
                </c:pt>
                <c:pt idx="202">
                  <c:v>0.78807621707267117</c:v>
                </c:pt>
                <c:pt idx="203">
                  <c:v>0.78431549785496202</c:v>
                </c:pt>
                <c:pt idx="204">
                  <c:v>0.77815210859137807</c:v>
                </c:pt>
                <c:pt idx="205">
                  <c:v>0.76942450519374717</c:v>
                </c:pt>
                <c:pt idx="206">
                  <c:v>0.75796493729306036</c:v>
                </c:pt>
                <c:pt idx="207">
                  <c:v>0.74359931112118716</c:v>
                </c:pt>
                <c:pt idx="208">
                  <c:v>0.7261470510420196</c:v>
                </c:pt>
                <c:pt idx="209">
                  <c:v>0.7054209597316401</c:v>
                </c:pt>
                <c:pt idx="210">
                  <c:v>0.68122707700768359</c:v>
                </c:pt>
                <c:pt idx="211">
                  <c:v>0.65336453730791533</c:v>
                </c:pt>
                <c:pt idx="212">
                  <c:v>0.62162542581801716</c:v>
                </c:pt>
                <c:pt idx="213">
                  <c:v>0.58579463324845449</c:v>
                </c:pt>
                <c:pt idx="214">
                  <c:v>0.54564970926060141</c:v>
                </c:pt>
                <c:pt idx="215">
                  <c:v>0.50096071454203184</c:v>
                </c:pt>
                <c:pt idx="216">
                  <c:v>0.45149007153091958</c:v>
                </c:pt>
                <c:pt idx="217">
                  <c:v>0.3969924137897678</c:v>
                </c:pt>
                <c:pt idx="218">
                  <c:v>0.33721443402814799</c:v>
                </c:pt>
                <c:pt idx="219">
                  <c:v>0.27189473077471149</c:v>
                </c:pt>
                <c:pt idx="220">
                  <c:v>0.2007636536983739</c:v>
                </c:pt>
                <c:pt idx="221">
                  <c:v>0.12354314757866547</c:v>
                </c:pt>
                <c:pt idx="222">
                  <c:v>3.994659492524022E-2</c:v>
                </c:pt>
                <c:pt idx="223">
                  <c:v>-5.0321342753406384E-2</c:v>
                </c:pt>
                <c:pt idx="224">
                  <c:v>-0.14756488503204679</c:v>
                </c:pt>
                <c:pt idx="225">
                  <c:v>-0.25209729400168612</c:v>
                </c:pt>
                <c:pt idx="226">
                  <c:v>-0.36424103705326871</c:v>
                </c:pt>
                <c:pt idx="227">
                  <c:v>-0.48432795101229686</c:v>
                </c:pt>
                <c:pt idx="228">
                  <c:v>-0.61269940762424113</c:v>
                </c:pt>
                <c:pt idx="229">
                  <c:v>-0.74970648039072785</c:v>
                </c:pt>
                <c:pt idx="230">
                  <c:v>-0.89571011275660339</c:v>
                </c:pt>
                <c:pt idx="231">
                  <c:v>-1.0510812876478042</c:v>
                </c:pt>
                <c:pt idx="232">
                  <c:v>-1.2162011983600465</c:v>
                </c:pt>
                <c:pt idx="233">
                  <c:v>-1.3914614207983007</c:v>
                </c:pt>
                <c:pt idx="234">
                  <c:v>-1.577264087067185</c:v>
                </c:pt>
                <c:pt idx="235">
                  <c:v>-1.7740220604120438</c:v>
                </c:pt>
                <c:pt idx="236">
                  <c:v>-1.9821591115110024</c:v>
                </c:pt>
                <c:pt idx="237">
                  <c:v>-2.2021100961176856</c:v>
                </c:pt>
                <c:pt idx="238">
                  <c:v>-2.4343211340548976</c:v>
                </c:pt>
                <c:pt idx="239">
                  <c:v>-2.6792497895589946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5968"/>
        <c:axId val="425964400"/>
      </c:scatterChart>
      <c:valAx>
        <c:axId val="42596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VGA Gain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4400"/>
        <c:crosses val="autoZero"/>
        <c:crossBetween val="midCat"/>
      </c:valAx>
      <c:valAx>
        <c:axId val="4259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Baseband </a:t>
                </a:r>
                <a:r>
                  <a:rPr lang="el-GR"/>
                  <a:t>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562204724409463"/>
          <c:y val="0.48205963837853599"/>
          <c:w val="0.18208923884514436"/>
          <c:h val="0.1799773986585010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sweepAPT!$AL$29</c:f>
          <c:strCache>
            <c:ptCount val="1"/>
            <c:pt idx="0">
              <c:v>Marlin: xTalk=-21.2 dB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sweepAPT!$AQ$31</c:f>
              <c:strCache>
                <c:ptCount val="1"/>
                <c:pt idx="0">
                  <c:v>LogMag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sweepAPT!$AM$32:$AM$632</c:f>
              <c:numCache>
                <c:formatCode>General</c:formatCode>
                <c:ptCount val="601"/>
                <c:pt idx="0">
                  <c:v>0</c:v>
                </c:pt>
                <c:pt idx="1">
                  <c:v>-0.2616343759239409</c:v>
                </c:pt>
                <c:pt idx="2">
                  <c:v>-0.53911447261765566</c:v>
                </c:pt>
                <c:pt idx="3">
                  <c:v>-0.78734590972599738</c:v>
                </c:pt>
                <c:pt idx="4">
                  <c:v>-1.0595647225191227</c:v>
                </c:pt>
                <c:pt idx="5">
                  <c:v>-1.3112365825606278</c:v>
                </c:pt>
                <c:pt idx="6">
                  <c:v>-1.5418258543426258</c:v>
                </c:pt>
                <c:pt idx="7">
                  <c:v>-1.8034442897640643</c:v>
                </c:pt>
                <c:pt idx="8">
                  <c:v>-2.0201312039615908</c:v>
                </c:pt>
                <c:pt idx="9">
                  <c:v>-2.2671544092905909</c:v>
                </c:pt>
                <c:pt idx="10">
                  <c:v>-2.500167799212444</c:v>
                </c:pt>
                <c:pt idx="11">
                  <c:v>-2.7276379940862316</c:v>
                </c:pt>
                <c:pt idx="12">
                  <c:v>-2.9355935860014486</c:v>
                </c:pt>
                <c:pt idx="13">
                  <c:v>-3.7041675489962751</c:v>
                </c:pt>
                <c:pt idx="14">
                  <c:v>-3.404090736700681</c:v>
                </c:pt>
                <c:pt idx="15">
                  <c:v>-3.5954707956059724</c:v>
                </c:pt>
                <c:pt idx="16">
                  <c:v>-3.8058984782888077</c:v>
                </c:pt>
                <c:pt idx="17">
                  <c:v>-4.0358376129605658</c:v>
                </c:pt>
                <c:pt idx="18">
                  <c:v>-4.2044088973079514</c:v>
                </c:pt>
                <c:pt idx="19">
                  <c:v>-4.4073296577291599</c:v>
                </c:pt>
                <c:pt idx="20">
                  <c:v>-4.6160009159254027</c:v>
                </c:pt>
                <c:pt idx="21">
                  <c:v>-4.8018415574067745</c:v>
                </c:pt>
                <c:pt idx="22">
                  <c:v>-4.994105671647894</c:v>
                </c:pt>
                <c:pt idx="23">
                  <c:v>-5.1986336340107933</c:v>
                </c:pt>
                <c:pt idx="24">
                  <c:v>-5.3868816254897727</c:v>
                </c:pt>
                <c:pt idx="25">
                  <c:v>-5.5526356713372031</c:v>
                </c:pt>
                <c:pt idx="26">
                  <c:v>-5.7674359204284258</c:v>
                </c:pt>
                <c:pt idx="27">
                  <c:v>-5.9595806747852498</c:v>
                </c:pt>
                <c:pt idx="28">
                  <c:v>-6.1084354380120018</c:v>
                </c:pt>
                <c:pt idx="29">
                  <c:v>-6.2748293548002687</c:v>
                </c:pt>
                <c:pt idx="30">
                  <c:v>-6.473134863640789</c:v>
                </c:pt>
                <c:pt idx="31">
                  <c:v>-6.6500611394586411</c:v>
                </c:pt>
                <c:pt idx="32">
                  <c:v>-6.8169873992338275</c:v>
                </c:pt>
                <c:pt idx="33">
                  <c:v>-6.9793736924325733</c:v>
                </c:pt>
                <c:pt idx="34">
                  <c:v>-7.1482471485518388</c:v>
                </c:pt>
                <c:pt idx="35">
                  <c:v>-7.2977409024800988</c:v>
                </c:pt>
                <c:pt idx="36">
                  <c:v>-7.4666197851022478</c:v>
                </c:pt>
                <c:pt idx="37">
                  <c:v>-7.6246287174889451</c:v>
                </c:pt>
                <c:pt idx="38">
                  <c:v>-7.779020944782995</c:v>
                </c:pt>
                <c:pt idx="39">
                  <c:v>-7.939725837690407</c:v>
                </c:pt>
                <c:pt idx="40">
                  <c:v>-8.0955713742261093</c:v>
                </c:pt>
                <c:pt idx="41">
                  <c:v>-8.2555849750849557</c:v>
                </c:pt>
                <c:pt idx="42">
                  <c:v>-8.4093377019110065</c:v>
                </c:pt>
                <c:pt idx="43">
                  <c:v>-8.5333403165876227</c:v>
                </c:pt>
                <c:pt idx="44">
                  <c:v>-8.7080098072070893</c:v>
                </c:pt>
                <c:pt idx="45">
                  <c:v>-9.1229342757609881</c:v>
                </c:pt>
                <c:pt idx="46">
                  <c:v>-8.9866422638239349</c:v>
                </c:pt>
                <c:pt idx="47">
                  <c:v>-9.1367468737479136</c:v>
                </c:pt>
                <c:pt idx="48">
                  <c:v>-9.2662457944791061</c:v>
                </c:pt>
                <c:pt idx="49">
                  <c:v>-9.4565305566908791</c:v>
                </c:pt>
                <c:pt idx="50">
                  <c:v>-9.6026077581644937</c:v>
                </c:pt>
                <c:pt idx="51">
                  <c:v>-9.7566902211926028</c:v>
                </c:pt>
                <c:pt idx="52">
                  <c:v>-9.9140322062711146</c:v>
                </c:pt>
                <c:pt idx="53">
                  <c:v>-10.009764575616648</c:v>
                </c:pt>
                <c:pt idx="54">
                  <c:v>-10.124155287489582</c:v>
                </c:pt>
                <c:pt idx="55">
                  <c:v>-10.321709123032958</c:v>
                </c:pt>
                <c:pt idx="56">
                  <c:v>-10.416165951655225</c:v>
                </c:pt>
                <c:pt idx="57">
                  <c:v>-10.507957099204488</c:v>
                </c:pt>
                <c:pt idx="58">
                  <c:v>-10.650114450389127</c:v>
                </c:pt>
                <c:pt idx="59">
                  <c:v>-10.771663189604254</c:v>
                </c:pt>
                <c:pt idx="60">
                  <c:v>-11.59200030238736</c:v>
                </c:pt>
                <c:pt idx="61">
                  <c:v>-11.0098726356707</c:v>
                </c:pt>
                <c:pt idx="62">
                  <c:v>-11.154723589257131</c:v>
                </c:pt>
                <c:pt idx="63">
                  <c:v>-11.320682870379802</c:v>
                </c:pt>
                <c:pt idx="64">
                  <c:v>-11.389558089386497</c:v>
                </c:pt>
                <c:pt idx="65">
                  <c:v>-11.503586149576519</c:v>
                </c:pt>
                <c:pt idx="66">
                  <c:v>-11.657535139730633</c:v>
                </c:pt>
                <c:pt idx="67">
                  <c:v>-11.72478966682872</c:v>
                </c:pt>
                <c:pt idx="68">
                  <c:v>-11.861161836905298</c:v>
                </c:pt>
                <c:pt idx="69">
                  <c:v>-11.930439174610523</c:v>
                </c:pt>
                <c:pt idx="70">
                  <c:v>-11.733959597246667</c:v>
                </c:pt>
                <c:pt idx="71">
                  <c:v>-12.137173359647145</c:v>
                </c:pt>
                <c:pt idx="72">
                  <c:v>-12.906460214895608</c:v>
                </c:pt>
                <c:pt idx="73">
                  <c:v>-12.388907214541195</c:v>
                </c:pt>
                <c:pt idx="74">
                  <c:v>-12.481699364238569</c:v>
                </c:pt>
                <c:pt idx="75">
                  <c:v>-12.640546842817947</c:v>
                </c:pt>
                <c:pt idx="76">
                  <c:v>-12.701947978474763</c:v>
                </c:pt>
                <c:pt idx="77">
                  <c:v>-12.827938358787181</c:v>
                </c:pt>
                <c:pt idx="78">
                  <c:v>-12.944949118031763</c:v>
                </c:pt>
                <c:pt idx="79">
                  <c:v>-13.057687353635572</c:v>
                </c:pt>
                <c:pt idx="80">
                  <c:v>-12.776850249651094</c:v>
                </c:pt>
                <c:pt idx="81">
                  <c:v>-13.193351150568628</c:v>
                </c:pt>
                <c:pt idx="82">
                  <c:v>-13.35417162563</c:v>
                </c:pt>
                <c:pt idx="83">
                  <c:v>-13.930353023954542</c:v>
                </c:pt>
                <c:pt idx="84">
                  <c:v>-13.528656808591798</c:v>
                </c:pt>
                <c:pt idx="85">
                  <c:v>-13.629085214859607</c:v>
                </c:pt>
                <c:pt idx="86">
                  <c:v>-13.736233159704003</c:v>
                </c:pt>
                <c:pt idx="87">
                  <c:v>-13.846571385629423</c:v>
                </c:pt>
                <c:pt idx="88">
                  <c:v>-13.92824292912406</c:v>
                </c:pt>
                <c:pt idx="89">
                  <c:v>-14.015066591419686</c:v>
                </c:pt>
                <c:pt idx="90">
                  <c:v>-14.098257848389714</c:v>
                </c:pt>
                <c:pt idx="91">
                  <c:v>-14.197771998498165</c:v>
                </c:pt>
                <c:pt idx="92">
                  <c:v>-14.296658438113033</c:v>
                </c:pt>
                <c:pt idx="93">
                  <c:v>-14.399915373073854</c:v>
                </c:pt>
                <c:pt idx="94">
                  <c:v>-14.406133832472038</c:v>
                </c:pt>
                <c:pt idx="95">
                  <c:v>-14.584817626824512</c:v>
                </c:pt>
                <c:pt idx="96">
                  <c:v>-14.619446973500489</c:v>
                </c:pt>
                <c:pt idx="97">
                  <c:v>-14.768571560878328</c:v>
                </c:pt>
                <c:pt idx="98">
                  <c:v>-14.804703175511875</c:v>
                </c:pt>
                <c:pt idx="99">
                  <c:v>-14.861519890715044</c:v>
                </c:pt>
                <c:pt idx="100">
                  <c:v>-14.991251057362538</c:v>
                </c:pt>
                <c:pt idx="101">
                  <c:v>-15.04257986293608</c:v>
                </c:pt>
                <c:pt idx="102">
                  <c:v>-15.114072876273886</c:v>
                </c:pt>
                <c:pt idx="103">
                  <c:v>-15.197520397195474</c:v>
                </c:pt>
                <c:pt idx="104">
                  <c:v>-15.332970732577209</c:v>
                </c:pt>
                <c:pt idx="105">
                  <c:v>-15.395794182637053</c:v>
                </c:pt>
                <c:pt idx="106">
                  <c:v>-15.454605369336383</c:v>
                </c:pt>
                <c:pt idx="107">
                  <c:v>-15.527647847278407</c:v>
                </c:pt>
                <c:pt idx="108">
                  <c:v>-15.633588025656898</c:v>
                </c:pt>
                <c:pt idx="109">
                  <c:v>-16.048663724189911</c:v>
                </c:pt>
                <c:pt idx="110">
                  <c:v>-15.794971996339726</c:v>
                </c:pt>
                <c:pt idx="111">
                  <c:v>-15.834573836772597</c:v>
                </c:pt>
                <c:pt idx="112">
                  <c:v>-15.925498381772982</c:v>
                </c:pt>
                <c:pt idx="113">
                  <c:v>-15.613936188740841</c:v>
                </c:pt>
                <c:pt idx="114">
                  <c:v>-16.047316588361941</c:v>
                </c:pt>
                <c:pt idx="115">
                  <c:v>-16.149519938002395</c:v>
                </c:pt>
                <c:pt idx="116">
                  <c:v>-16.229620938503345</c:v>
                </c:pt>
                <c:pt idx="117">
                  <c:v>-16.310755834143819</c:v>
                </c:pt>
                <c:pt idx="118">
                  <c:v>-16.414719465765732</c:v>
                </c:pt>
                <c:pt idx="119">
                  <c:v>-16.493717449797355</c:v>
                </c:pt>
                <c:pt idx="120">
                  <c:v>-16.481638123048931</c:v>
                </c:pt>
                <c:pt idx="121">
                  <c:v>-16.584851355896344</c:v>
                </c:pt>
                <c:pt idx="122">
                  <c:v>-18.142108505459341</c:v>
                </c:pt>
                <c:pt idx="123">
                  <c:v>-16.696159931186255</c:v>
                </c:pt>
                <c:pt idx="124">
                  <c:v>-16.637018832197096</c:v>
                </c:pt>
                <c:pt idx="125">
                  <c:v>-16.896643157927002</c:v>
                </c:pt>
                <c:pt idx="126">
                  <c:v>-16.969036268946581</c:v>
                </c:pt>
                <c:pt idx="127">
                  <c:v>-16.995114315200809</c:v>
                </c:pt>
                <c:pt idx="128">
                  <c:v>-17.075730601002444</c:v>
                </c:pt>
                <c:pt idx="129">
                  <c:v>-17.056336664532402</c:v>
                </c:pt>
                <c:pt idx="130">
                  <c:v>-17.200672299194672</c:v>
                </c:pt>
                <c:pt idx="131">
                  <c:v>-17.28527583545895</c:v>
                </c:pt>
                <c:pt idx="132">
                  <c:v>-17.330618202377273</c:v>
                </c:pt>
                <c:pt idx="133">
                  <c:v>-17.40536922654719</c:v>
                </c:pt>
                <c:pt idx="134">
                  <c:v>-17.486458795360591</c:v>
                </c:pt>
                <c:pt idx="135">
                  <c:v>-17.507103129745893</c:v>
                </c:pt>
                <c:pt idx="136">
                  <c:v>-17.536867724733931</c:v>
                </c:pt>
                <c:pt idx="137">
                  <c:v>-17.627714282405663</c:v>
                </c:pt>
                <c:pt idx="138">
                  <c:v>-17.345148512625748</c:v>
                </c:pt>
                <c:pt idx="139">
                  <c:v>-17.82180226054664</c:v>
                </c:pt>
                <c:pt idx="140">
                  <c:v>-17.846386527075794</c:v>
                </c:pt>
                <c:pt idx="141">
                  <c:v>-17.904452135355218</c:v>
                </c:pt>
                <c:pt idx="142">
                  <c:v>-17.553674112058644</c:v>
                </c:pt>
                <c:pt idx="143">
                  <c:v>-18.007785632832423</c:v>
                </c:pt>
                <c:pt idx="144">
                  <c:v>-18.058208466046811</c:v>
                </c:pt>
                <c:pt idx="145">
                  <c:v>-18.074340886231631</c:v>
                </c:pt>
                <c:pt idx="146">
                  <c:v>-18.177551662792034</c:v>
                </c:pt>
                <c:pt idx="147">
                  <c:v>-18.24915694459958</c:v>
                </c:pt>
                <c:pt idx="148">
                  <c:v>-18.283324909446964</c:v>
                </c:pt>
                <c:pt idx="149">
                  <c:v>-18.290927287483164</c:v>
                </c:pt>
                <c:pt idx="150">
                  <c:v>-18.374969719253052</c:v>
                </c:pt>
                <c:pt idx="151">
                  <c:v>-18.433426203540012</c:v>
                </c:pt>
                <c:pt idx="152">
                  <c:v>-18.508548971373582</c:v>
                </c:pt>
                <c:pt idx="153">
                  <c:v>-18.524295788114543</c:v>
                </c:pt>
                <c:pt idx="154">
                  <c:v>-18.602539116784051</c:v>
                </c:pt>
                <c:pt idx="155">
                  <c:v>-17.779924540232379</c:v>
                </c:pt>
                <c:pt idx="156">
                  <c:v>-18.732022589200103</c:v>
                </c:pt>
                <c:pt idx="157">
                  <c:v>-18.769841409138873</c:v>
                </c:pt>
                <c:pt idx="158">
                  <c:v>-18.784224936420152</c:v>
                </c:pt>
                <c:pt idx="159">
                  <c:v>-18.848827665517447</c:v>
                </c:pt>
                <c:pt idx="160">
                  <c:v>-18.89548365932373</c:v>
                </c:pt>
                <c:pt idx="161">
                  <c:v>-19.056610112137676</c:v>
                </c:pt>
                <c:pt idx="162">
                  <c:v>-19.040637378454747</c:v>
                </c:pt>
                <c:pt idx="163">
                  <c:v>-19.033585955557943</c:v>
                </c:pt>
                <c:pt idx="164">
                  <c:v>-19.211064363622828</c:v>
                </c:pt>
                <c:pt idx="165">
                  <c:v>-19.166323466707755</c:v>
                </c:pt>
                <c:pt idx="166">
                  <c:v>-19.21194972945419</c:v>
                </c:pt>
                <c:pt idx="167">
                  <c:v>-19.286529396314222</c:v>
                </c:pt>
                <c:pt idx="168">
                  <c:v>-19.340143960221564</c:v>
                </c:pt>
                <c:pt idx="169">
                  <c:v>-19.400832183939428</c:v>
                </c:pt>
                <c:pt idx="170">
                  <c:v>-19.338117179615061</c:v>
                </c:pt>
                <c:pt idx="171">
                  <c:v>-19.490362651390882</c:v>
                </c:pt>
                <c:pt idx="172">
                  <c:v>-19.555319997925096</c:v>
                </c:pt>
                <c:pt idx="173">
                  <c:v>-19.574003485291602</c:v>
                </c:pt>
                <c:pt idx="174">
                  <c:v>-19.594179771117378</c:v>
                </c:pt>
                <c:pt idx="175">
                  <c:v>-19.649542164885442</c:v>
                </c:pt>
                <c:pt idx="176">
                  <c:v>-19.721255501440947</c:v>
                </c:pt>
                <c:pt idx="177">
                  <c:v>-19.692327669689991</c:v>
                </c:pt>
                <c:pt idx="178">
                  <c:v>-19.762213369411686</c:v>
                </c:pt>
                <c:pt idx="179">
                  <c:v>-19.850957996626803</c:v>
                </c:pt>
                <c:pt idx="180">
                  <c:v>-19.84590322464242</c:v>
                </c:pt>
                <c:pt idx="181">
                  <c:v>-19.943885183795668</c:v>
                </c:pt>
                <c:pt idx="182">
                  <c:v>-20.023711545484385</c:v>
                </c:pt>
                <c:pt idx="183">
                  <c:v>-20.113685326191799</c:v>
                </c:pt>
                <c:pt idx="184">
                  <c:v>-20.056633611143337</c:v>
                </c:pt>
                <c:pt idx="185">
                  <c:v>-20.139290476102119</c:v>
                </c:pt>
                <c:pt idx="186">
                  <c:v>-20.193173282177426</c:v>
                </c:pt>
                <c:pt idx="187">
                  <c:v>-20.169169200037334</c:v>
                </c:pt>
                <c:pt idx="188">
                  <c:v>-20.321429276259238</c:v>
                </c:pt>
                <c:pt idx="189">
                  <c:v>-19.053756159933858</c:v>
                </c:pt>
                <c:pt idx="190">
                  <c:v>-20.344429939860269</c:v>
                </c:pt>
                <c:pt idx="191">
                  <c:v>-20.405937638132599</c:v>
                </c:pt>
                <c:pt idx="192">
                  <c:v>-20.468598983816314</c:v>
                </c:pt>
                <c:pt idx="193">
                  <c:v>-20.426269865031578</c:v>
                </c:pt>
                <c:pt idx="194">
                  <c:v>-19.041938627514863</c:v>
                </c:pt>
                <c:pt idx="195">
                  <c:v>-20.514588976133929</c:v>
                </c:pt>
                <c:pt idx="196">
                  <c:v>-20.555045193239692</c:v>
                </c:pt>
                <c:pt idx="197">
                  <c:v>-21.091863084644565</c:v>
                </c:pt>
                <c:pt idx="198">
                  <c:v>-20.72035486507216</c:v>
                </c:pt>
                <c:pt idx="199">
                  <c:v>-20.749687480791966</c:v>
                </c:pt>
                <c:pt idx="200">
                  <c:v>-20.699790149370404</c:v>
                </c:pt>
                <c:pt idx="201">
                  <c:v>-20.78185555518532</c:v>
                </c:pt>
                <c:pt idx="202">
                  <c:v>-20.881971079319015</c:v>
                </c:pt>
                <c:pt idx="203">
                  <c:v>-20.812344828627616</c:v>
                </c:pt>
                <c:pt idx="204">
                  <c:v>-20.870393442902049</c:v>
                </c:pt>
                <c:pt idx="205">
                  <c:v>-20.88347575643666</c:v>
                </c:pt>
                <c:pt idx="206">
                  <c:v>-20.945993216080897</c:v>
                </c:pt>
                <c:pt idx="207">
                  <c:v>-20.983835062223314</c:v>
                </c:pt>
                <c:pt idx="208">
                  <c:v>-21.018818415866068</c:v>
                </c:pt>
                <c:pt idx="209">
                  <c:v>-21.084998290415857</c:v>
                </c:pt>
                <c:pt idx="210">
                  <c:v>-21.118272311168806</c:v>
                </c:pt>
                <c:pt idx="211">
                  <c:v>-21.166257417717809</c:v>
                </c:pt>
                <c:pt idx="212">
                  <c:v>-21.246882707902014</c:v>
                </c:pt>
                <c:pt idx="213">
                  <c:v>-21.248917061744045</c:v>
                </c:pt>
                <c:pt idx="214">
                  <c:v>-21.208275180508448</c:v>
                </c:pt>
                <c:pt idx="215">
                  <c:v>-21.281462586031171</c:v>
                </c:pt>
                <c:pt idx="216">
                  <c:v>-21.352218395073706</c:v>
                </c:pt>
                <c:pt idx="217">
                  <c:v>-21.333721725605383</c:v>
                </c:pt>
                <c:pt idx="218">
                  <c:v>-21.485804583904926</c:v>
                </c:pt>
                <c:pt idx="219">
                  <c:v>-21.517132084364</c:v>
                </c:pt>
                <c:pt idx="220">
                  <c:v>-21.52583127978335</c:v>
                </c:pt>
                <c:pt idx="221">
                  <c:v>-21.518259891064005</c:v>
                </c:pt>
                <c:pt idx="222">
                  <c:v>-21.50972466803616</c:v>
                </c:pt>
                <c:pt idx="223">
                  <c:v>-21.550066709718536</c:v>
                </c:pt>
                <c:pt idx="224">
                  <c:v>-21.675818568682736</c:v>
                </c:pt>
                <c:pt idx="225">
                  <c:v>-21.632593903306571</c:v>
                </c:pt>
                <c:pt idx="226">
                  <c:v>-21.578038705026795</c:v>
                </c:pt>
                <c:pt idx="227">
                  <c:v>-21.697722794203933</c:v>
                </c:pt>
                <c:pt idx="228">
                  <c:v>-21.65668647386957</c:v>
                </c:pt>
                <c:pt idx="229">
                  <c:v>-22.994764155833984</c:v>
                </c:pt>
                <c:pt idx="230">
                  <c:v>-21.848755688080495</c:v>
                </c:pt>
                <c:pt idx="231">
                  <c:v>-21.796031947635161</c:v>
                </c:pt>
                <c:pt idx="232">
                  <c:v>-21.918578759470698</c:v>
                </c:pt>
                <c:pt idx="233">
                  <c:v>-21.840512079069363</c:v>
                </c:pt>
                <c:pt idx="234">
                  <c:v>-21.907255641203555</c:v>
                </c:pt>
                <c:pt idx="235">
                  <c:v>-21.981217678097007</c:v>
                </c:pt>
                <c:pt idx="236">
                  <c:v>-21.978670359033906</c:v>
                </c:pt>
                <c:pt idx="237">
                  <c:v>-21.977690977006745</c:v>
                </c:pt>
                <c:pt idx="238">
                  <c:v>-22.098972403429546</c:v>
                </c:pt>
                <c:pt idx="239">
                  <c:v>-22.029331366190394</c:v>
                </c:pt>
                <c:pt idx="240">
                  <c:v>-22.13438013807454</c:v>
                </c:pt>
                <c:pt idx="241">
                  <c:v>-22.145696949593145</c:v>
                </c:pt>
                <c:pt idx="242">
                  <c:v>-22.182350564193904</c:v>
                </c:pt>
                <c:pt idx="243">
                  <c:v>-22.13513262021997</c:v>
                </c:pt>
                <c:pt idx="244">
                  <c:v>-22.226566578996255</c:v>
                </c:pt>
                <c:pt idx="245">
                  <c:v>-22.325065895957895</c:v>
                </c:pt>
                <c:pt idx="246">
                  <c:v>-21.88746277256941</c:v>
                </c:pt>
                <c:pt idx="247">
                  <c:v>-22.319443680873867</c:v>
                </c:pt>
                <c:pt idx="248">
                  <c:v>-22.354894486978495</c:v>
                </c:pt>
                <c:pt idx="249">
                  <c:v>-22.85717430612927</c:v>
                </c:pt>
                <c:pt idx="250">
                  <c:v>-22.37626899745819</c:v>
                </c:pt>
                <c:pt idx="251">
                  <c:v>-22.440388118584988</c:v>
                </c:pt>
                <c:pt idx="252">
                  <c:v>-22.4963495895785</c:v>
                </c:pt>
                <c:pt idx="253">
                  <c:v>-22.44934332158461</c:v>
                </c:pt>
                <c:pt idx="254">
                  <c:v>-22.429148480963477</c:v>
                </c:pt>
                <c:pt idx="255">
                  <c:v>-22.578009989409061</c:v>
                </c:pt>
                <c:pt idx="256">
                  <c:v>-22.290305371923704</c:v>
                </c:pt>
                <c:pt idx="257">
                  <c:v>-22.669909715000234</c:v>
                </c:pt>
                <c:pt idx="258">
                  <c:v>-22.574130945341658</c:v>
                </c:pt>
                <c:pt idx="259">
                  <c:v>-22.710857623807911</c:v>
                </c:pt>
                <c:pt idx="260">
                  <c:v>-22.745196820088584</c:v>
                </c:pt>
                <c:pt idx="261">
                  <c:v>-22.758186929805305</c:v>
                </c:pt>
                <c:pt idx="262">
                  <c:v>-22.756229976806527</c:v>
                </c:pt>
                <c:pt idx="263">
                  <c:v>-22.683752552225158</c:v>
                </c:pt>
                <c:pt idx="264">
                  <c:v>-22.845675544068666</c:v>
                </c:pt>
                <c:pt idx="265">
                  <c:v>-22.719560544868372</c:v>
                </c:pt>
                <c:pt idx="266">
                  <c:v>-22.87984947006203</c:v>
                </c:pt>
                <c:pt idx="267">
                  <c:v>-22.937870361490607</c:v>
                </c:pt>
                <c:pt idx="268">
                  <c:v>-22.895181745554346</c:v>
                </c:pt>
                <c:pt idx="269">
                  <c:v>-22.915088102809548</c:v>
                </c:pt>
                <c:pt idx="270">
                  <c:v>-22.881551403475303</c:v>
                </c:pt>
                <c:pt idx="271">
                  <c:v>-22.902464395147515</c:v>
                </c:pt>
                <c:pt idx="272">
                  <c:v>-22.974134390395804</c:v>
                </c:pt>
                <c:pt idx="273">
                  <c:v>-23.014047041131562</c:v>
                </c:pt>
                <c:pt idx="274">
                  <c:v>-23.080895978471041</c:v>
                </c:pt>
                <c:pt idx="275">
                  <c:v>-23.040439256155839</c:v>
                </c:pt>
                <c:pt idx="276">
                  <c:v>-22.978650005298576</c:v>
                </c:pt>
                <c:pt idx="277">
                  <c:v>-23.158565867111744</c:v>
                </c:pt>
                <c:pt idx="278">
                  <c:v>-23.158272503608586</c:v>
                </c:pt>
                <c:pt idx="279">
                  <c:v>-23.142837942864929</c:v>
                </c:pt>
                <c:pt idx="280">
                  <c:v>-23.168869712022513</c:v>
                </c:pt>
                <c:pt idx="281">
                  <c:v>-23.260992829945913</c:v>
                </c:pt>
                <c:pt idx="282">
                  <c:v>-23.194174767920277</c:v>
                </c:pt>
                <c:pt idx="283">
                  <c:v>-23.659672604897978</c:v>
                </c:pt>
                <c:pt idx="284">
                  <c:v>-23.197968257345295</c:v>
                </c:pt>
                <c:pt idx="285">
                  <c:v>-23.313372783868516</c:v>
                </c:pt>
                <c:pt idx="286">
                  <c:v>-23.294340092053357</c:v>
                </c:pt>
                <c:pt idx="287">
                  <c:v>-23.380720731399705</c:v>
                </c:pt>
                <c:pt idx="288">
                  <c:v>-23.377420503294054</c:v>
                </c:pt>
                <c:pt idx="289">
                  <c:v>-23.385343786748564</c:v>
                </c:pt>
                <c:pt idx="290">
                  <c:v>-23.428582618367674</c:v>
                </c:pt>
                <c:pt idx="291">
                  <c:v>-23.350055505960835</c:v>
                </c:pt>
                <c:pt idx="292">
                  <c:v>-23.427408307336066</c:v>
                </c:pt>
                <c:pt idx="293">
                  <c:v>-23.409711987836101</c:v>
                </c:pt>
                <c:pt idx="294">
                  <c:v>-23.568746673800014</c:v>
                </c:pt>
                <c:pt idx="295">
                  <c:v>-23.538747275646976</c:v>
                </c:pt>
                <c:pt idx="296">
                  <c:v>-23.48047532444733</c:v>
                </c:pt>
                <c:pt idx="297">
                  <c:v>-24.121986620885107</c:v>
                </c:pt>
                <c:pt idx="298">
                  <c:v>-23.625306638694529</c:v>
                </c:pt>
                <c:pt idx="299">
                  <c:v>-23.584261061134558</c:v>
                </c:pt>
                <c:pt idx="300">
                  <c:v>-23.626829606693637</c:v>
                </c:pt>
                <c:pt idx="301">
                  <c:v>-23.676762910368087</c:v>
                </c:pt>
                <c:pt idx="302">
                  <c:v>-23.549976954914985</c:v>
                </c:pt>
                <c:pt idx="303">
                  <c:v>-23.689665851586955</c:v>
                </c:pt>
                <c:pt idx="304">
                  <c:v>-23.651902030497183</c:v>
                </c:pt>
                <c:pt idx="305">
                  <c:v>-23.71429695016915</c:v>
                </c:pt>
                <c:pt idx="306">
                  <c:v>-22.809820072317606</c:v>
                </c:pt>
                <c:pt idx="307">
                  <c:v>-23.823083604791343</c:v>
                </c:pt>
                <c:pt idx="308">
                  <c:v>-23.681912785995529</c:v>
                </c:pt>
                <c:pt idx="309">
                  <c:v>-23.829736234508395</c:v>
                </c:pt>
                <c:pt idx="310">
                  <c:v>-23.932789668129416</c:v>
                </c:pt>
                <c:pt idx="311">
                  <c:v>-23.847412078093203</c:v>
                </c:pt>
                <c:pt idx="312">
                  <c:v>-23.855407772803009</c:v>
                </c:pt>
                <c:pt idx="313">
                  <c:v>-23.878420862088923</c:v>
                </c:pt>
                <c:pt idx="314">
                  <c:v>-23.980284407491965</c:v>
                </c:pt>
                <c:pt idx="315">
                  <c:v>-23.914795295943698</c:v>
                </c:pt>
                <c:pt idx="316">
                  <c:v>-23.95138724220066</c:v>
                </c:pt>
                <c:pt idx="317">
                  <c:v>-23.959855811842338</c:v>
                </c:pt>
                <c:pt idx="318">
                  <c:v>-23.945033260304651</c:v>
                </c:pt>
                <c:pt idx="319">
                  <c:v>-24.026972564528712</c:v>
                </c:pt>
                <c:pt idx="320">
                  <c:v>-24.031923855548705</c:v>
                </c:pt>
                <c:pt idx="321">
                  <c:v>-24.001020360350775</c:v>
                </c:pt>
                <c:pt idx="322">
                  <c:v>-24.003734025901487</c:v>
                </c:pt>
                <c:pt idx="323">
                  <c:v>-24.11962667487159</c:v>
                </c:pt>
                <c:pt idx="324">
                  <c:v>-24.184969114224071</c:v>
                </c:pt>
                <c:pt idx="325">
                  <c:v>-24.136331223225756</c:v>
                </c:pt>
                <c:pt idx="326">
                  <c:v>-24.055002368469683</c:v>
                </c:pt>
                <c:pt idx="327">
                  <c:v>-24.050527591597337</c:v>
                </c:pt>
                <c:pt idx="328">
                  <c:v>-24.081782166097916</c:v>
                </c:pt>
                <c:pt idx="329">
                  <c:v>-24.192316220849456</c:v>
                </c:pt>
                <c:pt idx="330">
                  <c:v>-24.140269122709803</c:v>
                </c:pt>
                <c:pt idx="331">
                  <c:v>-24.169565230917733</c:v>
                </c:pt>
                <c:pt idx="332">
                  <c:v>-24.184942551399104</c:v>
                </c:pt>
                <c:pt idx="333">
                  <c:v>-24.260081846544015</c:v>
                </c:pt>
                <c:pt idx="334">
                  <c:v>-24.175143592425389</c:v>
                </c:pt>
                <c:pt idx="335">
                  <c:v>-24.250802537820061</c:v>
                </c:pt>
                <c:pt idx="336">
                  <c:v>-24.283535682286409</c:v>
                </c:pt>
                <c:pt idx="337">
                  <c:v>-24.38695293395751</c:v>
                </c:pt>
                <c:pt idx="338">
                  <c:v>-24.256713297647234</c:v>
                </c:pt>
                <c:pt idx="339">
                  <c:v>-24.367724690122074</c:v>
                </c:pt>
                <c:pt idx="340">
                  <c:v>-24.468586989905742</c:v>
                </c:pt>
                <c:pt idx="341">
                  <c:v>-24.370635987477137</c:v>
                </c:pt>
                <c:pt idx="342">
                  <c:v>-24.409827669474204</c:v>
                </c:pt>
                <c:pt idx="343">
                  <c:v>-24.339426290531957</c:v>
                </c:pt>
                <c:pt idx="344">
                  <c:v>-24.356993480864553</c:v>
                </c:pt>
                <c:pt idx="345">
                  <c:v>-24.131742182508155</c:v>
                </c:pt>
                <c:pt idx="346">
                  <c:v>-24.519436873951225</c:v>
                </c:pt>
                <c:pt idx="347">
                  <c:v>-24.536504386960733</c:v>
                </c:pt>
                <c:pt idx="348">
                  <c:v>-24.475406956758391</c:v>
                </c:pt>
                <c:pt idx="349">
                  <c:v>-24.548497894150824</c:v>
                </c:pt>
                <c:pt idx="350">
                  <c:v>-24.219838313703704</c:v>
                </c:pt>
                <c:pt idx="351">
                  <c:v>-24.450605560945839</c:v>
                </c:pt>
                <c:pt idx="352">
                  <c:v>-24.615675066778874</c:v>
                </c:pt>
                <c:pt idx="353">
                  <c:v>-24.595344582641111</c:v>
                </c:pt>
                <c:pt idx="354">
                  <c:v>-24.561285990818785</c:v>
                </c:pt>
                <c:pt idx="355">
                  <c:v>-24.595238154823242</c:v>
                </c:pt>
                <c:pt idx="356">
                  <c:v>-24.71785301027278</c:v>
                </c:pt>
                <c:pt idx="357">
                  <c:v>-24.274761386449054</c:v>
                </c:pt>
                <c:pt idx="358">
                  <c:v>-24.743783603455057</c:v>
                </c:pt>
                <c:pt idx="359">
                  <c:v>-24.774359924674719</c:v>
                </c:pt>
                <c:pt idx="360">
                  <c:v>-24.614549469223785</c:v>
                </c:pt>
                <c:pt idx="361">
                  <c:v>-24.592478293220847</c:v>
                </c:pt>
                <c:pt idx="362">
                  <c:v>-24.786015573538531</c:v>
                </c:pt>
                <c:pt idx="363">
                  <c:v>-24.628935351030691</c:v>
                </c:pt>
                <c:pt idx="364">
                  <c:v>-24.6342208041067</c:v>
                </c:pt>
                <c:pt idx="365">
                  <c:v>-24.735857376959849</c:v>
                </c:pt>
                <c:pt idx="366">
                  <c:v>-24.816302076565119</c:v>
                </c:pt>
                <c:pt idx="367">
                  <c:v>-24.728539457439162</c:v>
                </c:pt>
                <c:pt idx="368">
                  <c:v>-24.806997107121802</c:v>
                </c:pt>
                <c:pt idx="369">
                  <c:v>-24.82247884691359</c:v>
                </c:pt>
                <c:pt idx="370">
                  <c:v>-24.811655702288608</c:v>
                </c:pt>
                <c:pt idx="371">
                  <c:v>-24.744775114308549</c:v>
                </c:pt>
                <c:pt idx="372">
                  <c:v>-24.796529867882761</c:v>
                </c:pt>
                <c:pt idx="373">
                  <c:v>-24.876086202820431</c:v>
                </c:pt>
                <c:pt idx="374">
                  <c:v>-25.228430304820417</c:v>
                </c:pt>
                <c:pt idx="375">
                  <c:v>-24.943027046128627</c:v>
                </c:pt>
                <c:pt idx="376">
                  <c:v>-24.675514511190354</c:v>
                </c:pt>
                <c:pt idx="377">
                  <c:v>-24.913199533476337</c:v>
                </c:pt>
                <c:pt idx="378">
                  <c:v>-24.951872447803179</c:v>
                </c:pt>
                <c:pt idx="379">
                  <c:v>-24.782408083582524</c:v>
                </c:pt>
                <c:pt idx="380">
                  <c:v>-24.935755575207065</c:v>
                </c:pt>
                <c:pt idx="381">
                  <c:v>-23.550887317758132</c:v>
                </c:pt>
                <c:pt idx="382">
                  <c:v>-24.982596536607918</c:v>
                </c:pt>
                <c:pt idx="383">
                  <c:v>-25.004470426959674</c:v>
                </c:pt>
                <c:pt idx="384">
                  <c:v>-24.963866792881703</c:v>
                </c:pt>
                <c:pt idx="385">
                  <c:v>-25.098382199599591</c:v>
                </c:pt>
                <c:pt idx="386">
                  <c:v>-24.747514721103801</c:v>
                </c:pt>
                <c:pt idx="387">
                  <c:v>-24.962871956185726</c:v>
                </c:pt>
                <c:pt idx="388">
                  <c:v>-25.159479464132129</c:v>
                </c:pt>
                <c:pt idx="389">
                  <c:v>-25.121616715151596</c:v>
                </c:pt>
                <c:pt idx="390">
                  <c:v>-24.908553098598048</c:v>
                </c:pt>
                <c:pt idx="391">
                  <c:v>-25.321077271817337</c:v>
                </c:pt>
                <c:pt idx="392">
                  <c:v>-25.170521163971983</c:v>
                </c:pt>
                <c:pt idx="393">
                  <c:v>-25.10188586508702</c:v>
                </c:pt>
                <c:pt idx="394">
                  <c:v>-25.106725028522764</c:v>
                </c:pt>
                <c:pt idx="395">
                  <c:v>-25.152219399093617</c:v>
                </c:pt>
                <c:pt idx="396">
                  <c:v>-23.815940715898002</c:v>
                </c:pt>
                <c:pt idx="397">
                  <c:v>-25.236386640802543</c:v>
                </c:pt>
                <c:pt idx="398">
                  <c:v>-24.310768693583086</c:v>
                </c:pt>
                <c:pt idx="399">
                  <c:v>-25.15645937099784</c:v>
                </c:pt>
                <c:pt idx="400">
                  <c:v>-25.126096246621785</c:v>
                </c:pt>
                <c:pt idx="401">
                  <c:v>-25.222434993249703</c:v>
                </c:pt>
                <c:pt idx="402">
                  <c:v>-25.372090350841706</c:v>
                </c:pt>
                <c:pt idx="403">
                  <c:v>-25.189840507301057</c:v>
                </c:pt>
                <c:pt idx="404">
                  <c:v>-25.173668879362392</c:v>
                </c:pt>
                <c:pt idx="405">
                  <c:v>-25.366040058305561</c:v>
                </c:pt>
                <c:pt idx="406">
                  <c:v>-25.213323797895551</c:v>
                </c:pt>
                <c:pt idx="407">
                  <c:v>-25.250028539665852</c:v>
                </c:pt>
                <c:pt idx="408">
                  <c:v>-25.315266461264024</c:v>
                </c:pt>
                <c:pt idx="409">
                  <c:v>-25.372897948260551</c:v>
                </c:pt>
                <c:pt idx="410">
                  <c:v>-25.344587635244498</c:v>
                </c:pt>
                <c:pt idx="411">
                  <c:v>-25.358783323060944</c:v>
                </c:pt>
                <c:pt idx="412">
                  <c:v>-25.310949628043687</c:v>
                </c:pt>
                <c:pt idx="413">
                  <c:v>-25.281554766300829</c:v>
                </c:pt>
                <c:pt idx="414">
                  <c:v>-25.213884566195233</c:v>
                </c:pt>
                <c:pt idx="415">
                  <c:v>-25.411182615928304</c:v>
                </c:pt>
                <c:pt idx="416">
                  <c:v>-25.379626231029391</c:v>
                </c:pt>
                <c:pt idx="417">
                  <c:v>-25.40941818029517</c:v>
                </c:pt>
                <c:pt idx="418">
                  <c:v>-25.417775707126964</c:v>
                </c:pt>
                <c:pt idx="419">
                  <c:v>-25.472555704285469</c:v>
                </c:pt>
                <c:pt idx="420">
                  <c:v>-25.386778495212248</c:v>
                </c:pt>
                <c:pt idx="421">
                  <c:v>-25.410670659412872</c:v>
                </c:pt>
                <c:pt idx="422">
                  <c:v>-25.476370957195591</c:v>
                </c:pt>
                <c:pt idx="423">
                  <c:v>-25.388104557777496</c:v>
                </c:pt>
                <c:pt idx="424">
                  <c:v>-25.490495855702392</c:v>
                </c:pt>
                <c:pt idx="425">
                  <c:v>-25.512903477994978</c:v>
                </c:pt>
                <c:pt idx="426">
                  <c:v>-25.588705613891058</c:v>
                </c:pt>
                <c:pt idx="427">
                  <c:v>-25.514229938462528</c:v>
                </c:pt>
                <c:pt idx="428">
                  <c:v>-25.552407061491568</c:v>
                </c:pt>
                <c:pt idx="429">
                  <c:v>-25.502341245287493</c:v>
                </c:pt>
                <c:pt idx="430">
                  <c:v>-25.496229098634306</c:v>
                </c:pt>
                <c:pt idx="431">
                  <c:v>-25.432521513390668</c:v>
                </c:pt>
                <c:pt idx="432">
                  <c:v>-25.477018209761631</c:v>
                </c:pt>
                <c:pt idx="433">
                  <c:v>-25.563503862877909</c:v>
                </c:pt>
                <c:pt idx="434">
                  <c:v>-25.567743578060092</c:v>
                </c:pt>
                <c:pt idx="435">
                  <c:v>-25.734890601300616</c:v>
                </c:pt>
                <c:pt idx="436">
                  <c:v>-25.498032491508567</c:v>
                </c:pt>
                <c:pt idx="437">
                  <c:v>-25.738258094173304</c:v>
                </c:pt>
                <c:pt idx="438">
                  <c:v>-25.620896807816305</c:v>
                </c:pt>
                <c:pt idx="439">
                  <c:v>-25.633694049074712</c:v>
                </c:pt>
                <c:pt idx="440">
                  <c:v>-25.34043032072416</c:v>
                </c:pt>
                <c:pt idx="441">
                  <c:v>-25.7233381631114</c:v>
                </c:pt>
                <c:pt idx="442">
                  <c:v>-25.74999616378178</c:v>
                </c:pt>
                <c:pt idx="443">
                  <c:v>-25.755288841284319</c:v>
                </c:pt>
                <c:pt idx="444">
                  <c:v>-25.796525431806643</c:v>
                </c:pt>
                <c:pt idx="445">
                  <c:v>-25.719521525955606</c:v>
                </c:pt>
                <c:pt idx="446">
                  <c:v>-25.500223913738346</c:v>
                </c:pt>
                <c:pt idx="447">
                  <c:v>-26.42969695905812</c:v>
                </c:pt>
                <c:pt idx="448">
                  <c:v>-25.789308712524097</c:v>
                </c:pt>
                <c:pt idx="449">
                  <c:v>-25.696609603495165</c:v>
                </c:pt>
                <c:pt idx="450">
                  <c:v>-25.790268154263543</c:v>
                </c:pt>
                <c:pt idx="451">
                  <c:v>-25.797959577138791</c:v>
                </c:pt>
                <c:pt idx="452">
                  <c:v>-25.769507549484466</c:v>
                </c:pt>
                <c:pt idx="453">
                  <c:v>-25.729835600982888</c:v>
                </c:pt>
                <c:pt idx="454">
                  <c:v>-26.645792759552634</c:v>
                </c:pt>
                <c:pt idx="455">
                  <c:v>-25.733531943711881</c:v>
                </c:pt>
                <c:pt idx="456">
                  <c:v>-25.031311328468384</c:v>
                </c:pt>
                <c:pt idx="457">
                  <c:v>-25.829309694339088</c:v>
                </c:pt>
                <c:pt idx="458">
                  <c:v>-25.783795996903134</c:v>
                </c:pt>
                <c:pt idx="459">
                  <c:v>-25.865927380388012</c:v>
                </c:pt>
                <c:pt idx="460">
                  <c:v>-25.90438568731355</c:v>
                </c:pt>
                <c:pt idx="461">
                  <c:v>-25.802486512015676</c:v>
                </c:pt>
                <c:pt idx="462">
                  <c:v>-25.805647862939285</c:v>
                </c:pt>
                <c:pt idx="463">
                  <c:v>-25.877410297620106</c:v>
                </c:pt>
                <c:pt idx="464">
                  <c:v>-25.763134374298097</c:v>
                </c:pt>
                <c:pt idx="465">
                  <c:v>-25.873458576158427</c:v>
                </c:pt>
                <c:pt idx="466">
                  <c:v>-25.955835349875858</c:v>
                </c:pt>
                <c:pt idx="467">
                  <c:v>-25.890576410192146</c:v>
                </c:pt>
                <c:pt idx="468">
                  <c:v>-25.962475097004521</c:v>
                </c:pt>
                <c:pt idx="469">
                  <c:v>-25.862912949544281</c:v>
                </c:pt>
                <c:pt idx="470">
                  <c:v>-25.922436761221086</c:v>
                </c:pt>
                <c:pt idx="471">
                  <c:v>-25.903188909765582</c:v>
                </c:pt>
                <c:pt idx="472">
                  <c:v>-25.963578797122651</c:v>
                </c:pt>
                <c:pt idx="473">
                  <c:v>-26.02597956333512</c:v>
                </c:pt>
                <c:pt idx="474">
                  <c:v>-26.029144792943676</c:v>
                </c:pt>
                <c:pt idx="475">
                  <c:v>-25.950354041238874</c:v>
                </c:pt>
                <c:pt idx="476">
                  <c:v>-25.91886125225021</c:v>
                </c:pt>
                <c:pt idx="477">
                  <c:v>-26.138827666600129</c:v>
                </c:pt>
                <c:pt idx="478">
                  <c:v>-25.981013794105365</c:v>
                </c:pt>
                <c:pt idx="479">
                  <c:v>-25.929461935685659</c:v>
                </c:pt>
                <c:pt idx="480">
                  <c:v>-26.008827190929505</c:v>
                </c:pt>
                <c:pt idx="481">
                  <c:v>-25.987501131335936</c:v>
                </c:pt>
                <c:pt idx="482">
                  <c:v>-26.133126380912227</c:v>
                </c:pt>
                <c:pt idx="483">
                  <c:v>-25.935193201249085</c:v>
                </c:pt>
                <c:pt idx="484">
                  <c:v>-25.93570178416212</c:v>
                </c:pt>
                <c:pt idx="485">
                  <c:v>-26.099830737409576</c:v>
                </c:pt>
                <c:pt idx="486">
                  <c:v>-26.181327434786368</c:v>
                </c:pt>
                <c:pt idx="487">
                  <c:v>-26.030866083322227</c:v>
                </c:pt>
                <c:pt idx="488">
                  <c:v>-26.092560063603397</c:v>
                </c:pt>
                <c:pt idx="489">
                  <c:v>-26.057252432514272</c:v>
                </c:pt>
                <c:pt idx="490">
                  <c:v>-26.070867411265812</c:v>
                </c:pt>
                <c:pt idx="491">
                  <c:v>-26.174822636651761</c:v>
                </c:pt>
                <c:pt idx="492">
                  <c:v>-26.117966009915602</c:v>
                </c:pt>
                <c:pt idx="493">
                  <c:v>-26.135237134432245</c:v>
                </c:pt>
                <c:pt idx="494">
                  <c:v>-26.124128030446151</c:v>
                </c:pt>
                <c:pt idx="495">
                  <c:v>-26.252385212414062</c:v>
                </c:pt>
                <c:pt idx="496">
                  <c:v>-26.121015586851108</c:v>
                </c:pt>
                <c:pt idx="497">
                  <c:v>-26.118669408416039</c:v>
                </c:pt>
                <c:pt idx="498">
                  <c:v>-26.251560231492583</c:v>
                </c:pt>
                <c:pt idx="499">
                  <c:v>-26.190224410834233</c:v>
                </c:pt>
                <c:pt idx="500">
                  <c:v>-26.107370844182427</c:v>
                </c:pt>
                <c:pt idx="501">
                  <c:v>-26.516579097122012</c:v>
                </c:pt>
                <c:pt idx="502">
                  <c:v>-26.127771181842824</c:v>
                </c:pt>
                <c:pt idx="503">
                  <c:v>-26.109206911273869</c:v>
                </c:pt>
                <c:pt idx="504">
                  <c:v>-26.19010125871241</c:v>
                </c:pt>
                <c:pt idx="505">
                  <c:v>-26.238491476436877</c:v>
                </c:pt>
                <c:pt idx="506">
                  <c:v>-26.310449389681839</c:v>
                </c:pt>
                <c:pt idx="507">
                  <c:v>-26.043056493402847</c:v>
                </c:pt>
                <c:pt idx="508">
                  <c:v>-26.26078237075463</c:v>
                </c:pt>
                <c:pt idx="509">
                  <c:v>-26.190807357887607</c:v>
                </c:pt>
                <c:pt idx="510">
                  <c:v>-26.226686803640369</c:v>
                </c:pt>
                <c:pt idx="511">
                  <c:v>-26.264892631972682</c:v>
                </c:pt>
                <c:pt idx="512">
                  <c:v>-26.289422582758085</c:v>
                </c:pt>
                <c:pt idx="513">
                  <c:v>-26.26144389528875</c:v>
                </c:pt>
                <c:pt idx="514">
                  <c:v>-26.210447548364183</c:v>
                </c:pt>
                <c:pt idx="515">
                  <c:v>-26.042383845976289</c:v>
                </c:pt>
                <c:pt idx="516">
                  <c:v>-26.30378117952624</c:v>
                </c:pt>
                <c:pt idx="517">
                  <c:v>-26.202384888108664</c:v>
                </c:pt>
                <c:pt idx="518">
                  <c:v>-26.113629875963149</c:v>
                </c:pt>
                <c:pt idx="519">
                  <c:v>-26.249506316749613</c:v>
                </c:pt>
                <c:pt idx="520">
                  <c:v>-26.389332958308632</c:v>
                </c:pt>
                <c:pt idx="521">
                  <c:v>-26.213195240402243</c:v>
                </c:pt>
                <c:pt idx="522">
                  <c:v>-26.243227288506827</c:v>
                </c:pt>
                <c:pt idx="523">
                  <c:v>-26.351752576939319</c:v>
                </c:pt>
                <c:pt idx="524">
                  <c:v>-26.368278340289297</c:v>
                </c:pt>
                <c:pt idx="525">
                  <c:v>-26.225031543542254</c:v>
                </c:pt>
                <c:pt idx="526">
                  <c:v>-26.366957603069935</c:v>
                </c:pt>
                <c:pt idx="527">
                  <c:v>-26.263840739752379</c:v>
                </c:pt>
                <c:pt idx="528">
                  <c:v>-26.34061688163154</c:v>
                </c:pt>
                <c:pt idx="529">
                  <c:v>-26.350214528513519</c:v>
                </c:pt>
                <c:pt idx="530">
                  <c:v>-26.28878722776415</c:v>
                </c:pt>
                <c:pt idx="531">
                  <c:v>-26.554123819791208</c:v>
                </c:pt>
                <c:pt idx="532">
                  <c:v>-25.848839511828277</c:v>
                </c:pt>
                <c:pt idx="533">
                  <c:v>-26.31082196020397</c:v>
                </c:pt>
                <c:pt idx="534">
                  <c:v>-26.487076097328849</c:v>
                </c:pt>
                <c:pt idx="535">
                  <c:v>-26.520026577652956</c:v>
                </c:pt>
                <c:pt idx="536">
                  <c:v>-26.399497037582663</c:v>
                </c:pt>
                <c:pt idx="537">
                  <c:v>-26.523322927325271</c:v>
                </c:pt>
                <c:pt idx="538">
                  <c:v>-26.409257497938956</c:v>
                </c:pt>
                <c:pt idx="539">
                  <c:v>-26.484857282541682</c:v>
                </c:pt>
                <c:pt idx="540">
                  <c:v>-26.451787549904751</c:v>
                </c:pt>
                <c:pt idx="541">
                  <c:v>-26.418028418063393</c:v>
                </c:pt>
                <c:pt idx="542">
                  <c:v>-26.635708788788985</c:v>
                </c:pt>
                <c:pt idx="543">
                  <c:v>-26.510715806226447</c:v>
                </c:pt>
                <c:pt idx="544">
                  <c:v>-26.478922802108439</c:v>
                </c:pt>
                <c:pt idx="545">
                  <c:v>-26.445568123151091</c:v>
                </c:pt>
                <c:pt idx="546">
                  <c:v>-26.547692409724164</c:v>
                </c:pt>
                <c:pt idx="547">
                  <c:v>-26.46245659528973</c:v>
                </c:pt>
                <c:pt idx="548">
                  <c:v>-26.410869298853004</c:v>
                </c:pt>
                <c:pt idx="549">
                  <c:v>-26.491699567124925</c:v>
                </c:pt>
                <c:pt idx="550">
                  <c:v>-26.537560298259169</c:v>
                </c:pt>
                <c:pt idx="551">
                  <c:v>-26.63913766813231</c:v>
                </c:pt>
                <c:pt idx="552">
                  <c:v>-26.630287375394367</c:v>
                </c:pt>
                <c:pt idx="553">
                  <c:v>-26.511606620835522</c:v>
                </c:pt>
                <c:pt idx="554">
                  <c:v>-26.648991248320534</c:v>
                </c:pt>
                <c:pt idx="555">
                  <c:v>-26.581939223637889</c:v>
                </c:pt>
                <c:pt idx="556">
                  <c:v>-26.776948493359765</c:v>
                </c:pt>
                <c:pt idx="557">
                  <c:v>-26.581319860680491</c:v>
                </c:pt>
                <c:pt idx="558">
                  <c:v>-26.690582567693511</c:v>
                </c:pt>
                <c:pt idx="559">
                  <c:v>-26.551218820649414</c:v>
                </c:pt>
                <c:pt idx="560">
                  <c:v>-26.664165040960484</c:v>
                </c:pt>
                <c:pt idx="561">
                  <c:v>-26.522792228222663</c:v>
                </c:pt>
                <c:pt idx="562">
                  <c:v>-26.478876348562196</c:v>
                </c:pt>
                <c:pt idx="563">
                  <c:v>-26.585214987774627</c:v>
                </c:pt>
                <c:pt idx="564">
                  <c:v>-26.644216789212642</c:v>
                </c:pt>
                <c:pt idx="565">
                  <c:v>-26.588977291204799</c:v>
                </c:pt>
                <c:pt idx="566">
                  <c:v>-26.756180553841155</c:v>
                </c:pt>
                <c:pt idx="567">
                  <c:v>-26.675183759637562</c:v>
                </c:pt>
                <c:pt idx="568">
                  <c:v>-26.670416353375352</c:v>
                </c:pt>
                <c:pt idx="569">
                  <c:v>-26.713628495737453</c:v>
                </c:pt>
                <c:pt idx="570">
                  <c:v>-26.714262761243141</c:v>
                </c:pt>
                <c:pt idx="571">
                  <c:v>-26.610004801588314</c:v>
                </c:pt>
                <c:pt idx="572">
                  <c:v>-26.618778283674995</c:v>
                </c:pt>
                <c:pt idx="573">
                  <c:v>-26.667663289461888</c:v>
                </c:pt>
                <c:pt idx="574">
                  <c:v>-26.695057273575927</c:v>
                </c:pt>
                <c:pt idx="575">
                  <c:v>-26.72854349026403</c:v>
                </c:pt>
                <c:pt idx="576">
                  <c:v>-25.160078607577422</c:v>
                </c:pt>
                <c:pt idx="577">
                  <c:v>-26.745696753304617</c:v>
                </c:pt>
                <c:pt idx="578">
                  <c:v>-26.767068487354443</c:v>
                </c:pt>
                <c:pt idx="579">
                  <c:v>-28.288264324692204</c:v>
                </c:pt>
                <c:pt idx="580">
                  <c:v>-26.704654965920067</c:v>
                </c:pt>
                <c:pt idx="581">
                  <c:v>-26.817220410689174</c:v>
                </c:pt>
                <c:pt idx="582">
                  <c:v>-26.759798937078934</c:v>
                </c:pt>
                <c:pt idx="583">
                  <c:v>-26.672358504338366</c:v>
                </c:pt>
                <c:pt idx="584">
                  <c:v>-25.988125684527652</c:v>
                </c:pt>
                <c:pt idx="585">
                  <c:v>-26.147449747400788</c:v>
                </c:pt>
                <c:pt idx="586">
                  <c:v>-26.964806389135425</c:v>
                </c:pt>
                <c:pt idx="587">
                  <c:v>-26.798968293667848</c:v>
                </c:pt>
                <c:pt idx="588">
                  <c:v>-26.754162709038773</c:v>
                </c:pt>
                <c:pt idx="589">
                  <c:v>-26.79028199534638</c:v>
                </c:pt>
                <c:pt idx="590">
                  <c:v>-26.782398476708348</c:v>
                </c:pt>
                <c:pt idx="591">
                  <c:v>-26.665160947223562</c:v>
                </c:pt>
                <c:pt idx="592">
                  <c:v>-26.858260694812721</c:v>
                </c:pt>
                <c:pt idx="593">
                  <c:v>-27.054385638430997</c:v>
                </c:pt>
                <c:pt idx="594">
                  <c:v>-26.727848741712993</c:v>
                </c:pt>
                <c:pt idx="595">
                  <c:v>-26.801818203296737</c:v>
                </c:pt>
                <c:pt idx="596">
                  <c:v>-26.821265728349619</c:v>
                </c:pt>
                <c:pt idx="597">
                  <c:v>-26.732097707523948</c:v>
                </c:pt>
                <c:pt idx="598">
                  <c:v>-26.890317320975079</c:v>
                </c:pt>
                <c:pt idx="599">
                  <c:v>-26.717492574517706</c:v>
                </c:pt>
                <c:pt idx="600">
                  <c:v>-26.801053525783942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4792"/>
        <c:axId val="425965184"/>
      </c:scatterChart>
      <c:scatterChart>
        <c:scatterStyle val="lineMarker"/>
        <c:varyColors val="0"/>
        <c:ser>
          <c:idx val="1"/>
          <c:order val="0"/>
          <c:tx>
            <c:strRef>
              <c:f>sweepAPT!$AK$31</c:f>
              <c:strCache>
                <c:ptCount val="1"/>
                <c:pt idx="0">
                  <c:v>mm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4421937829224412"/>
                  <c:y val="0.14340150376821745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yVal>
            <c:numRef>
              <c:f>sweepAPT!$AK$32:$AK$632</c:f>
              <c:numCache>
                <c:formatCode>General</c:formatCode>
                <c:ptCount val="601"/>
                <c:pt idx="0">
                  <c:v>5.938957631960875</c:v>
                </c:pt>
                <c:pt idx="1">
                  <c:v>7.3490037001022301</c:v>
                </c:pt>
                <c:pt idx="2">
                  <c:v>7.0677221557737084</c:v>
                </c:pt>
                <c:pt idx="3">
                  <c:v>5.0843602752727293</c:v>
                </c:pt>
                <c:pt idx="4">
                  <c:v>8.8946018403571543</c:v>
                </c:pt>
                <c:pt idx="5">
                  <c:v>5.2260136198733562</c:v>
                </c:pt>
                <c:pt idx="6">
                  <c:v>7.8346957302726423</c:v>
                </c:pt>
                <c:pt idx="7">
                  <c:v>8.2329965306703343</c:v>
                </c:pt>
                <c:pt idx="8">
                  <c:v>11.531862912146835</c:v>
                </c:pt>
                <c:pt idx="9">
                  <c:v>8.1352011716091965</c:v>
                </c:pt>
                <c:pt idx="10">
                  <c:v>10.033071078762759</c:v>
                </c:pt>
                <c:pt idx="11">
                  <c:v>10.7912348440409</c:v>
                </c:pt>
                <c:pt idx="12">
                  <c:v>11.818880317819094</c:v>
                </c:pt>
                <c:pt idx="13">
                  <c:v>12.368481396915513</c:v>
                </c:pt>
                <c:pt idx="14">
                  <c:v>13.707690782877989</c:v>
                </c:pt>
                <c:pt idx="15">
                  <c:v>14.284897031192941</c:v>
                </c:pt>
                <c:pt idx="16">
                  <c:v>14.689427976367369</c:v>
                </c:pt>
                <c:pt idx="17">
                  <c:v>14.704794600507512</c:v>
                </c:pt>
                <c:pt idx="18">
                  <c:v>17.855554863487214</c:v>
                </c:pt>
                <c:pt idx="19">
                  <c:v>18.295485494875493</c:v>
                </c:pt>
                <c:pt idx="20">
                  <c:v>17.992124644290698</c:v>
                </c:pt>
                <c:pt idx="21">
                  <c:v>17.782690046294874</c:v>
                </c:pt>
                <c:pt idx="22">
                  <c:v>17.301353594950797</c:v>
                </c:pt>
                <c:pt idx="23">
                  <c:v>19.702216222275865</c:v>
                </c:pt>
                <c:pt idx="24">
                  <c:v>20.893173033704898</c:v>
                </c:pt>
                <c:pt idx="25">
                  <c:v>24.723249521421849</c:v>
                </c:pt>
                <c:pt idx="26">
                  <c:v>22.760931330865105</c:v>
                </c:pt>
                <c:pt idx="27">
                  <c:v>27.075526384472141</c:v>
                </c:pt>
                <c:pt idx="28">
                  <c:v>26.205020416392699</c:v>
                </c:pt>
                <c:pt idx="29">
                  <c:v>26.782700949434911</c:v>
                </c:pt>
                <c:pt idx="30">
                  <c:v>28.103120062418157</c:v>
                </c:pt>
                <c:pt idx="31">
                  <c:v>28.923023937248445</c:v>
                </c:pt>
                <c:pt idx="32">
                  <c:v>27.480883212951539</c:v>
                </c:pt>
                <c:pt idx="33">
                  <c:v>31.411539680934311</c:v>
                </c:pt>
                <c:pt idx="34">
                  <c:v>28.70935646473572</c:v>
                </c:pt>
                <c:pt idx="35">
                  <c:v>35.90207573828593</c:v>
                </c:pt>
                <c:pt idx="36">
                  <c:v>37.657767216119737</c:v>
                </c:pt>
                <c:pt idx="37">
                  <c:v>36.115699127512244</c:v>
                </c:pt>
                <c:pt idx="38">
                  <c:v>34.448352664136792</c:v>
                </c:pt>
                <c:pt idx="39">
                  <c:v>40.343532635745987</c:v>
                </c:pt>
                <c:pt idx="40">
                  <c:v>40.65611393878703</c:v>
                </c:pt>
                <c:pt idx="41">
                  <c:v>42.302583097658498</c:v>
                </c:pt>
                <c:pt idx="42">
                  <c:v>45.565029491037194</c:v>
                </c:pt>
                <c:pt idx="43">
                  <c:v>39.967077991762608</c:v>
                </c:pt>
                <c:pt idx="44">
                  <c:v>43.098053817593382</c:v>
                </c:pt>
                <c:pt idx="45">
                  <c:v>50.077578644890991</c:v>
                </c:pt>
                <c:pt idx="46">
                  <c:v>49.919328532230566</c:v>
                </c:pt>
                <c:pt idx="47">
                  <c:v>49.765286797964791</c:v>
                </c:pt>
                <c:pt idx="48">
                  <c:v>50.489676848991849</c:v>
                </c:pt>
                <c:pt idx="49">
                  <c:v>52.503907799184162</c:v>
                </c:pt>
                <c:pt idx="50">
                  <c:v>54.412101422906403</c:v>
                </c:pt>
                <c:pt idx="51">
                  <c:v>53.533124361631053</c:v>
                </c:pt>
                <c:pt idx="52">
                  <c:v>56.33089754206901</c:v>
                </c:pt>
                <c:pt idx="53">
                  <c:v>56.3347999245143</c:v>
                </c:pt>
                <c:pt idx="54">
                  <c:v>54.877107759242449</c:v>
                </c:pt>
                <c:pt idx="55">
                  <c:v>55.462284771333657</c:v>
                </c:pt>
                <c:pt idx="56">
                  <c:v>59.016351330453176</c:v>
                </c:pt>
                <c:pt idx="57">
                  <c:v>60.970943236337462</c:v>
                </c:pt>
                <c:pt idx="58">
                  <c:v>58.474528792158935</c:v>
                </c:pt>
                <c:pt idx="59">
                  <c:v>61.326669815899436</c:v>
                </c:pt>
                <c:pt idx="60">
                  <c:v>62.661212132253695</c:v>
                </c:pt>
                <c:pt idx="61">
                  <c:v>64.017568719372889</c:v>
                </c:pt>
                <c:pt idx="62">
                  <c:v>63.571331572227791</c:v>
                </c:pt>
                <c:pt idx="63">
                  <c:v>62.131042691354537</c:v>
                </c:pt>
                <c:pt idx="64">
                  <c:v>66.459333462823679</c:v>
                </c:pt>
                <c:pt idx="65">
                  <c:v>69.25184315499871</c:v>
                </c:pt>
                <c:pt idx="66">
                  <c:v>69.114190858304255</c:v>
                </c:pt>
                <c:pt idx="67">
                  <c:v>65.022241680537832</c:v>
                </c:pt>
                <c:pt idx="68">
                  <c:v>68.53961941432874</c:v>
                </c:pt>
                <c:pt idx="69">
                  <c:v>71.245191471562862</c:v>
                </c:pt>
                <c:pt idx="70">
                  <c:v>107.29848508941336</c:v>
                </c:pt>
                <c:pt idx="71">
                  <c:v>73.8627879097603</c:v>
                </c:pt>
                <c:pt idx="72">
                  <c:v>70.733849323160143</c:v>
                </c:pt>
                <c:pt idx="73">
                  <c:v>72.550113593556034</c:v>
                </c:pt>
                <c:pt idx="74">
                  <c:v>73.066059721008742</c:v>
                </c:pt>
                <c:pt idx="75">
                  <c:v>79.458479340831673</c:v>
                </c:pt>
                <c:pt idx="76">
                  <c:v>71.714603243571787</c:v>
                </c:pt>
                <c:pt idx="77">
                  <c:v>79.088059367589608</c:v>
                </c:pt>
                <c:pt idx="78">
                  <c:v>77.110991945303908</c:v>
                </c:pt>
                <c:pt idx="79">
                  <c:v>83.579525154615339</c:v>
                </c:pt>
                <c:pt idx="80">
                  <c:v>116.54649979983594</c:v>
                </c:pt>
                <c:pt idx="81">
                  <c:v>87.411774028709829</c:v>
                </c:pt>
                <c:pt idx="82">
                  <c:v>79.908295025230018</c:v>
                </c:pt>
                <c:pt idx="83">
                  <c:v>79.874096273751888</c:v>
                </c:pt>
                <c:pt idx="84">
                  <c:v>83.698624635843316</c:v>
                </c:pt>
                <c:pt idx="85">
                  <c:v>85.285701625227148</c:v>
                </c:pt>
                <c:pt idx="86">
                  <c:v>83.86045254816986</c:v>
                </c:pt>
                <c:pt idx="87">
                  <c:v>87.052864835364176</c:v>
                </c:pt>
                <c:pt idx="88">
                  <c:v>90.392972268062977</c:v>
                </c:pt>
                <c:pt idx="89">
                  <c:v>82.264769470862007</c:v>
                </c:pt>
                <c:pt idx="90">
                  <c:v>83.281285286874095</c:v>
                </c:pt>
                <c:pt idx="91">
                  <c:v>89.032997425910935</c:v>
                </c:pt>
                <c:pt idx="92">
                  <c:v>89.072398195662799</c:v>
                </c:pt>
                <c:pt idx="93">
                  <c:v>92.725992824027344</c:v>
                </c:pt>
                <c:pt idx="94">
                  <c:v>91.08593780133117</c:v>
                </c:pt>
                <c:pt idx="95">
                  <c:v>91.944368616930547</c:v>
                </c:pt>
                <c:pt idx="96">
                  <c:v>95.551454367714769</c:v>
                </c:pt>
                <c:pt idx="97">
                  <c:v>95.249995777465188</c:v>
                </c:pt>
                <c:pt idx="98">
                  <c:v>98.778762029302925</c:v>
                </c:pt>
                <c:pt idx="99">
                  <c:v>99.130725151274987</c:v>
                </c:pt>
                <c:pt idx="100">
                  <c:v>97.59399308191712</c:v>
                </c:pt>
                <c:pt idx="101">
                  <c:v>101.36550961379601</c:v>
                </c:pt>
                <c:pt idx="102">
                  <c:v>96.145148876290364</c:v>
                </c:pt>
                <c:pt idx="103">
                  <c:v>101.41153825756908</c:v>
                </c:pt>
                <c:pt idx="104">
                  <c:v>97.426404919426545</c:v>
                </c:pt>
                <c:pt idx="105">
                  <c:v>103.4661169396195</c:v>
                </c:pt>
                <c:pt idx="106">
                  <c:v>105.92306601104815</c:v>
                </c:pt>
                <c:pt idx="107">
                  <c:v>111.84124139076198</c:v>
                </c:pt>
                <c:pt idx="108">
                  <c:v>105.54975581727558</c:v>
                </c:pt>
                <c:pt idx="109">
                  <c:v>69.996491782829366</c:v>
                </c:pt>
                <c:pt idx="110">
                  <c:v>109.41918257266752</c:v>
                </c:pt>
                <c:pt idx="111">
                  <c:v>105.09987475090429</c:v>
                </c:pt>
                <c:pt idx="112">
                  <c:v>109.74293070313058</c:v>
                </c:pt>
                <c:pt idx="113">
                  <c:v>114.78632177830207</c:v>
                </c:pt>
                <c:pt idx="114">
                  <c:v>115.46425272812667</c:v>
                </c:pt>
                <c:pt idx="115">
                  <c:v>116.41888035294983</c:v>
                </c:pt>
                <c:pt idx="116">
                  <c:v>106.56836694495473</c:v>
                </c:pt>
                <c:pt idx="117">
                  <c:v>114.17212950001601</c:v>
                </c:pt>
                <c:pt idx="118">
                  <c:v>118.62676908896901</c:v>
                </c:pt>
                <c:pt idx="119">
                  <c:v>115.71348319897788</c:v>
                </c:pt>
                <c:pt idx="120">
                  <c:v>120.50317951113311</c:v>
                </c:pt>
                <c:pt idx="121">
                  <c:v>114.57880053421741</c:v>
                </c:pt>
                <c:pt idx="122">
                  <c:v>114.99257767292306</c:v>
                </c:pt>
                <c:pt idx="123">
                  <c:v>121.08536046726044</c:v>
                </c:pt>
                <c:pt idx="124">
                  <c:v>150.46158514113449</c:v>
                </c:pt>
                <c:pt idx="125">
                  <c:v>127.7808416838875</c:v>
                </c:pt>
                <c:pt idx="126">
                  <c:v>124.34228078390015</c:v>
                </c:pt>
                <c:pt idx="127">
                  <c:v>128.97299162500724</c:v>
                </c:pt>
                <c:pt idx="128">
                  <c:v>128.05141508468341</c:v>
                </c:pt>
                <c:pt idx="129">
                  <c:v>123.66679522378058</c:v>
                </c:pt>
                <c:pt idx="130">
                  <c:v>127.35148379172404</c:v>
                </c:pt>
                <c:pt idx="131">
                  <c:v>130.87387135158838</c:v>
                </c:pt>
                <c:pt idx="132">
                  <c:v>130.09079839628248</c:v>
                </c:pt>
                <c:pt idx="133">
                  <c:v>127.59197159338999</c:v>
                </c:pt>
                <c:pt idx="134">
                  <c:v>131.49747004066671</c:v>
                </c:pt>
                <c:pt idx="135">
                  <c:v>137.63990086230672</c:v>
                </c:pt>
                <c:pt idx="136">
                  <c:v>140.79010501508128</c:v>
                </c:pt>
                <c:pt idx="137">
                  <c:v>135.17930750845369</c:v>
                </c:pt>
                <c:pt idx="138">
                  <c:v>141.43361452661384</c:v>
                </c:pt>
                <c:pt idx="139">
                  <c:v>138.5294428777139</c:v>
                </c:pt>
                <c:pt idx="140">
                  <c:v>144.81257335860914</c:v>
                </c:pt>
                <c:pt idx="141">
                  <c:v>133.33669888801228</c:v>
                </c:pt>
                <c:pt idx="142">
                  <c:v>140.6688548883659</c:v>
                </c:pt>
                <c:pt idx="143">
                  <c:v>143.81833367019533</c:v>
                </c:pt>
                <c:pt idx="144">
                  <c:v>143.35999213550087</c:v>
                </c:pt>
                <c:pt idx="145">
                  <c:v>141.06675011640243</c:v>
                </c:pt>
                <c:pt idx="146">
                  <c:v>146.19494825809932</c:v>
                </c:pt>
                <c:pt idx="147">
                  <c:v>144.41676713242214</c:v>
                </c:pt>
                <c:pt idx="148">
                  <c:v>144.41892770483582</c:v>
                </c:pt>
                <c:pt idx="149">
                  <c:v>154.32472256916026</c:v>
                </c:pt>
                <c:pt idx="150">
                  <c:v>152.47435133778083</c:v>
                </c:pt>
                <c:pt idx="151">
                  <c:v>155.81734068425646</c:v>
                </c:pt>
                <c:pt idx="152">
                  <c:v>150.89336070369313</c:v>
                </c:pt>
                <c:pt idx="153">
                  <c:v>152.85292160011477</c:v>
                </c:pt>
                <c:pt idx="154">
                  <c:v>158.47537789771729</c:v>
                </c:pt>
                <c:pt idx="155">
                  <c:v>155.81670509086462</c:v>
                </c:pt>
                <c:pt idx="156">
                  <c:v>144.26111655317538</c:v>
                </c:pt>
                <c:pt idx="157">
                  <c:v>159.09202633742052</c:v>
                </c:pt>
                <c:pt idx="158">
                  <c:v>158.7377386717709</c:v>
                </c:pt>
                <c:pt idx="159">
                  <c:v>154.87797825116081</c:v>
                </c:pt>
                <c:pt idx="160">
                  <c:v>161.66685638626382</c:v>
                </c:pt>
                <c:pt idx="161">
                  <c:v>159.06413187434453</c:v>
                </c:pt>
                <c:pt idx="162">
                  <c:v>161.01439050611793</c:v>
                </c:pt>
                <c:pt idx="163">
                  <c:v>156.72467346139388</c:v>
                </c:pt>
                <c:pt idx="164">
                  <c:v>160.30194525146123</c:v>
                </c:pt>
                <c:pt idx="165">
                  <c:v>163.65307607836837</c:v>
                </c:pt>
                <c:pt idx="166">
                  <c:v>170.82731806777167</c:v>
                </c:pt>
                <c:pt idx="167">
                  <c:v>159.87777827227296</c:v>
                </c:pt>
                <c:pt idx="168">
                  <c:v>168.40837814619692</c:v>
                </c:pt>
                <c:pt idx="169">
                  <c:v>173.42310703297244</c:v>
                </c:pt>
                <c:pt idx="170">
                  <c:v>168.03058039450082</c:v>
                </c:pt>
                <c:pt idx="171">
                  <c:v>168.43348744689786</c:v>
                </c:pt>
                <c:pt idx="172">
                  <c:v>174.51449458210539</c:v>
                </c:pt>
                <c:pt idx="173">
                  <c:v>168.57858348236516</c:v>
                </c:pt>
                <c:pt idx="174">
                  <c:v>169.77482113396377</c:v>
                </c:pt>
                <c:pt idx="175">
                  <c:v>171.42818813235192</c:v>
                </c:pt>
                <c:pt idx="176">
                  <c:v>176.54623730997309</c:v>
                </c:pt>
                <c:pt idx="177">
                  <c:v>151.46086019898121</c:v>
                </c:pt>
                <c:pt idx="178">
                  <c:v>147.41179459306363</c:v>
                </c:pt>
                <c:pt idx="179">
                  <c:v>158.43624059910326</c:v>
                </c:pt>
                <c:pt idx="180">
                  <c:v>162.09076004279768</c:v>
                </c:pt>
                <c:pt idx="181">
                  <c:v>159.83706941006631</c:v>
                </c:pt>
                <c:pt idx="182">
                  <c:v>154.80427573003931</c:v>
                </c:pt>
                <c:pt idx="183">
                  <c:v>146.21395037243838</c:v>
                </c:pt>
                <c:pt idx="184">
                  <c:v>162.66613536463547</c:v>
                </c:pt>
                <c:pt idx="185">
                  <c:v>161.87699723990136</c:v>
                </c:pt>
                <c:pt idx="186">
                  <c:v>154.74796424461192</c:v>
                </c:pt>
                <c:pt idx="187">
                  <c:v>166.0239549122889</c:v>
                </c:pt>
                <c:pt idx="188">
                  <c:v>156.55257543442985</c:v>
                </c:pt>
                <c:pt idx="189">
                  <c:v>174.31423154285767</c:v>
                </c:pt>
                <c:pt idx="190">
                  <c:v>169.56738468016511</c:v>
                </c:pt>
                <c:pt idx="191">
                  <c:v>167.19552196073028</c:v>
                </c:pt>
                <c:pt idx="192">
                  <c:v>176.95282621651563</c:v>
                </c:pt>
                <c:pt idx="193">
                  <c:v>180.77526987148735</c:v>
                </c:pt>
                <c:pt idx="194">
                  <c:v>170.03231003590145</c:v>
                </c:pt>
                <c:pt idx="195">
                  <c:v>180.7741366285004</c:v>
                </c:pt>
                <c:pt idx="196">
                  <c:v>184.69639989691677</c:v>
                </c:pt>
                <c:pt idx="197">
                  <c:v>183.16665429402087</c:v>
                </c:pt>
                <c:pt idx="198">
                  <c:v>173.71658271525007</c:v>
                </c:pt>
                <c:pt idx="199">
                  <c:v>166.84326935789886</c:v>
                </c:pt>
                <c:pt idx="200">
                  <c:v>186.82212800841967</c:v>
                </c:pt>
                <c:pt idx="201">
                  <c:v>173.34204060953243</c:v>
                </c:pt>
                <c:pt idx="202">
                  <c:v>173.52929208504247</c:v>
                </c:pt>
                <c:pt idx="203">
                  <c:v>187.31151744274325</c:v>
                </c:pt>
                <c:pt idx="204">
                  <c:v>183.23624559102609</c:v>
                </c:pt>
                <c:pt idx="205">
                  <c:v>180.16295378791961</c:v>
                </c:pt>
                <c:pt idx="206">
                  <c:v>182.33614254205281</c:v>
                </c:pt>
                <c:pt idx="207">
                  <c:v>194.88738857013027</c:v>
                </c:pt>
                <c:pt idx="208">
                  <c:v>196.22600412889688</c:v>
                </c:pt>
                <c:pt idx="209">
                  <c:v>190.81191324527094</c:v>
                </c:pt>
                <c:pt idx="210">
                  <c:v>190.36857166434334</c:v>
                </c:pt>
                <c:pt idx="211">
                  <c:v>203.19102427111602</c:v>
                </c:pt>
                <c:pt idx="212">
                  <c:v>190.96473371986258</c:v>
                </c:pt>
                <c:pt idx="213">
                  <c:v>201.3784830442662</c:v>
                </c:pt>
                <c:pt idx="214">
                  <c:v>218.70663142954027</c:v>
                </c:pt>
                <c:pt idx="215">
                  <c:v>213.49844112146548</c:v>
                </c:pt>
                <c:pt idx="216">
                  <c:v>200.34156236775084</c:v>
                </c:pt>
                <c:pt idx="217">
                  <c:v>212.93968713089043</c:v>
                </c:pt>
                <c:pt idx="218">
                  <c:v>211.53494647110347</c:v>
                </c:pt>
                <c:pt idx="219">
                  <c:v>206.0743921828639</c:v>
                </c:pt>
                <c:pt idx="220">
                  <c:v>206.29836909890287</c:v>
                </c:pt>
                <c:pt idx="221">
                  <c:v>222.83779431174776</c:v>
                </c:pt>
                <c:pt idx="222">
                  <c:v>201.0271332227162</c:v>
                </c:pt>
                <c:pt idx="223">
                  <c:v>214.05664990840478</c:v>
                </c:pt>
                <c:pt idx="224">
                  <c:v>217.0251773253533</c:v>
                </c:pt>
                <c:pt idx="225">
                  <c:v>230.09297152353906</c:v>
                </c:pt>
                <c:pt idx="226">
                  <c:v>233.45873728691504</c:v>
                </c:pt>
                <c:pt idx="227">
                  <c:v>210.46357497582358</c:v>
                </c:pt>
                <c:pt idx="228">
                  <c:v>228.95957408471281</c:v>
                </c:pt>
                <c:pt idx="229">
                  <c:v>235.19795500249052</c:v>
                </c:pt>
                <c:pt idx="230">
                  <c:v>210.39960849590489</c:v>
                </c:pt>
                <c:pt idx="231">
                  <c:v>222.16582909754015</c:v>
                </c:pt>
                <c:pt idx="232">
                  <c:v>238.07864051797173</c:v>
                </c:pt>
                <c:pt idx="233">
                  <c:v>244.56561173237992</c:v>
                </c:pt>
                <c:pt idx="234">
                  <c:v>220.86905572829892</c:v>
                </c:pt>
                <c:pt idx="235">
                  <c:v>226.27812364142574</c:v>
                </c:pt>
                <c:pt idx="236">
                  <c:v>231.74862228147731</c:v>
                </c:pt>
                <c:pt idx="237">
                  <c:v>245.99681554055633</c:v>
                </c:pt>
                <c:pt idx="238">
                  <c:v>225.27650990499274</c:v>
                </c:pt>
                <c:pt idx="239">
                  <c:v>232.16625998657196</c:v>
                </c:pt>
                <c:pt idx="240">
                  <c:v>240.79676986021013</c:v>
                </c:pt>
                <c:pt idx="241">
                  <c:v>235.81494209276389</c:v>
                </c:pt>
                <c:pt idx="242">
                  <c:v>249.23900577169638</c:v>
                </c:pt>
                <c:pt idx="243">
                  <c:v>259.73828432430923</c:v>
                </c:pt>
                <c:pt idx="244">
                  <c:v>261.54220978888793</c:v>
                </c:pt>
                <c:pt idx="245">
                  <c:v>253.13423524898258</c:v>
                </c:pt>
                <c:pt idx="246">
                  <c:v>242.70703557568913</c:v>
                </c:pt>
                <c:pt idx="247">
                  <c:v>262.32709943171039</c:v>
                </c:pt>
                <c:pt idx="248">
                  <c:v>261.09333692107862</c:v>
                </c:pt>
                <c:pt idx="249">
                  <c:v>254.11147194445857</c:v>
                </c:pt>
                <c:pt idx="250">
                  <c:v>258.50214824084537</c:v>
                </c:pt>
                <c:pt idx="251">
                  <c:v>263.87385208172805</c:v>
                </c:pt>
                <c:pt idx="252">
                  <c:v>246.04042244487596</c:v>
                </c:pt>
                <c:pt idx="253">
                  <c:v>252.55572362112048</c:v>
                </c:pt>
                <c:pt idx="254">
                  <c:v>253.22694879699293</c:v>
                </c:pt>
                <c:pt idx="255">
                  <c:v>257.56008635966123</c:v>
                </c:pt>
                <c:pt idx="256">
                  <c:v>291.40763440049386</c:v>
                </c:pt>
                <c:pt idx="257">
                  <c:v>248.30550186851929</c:v>
                </c:pt>
                <c:pt idx="258">
                  <c:v>254.72061265739012</c:v>
                </c:pt>
                <c:pt idx="259">
                  <c:v>258.39429062877412</c:v>
                </c:pt>
                <c:pt idx="260">
                  <c:v>271.59430981463584</c:v>
                </c:pt>
                <c:pt idx="261">
                  <c:v>278.30379788527534</c:v>
                </c:pt>
                <c:pt idx="262">
                  <c:v>291.44125473553663</c:v>
                </c:pt>
                <c:pt idx="263">
                  <c:v>258.89698539228357</c:v>
                </c:pt>
                <c:pt idx="264">
                  <c:v>256.27921445092193</c:v>
                </c:pt>
                <c:pt idx="265">
                  <c:v>261.59952365285562</c:v>
                </c:pt>
                <c:pt idx="266">
                  <c:v>293.43247785936683</c:v>
                </c:pt>
                <c:pt idx="267">
                  <c:v>279.56162939424667</c:v>
                </c:pt>
                <c:pt idx="268">
                  <c:v>274.5572243700708</c:v>
                </c:pt>
                <c:pt idx="269">
                  <c:v>277.04356860120379</c:v>
                </c:pt>
                <c:pt idx="270">
                  <c:v>279.19746164266598</c:v>
                </c:pt>
                <c:pt idx="271">
                  <c:v>302.08393561205844</c:v>
                </c:pt>
                <c:pt idx="272">
                  <c:v>296.79812513579304</c:v>
                </c:pt>
                <c:pt idx="273">
                  <c:v>278.75253329102588</c:v>
                </c:pt>
                <c:pt idx="274">
                  <c:v>272.58284294071382</c:v>
                </c:pt>
                <c:pt idx="275">
                  <c:v>294.88060447669136</c:v>
                </c:pt>
                <c:pt idx="276">
                  <c:v>297.3061759457521</c:v>
                </c:pt>
                <c:pt idx="277">
                  <c:v>286.9358375243412</c:v>
                </c:pt>
                <c:pt idx="278">
                  <c:v>305.99632846557529</c:v>
                </c:pt>
                <c:pt idx="279">
                  <c:v>287.32954356004302</c:v>
                </c:pt>
                <c:pt idx="280">
                  <c:v>287.35322577125817</c:v>
                </c:pt>
                <c:pt idx="281">
                  <c:v>297.38886005317295</c:v>
                </c:pt>
                <c:pt idx="282">
                  <c:v>298.02208794010244</c:v>
                </c:pt>
                <c:pt idx="283">
                  <c:v>300.61924341720328</c:v>
                </c:pt>
                <c:pt idx="284">
                  <c:v>301.65010816092831</c:v>
                </c:pt>
                <c:pt idx="285">
                  <c:v>293.89229315391708</c:v>
                </c:pt>
                <c:pt idx="286">
                  <c:v>295.56997493245899</c:v>
                </c:pt>
                <c:pt idx="287">
                  <c:v>293.02357305596524</c:v>
                </c:pt>
                <c:pt idx="288">
                  <c:v>298.97752491395499</c:v>
                </c:pt>
                <c:pt idx="289">
                  <c:v>319.84172450353594</c:v>
                </c:pt>
                <c:pt idx="290">
                  <c:v>311.86062863473421</c:v>
                </c:pt>
                <c:pt idx="291">
                  <c:v>306.73284075007723</c:v>
                </c:pt>
                <c:pt idx="292">
                  <c:v>293.54018691064493</c:v>
                </c:pt>
                <c:pt idx="293">
                  <c:v>298.22887319993288</c:v>
                </c:pt>
                <c:pt idx="294">
                  <c:v>317.84631629185037</c:v>
                </c:pt>
                <c:pt idx="295">
                  <c:v>308.04110122004317</c:v>
                </c:pt>
                <c:pt idx="296">
                  <c:v>308.80844004880873</c:v>
                </c:pt>
                <c:pt idx="297">
                  <c:v>326.98504509243799</c:v>
                </c:pt>
                <c:pt idx="298">
                  <c:v>303.64067102413696</c:v>
                </c:pt>
                <c:pt idx="299">
                  <c:v>309.1216268151602</c:v>
                </c:pt>
                <c:pt idx="300">
                  <c:v>299.14364220118273</c:v>
                </c:pt>
                <c:pt idx="301">
                  <c:v>316.32484636687764</c:v>
                </c:pt>
                <c:pt idx="302">
                  <c:v>320.46622991063464</c:v>
                </c:pt>
                <c:pt idx="303">
                  <c:v>319.67909440441713</c:v>
                </c:pt>
                <c:pt idx="304">
                  <c:v>321.48417536225202</c:v>
                </c:pt>
                <c:pt idx="305">
                  <c:v>325.81371279312839</c:v>
                </c:pt>
                <c:pt idx="306">
                  <c:v>329.82716602323922</c:v>
                </c:pt>
                <c:pt idx="307">
                  <c:v>317.62096765012279</c:v>
                </c:pt>
                <c:pt idx="308">
                  <c:v>350.29146525654778</c:v>
                </c:pt>
                <c:pt idx="309">
                  <c:v>327.19771111463069</c:v>
                </c:pt>
                <c:pt idx="310">
                  <c:v>322.62161745955837</c:v>
                </c:pt>
                <c:pt idx="311">
                  <c:v>311.59745455891129</c:v>
                </c:pt>
                <c:pt idx="312">
                  <c:v>328.11599397200916</c:v>
                </c:pt>
                <c:pt idx="313">
                  <c:v>333.36928716926423</c:v>
                </c:pt>
                <c:pt idx="314">
                  <c:v>312.67730795484954</c:v>
                </c:pt>
                <c:pt idx="315">
                  <c:v>334.92958534291051</c:v>
                </c:pt>
                <c:pt idx="316">
                  <c:v>315.4797157587177</c:v>
                </c:pt>
                <c:pt idx="317">
                  <c:v>332.18081002236272</c:v>
                </c:pt>
                <c:pt idx="318">
                  <c:v>345.10790131984118</c:v>
                </c:pt>
                <c:pt idx="319">
                  <c:v>341.46221905482253</c:v>
                </c:pt>
                <c:pt idx="320">
                  <c:v>333.18597024715541</c:v>
                </c:pt>
                <c:pt idx="321">
                  <c:v>342.81393458149728</c:v>
                </c:pt>
                <c:pt idx="322">
                  <c:v>320.59221255791522</c:v>
                </c:pt>
                <c:pt idx="323">
                  <c:v>354.3203700656702</c:v>
                </c:pt>
                <c:pt idx="324">
                  <c:v>326.15338280392507</c:v>
                </c:pt>
                <c:pt idx="325">
                  <c:v>339.69723430345789</c:v>
                </c:pt>
                <c:pt idx="326">
                  <c:v>335.50222083016297</c:v>
                </c:pt>
                <c:pt idx="327">
                  <c:v>341.31013818506472</c:v>
                </c:pt>
                <c:pt idx="328">
                  <c:v>337.53657809765969</c:v>
                </c:pt>
                <c:pt idx="329">
                  <c:v>353.81746812924416</c:v>
                </c:pt>
                <c:pt idx="330">
                  <c:v>331.97216225780221</c:v>
                </c:pt>
                <c:pt idx="331">
                  <c:v>355.30661499158055</c:v>
                </c:pt>
                <c:pt idx="332">
                  <c:v>356.19640246400559</c:v>
                </c:pt>
                <c:pt idx="333">
                  <c:v>364.86634296276952</c:v>
                </c:pt>
                <c:pt idx="334">
                  <c:v>360.18915067469015</c:v>
                </c:pt>
                <c:pt idx="335">
                  <c:v>354.3705474108317</c:v>
                </c:pt>
                <c:pt idx="336">
                  <c:v>367.50598511033672</c:v>
                </c:pt>
                <c:pt idx="337">
                  <c:v>354.67731614052332</c:v>
                </c:pt>
                <c:pt idx="338">
                  <c:v>346.87072900248813</c:v>
                </c:pt>
                <c:pt idx="339">
                  <c:v>354.58969118216874</c:v>
                </c:pt>
                <c:pt idx="340">
                  <c:v>356.69611335522268</c:v>
                </c:pt>
                <c:pt idx="341">
                  <c:v>362.44747283869697</c:v>
                </c:pt>
                <c:pt idx="342">
                  <c:v>355.96381212639449</c:v>
                </c:pt>
                <c:pt idx="343">
                  <c:v>365.49455810199061</c:v>
                </c:pt>
                <c:pt idx="344">
                  <c:v>376.48884951826813</c:v>
                </c:pt>
                <c:pt idx="345">
                  <c:v>384.96993913261826</c:v>
                </c:pt>
                <c:pt idx="346">
                  <c:v>363.8774823686133</c:v>
                </c:pt>
                <c:pt idx="347">
                  <c:v>358.09584460258588</c:v>
                </c:pt>
                <c:pt idx="348">
                  <c:v>353.57701869658194</c:v>
                </c:pt>
                <c:pt idx="349">
                  <c:v>378.60318082285517</c:v>
                </c:pt>
                <c:pt idx="350">
                  <c:v>370.90275075525665</c:v>
                </c:pt>
                <c:pt idx="351">
                  <c:v>367.19131809027476</c:v>
                </c:pt>
                <c:pt idx="352">
                  <c:v>365.9676267000948</c:v>
                </c:pt>
                <c:pt idx="353">
                  <c:v>364.48001233826517</c:v>
                </c:pt>
                <c:pt idx="354">
                  <c:v>358.13572418241938</c:v>
                </c:pt>
                <c:pt idx="355">
                  <c:v>353.85277612694222</c:v>
                </c:pt>
                <c:pt idx="356">
                  <c:v>368.55364092396758</c:v>
                </c:pt>
                <c:pt idx="357">
                  <c:v>392.3613930537856</c:v>
                </c:pt>
                <c:pt idx="358">
                  <c:v>393.92920217294545</c:v>
                </c:pt>
                <c:pt idx="359">
                  <c:v>374.00184087486718</c:v>
                </c:pt>
                <c:pt idx="360">
                  <c:v>378.71286606022522</c:v>
                </c:pt>
                <c:pt idx="361">
                  <c:v>394.23575712504021</c:v>
                </c:pt>
                <c:pt idx="362">
                  <c:v>376.63442772924918</c:v>
                </c:pt>
                <c:pt idx="363">
                  <c:v>388.65940904099739</c:v>
                </c:pt>
                <c:pt idx="364">
                  <c:v>395.5483916193532</c:v>
                </c:pt>
                <c:pt idx="365">
                  <c:v>395.94591759885657</c:v>
                </c:pt>
                <c:pt idx="366">
                  <c:v>375.57633150117817</c:v>
                </c:pt>
                <c:pt idx="367">
                  <c:v>406.02919109369691</c:v>
                </c:pt>
                <c:pt idx="368">
                  <c:v>388.42672731678272</c:v>
                </c:pt>
                <c:pt idx="369">
                  <c:v>376.97566481273861</c:v>
                </c:pt>
                <c:pt idx="370">
                  <c:v>389.86568459410751</c:v>
                </c:pt>
                <c:pt idx="371">
                  <c:v>405.61898991362773</c:v>
                </c:pt>
                <c:pt idx="372">
                  <c:v>398.77012141430055</c:v>
                </c:pt>
                <c:pt idx="373">
                  <c:v>372.74284651014818</c:v>
                </c:pt>
                <c:pt idx="374">
                  <c:v>387.30455152726222</c:v>
                </c:pt>
                <c:pt idx="375">
                  <c:v>368.61906905336059</c:v>
                </c:pt>
                <c:pt idx="376">
                  <c:v>412.55964737446197</c:v>
                </c:pt>
                <c:pt idx="377">
                  <c:v>385.33141882157838</c:v>
                </c:pt>
                <c:pt idx="378">
                  <c:v>389.18602398393136</c:v>
                </c:pt>
                <c:pt idx="379">
                  <c:v>383.30926417174192</c:v>
                </c:pt>
                <c:pt idx="380">
                  <c:v>402.95355279561477</c:v>
                </c:pt>
                <c:pt idx="381">
                  <c:v>388.51491273841998</c:v>
                </c:pt>
                <c:pt idx="382">
                  <c:v>418.65467114457556</c:v>
                </c:pt>
                <c:pt idx="383">
                  <c:v>414.40150597611387</c:v>
                </c:pt>
                <c:pt idx="384">
                  <c:v>405.63274805045398</c:v>
                </c:pt>
                <c:pt idx="385">
                  <c:v>395.48988665364391</c:v>
                </c:pt>
                <c:pt idx="386">
                  <c:v>437.19589736504599</c:v>
                </c:pt>
                <c:pt idx="387">
                  <c:v>410.64126375800356</c:v>
                </c:pt>
                <c:pt idx="388">
                  <c:v>423.79010252526928</c:v>
                </c:pt>
                <c:pt idx="389">
                  <c:v>417.37200581901766</c:v>
                </c:pt>
                <c:pt idx="390">
                  <c:v>413.7823426535931</c:v>
                </c:pt>
                <c:pt idx="391">
                  <c:v>393.97985728700746</c:v>
                </c:pt>
                <c:pt idx="392">
                  <c:v>414.22855128525248</c:v>
                </c:pt>
                <c:pt idx="393">
                  <c:v>403.46314183517893</c:v>
                </c:pt>
                <c:pt idx="394">
                  <c:v>418.85773537569116</c:v>
                </c:pt>
                <c:pt idx="395">
                  <c:v>420.52813348872473</c:v>
                </c:pt>
                <c:pt idx="396">
                  <c:v>538.49974281100253</c:v>
                </c:pt>
                <c:pt idx="397">
                  <c:v>411.48454703826769</c:v>
                </c:pt>
                <c:pt idx="398">
                  <c:v>414.99836868995612</c:v>
                </c:pt>
                <c:pt idx="399">
                  <c:v>422.42513328265954</c:v>
                </c:pt>
                <c:pt idx="400">
                  <c:v>415.95294918524382</c:v>
                </c:pt>
                <c:pt idx="401">
                  <c:v>400.47804808599153</c:v>
                </c:pt>
                <c:pt idx="402">
                  <c:v>422.60871158871055</c:v>
                </c:pt>
                <c:pt idx="403">
                  <c:v>412.09782132104897</c:v>
                </c:pt>
                <c:pt idx="404">
                  <c:v>434.02178910002544</c:v>
                </c:pt>
                <c:pt idx="405">
                  <c:v>412.56403884687074</c:v>
                </c:pt>
                <c:pt idx="406">
                  <c:v>413.09697560607469</c:v>
                </c:pt>
                <c:pt idx="407">
                  <c:v>431.43022451476759</c:v>
                </c:pt>
                <c:pt idx="408">
                  <c:v>407.27815597205449</c:v>
                </c:pt>
                <c:pt idx="409">
                  <c:v>410.47398100035321</c:v>
                </c:pt>
                <c:pt idx="410">
                  <c:v>422.25699979155956</c:v>
                </c:pt>
                <c:pt idx="411">
                  <c:v>415.00189118357343</c:v>
                </c:pt>
                <c:pt idx="412">
                  <c:v>420.96951647379569</c:v>
                </c:pt>
                <c:pt idx="413">
                  <c:v>397.99062245482105</c:v>
                </c:pt>
                <c:pt idx="414">
                  <c:v>429.05429685836475</c:v>
                </c:pt>
                <c:pt idx="415">
                  <c:v>417.4889461439941</c:v>
                </c:pt>
                <c:pt idx="416">
                  <c:v>405.86044507995598</c:v>
                </c:pt>
                <c:pt idx="417">
                  <c:v>444.25739446680905</c:v>
                </c:pt>
                <c:pt idx="418">
                  <c:v>431.33431261746387</c:v>
                </c:pt>
                <c:pt idx="419">
                  <c:v>441.67953216069077</c:v>
                </c:pt>
                <c:pt idx="420">
                  <c:v>409.59679683181753</c:v>
                </c:pt>
                <c:pt idx="421">
                  <c:v>409.83648966285568</c:v>
                </c:pt>
                <c:pt idx="422">
                  <c:v>412.73853660662712</c:v>
                </c:pt>
                <c:pt idx="423">
                  <c:v>437.30474284209845</c:v>
                </c:pt>
                <c:pt idx="424">
                  <c:v>415.59785025584665</c:v>
                </c:pt>
                <c:pt idx="425">
                  <c:v>433.9211402692838</c:v>
                </c:pt>
                <c:pt idx="426">
                  <c:v>414.36349449939485</c:v>
                </c:pt>
                <c:pt idx="427">
                  <c:v>437.65849827946636</c:v>
                </c:pt>
                <c:pt idx="428">
                  <c:v>424.26353779256146</c:v>
                </c:pt>
                <c:pt idx="429">
                  <c:v>438.67120656261682</c:v>
                </c:pt>
                <c:pt idx="430">
                  <c:v>427.84966696460674</c:v>
                </c:pt>
                <c:pt idx="431">
                  <c:v>416.38666081617589</c:v>
                </c:pt>
                <c:pt idx="432">
                  <c:v>446.35196640495383</c:v>
                </c:pt>
                <c:pt idx="433">
                  <c:v>435.96715877205975</c:v>
                </c:pt>
                <c:pt idx="434">
                  <c:v>432.84601958390499</c:v>
                </c:pt>
                <c:pt idx="435">
                  <c:v>417.46389783494328</c:v>
                </c:pt>
                <c:pt idx="436">
                  <c:v>441.42691418122081</c:v>
                </c:pt>
                <c:pt idx="437">
                  <c:v>454.68741099293379</c:v>
                </c:pt>
                <c:pt idx="438">
                  <c:v>426.57477177670421</c:v>
                </c:pt>
                <c:pt idx="439">
                  <c:v>440.66521674744786</c:v>
                </c:pt>
                <c:pt idx="440">
                  <c:v>487.41655012956221</c:v>
                </c:pt>
                <c:pt idx="441">
                  <c:v>434.47768788804137</c:v>
                </c:pt>
                <c:pt idx="442">
                  <c:v>437.25064513247912</c:v>
                </c:pt>
                <c:pt idx="443">
                  <c:v>409.15200353808063</c:v>
                </c:pt>
                <c:pt idx="444">
                  <c:v>418.56477232438988</c:v>
                </c:pt>
                <c:pt idx="445">
                  <c:v>468.28838574886436</c:v>
                </c:pt>
                <c:pt idx="446">
                  <c:v>450.8461028357608</c:v>
                </c:pt>
                <c:pt idx="447">
                  <c:v>461.27775655480195</c:v>
                </c:pt>
                <c:pt idx="448">
                  <c:v>454.03293356519703</c:v>
                </c:pt>
                <c:pt idx="449">
                  <c:v>460.35494147083705</c:v>
                </c:pt>
                <c:pt idx="450">
                  <c:v>447.13777628389585</c:v>
                </c:pt>
                <c:pt idx="451">
                  <c:v>426.70529663705952</c:v>
                </c:pt>
                <c:pt idx="452">
                  <c:v>456.71029171928535</c:v>
                </c:pt>
                <c:pt idx="453">
                  <c:v>448.23145361477759</c:v>
                </c:pt>
                <c:pt idx="454">
                  <c:v>440.77600838111789</c:v>
                </c:pt>
                <c:pt idx="455">
                  <c:v>469.436953336123</c:v>
                </c:pt>
                <c:pt idx="456">
                  <c:v>418.04776043226343</c:v>
                </c:pt>
                <c:pt idx="457">
                  <c:v>445.10860269751697</c:v>
                </c:pt>
                <c:pt idx="458">
                  <c:v>465.82599423962233</c:v>
                </c:pt>
                <c:pt idx="459">
                  <c:v>431.24529991630129</c:v>
                </c:pt>
                <c:pt idx="460">
                  <c:v>447.80831059775505</c:v>
                </c:pt>
                <c:pt idx="461">
                  <c:v>470.1814715337257</c:v>
                </c:pt>
                <c:pt idx="462">
                  <c:v>411.34885538957701</c:v>
                </c:pt>
                <c:pt idx="463">
                  <c:v>458.57492997292024</c:v>
                </c:pt>
                <c:pt idx="464">
                  <c:v>460.40049077078606</c:v>
                </c:pt>
                <c:pt idx="465">
                  <c:v>456.49027402615161</c:v>
                </c:pt>
                <c:pt idx="466">
                  <c:v>445.72231352352151</c:v>
                </c:pt>
                <c:pt idx="467">
                  <c:v>433.27093605592404</c:v>
                </c:pt>
                <c:pt idx="468">
                  <c:v>460.95968118946098</c:v>
                </c:pt>
                <c:pt idx="469">
                  <c:v>466.03563438142805</c:v>
                </c:pt>
                <c:pt idx="470">
                  <c:v>466.80380502669846</c:v>
                </c:pt>
                <c:pt idx="471">
                  <c:v>482.77337604031368</c:v>
                </c:pt>
                <c:pt idx="472">
                  <c:v>458.36858664643637</c:v>
                </c:pt>
                <c:pt idx="473">
                  <c:v>457.38503832241645</c:v>
                </c:pt>
                <c:pt idx="474">
                  <c:v>485.94043382319728</c:v>
                </c:pt>
                <c:pt idx="475">
                  <c:v>480.61622683017436</c:v>
                </c:pt>
                <c:pt idx="476">
                  <c:v>465.97943209133041</c:v>
                </c:pt>
                <c:pt idx="477">
                  <c:v>451.08841236674721</c:v>
                </c:pt>
                <c:pt idx="478">
                  <c:v>456.33654869898214</c:v>
                </c:pt>
                <c:pt idx="479">
                  <c:v>482.11673008560842</c:v>
                </c:pt>
                <c:pt idx="480">
                  <c:v>464.95842304038501</c:v>
                </c:pt>
                <c:pt idx="481">
                  <c:v>457.02911111848448</c:v>
                </c:pt>
                <c:pt idx="482">
                  <c:v>487.49162204090476</c:v>
                </c:pt>
                <c:pt idx="483">
                  <c:v>447.69570189059982</c:v>
                </c:pt>
                <c:pt idx="484">
                  <c:v>470.52162696962591</c:v>
                </c:pt>
                <c:pt idx="485">
                  <c:v>453.39006078608895</c:v>
                </c:pt>
                <c:pt idx="486">
                  <c:v>440.06172713372121</c:v>
                </c:pt>
                <c:pt idx="487">
                  <c:v>468.36157652884526</c:v>
                </c:pt>
                <c:pt idx="488">
                  <c:v>456.42673654896566</c:v>
                </c:pt>
                <c:pt idx="489">
                  <c:v>443.03529971508146</c:v>
                </c:pt>
                <c:pt idx="490">
                  <c:v>460.29650543762477</c:v>
                </c:pt>
                <c:pt idx="491">
                  <c:v>471.40737422161578</c:v>
                </c:pt>
                <c:pt idx="492">
                  <c:v>455.83710187513702</c:v>
                </c:pt>
                <c:pt idx="493">
                  <c:v>445.68320031492135</c:v>
                </c:pt>
                <c:pt idx="494">
                  <c:v>450.67934556435443</c:v>
                </c:pt>
                <c:pt idx="495">
                  <c:v>470.61394610710045</c:v>
                </c:pt>
                <c:pt idx="496">
                  <c:v>471.32209303824243</c:v>
                </c:pt>
                <c:pt idx="497">
                  <c:v>489.06504198387324</c:v>
                </c:pt>
                <c:pt idx="498">
                  <c:v>491.6261605556117</c:v>
                </c:pt>
                <c:pt idx="499">
                  <c:v>472.13181116692363</c:v>
                </c:pt>
                <c:pt idx="500">
                  <c:v>473.60051759470048</c:v>
                </c:pt>
                <c:pt idx="501">
                  <c:v>481.02168075958639</c:v>
                </c:pt>
                <c:pt idx="502">
                  <c:v>456.55940155977282</c:v>
                </c:pt>
                <c:pt idx="503">
                  <c:v>466.13683597285285</c:v>
                </c:pt>
                <c:pt idx="504">
                  <c:v>471.42307826249476</c:v>
                </c:pt>
                <c:pt idx="505">
                  <c:v>486.49633445289987</c:v>
                </c:pt>
                <c:pt idx="506">
                  <c:v>499.44025690331614</c:v>
                </c:pt>
                <c:pt idx="507">
                  <c:v>487.09367300428789</c:v>
                </c:pt>
                <c:pt idx="508">
                  <c:v>489.36951794060792</c:v>
                </c:pt>
                <c:pt idx="509">
                  <c:v>501.89981008597283</c:v>
                </c:pt>
                <c:pt idx="510">
                  <c:v>476.19045690295866</c:v>
                </c:pt>
                <c:pt idx="511">
                  <c:v>464.3358237970217</c:v>
                </c:pt>
                <c:pt idx="512">
                  <c:v>483.35802263613527</c:v>
                </c:pt>
                <c:pt idx="513">
                  <c:v>500.67164887887861</c:v>
                </c:pt>
                <c:pt idx="514">
                  <c:v>491.11823746365349</c:v>
                </c:pt>
                <c:pt idx="515">
                  <c:v>482.73460404688171</c:v>
                </c:pt>
                <c:pt idx="516">
                  <c:v>477.74374373608021</c:v>
                </c:pt>
                <c:pt idx="517">
                  <c:v>466.52040015645002</c:v>
                </c:pt>
                <c:pt idx="518">
                  <c:v>503.99259548182567</c:v>
                </c:pt>
                <c:pt idx="519">
                  <c:v>481.68499593044839</c:v>
                </c:pt>
                <c:pt idx="520">
                  <c:v>476.72000867269594</c:v>
                </c:pt>
                <c:pt idx="521">
                  <c:v>479.38016548458722</c:v>
                </c:pt>
                <c:pt idx="522">
                  <c:v>473.40975789578692</c:v>
                </c:pt>
                <c:pt idx="523">
                  <c:v>489.31420344956791</c:v>
                </c:pt>
                <c:pt idx="524">
                  <c:v>458.59858997919014</c:v>
                </c:pt>
                <c:pt idx="525">
                  <c:v>486.88796250977816</c:v>
                </c:pt>
                <c:pt idx="526">
                  <c:v>472.17633931696741</c:v>
                </c:pt>
                <c:pt idx="527">
                  <c:v>498.84916959316729</c:v>
                </c:pt>
                <c:pt idx="528">
                  <c:v>462.2437998260441</c:v>
                </c:pt>
                <c:pt idx="529">
                  <c:v>480.77409419725905</c:v>
                </c:pt>
                <c:pt idx="530">
                  <c:v>492.71116078860882</c:v>
                </c:pt>
                <c:pt idx="531">
                  <c:v>504.35868698714307</c:v>
                </c:pt>
                <c:pt idx="532">
                  <c:v>499.03615762767663</c:v>
                </c:pt>
                <c:pt idx="533">
                  <c:v>497.36054267764416</c:v>
                </c:pt>
                <c:pt idx="534">
                  <c:v>557.30531649460295</c:v>
                </c:pt>
                <c:pt idx="535">
                  <c:v>561.73302941980614</c:v>
                </c:pt>
                <c:pt idx="536">
                  <c:v>550.65468430924693</c:v>
                </c:pt>
                <c:pt idx="537">
                  <c:v>561.17250511185307</c:v>
                </c:pt>
                <c:pt idx="538">
                  <c:v>553.21992918913702</c:v>
                </c:pt>
                <c:pt idx="539">
                  <c:v>561.20380105765116</c:v>
                </c:pt>
                <c:pt idx="540">
                  <c:v>550.60232844192797</c:v>
                </c:pt>
                <c:pt idx="541">
                  <c:v>563.86344115582938</c:v>
                </c:pt>
                <c:pt idx="542">
                  <c:v>550.92710510081929</c:v>
                </c:pt>
                <c:pt idx="543">
                  <c:v>562.37595885160499</c:v>
                </c:pt>
                <c:pt idx="544">
                  <c:v>567.19799918755575</c:v>
                </c:pt>
                <c:pt idx="545">
                  <c:v>567.28795109722091</c:v>
                </c:pt>
                <c:pt idx="546">
                  <c:v>585.11337810165992</c:v>
                </c:pt>
                <c:pt idx="547">
                  <c:v>570.16286733214315</c:v>
                </c:pt>
                <c:pt idx="548">
                  <c:v>576.46712284614887</c:v>
                </c:pt>
                <c:pt idx="549">
                  <c:v>564.01463394763437</c:v>
                </c:pt>
                <c:pt idx="550">
                  <c:v>561.03121603960631</c:v>
                </c:pt>
                <c:pt idx="551">
                  <c:v>565.65005897889114</c:v>
                </c:pt>
                <c:pt idx="552">
                  <c:v>559.10237542455593</c:v>
                </c:pt>
                <c:pt idx="553">
                  <c:v>571.06974490100038</c:v>
                </c:pt>
                <c:pt idx="554">
                  <c:v>573.21483180574864</c:v>
                </c:pt>
                <c:pt idx="555">
                  <c:v>575.55976268774839</c:v>
                </c:pt>
                <c:pt idx="556">
                  <c:v>556.97691881423157</c:v>
                </c:pt>
                <c:pt idx="557">
                  <c:v>563.01188610035956</c:v>
                </c:pt>
                <c:pt idx="558">
                  <c:v>572.07849833756563</c:v>
                </c:pt>
                <c:pt idx="559">
                  <c:v>560.39561061945392</c:v>
                </c:pt>
                <c:pt idx="560">
                  <c:v>560.83998403062537</c:v>
                </c:pt>
                <c:pt idx="561">
                  <c:v>568.73061215472353</c:v>
                </c:pt>
                <c:pt idx="562">
                  <c:v>565.41899174243713</c:v>
                </c:pt>
                <c:pt idx="563">
                  <c:v>559.38953255960428</c:v>
                </c:pt>
                <c:pt idx="564">
                  <c:v>572.31304634977323</c:v>
                </c:pt>
                <c:pt idx="565">
                  <c:v>559.38731198294045</c:v>
                </c:pt>
                <c:pt idx="566">
                  <c:v>561.72897837745177</c:v>
                </c:pt>
                <c:pt idx="567">
                  <c:v>558.13448789269546</c:v>
                </c:pt>
                <c:pt idx="568">
                  <c:v>567.94116599612653</c:v>
                </c:pt>
                <c:pt idx="569">
                  <c:v>559.65561023051259</c:v>
                </c:pt>
                <c:pt idx="570">
                  <c:v>577.29152463313017</c:v>
                </c:pt>
                <c:pt idx="571">
                  <c:v>554.36382940911744</c:v>
                </c:pt>
                <c:pt idx="572">
                  <c:v>559.72287137653393</c:v>
                </c:pt>
                <c:pt idx="573">
                  <c:v>573.79957241443208</c:v>
                </c:pt>
                <c:pt idx="574">
                  <c:v>566.24361463924402</c:v>
                </c:pt>
                <c:pt idx="575">
                  <c:v>574.85842952433154</c:v>
                </c:pt>
                <c:pt idx="576">
                  <c:v>568.04301112722419</c:v>
                </c:pt>
                <c:pt idx="577">
                  <c:v>575.074452845623</c:v>
                </c:pt>
                <c:pt idx="578">
                  <c:v>570.64578557686491</c:v>
                </c:pt>
                <c:pt idx="579">
                  <c:v>576.43795970768383</c:v>
                </c:pt>
                <c:pt idx="580">
                  <c:v>555.8702539031292</c:v>
                </c:pt>
                <c:pt idx="581">
                  <c:v>567.69952300793716</c:v>
                </c:pt>
                <c:pt idx="582">
                  <c:v>580.6634759091412</c:v>
                </c:pt>
                <c:pt idx="583">
                  <c:v>567.26404828488171</c:v>
                </c:pt>
                <c:pt idx="584">
                  <c:v>570.88204184008214</c:v>
                </c:pt>
                <c:pt idx="585">
                  <c:v>572.8202888144117</c:v>
                </c:pt>
                <c:pt idx="586">
                  <c:v>567.24421836352394</c:v>
                </c:pt>
                <c:pt idx="587">
                  <c:v>571.13361437569188</c:v>
                </c:pt>
                <c:pt idx="588">
                  <c:v>581.76988242080711</c:v>
                </c:pt>
                <c:pt idx="589">
                  <c:v>552.73162045755589</c:v>
                </c:pt>
                <c:pt idx="590">
                  <c:v>582.4001948746286</c:v>
                </c:pt>
                <c:pt idx="591">
                  <c:v>576.93304816986529</c:v>
                </c:pt>
                <c:pt idx="592">
                  <c:v>581.56325006841189</c:v>
                </c:pt>
                <c:pt idx="593">
                  <c:v>564.41350024014378</c:v>
                </c:pt>
                <c:pt idx="594">
                  <c:v>572.54594086100406</c:v>
                </c:pt>
                <c:pt idx="595">
                  <c:v>565.00842293413666</c:v>
                </c:pt>
                <c:pt idx="596">
                  <c:v>557.47269676774863</c:v>
                </c:pt>
                <c:pt idx="597">
                  <c:v>571.04824214858718</c:v>
                </c:pt>
                <c:pt idx="598">
                  <c:v>583.07834024528006</c:v>
                </c:pt>
                <c:pt idx="599">
                  <c:v>571.86254872115614</c:v>
                </c:pt>
                <c:pt idx="600">
                  <c:v>583.18111966677725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9496"/>
        <c:axId val="425968320"/>
      </c:scatterChart>
      <c:valAx>
        <c:axId val="425964792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sweepAPT!$C$31</c:f>
              <c:strCache>
                <c:ptCount val="1"/>
                <c:pt idx="0">
                  <c:v>Dist.(mm)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5184"/>
        <c:crosses val="autoZero"/>
        <c:crossBetween val="midCat"/>
      </c:valAx>
      <c:valAx>
        <c:axId val="4259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sweepAPT!$AM$31</c:f>
              <c:strCache>
                <c:ptCount val="1"/>
                <c:pt idx="0">
                  <c:v>LogMag (dB)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4792"/>
        <c:crosses val="autoZero"/>
        <c:crossBetween val="midCat"/>
      </c:valAx>
      <c:valAx>
        <c:axId val="425968320"/>
        <c:scaling>
          <c:orientation val="minMax"/>
          <c:max val="600"/>
        </c:scaling>
        <c:delete val="0"/>
        <c:axPos val="r"/>
        <c:title>
          <c:tx>
            <c:strRef>
              <c:f>sweepAPT!$AL$31</c:f>
              <c:strCache>
                <c:ptCount val="1"/>
                <c:pt idx="0">
                  <c:v>error (cm)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9496"/>
        <c:crosses val="max"/>
        <c:crossBetween val="midCat"/>
      </c:valAx>
      <c:valAx>
        <c:axId val="425969496"/>
        <c:scaling>
          <c:orientation val="minMax"/>
        </c:scaling>
        <c:delete val="1"/>
        <c:axPos val="b"/>
        <c:majorTickMark val="out"/>
        <c:minorTickMark val="none"/>
        <c:tickLblPos val="nextTo"/>
        <c:crossAx val="425968320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00745711032057"/>
          <c:y val="0.60332866538790375"/>
          <c:w val="0.14436812661679813"/>
          <c:h val="0.13466429122282436"/>
        </c:manualLayout>
      </c:layout>
      <c:overlay val="1"/>
      <c:spPr>
        <a:solidFill>
          <a:schemeClr val="bg1"/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sweepAPT!$AL$32:$AL$632</c:f>
              <c:numCache>
                <c:formatCode>General</c:formatCode>
                <c:ptCount val="601"/>
                <c:pt idx="0">
                  <c:v>0.5938957631960875</c:v>
                </c:pt>
                <c:pt idx="1">
                  <c:v>0.63490037001022304</c:v>
                </c:pt>
                <c:pt idx="2">
                  <c:v>0.50677221557737084</c:v>
                </c:pt>
                <c:pt idx="3">
                  <c:v>0.20843602752727292</c:v>
                </c:pt>
                <c:pt idx="4">
                  <c:v>0.48946018403571545</c:v>
                </c:pt>
                <c:pt idx="5">
                  <c:v>2.2601361987335623E-2</c:v>
                </c:pt>
                <c:pt idx="6">
                  <c:v>0.18346957302726424</c:v>
                </c:pt>
                <c:pt idx="7">
                  <c:v>0.12329965306703343</c:v>
                </c:pt>
                <c:pt idx="8">
                  <c:v>0.35318629121468348</c:v>
                </c:pt>
                <c:pt idx="9">
                  <c:v>-8.6479882839080341E-2</c:v>
                </c:pt>
                <c:pt idx="10">
                  <c:v>3.3071078762759499E-3</c:v>
                </c:pt>
                <c:pt idx="11">
                  <c:v>-2.0876515595909952E-2</c:v>
                </c:pt>
                <c:pt idx="12">
                  <c:v>-1.8111968218090625E-2</c:v>
                </c:pt>
                <c:pt idx="13">
                  <c:v>-6.3151860308448701E-2</c:v>
                </c:pt>
                <c:pt idx="14">
                  <c:v>-2.9230921712201052E-2</c:v>
                </c:pt>
                <c:pt idx="15">
                  <c:v>-7.151029688070594E-2</c:v>
                </c:pt>
                <c:pt idx="16">
                  <c:v>-0.13105720236326307</c:v>
                </c:pt>
                <c:pt idx="17">
                  <c:v>-0.22952053994924881</c:v>
                </c:pt>
                <c:pt idx="18">
                  <c:v>-1.4444513651278612E-2</c:v>
                </c:pt>
                <c:pt idx="19">
                  <c:v>-7.045145051245072E-2</c:v>
                </c:pt>
                <c:pt idx="20">
                  <c:v>-0.20078753557093024</c:v>
                </c:pt>
                <c:pt idx="21">
                  <c:v>-0.32173099537051258</c:v>
                </c:pt>
                <c:pt idx="22">
                  <c:v>-0.46986464050492033</c:v>
                </c:pt>
                <c:pt idx="23">
                  <c:v>-0.32977837777241348</c:v>
                </c:pt>
                <c:pt idx="24">
                  <c:v>-0.31068269662951026</c:v>
                </c:pt>
                <c:pt idx="25">
                  <c:v>-2.7675047857815115E-2</c:v>
                </c:pt>
                <c:pt idx="26">
                  <c:v>-0.32390686691348947</c:v>
                </c:pt>
                <c:pt idx="27">
                  <c:v>7.552638447214122E-3</c:v>
                </c:pt>
                <c:pt idx="28">
                  <c:v>-0.17949795836073007</c:v>
                </c:pt>
                <c:pt idx="29">
                  <c:v>-0.22172990505650886</c:v>
                </c:pt>
                <c:pt idx="30">
                  <c:v>-0.18968799375818435</c:v>
                </c:pt>
                <c:pt idx="31">
                  <c:v>-0.20769760627515552</c:v>
                </c:pt>
                <c:pt idx="32">
                  <c:v>-0.45191167870484605</c:v>
                </c:pt>
                <c:pt idx="33">
                  <c:v>-0.1588460319065689</c:v>
                </c:pt>
                <c:pt idx="34">
                  <c:v>-0.529064353526428</c:v>
                </c:pt>
                <c:pt idx="35">
                  <c:v>9.0207573828593013E-2</c:v>
                </c:pt>
                <c:pt idx="36">
                  <c:v>0.16577672161197371</c:v>
                </c:pt>
                <c:pt idx="37">
                  <c:v>-8.843008724877563E-2</c:v>
                </c:pt>
                <c:pt idx="38">
                  <c:v>-0.35516473358632084</c:v>
                </c:pt>
                <c:pt idx="39">
                  <c:v>0.1343532635745987</c:v>
                </c:pt>
                <c:pt idx="40">
                  <c:v>6.5611393878702989E-2</c:v>
                </c:pt>
                <c:pt idx="41">
                  <c:v>0.13025830976584984</c:v>
                </c:pt>
                <c:pt idx="42">
                  <c:v>0.35650294910371938</c:v>
                </c:pt>
                <c:pt idx="43">
                  <c:v>-0.3032922008237392</c:v>
                </c:pt>
                <c:pt idx="44">
                  <c:v>-9.0194618240661842E-2</c:v>
                </c:pt>
                <c:pt idx="45">
                  <c:v>0.5077578644890991</c:v>
                </c:pt>
                <c:pt idx="46">
                  <c:v>0.39193285322305654</c:v>
                </c:pt>
                <c:pt idx="47">
                  <c:v>0.2765286797964791</c:v>
                </c:pt>
                <c:pt idx="48">
                  <c:v>0.24896768489918486</c:v>
                </c:pt>
                <c:pt idx="49">
                  <c:v>0.35039077991841622</c:v>
                </c:pt>
                <c:pt idx="50">
                  <c:v>0.44121014229064032</c:v>
                </c:pt>
                <c:pt idx="51">
                  <c:v>0.25331243616310528</c:v>
                </c:pt>
                <c:pt idx="52">
                  <c:v>0.43308975420690105</c:v>
                </c:pt>
                <c:pt idx="53">
                  <c:v>0.33347999245143001</c:v>
                </c:pt>
                <c:pt idx="54">
                  <c:v>8.7710775924244894E-2</c:v>
                </c:pt>
                <c:pt idx="55">
                  <c:v>4.6228477133365684E-2</c:v>
                </c:pt>
                <c:pt idx="56">
                  <c:v>0.30163513304531764</c:v>
                </c:pt>
                <c:pt idx="57">
                  <c:v>0.39709432363374619</c:v>
                </c:pt>
                <c:pt idx="58">
                  <c:v>4.7452879215893515E-2</c:v>
                </c:pt>
                <c:pt idx="59">
                  <c:v>0.23266698158994359</c:v>
                </c:pt>
                <c:pt idx="60">
                  <c:v>0.26612121322536952</c:v>
                </c:pt>
                <c:pt idx="61">
                  <c:v>0.3017568719372889</c:v>
                </c:pt>
                <c:pt idx="62">
                  <c:v>0.15713315722277912</c:v>
                </c:pt>
                <c:pt idx="63">
                  <c:v>-8.68957308645463E-2</c:v>
                </c:pt>
                <c:pt idx="64">
                  <c:v>0.2459333462823679</c:v>
                </c:pt>
                <c:pt idx="65">
                  <c:v>0.42518431549987101</c:v>
                </c:pt>
                <c:pt idx="66">
                  <c:v>0.31141908583042549</c:v>
                </c:pt>
                <c:pt idx="67">
                  <c:v>-0.19777583194621684</c:v>
                </c:pt>
                <c:pt idx="68">
                  <c:v>5.3961941432874028E-2</c:v>
                </c:pt>
                <c:pt idx="69">
                  <c:v>0.22451914715628618</c:v>
                </c:pt>
                <c:pt idx="70">
                  <c:v>3.7298485089413362</c:v>
                </c:pt>
                <c:pt idx="71">
                  <c:v>0.28627879097602998</c:v>
                </c:pt>
                <c:pt idx="72">
                  <c:v>-0.12661506768398567</c:v>
                </c:pt>
                <c:pt idx="73">
                  <c:v>-4.4988640644396581E-2</c:v>
                </c:pt>
                <c:pt idx="74">
                  <c:v>-9.3394027899125834E-2</c:v>
                </c:pt>
                <c:pt idx="75">
                  <c:v>0.44584793408316725</c:v>
                </c:pt>
                <c:pt idx="76">
                  <c:v>-0.4285396756428213</c:v>
                </c:pt>
                <c:pt idx="77">
                  <c:v>0.20880593675896081</c:v>
                </c:pt>
                <c:pt idx="78">
                  <c:v>-8.890080546960917E-2</c:v>
                </c:pt>
                <c:pt idx="79">
                  <c:v>0.45795251546153393</c:v>
                </c:pt>
                <c:pt idx="80">
                  <c:v>3.6546499799835943</c:v>
                </c:pt>
                <c:pt idx="81">
                  <c:v>0.6411774028709829</c:v>
                </c:pt>
                <c:pt idx="82">
                  <c:v>-0.2091704974769982</c:v>
                </c:pt>
                <c:pt idx="83">
                  <c:v>-0.31259037262481115</c:v>
                </c:pt>
                <c:pt idx="84">
                  <c:v>-3.0137536415668364E-2</c:v>
                </c:pt>
                <c:pt idx="85">
                  <c:v>2.8570162522714781E-2</c:v>
                </c:pt>
                <c:pt idx="86">
                  <c:v>-0.21395474518301399</c:v>
                </c:pt>
                <c:pt idx="87">
                  <c:v>5.286483536417563E-3</c:v>
                </c:pt>
                <c:pt idx="88">
                  <c:v>0.23929722680629767</c:v>
                </c:pt>
                <c:pt idx="89">
                  <c:v>-0.67352305291379932</c:v>
                </c:pt>
                <c:pt idx="90">
                  <c:v>-0.67187147131259051</c:v>
                </c:pt>
                <c:pt idx="91">
                  <c:v>-0.19670025740890651</c:v>
                </c:pt>
                <c:pt idx="92">
                  <c:v>-0.29276018043372004</c:v>
                </c:pt>
                <c:pt idx="93">
                  <c:v>-2.740071759726561E-2</c:v>
                </c:pt>
                <c:pt idx="94">
                  <c:v>-0.29140621986688303</c:v>
                </c:pt>
                <c:pt idx="95">
                  <c:v>-0.30556313830694537</c:v>
                </c:pt>
                <c:pt idx="96">
                  <c:v>-4.4854563228523145E-2</c:v>
                </c:pt>
                <c:pt idx="97">
                  <c:v>-0.17500042225348125</c:v>
                </c:pt>
                <c:pt idx="98">
                  <c:v>7.7876202930292487E-2</c:v>
                </c:pt>
                <c:pt idx="99">
                  <c:v>1.3072515127498718E-2</c:v>
                </c:pt>
                <c:pt idx="100">
                  <c:v>-0.24060069180828805</c:v>
                </c:pt>
                <c:pt idx="101">
                  <c:v>3.6550961379600719E-2</c:v>
                </c:pt>
                <c:pt idx="102">
                  <c:v>-0.58548511237096368</c:v>
                </c:pt>
                <c:pt idx="103">
                  <c:v>-0.15884617424309228</c:v>
                </c:pt>
                <c:pt idx="104">
                  <c:v>-0.65735950805734544</c:v>
                </c:pt>
                <c:pt idx="105">
                  <c:v>-0.15338830603805037</c:v>
                </c:pt>
                <c:pt idx="106">
                  <c:v>-7.6933988951850552E-3</c:v>
                </c:pt>
                <c:pt idx="107">
                  <c:v>0.48412413907619795</c:v>
                </c:pt>
                <c:pt idx="108">
                  <c:v>-0.24502441827244184</c:v>
                </c:pt>
                <c:pt idx="109">
                  <c:v>-3.9003508217170633</c:v>
                </c:pt>
                <c:pt idx="110">
                  <c:v>-5.8081742733247663E-2</c:v>
                </c:pt>
                <c:pt idx="111">
                  <c:v>-0.5900125249095709</c:v>
                </c:pt>
                <c:pt idx="112">
                  <c:v>-0.22570692968694175</c:v>
                </c:pt>
                <c:pt idx="113">
                  <c:v>0.17863217783020674</c:v>
                </c:pt>
                <c:pt idx="114">
                  <c:v>0.14642527281266665</c:v>
                </c:pt>
                <c:pt idx="115">
                  <c:v>0.14188803529498273</c:v>
                </c:pt>
                <c:pt idx="116">
                  <c:v>-0.94316330550452676</c:v>
                </c:pt>
                <c:pt idx="117">
                  <c:v>-0.28278704999839877</c:v>
                </c:pt>
                <c:pt idx="118">
                  <c:v>6.2676908896901293E-2</c:v>
                </c:pt>
                <c:pt idx="119">
                  <c:v>-0.32865168010221169</c:v>
                </c:pt>
                <c:pt idx="120">
                  <c:v>5.0317951113311207E-2</c:v>
                </c:pt>
                <c:pt idx="121">
                  <c:v>-0.64211994657825922</c:v>
                </c:pt>
                <c:pt idx="122">
                  <c:v>-0.70074223270769376</c:v>
                </c:pt>
                <c:pt idx="123">
                  <c:v>-0.19146395327395566</c:v>
                </c:pt>
                <c:pt idx="124">
                  <c:v>2.6461585141134494</c:v>
                </c:pt>
                <c:pt idx="125">
                  <c:v>0.27808416838875016</c:v>
                </c:pt>
                <c:pt idx="126">
                  <c:v>-0.16577192160998494</c:v>
                </c:pt>
                <c:pt idx="127">
                  <c:v>0.19729916250072393</c:v>
                </c:pt>
                <c:pt idx="128">
                  <c:v>5.1415084683412715E-3</c:v>
                </c:pt>
                <c:pt idx="129">
                  <c:v>-0.53332047762194179</c:v>
                </c:pt>
                <c:pt idx="130">
                  <c:v>-0.26485162082759645</c:v>
                </c:pt>
                <c:pt idx="131">
                  <c:v>-1.2612864841162263E-2</c:v>
                </c:pt>
                <c:pt idx="132">
                  <c:v>-0.190920160371752</c:v>
                </c:pt>
                <c:pt idx="133">
                  <c:v>-0.54080284066100148</c:v>
                </c:pt>
                <c:pt idx="134">
                  <c:v>-0.25025299593332873</c:v>
                </c:pt>
                <c:pt idx="135">
                  <c:v>0.26399008623067177</c:v>
                </c:pt>
                <c:pt idx="136">
                  <c:v>0.47901050150812807</c:v>
                </c:pt>
                <c:pt idx="137">
                  <c:v>-0.18206924915463105</c:v>
                </c:pt>
                <c:pt idx="138">
                  <c:v>0.34336145266138374</c:v>
                </c:pt>
                <c:pt idx="139">
                  <c:v>-4.7055712228609534E-2</c:v>
                </c:pt>
                <c:pt idx="140">
                  <c:v>0.48125733586091429</c:v>
                </c:pt>
                <c:pt idx="141">
                  <c:v>-0.76633011119877215</c:v>
                </c:pt>
                <c:pt idx="142">
                  <c:v>-0.13311451116341005</c:v>
                </c:pt>
                <c:pt idx="143">
                  <c:v>8.1833367019532949E-2</c:v>
                </c:pt>
                <c:pt idx="144">
                  <c:v>-6.4000786449912542E-2</c:v>
                </c:pt>
                <c:pt idx="145">
                  <c:v>-0.39332498835975682</c:v>
                </c:pt>
                <c:pt idx="146">
                  <c:v>1.9494825809931626E-2</c:v>
                </c:pt>
                <c:pt idx="147">
                  <c:v>-0.25832328675778626</c:v>
                </c:pt>
                <c:pt idx="148">
                  <c:v>-0.35810722951641766</c:v>
                </c:pt>
                <c:pt idx="149">
                  <c:v>0.53247225691602584</c:v>
                </c:pt>
                <c:pt idx="150">
                  <c:v>0.24743513377808313</c:v>
                </c:pt>
                <c:pt idx="151">
                  <c:v>0.48173406842564648</c:v>
                </c:pt>
                <c:pt idx="152">
                  <c:v>-0.11066392963068665</c:v>
                </c:pt>
                <c:pt idx="153">
                  <c:v>-1.470783998852312E-2</c:v>
                </c:pt>
                <c:pt idx="154">
                  <c:v>0.44753778977172942</c:v>
                </c:pt>
                <c:pt idx="155">
                  <c:v>8.1670509086461604E-2</c:v>
                </c:pt>
                <c:pt idx="156">
                  <c:v>-1.1738883446824615</c:v>
                </c:pt>
                <c:pt idx="157">
                  <c:v>0.20920263374205206</c:v>
                </c:pt>
                <c:pt idx="158">
                  <c:v>7.3773867177089864E-2</c:v>
                </c:pt>
                <c:pt idx="159">
                  <c:v>-0.4122021748839188</c:v>
                </c:pt>
                <c:pt idx="160">
                  <c:v>0.16668563862638167</c:v>
                </c:pt>
                <c:pt idx="161">
                  <c:v>-0.19358681256554747</c:v>
                </c:pt>
                <c:pt idx="162">
                  <c:v>-9.8560949388206615E-2</c:v>
                </c:pt>
                <c:pt idx="163">
                  <c:v>-0.6275326538606123</c:v>
                </c:pt>
                <c:pt idx="164">
                  <c:v>-0.3698054748538766</c:v>
                </c:pt>
                <c:pt idx="165">
                  <c:v>-0.13469239216316281</c:v>
                </c:pt>
                <c:pt idx="166">
                  <c:v>0.48273180677716709</c:v>
                </c:pt>
                <c:pt idx="167">
                  <c:v>-0.71222217277270372</c:v>
                </c:pt>
                <c:pt idx="168">
                  <c:v>4.0837814619692381E-2</c:v>
                </c:pt>
                <c:pt idx="169">
                  <c:v>0.44231070329724387</c:v>
                </c:pt>
                <c:pt idx="170">
                  <c:v>-0.19694196054991836</c:v>
                </c:pt>
                <c:pt idx="171">
                  <c:v>-0.25665125531021432</c:v>
                </c:pt>
                <c:pt idx="172">
                  <c:v>0.25144945821053855</c:v>
                </c:pt>
                <c:pt idx="173">
                  <c:v>-0.44214165176348386</c:v>
                </c:pt>
                <c:pt idx="174">
                  <c:v>-0.42251788660362311</c:v>
                </c:pt>
                <c:pt idx="175">
                  <c:v>-0.35718118676480798</c:v>
                </c:pt>
                <c:pt idx="176">
                  <c:v>5.4623730997309397E-2</c:v>
                </c:pt>
                <c:pt idx="177">
                  <c:v>-2.5539139801018793</c:v>
                </c:pt>
                <c:pt idx="178">
                  <c:v>-3.0588205406936368</c:v>
                </c:pt>
                <c:pt idx="179">
                  <c:v>-2.0563759400896742</c:v>
                </c:pt>
                <c:pt idx="180">
                  <c:v>-1.7909239957202316</c:v>
                </c:pt>
                <c:pt idx="181">
                  <c:v>-2.1162930589933695</c:v>
                </c:pt>
                <c:pt idx="182">
                  <c:v>-2.719572426996069</c:v>
                </c:pt>
                <c:pt idx="183">
                  <c:v>-3.6786049627561623</c:v>
                </c:pt>
                <c:pt idx="184">
                  <c:v>-2.1333864635364534</c:v>
                </c:pt>
                <c:pt idx="185">
                  <c:v>-2.3123002760098643</c:v>
                </c:pt>
                <c:pt idx="186">
                  <c:v>-3.1252035755388077</c:v>
                </c:pt>
                <c:pt idx="187">
                  <c:v>-2.0976045087711102</c:v>
                </c:pt>
                <c:pt idx="188">
                  <c:v>-3.1447424565570143</c:v>
                </c:pt>
                <c:pt idx="189">
                  <c:v>-1.468576845714233</c:v>
                </c:pt>
                <c:pt idx="190">
                  <c:v>-2.0432615319834895</c:v>
                </c:pt>
                <c:pt idx="191">
                  <c:v>-2.3804478039269723</c:v>
                </c:pt>
                <c:pt idx="192">
                  <c:v>-1.5047173783484369</c:v>
                </c:pt>
                <c:pt idx="193">
                  <c:v>-1.2224730128512646</c:v>
                </c:pt>
                <c:pt idx="194">
                  <c:v>-2.3967689964098553</c:v>
                </c:pt>
                <c:pt idx="195">
                  <c:v>-1.4225863371499599</c:v>
                </c:pt>
                <c:pt idx="196">
                  <c:v>-1.1303600103083227</c:v>
                </c:pt>
                <c:pt idx="197">
                  <c:v>-1.3833345705979128</c:v>
                </c:pt>
                <c:pt idx="198">
                  <c:v>-2.4283417284749929</c:v>
                </c:pt>
                <c:pt idx="199">
                  <c:v>-3.2156730642101139</c:v>
                </c:pt>
                <c:pt idx="200">
                  <c:v>-1.3177871991580332</c:v>
                </c:pt>
                <c:pt idx="201">
                  <c:v>-2.7657959390467566</c:v>
                </c:pt>
                <c:pt idx="202">
                  <c:v>-2.8470707914957529</c:v>
                </c:pt>
                <c:pt idx="203">
                  <c:v>-1.5688482557256749</c:v>
                </c:pt>
                <c:pt idx="204">
                  <c:v>-2.0763754408973911</c:v>
                </c:pt>
                <c:pt idx="205">
                  <c:v>-2.4837046212080396</c:v>
                </c:pt>
                <c:pt idx="206">
                  <c:v>-2.3663857457947186</c:v>
                </c:pt>
                <c:pt idx="207">
                  <c:v>-1.2112611429869731</c:v>
                </c:pt>
                <c:pt idx="208">
                  <c:v>-1.1773995871103125</c:v>
                </c:pt>
                <c:pt idx="209">
                  <c:v>-1.8188086754729056</c:v>
                </c:pt>
                <c:pt idx="210">
                  <c:v>-1.9631428335656664</c:v>
                </c:pt>
                <c:pt idx="211">
                  <c:v>-0.7808975728883979</c:v>
                </c:pt>
                <c:pt idx="212">
                  <c:v>-2.1035266280137419</c:v>
                </c:pt>
                <c:pt idx="213">
                  <c:v>-1.1621516955733795</c:v>
                </c:pt>
                <c:pt idx="214">
                  <c:v>0.47066314295402661</c:v>
                </c:pt>
                <c:pt idx="215">
                  <c:v>-0.15015588785345244</c:v>
                </c:pt>
                <c:pt idx="216">
                  <c:v>-1.565843763224916</c:v>
                </c:pt>
                <c:pt idx="217">
                  <c:v>-0.40603128691095663</c:v>
                </c:pt>
                <c:pt idx="218">
                  <c:v>-0.64650535288965327</c:v>
                </c:pt>
                <c:pt idx="219">
                  <c:v>-1.2925607817136098</c:v>
                </c:pt>
                <c:pt idx="220">
                  <c:v>-1.3701630901097133</c:v>
                </c:pt>
                <c:pt idx="221">
                  <c:v>0.18377943117477571</c:v>
                </c:pt>
                <c:pt idx="222">
                  <c:v>-2.0972866777283796</c:v>
                </c:pt>
                <c:pt idx="223">
                  <c:v>-0.89433500915952213</c:v>
                </c:pt>
                <c:pt idx="224">
                  <c:v>-0.69748226746467024</c:v>
                </c:pt>
                <c:pt idx="225">
                  <c:v>0.50929715235390627</c:v>
                </c:pt>
                <c:pt idx="226">
                  <c:v>0.74587372869150381</c:v>
                </c:pt>
                <c:pt idx="227">
                  <c:v>-1.6536425024176424</c:v>
                </c:pt>
                <c:pt idx="228">
                  <c:v>9.5957408471281272E-2</c:v>
                </c:pt>
                <c:pt idx="229">
                  <c:v>0.61979550024905161</c:v>
                </c:pt>
                <c:pt idx="230">
                  <c:v>-1.9600391504095114</c:v>
                </c:pt>
                <c:pt idx="231">
                  <c:v>-0.88341709024598458</c:v>
                </c:pt>
                <c:pt idx="232">
                  <c:v>0.60786405179717351</c:v>
                </c:pt>
                <c:pt idx="233">
                  <c:v>1.1565611732379921</c:v>
                </c:pt>
                <c:pt idx="234">
                  <c:v>-1.3130944271701082</c:v>
                </c:pt>
                <c:pt idx="235">
                  <c:v>-0.87218763585742631</c:v>
                </c:pt>
                <c:pt idx="236">
                  <c:v>-0.42513777185226898</c:v>
                </c:pt>
                <c:pt idx="237">
                  <c:v>0.89968155405563266</c:v>
                </c:pt>
                <c:pt idx="238">
                  <c:v>-1.2723490095007264</c:v>
                </c:pt>
                <c:pt idx="239">
                  <c:v>-0.68337400134280413</c:v>
                </c:pt>
                <c:pt idx="240">
                  <c:v>7.9676986021013363E-2</c:v>
                </c:pt>
                <c:pt idx="241">
                  <c:v>-0.51850579072361147</c:v>
                </c:pt>
                <c:pt idx="242">
                  <c:v>0.7239005771696384</c:v>
                </c:pt>
                <c:pt idx="243">
                  <c:v>1.6738284324309234</c:v>
                </c:pt>
                <c:pt idx="244">
                  <c:v>1.754220978888793</c:v>
                </c:pt>
                <c:pt idx="245">
                  <c:v>0.81342352489825775</c:v>
                </c:pt>
                <c:pt idx="246">
                  <c:v>-0.32929644243108669</c:v>
                </c:pt>
                <c:pt idx="247">
                  <c:v>1.5327099431710394</c:v>
                </c:pt>
                <c:pt idx="248">
                  <c:v>1.3093336921078618</c:v>
                </c:pt>
                <c:pt idx="249">
                  <c:v>0.51114719444585721</c:v>
                </c:pt>
                <c:pt idx="250">
                  <c:v>0.85021482408453719</c:v>
                </c:pt>
                <c:pt idx="251">
                  <c:v>1.2873852081728046</c:v>
                </c:pt>
                <c:pt idx="252">
                  <c:v>-0.59595775551240426</c:v>
                </c:pt>
                <c:pt idx="253">
                  <c:v>-4.442763788795219E-2</c:v>
                </c:pt>
                <c:pt idx="254">
                  <c:v>-7.7305120300707131E-2</c:v>
                </c:pt>
                <c:pt idx="255">
                  <c:v>0.25600863596612272</c:v>
                </c:pt>
                <c:pt idx="256">
                  <c:v>3.5407634400493864</c:v>
                </c:pt>
                <c:pt idx="257">
                  <c:v>-0.86944981314807135</c:v>
                </c:pt>
                <c:pt idx="258">
                  <c:v>-0.32793873426098796</c:v>
                </c:pt>
                <c:pt idx="259">
                  <c:v>-6.0570937122588472E-2</c:v>
                </c:pt>
                <c:pt idx="260">
                  <c:v>1.1594309814635835</c:v>
                </c:pt>
                <c:pt idx="261">
                  <c:v>1.7303797885275345</c:v>
                </c:pt>
                <c:pt idx="262">
                  <c:v>2.9441254735536631</c:v>
                </c:pt>
                <c:pt idx="263">
                  <c:v>-0.4103014607716432</c:v>
                </c:pt>
                <c:pt idx="264">
                  <c:v>-0.7720785549078073</c:v>
                </c:pt>
                <c:pt idx="265">
                  <c:v>-0.34004763471443766</c:v>
                </c:pt>
                <c:pt idx="266">
                  <c:v>2.7432477859366826</c:v>
                </c:pt>
                <c:pt idx="267">
                  <c:v>1.2561629394246665</c:v>
                </c:pt>
                <c:pt idx="268">
                  <c:v>0.65572243700707988</c:v>
                </c:pt>
                <c:pt idx="269">
                  <c:v>0.80435686012037877</c:v>
                </c:pt>
                <c:pt idx="270">
                  <c:v>0.9197461642665985</c:v>
                </c:pt>
                <c:pt idx="271">
                  <c:v>3.108393561205844</c:v>
                </c:pt>
                <c:pt idx="272">
                  <c:v>2.4798125135793043</c:v>
                </c:pt>
                <c:pt idx="273">
                  <c:v>0.57525332910258842</c:v>
                </c:pt>
                <c:pt idx="274">
                  <c:v>-0.14171570592861826</c:v>
                </c:pt>
                <c:pt idx="275">
                  <c:v>1.9880604476691359</c:v>
                </c:pt>
                <c:pt idx="276">
                  <c:v>2.1306175945752104</c:v>
                </c:pt>
                <c:pt idx="277">
                  <c:v>0.99358375243411956</c:v>
                </c:pt>
                <c:pt idx="278">
                  <c:v>2.7996328465575289</c:v>
                </c:pt>
                <c:pt idx="279">
                  <c:v>0.83295435600430212</c:v>
                </c:pt>
                <c:pt idx="280">
                  <c:v>0.73532257712581672</c:v>
                </c:pt>
                <c:pt idx="281">
                  <c:v>1.6388860053172949</c:v>
                </c:pt>
                <c:pt idx="282">
                  <c:v>1.6022087940102439</c:v>
                </c:pt>
                <c:pt idx="283">
                  <c:v>1.7619243417203279</c:v>
                </c:pt>
                <c:pt idx="284">
                  <c:v>1.7650108160928313</c:v>
                </c:pt>
                <c:pt idx="285">
                  <c:v>0.88922931539170802</c:v>
                </c:pt>
                <c:pt idx="286">
                  <c:v>0.956997493245899</c:v>
                </c:pt>
                <c:pt idx="287">
                  <c:v>0.60235730559652434</c:v>
                </c:pt>
                <c:pt idx="288">
                  <c:v>1.0977524913954995</c:v>
                </c:pt>
                <c:pt idx="289">
                  <c:v>3.0841724503535941</c:v>
                </c:pt>
                <c:pt idx="290">
                  <c:v>2.1860628634734214</c:v>
                </c:pt>
                <c:pt idx="291">
                  <c:v>1.573284075007723</c:v>
                </c:pt>
                <c:pt idx="292">
                  <c:v>0.1540186910644934</c:v>
                </c:pt>
                <c:pt idx="293">
                  <c:v>0.52288731999328775</c:v>
                </c:pt>
                <c:pt idx="294">
                  <c:v>2.3846316291850371</c:v>
                </c:pt>
                <c:pt idx="295">
                  <c:v>1.3041101220043174</c:v>
                </c:pt>
                <c:pt idx="296">
                  <c:v>1.2808440048808734</c:v>
                </c:pt>
                <c:pt idx="297">
                  <c:v>2.9985045092437987</c:v>
                </c:pt>
                <c:pt idx="298">
                  <c:v>0.5640671024136964</c:v>
                </c:pt>
                <c:pt idx="299">
                  <c:v>1.0121626815160198</c:v>
                </c:pt>
                <c:pt idx="300">
                  <c:v>-8.5635779881727103E-2</c:v>
                </c:pt>
                <c:pt idx="301">
                  <c:v>1.5324846366877636</c:v>
                </c:pt>
                <c:pt idx="302">
                  <c:v>1.8466229910634637</c:v>
                </c:pt>
                <c:pt idx="303">
                  <c:v>1.6679094404417127</c:v>
                </c:pt>
                <c:pt idx="304">
                  <c:v>1.7484175362252017</c:v>
                </c:pt>
                <c:pt idx="305">
                  <c:v>2.0813712793128389</c:v>
                </c:pt>
                <c:pt idx="306">
                  <c:v>2.3827166023239217</c:v>
                </c:pt>
                <c:pt idx="307">
                  <c:v>1.0620967650122792</c:v>
                </c:pt>
                <c:pt idx="308">
                  <c:v>4.2291465256547784</c:v>
                </c:pt>
                <c:pt idx="309">
                  <c:v>1.8197711114630692</c:v>
                </c:pt>
                <c:pt idx="310">
                  <c:v>1.2621617459558365</c:v>
                </c:pt>
                <c:pt idx="311">
                  <c:v>5.9745455891129493E-2</c:v>
                </c:pt>
                <c:pt idx="312">
                  <c:v>1.6115993972009164</c:v>
                </c:pt>
                <c:pt idx="313">
                  <c:v>2.0369287169264227</c:v>
                </c:pt>
                <c:pt idx="314">
                  <c:v>-0.13226920451504612</c:v>
                </c:pt>
                <c:pt idx="315">
                  <c:v>1.9929585342910514</c:v>
                </c:pt>
                <c:pt idx="316">
                  <c:v>-5.2028424128229743E-2</c:v>
                </c:pt>
                <c:pt idx="317">
                  <c:v>1.5180810022362721</c:v>
                </c:pt>
                <c:pt idx="318">
                  <c:v>2.7107901319841177</c:v>
                </c:pt>
                <c:pt idx="319">
                  <c:v>2.2462219054822525</c:v>
                </c:pt>
                <c:pt idx="320">
                  <c:v>1.318597024715541</c:v>
                </c:pt>
                <c:pt idx="321">
                  <c:v>2.1813934581497278</c:v>
                </c:pt>
                <c:pt idx="322">
                  <c:v>-0.14077874420847819</c:v>
                </c:pt>
                <c:pt idx="323">
                  <c:v>3.1320370065670202</c:v>
                </c:pt>
                <c:pt idx="324">
                  <c:v>0.21533828039250694</c:v>
                </c:pt>
                <c:pt idx="325">
                  <c:v>1.4697234303457889</c:v>
                </c:pt>
                <c:pt idx="326">
                  <c:v>0.95022208301629685</c:v>
                </c:pt>
                <c:pt idx="327">
                  <c:v>1.4310138185064716</c:v>
                </c:pt>
                <c:pt idx="328">
                  <c:v>0.95365780976596848</c:v>
                </c:pt>
                <c:pt idx="329">
                  <c:v>2.481746812924416</c:v>
                </c:pt>
                <c:pt idx="330">
                  <c:v>0.19721622578022108</c:v>
                </c:pt>
                <c:pt idx="331">
                  <c:v>2.4306614991580546</c:v>
                </c:pt>
                <c:pt idx="332">
                  <c:v>2.4196402464005589</c:v>
                </c:pt>
                <c:pt idx="333">
                  <c:v>3.186634296276952</c:v>
                </c:pt>
                <c:pt idx="334">
                  <c:v>2.6189150674690156</c:v>
                </c:pt>
                <c:pt idx="335">
                  <c:v>1.9370547410831704</c:v>
                </c:pt>
                <c:pt idx="336">
                  <c:v>3.1505985110336723</c:v>
                </c:pt>
                <c:pt idx="337">
                  <c:v>1.7677316140523316</c:v>
                </c:pt>
                <c:pt idx="338">
                  <c:v>0.88707290024881336</c:v>
                </c:pt>
                <c:pt idx="339">
                  <c:v>1.5589691182168735</c:v>
                </c:pt>
                <c:pt idx="340">
                  <c:v>1.6696113355222679</c:v>
                </c:pt>
                <c:pt idx="341">
                  <c:v>2.1447472838696968</c:v>
                </c:pt>
                <c:pt idx="342">
                  <c:v>1.3963812126394486</c:v>
                </c:pt>
                <c:pt idx="343">
                  <c:v>2.2494558101990605</c:v>
                </c:pt>
                <c:pt idx="344">
                  <c:v>3.2488849518268124</c:v>
                </c:pt>
                <c:pt idx="345">
                  <c:v>3.9969939132618264</c:v>
                </c:pt>
                <c:pt idx="346">
                  <c:v>1.78774823686133</c:v>
                </c:pt>
                <c:pt idx="347">
                  <c:v>1.1095844602585885</c:v>
                </c:pt>
                <c:pt idx="348">
                  <c:v>0.55770186965819446</c:v>
                </c:pt>
                <c:pt idx="349">
                  <c:v>2.9603180822855166</c:v>
                </c:pt>
                <c:pt idx="350">
                  <c:v>2.0902750755256649</c:v>
                </c:pt>
                <c:pt idx="351">
                  <c:v>1.6191318090274762</c:v>
                </c:pt>
                <c:pt idx="352">
                  <c:v>1.3967626700094797</c:v>
                </c:pt>
                <c:pt idx="353">
                  <c:v>1.1480012338265169</c:v>
                </c:pt>
                <c:pt idx="354">
                  <c:v>0.41357241824193808</c:v>
                </c:pt>
                <c:pt idx="355">
                  <c:v>-0.11472238730577829</c:v>
                </c:pt>
                <c:pt idx="356">
                  <c:v>1.2553640923967577</c:v>
                </c:pt>
                <c:pt idx="357">
                  <c:v>3.5361393053785606</c:v>
                </c:pt>
                <c:pt idx="358">
                  <c:v>3.5929202172945454</c:v>
                </c:pt>
                <c:pt idx="359">
                  <c:v>1.5001840874867185</c:v>
                </c:pt>
                <c:pt idx="360">
                  <c:v>1.8712866060225224</c:v>
                </c:pt>
                <c:pt idx="361">
                  <c:v>3.3235757125040211</c:v>
                </c:pt>
                <c:pt idx="362">
                  <c:v>1.4634427729249182</c:v>
                </c:pt>
                <c:pt idx="363">
                  <c:v>2.565940904099739</c:v>
                </c:pt>
                <c:pt idx="364">
                  <c:v>3.1548391619353198</c:v>
                </c:pt>
                <c:pt idx="365">
                  <c:v>3.0945917598856569</c:v>
                </c:pt>
                <c:pt idx="366">
                  <c:v>0.95763315011781747</c:v>
                </c:pt>
                <c:pt idx="367">
                  <c:v>3.9029191093696909</c:v>
                </c:pt>
                <c:pt idx="368">
                  <c:v>2.0426727316782718</c:v>
                </c:pt>
                <c:pt idx="369">
                  <c:v>0.79756648127386143</c:v>
                </c:pt>
                <c:pt idx="370">
                  <c:v>1.9865684594107507</c:v>
                </c:pt>
                <c:pt idx="371">
                  <c:v>3.4618989913627729</c:v>
                </c:pt>
                <c:pt idx="372">
                  <c:v>2.6770121414300547</c:v>
                </c:pt>
                <c:pt idx="373">
                  <c:v>-2.5715348985181664E-2</c:v>
                </c:pt>
                <c:pt idx="374">
                  <c:v>1.3304551527262221</c:v>
                </c:pt>
                <c:pt idx="375">
                  <c:v>-0.63809309466394093</c:v>
                </c:pt>
                <c:pt idx="376">
                  <c:v>3.6559647374461974</c:v>
                </c:pt>
                <c:pt idx="377">
                  <c:v>0.83314188215783813</c:v>
                </c:pt>
                <c:pt idx="378">
                  <c:v>1.1186023983931364</c:v>
                </c:pt>
                <c:pt idx="379">
                  <c:v>0.43092641717419156</c:v>
                </c:pt>
                <c:pt idx="380">
                  <c:v>2.2953552795614769</c:v>
                </c:pt>
                <c:pt idx="381">
                  <c:v>0.75149127384199799</c:v>
                </c:pt>
                <c:pt idx="382">
                  <c:v>3.6654671144575559</c:v>
                </c:pt>
                <c:pt idx="383">
                  <c:v>3.1401505976113868</c:v>
                </c:pt>
                <c:pt idx="384">
                  <c:v>2.1632748050453983</c:v>
                </c:pt>
                <c:pt idx="385">
                  <c:v>1.0489886653643907</c:v>
                </c:pt>
                <c:pt idx="386">
                  <c:v>5.119589736504599</c:v>
                </c:pt>
                <c:pt idx="387">
                  <c:v>2.3641263758003559</c:v>
                </c:pt>
                <c:pt idx="388">
                  <c:v>3.5790102525269276</c:v>
                </c:pt>
                <c:pt idx="389">
                  <c:v>2.837200581901766</c:v>
                </c:pt>
                <c:pt idx="390">
                  <c:v>2.3782342653593105</c:v>
                </c:pt>
                <c:pt idx="391">
                  <c:v>0.29798572870074624</c:v>
                </c:pt>
                <c:pt idx="392">
                  <c:v>2.2228551285252478</c:v>
                </c:pt>
                <c:pt idx="393">
                  <c:v>1.0463141835178931</c:v>
                </c:pt>
                <c:pt idx="394">
                  <c:v>2.4857735375691163</c:v>
                </c:pt>
                <c:pt idx="395">
                  <c:v>2.5528133488724736</c:v>
                </c:pt>
                <c:pt idx="396">
                  <c:v>14.249974281100254</c:v>
                </c:pt>
                <c:pt idx="397">
                  <c:v>1.4484547038267692</c:v>
                </c:pt>
                <c:pt idx="398">
                  <c:v>1.6998368689956123</c:v>
                </c:pt>
                <c:pt idx="399">
                  <c:v>2.3425133282659543</c:v>
                </c:pt>
                <c:pt idx="400">
                  <c:v>1.5952949185243823</c:v>
                </c:pt>
                <c:pt idx="401">
                  <c:v>-5.2195191400846851E-2</c:v>
                </c:pt>
                <c:pt idx="402">
                  <c:v>2.0608711588710547</c:v>
                </c:pt>
                <c:pt idx="403">
                  <c:v>0.90978213210489689</c:v>
                </c:pt>
                <c:pt idx="404">
                  <c:v>3.0021789100025442</c:v>
                </c:pt>
                <c:pt idx="405">
                  <c:v>0.75640388468707442</c:v>
                </c:pt>
                <c:pt idx="406">
                  <c:v>0.70969756060746936</c:v>
                </c:pt>
                <c:pt idx="407">
                  <c:v>2.4430224514767587</c:v>
                </c:pt>
                <c:pt idx="408">
                  <c:v>-7.2184402794550809E-2</c:v>
                </c:pt>
                <c:pt idx="409">
                  <c:v>0.14739810003532056</c:v>
                </c:pt>
                <c:pt idx="410">
                  <c:v>1.2256999791559564</c:v>
                </c:pt>
                <c:pt idx="411">
                  <c:v>0.40018911835734344</c:v>
                </c:pt>
                <c:pt idx="412">
                  <c:v>0.89695164737956934</c:v>
                </c:pt>
                <c:pt idx="413">
                  <c:v>-1.500937754517895</c:v>
                </c:pt>
                <c:pt idx="414">
                  <c:v>1.5054296858364751</c:v>
                </c:pt>
                <c:pt idx="415">
                  <c:v>0.24889461439940988</c:v>
                </c:pt>
                <c:pt idx="416">
                  <c:v>-1.013955492004402</c:v>
                </c:pt>
                <c:pt idx="417">
                  <c:v>2.7257394466809046</c:v>
                </c:pt>
                <c:pt idx="418">
                  <c:v>1.3334312617463866</c:v>
                </c:pt>
                <c:pt idx="419">
                  <c:v>2.2679532160690767</c:v>
                </c:pt>
                <c:pt idx="420">
                  <c:v>-1.0403203168182471</c:v>
                </c:pt>
                <c:pt idx="421">
                  <c:v>-1.1163510337144316</c:v>
                </c:pt>
                <c:pt idx="422">
                  <c:v>-0.92614633933728785</c:v>
                </c:pt>
                <c:pt idx="423">
                  <c:v>1.4304742842098448</c:v>
                </c:pt>
                <c:pt idx="424">
                  <c:v>-0.84021497441533488</c:v>
                </c:pt>
                <c:pt idx="425">
                  <c:v>0.8921140269283796</c:v>
                </c:pt>
                <c:pt idx="426">
                  <c:v>-1.1636505500605154</c:v>
                </c:pt>
                <c:pt idx="427">
                  <c:v>1.0658498279466357</c:v>
                </c:pt>
                <c:pt idx="428">
                  <c:v>-0.37364622074385351</c:v>
                </c:pt>
                <c:pt idx="429">
                  <c:v>0.96712065626168164</c:v>
                </c:pt>
                <c:pt idx="430">
                  <c:v>-0.21503330353932598</c:v>
                </c:pt>
                <c:pt idx="431">
                  <c:v>-1.461333918382411</c:v>
                </c:pt>
                <c:pt idx="432">
                  <c:v>1.4351966404953829</c:v>
                </c:pt>
                <c:pt idx="433">
                  <c:v>0.2967158772059747</c:v>
                </c:pt>
                <c:pt idx="434">
                  <c:v>-0.11539804160950098</c:v>
                </c:pt>
                <c:pt idx="435">
                  <c:v>-1.7536102165056717</c:v>
                </c:pt>
                <c:pt idx="436">
                  <c:v>0.54269141812208088</c:v>
                </c:pt>
                <c:pt idx="437">
                  <c:v>1.7687410992933792</c:v>
                </c:pt>
                <c:pt idx="438">
                  <c:v>-1.1425228223295789</c:v>
                </c:pt>
                <c:pt idx="439">
                  <c:v>0.16652167474478574</c:v>
                </c:pt>
                <c:pt idx="440">
                  <c:v>4.7416550129562207</c:v>
                </c:pt>
                <c:pt idx="441">
                  <c:v>-0.65223121119586269</c:v>
                </c:pt>
                <c:pt idx="442">
                  <c:v>-0.47493548675208785</c:v>
                </c:pt>
                <c:pt idx="443">
                  <c:v>-3.3847996461919365</c:v>
                </c:pt>
                <c:pt idx="444">
                  <c:v>-2.5435227675610124</c:v>
                </c:pt>
                <c:pt idx="445">
                  <c:v>2.3288385748864355</c:v>
                </c:pt>
                <c:pt idx="446">
                  <c:v>0.48461028357608027</c:v>
                </c:pt>
                <c:pt idx="447">
                  <c:v>1.4277756554801955</c:v>
                </c:pt>
                <c:pt idx="448">
                  <c:v>0.60329335651970273</c:v>
                </c:pt>
                <c:pt idx="449">
                  <c:v>1.1354941470837048</c:v>
                </c:pt>
                <c:pt idx="450">
                  <c:v>-0.28622237161041542</c:v>
                </c:pt>
                <c:pt idx="451">
                  <c:v>-2.429470336294048</c:v>
                </c:pt>
                <c:pt idx="452">
                  <c:v>0.47102917192853511</c:v>
                </c:pt>
                <c:pt idx="453">
                  <c:v>-0.47685463852224075</c:v>
                </c:pt>
                <c:pt idx="454">
                  <c:v>-1.3223991618882109</c:v>
                </c:pt>
                <c:pt idx="455">
                  <c:v>1.4436953336122997</c:v>
                </c:pt>
                <c:pt idx="456">
                  <c:v>-3.7952239567736568</c:v>
                </c:pt>
                <c:pt idx="457">
                  <c:v>-1.1891397302483029</c:v>
                </c:pt>
                <c:pt idx="458">
                  <c:v>0.78259942396223325</c:v>
                </c:pt>
                <c:pt idx="459">
                  <c:v>-2.7754700083698709</c:v>
                </c:pt>
                <c:pt idx="460">
                  <c:v>-1.2191689402244947</c:v>
                </c:pt>
                <c:pt idx="461">
                  <c:v>0.9181471533725698</c:v>
                </c:pt>
                <c:pt idx="462">
                  <c:v>-5.0651144610422989</c:v>
                </c:pt>
                <c:pt idx="463">
                  <c:v>-0.44250700270797549</c:v>
                </c:pt>
                <c:pt idx="464">
                  <c:v>-0.35995092292139363</c:v>
                </c:pt>
                <c:pt idx="465">
                  <c:v>-0.85097259738483899</c:v>
                </c:pt>
                <c:pt idx="466">
                  <c:v>-2.0277686476478491</c:v>
                </c:pt>
                <c:pt idx="467">
                  <c:v>-3.3729063944075959</c:v>
                </c:pt>
                <c:pt idx="468">
                  <c:v>-0.70403188105390202</c:v>
                </c:pt>
                <c:pt idx="469">
                  <c:v>-0.29643656185719464</c:v>
                </c:pt>
                <c:pt idx="470">
                  <c:v>-0.31961949733015443</c:v>
                </c:pt>
                <c:pt idx="471">
                  <c:v>1.1773376040313679</c:v>
                </c:pt>
                <c:pt idx="472">
                  <c:v>-1.3631413353563631</c:v>
                </c:pt>
                <c:pt idx="473">
                  <c:v>-1.5614961677583552</c:v>
                </c:pt>
                <c:pt idx="474">
                  <c:v>1.1940433823197281</c:v>
                </c:pt>
                <c:pt idx="475">
                  <c:v>0.56162268301743556</c:v>
                </c:pt>
                <c:pt idx="476">
                  <c:v>-1.0020567908669591</c:v>
                </c:pt>
                <c:pt idx="477">
                  <c:v>-2.5911587633252795</c:v>
                </c:pt>
                <c:pt idx="478">
                  <c:v>-2.166345130101786</c:v>
                </c:pt>
                <c:pt idx="479">
                  <c:v>0.3116730085608424</c:v>
                </c:pt>
                <c:pt idx="480">
                  <c:v>-1.5041576959614986</c:v>
                </c:pt>
                <c:pt idx="481">
                  <c:v>-2.397088888151552</c:v>
                </c:pt>
                <c:pt idx="482">
                  <c:v>0.54916220409047578</c:v>
                </c:pt>
                <c:pt idx="483">
                  <c:v>-3.5304298109400181</c:v>
                </c:pt>
                <c:pt idx="484">
                  <c:v>-1.3478373030374087</c:v>
                </c:pt>
                <c:pt idx="485">
                  <c:v>-3.1609939213911047</c:v>
                </c:pt>
                <c:pt idx="486">
                  <c:v>-4.5938272866278798</c:v>
                </c:pt>
                <c:pt idx="487">
                  <c:v>-1.8638423471154737</c:v>
                </c:pt>
                <c:pt idx="488">
                  <c:v>-3.1573263451034337</c:v>
                </c:pt>
                <c:pt idx="489">
                  <c:v>-4.5964700284918534</c:v>
                </c:pt>
                <c:pt idx="490">
                  <c:v>-2.9703494562375226</c:v>
                </c:pt>
                <c:pt idx="491">
                  <c:v>-1.9592625778384218</c:v>
                </c:pt>
                <c:pt idx="492">
                  <c:v>-3.6162898124862979</c:v>
                </c:pt>
                <c:pt idx="493">
                  <c:v>-4.7316799685078648</c:v>
                </c:pt>
                <c:pt idx="494">
                  <c:v>-4.3320654435645567</c:v>
                </c:pt>
                <c:pt idx="495">
                  <c:v>-2.4386053892899553</c:v>
                </c:pt>
                <c:pt idx="496">
                  <c:v>-2.467790696175757</c:v>
                </c:pt>
                <c:pt idx="497">
                  <c:v>-0.79349580161267563</c:v>
                </c:pt>
                <c:pt idx="498">
                  <c:v>-0.63738394443882951</c:v>
                </c:pt>
                <c:pt idx="499">
                  <c:v>-2.6868188833076374</c:v>
                </c:pt>
                <c:pt idx="500">
                  <c:v>-2.6399482405299524</c:v>
                </c:pt>
                <c:pt idx="501">
                  <c:v>-1.9978319240413611</c:v>
                </c:pt>
                <c:pt idx="502">
                  <c:v>-4.5440598440227173</c:v>
                </c:pt>
                <c:pt idx="503">
                  <c:v>-3.6863164027147151</c:v>
                </c:pt>
                <c:pt idx="504">
                  <c:v>-3.2576921737505247</c:v>
                </c:pt>
                <c:pt idx="505">
                  <c:v>-1.8503665547100128</c:v>
                </c:pt>
                <c:pt idx="506">
                  <c:v>-0.65597430966838599</c:v>
                </c:pt>
                <c:pt idx="507">
                  <c:v>-1.9906326995712107</c:v>
                </c:pt>
                <c:pt idx="508">
                  <c:v>-1.8630482059392079</c:v>
                </c:pt>
                <c:pt idx="509">
                  <c:v>-0.71001899140271685</c:v>
                </c:pt>
                <c:pt idx="510">
                  <c:v>-3.3809543097041344</c:v>
                </c:pt>
                <c:pt idx="511">
                  <c:v>-4.66641762029783</c:v>
                </c:pt>
                <c:pt idx="512">
                  <c:v>-2.8641977363864726</c:v>
                </c:pt>
                <c:pt idx="513">
                  <c:v>-1.2328351121121386</c:v>
                </c:pt>
                <c:pt idx="514">
                  <c:v>-2.2881762536346515</c:v>
                </c:pt>
                <c:pt idx="515">
                  <c:v>-3.2265395953118285</c:v>
                </c:pt>
                <c:pt idx="516">
                  <c:v>-3.8256256263919797</c:v>
                </c:pt>
                <c:pt idx="517">
                  <c:v>-5.047959984354998</c:v>
                </c:pt>
                <c:pt idx="518">
                  <c:v>-1.4007404518174327</c:v>
                </c:pt>
                <c:pt idx="519">
                  <c:v>-3.7315004069551607</c:v>
                </c:pt>
                <c:pt idx="520">
                  <c:v>-4.3279991327304064</c:v>
                </c:pt>
                <c:pt idx="521">
                  <c:v>-4.1619834515412775</c:v>
                </c:pt>
                <c:pt idx="522">
                  <c:v>-4.8590242104213077</c:v>
                </c:pt>
                <c:pt idx="523">
                  <c:v>-3.3685796550432086</c:v>
                </c:pt>
                <c:pt idx="524">
                  <c:v>-6.5401410020809863</c:v>
                </c:pt>
                <c:pt idx="525">
                  <c:v>-3.8112037490221837</c:v>
                </c:pt>
                <c:pt idx="526">
                  <c:v>-5.3823660683032584</c:v>
                </c:pt>
                <c:pt idx="527">
                  <c:v>-2.815083040683271</c:v>
                </c:pt>
                <c:pt idx="528">
                  <c:v>-6.5756200173955905</c:v>
                </c:pt>
                <c:pt idx="529">
                  <c:v>-4.8225905802740954</c:v>
                </c:pt>
                <c:pt idx="530">
                  <c:v>-3.7288839211391176</c:v>
                </c:pt>
                <c:pt idx="531">
                  <c:v>-2.6641313012856926</c:v>
                </c:pt>
                <c:pt idx="532">
                  <c:v>-3.2963842372323371</c:v>
                </c:pt>
                <c:pt idx="533">
                  <c:v>-3.5639457322355836</c:v>
                </c:pt>
                <c:pt idx="534">
                  <c:v>2.330531649460295</c:v>
                </c:pt>
                <c:pt idx="535">
                  <c:v>2.6733029419806145</c:v>
                </c:pt>
                <c:pt idx="536">
                  <c:v>1.4654684309246933</c:v>
                </c:pt>
                <c:pt idx="537">
                  <c:v>2.4172505111853071</c:v>
                </c:pt>
                <c:pt idx="538">
                  <c:v>1.521992918913702</c:v>
                </c:pt>
                <c:pt idx="539">
                  <c:v>2.2203801057651162</c:v>
                </c:pt>
                <c:pt idx="540">
                  <c:v>1.0602328441927966</c:v>
                </c:pt>
                <c:pt idx="541">
                  <c:v>2.2863441155829376</c:v>
                </c:pt>
                <c:pt idx="542">
                  <c:v>0.89271051008192903</c:v>
                </c:pt>
                <c:pt idx="543">
                  <c:v>1.9375958851604991</c:v>
                </c:pt>
                <c:pt idx="544">
                  <c:v>2.3197999187555753</c:v>
                </c:pt>
                <c:pt idx="545">
                  <c:v>2.2287951097220913</c:v>
                </c:pt>
                <c:pt idx="546">
                  <c:v>3.9113378101659917</c:v>
                </c:pt>
                <c:pt idx="547">
                  <c:v>2.3162867332143149</c:v>
                </c:pt>
                <c:pt idx="548">
                  <c:v>2.8467122846148869</c:v>
                </c:pt>
                <c:pt idx="549">
                  <c:v>1.5014633947634366</c:v>
                </c:pt>
                <c:pt idx="550">
                  <c:v>1.1031216039606306</c:v>
                </c:pt>
                <c:pt idx="551">
                  <c:v>1.4650058978891138</c:v>
                </c:pt>
                <c:pt idx="552">
                  <c:v>0.71023754245559301</c:v>
                </c:pt>
                <c:pt idx="553">
                  <c:v>1.8069744901000377</c:v>
                </c:pt>
                <c:pt idx="554">
                  <c:v>1.9214831805748644</c:v>
                </c:pt>
                <c:pt idx="555">
                  <c:v>2.0559762687748391</c:v>
                </c:pt>
                <c:pt idx="556">
                  <c:v>9.7691881423156698E-2</c:v>
                </c:pt>
                <c:pt idx="557">
                  <c:v>0.60118861003595614</c:v>
                </c:pt>
                <c:pt idx="558">
                  <c:v>1.4078498337565635</c:v>
                </c:pt>
                <c:pt idx="559">
                  <c:v>0.13956106194539189</c:v>
                </c:pt>
                <c:pt idx="560">
                  <c:v>8.3998403062537363E-2</c:v>
                </c:pt>
                <c:pt idx="561">
                  <c:v>0.77306121547235307</c:v>
                </c:pt>
                <c:pt idx="562">
                  <c:v>0.34189917424371286</c:v>
                </c:pt>
                <c:pt idx="563">
                  <c:v>-0.36104674403957232</c:v>
                </c:pt>
                <c:pt idx="564">
                  <c:v>0.8313046349773231</c:v>
                </c:pt>
                <c:pt idx="565">
                  <c:v>-0.56126880170595539</c:v>
                </c:pt>
                <c:pt idx="566">
                  <c:v>-0.42710216225482328</c:v>
                </c:pt>
                <c:pt idx="567">
                  <c:v>-0.88655121073045395</c:v>
                </c:pt>
                <c:pt idx="568">
                  <c:v>-5.8834003873471374E-3</c:v>
                </c:pt>
                <c:pt idx="569">
                  <c:v>-0.93443897694874067</c:v>
                </c:pt>
                <c:pt idx="570">
                  <c:v>0.72915246331301664</c:v>
                </c:pt>
                <c:pt idx="571">
                  <c:v>-1.6636170590882557</c:v>
                </c:pt>
                <c:pt idx="572">
                  <c:v>-1.2277128623466069</c:v>
                </c:pt>
                <c:pt idx="573">
                  <c:v>7.9957241443207747E-2</c:v>
                </c:pt>
                <c:pt idx="574">
                  <c:v>-0.77563853607559852</c:v>
                </c:pt>
                <c:pt idx="575">
                  <c:v>-1.4157047566845904E-2</c:v>
                </c:pt>
                <c:pt idx="576">
                  <c:v>-0.79569888727758098</c:v>
                </c:pt>
                <c:pt idx="577">
                  <c:v>-0.1925547154377</c:v>
                </c:pt>
                <c:pt idx="578">
                  <c:v>-0.73542144231350903</c:v>
                </c:pt>
                <c:pt idx="579">
                  <c:v>-0.25620402923161689</c:v>
                </c:pt>
                <c:pt idx="580">
                  <c:v>-2.4129746096870806</c:v>
                </c:pt>
                <c:pt idx="581">
                  <c:v>-1.330047699206284</c:v>
                </c:pt>
                <c:pt idx="582">
                  <c:v>-0.13365240908588022</c:v>
                </c:pt>
                <c:pt idx="583">
                  <c:v>-1.573595171511829</c:v>
                </c:pt>
                <c:pt idx="584">
                  <c:v>-1.3117958159917862</c:v>
                </c:pt>
                <c:pt idx="585">
                  <c:v>-1.2179711185588302</c:v>
                </c:pt>
                <c:pt idx="586">
                  <c:v>-1.8755781636476059</c:v>
                </c:pt>
                <c:pt idx="587">
                  <c:v>-1.5866385624308124</c:v>
                </c:pt>
                <c:pt idx="588">
                  <c:v>-0.62301175791928931</c:v>
                </c:pt>
                <c:pt idx="589">
                  <c:v>-3.6268379542444107</c:v>
                </c:pt>
                <c:pt idx="590">
                  <c:v>-0.75998051253714038</c:v>
                </c:pt>
                <c:pt idx="591">
                  <c:v>-1.4066951830134713</c:v>
                </c:pt>
                <c:pt idx="592">
                  <c:v>-1.043674993158811</c:v>
                </c:pt>
                <c:pt idx="593">
                  <c:v>-2.8586499759856223</c:v>
                </c:pt>
                <c:pt idx="594">
                  <c:v>-2.1454059138995945</c:v>
                </c:pt>
                <c:pt idx="595">
                  <c:v>-2.9991577065863337</c:v>
                </c:pt>
                <c:pt idx="596">
                  <c:v>-3.8527303232251371</c:v>
                </c:pt>
                <c:pt idx="597">
                  <c:v>-2.595175785141282</c:v>
                </c:pt>
                <c:pt idx="598">
                  <c:v>-1.492165975471994</c:v>
                </c:pt>
                <c:pt idx="599">
                  <c:v>-2.7137451278843856</c:v>
                </c:pt>
                <c:pt idx="600">
                  <c:v>-1.681888033322275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962440"/>
        <c:axId val="425977336"/>
      </c:scatterChart>
      <c:valAx>
        <c:axId val="425962440"/>
        <c:scaling>
          <c:orientation val="minMax"/>
          <c:max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77336"/>
        <c:crosses val="autoZero"/>
        <c:crossBetween val="midCat"/>
      </c:valAx>
      <c:valAx>
        <c:axId val="42597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962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13" Type="http://schemas.openxmlformats.org/officeDocument/2006/relationships/image" Target="../media/image30.png"/><Relationship Id="rId18" Type="http://schemas.openxmlformats.org/officeDocument/2006/relationships/chart" Target="../charts/chart8.xml"/><Relationship Id="rId3" Type="http://schemas.openxmlformats.org/officeDocument/2006/relationships/image" Target="../media/image22.emf"/><Relationship Id="rId21" Type="http://schemas.openxmlformats.org/officeDocument/2006/relationships/chart" Target="../charts/chart10.xml"/><Relationship Id="rId7" Type="http://schemas.openxmlformats.org/officeDocument/2006/relationships/image" Target="../media/image25.png"/><Relationship Id="rId12" Type="http://schemas.openxmlformats.org/officeDocument/2006/relationships/image" Target="../media/image29.png"/><Relationship Id="rId17" Type="http://schemas.openxmlformats.org/officeDocument/2006/relationships/chart" Target="../charts/chart7.xml"/><Relationship Id="rId2" Type="http://schemas.openxmlformats.org/officeDocument/2006/relationships/image" Target="../media/image21.emf"/><Relationship Id="rId16" Type="http://schemas.openxmlformats.org/officeDocument/2006/relationships/chart" Target="../charts/chart6.xml"/><Relationship Id="rId20" Type="http://schemas.openxmlformats.org/officeDocument/2006/relationships/image" Target="../media/image31.png"/><Relationship Id="rId1" Type="http://schemas.openxmlformats.org/officeDocument/2006/relationships/image" Target="../media/image20.emf"/><Relationship Id="rId6" Type="http://schemas.openxmlformats.org/officeDocument/2006/relationships/image" Target="../media/image24.png"/><Relationship Id="rId11" Type="http://schemas.openxmlformats.org/officeDocument/2006/relationships/image" Target="../media/image28.png"/><Relationship Id="rId5" Type="http://schemas.openxmlformats.org/officeDocument/2006/relationships/chart" Target="../charts/chart2.xml"/><Relationship Id="rId15" Type="http://schemas.openxmlformats.org/officeDocument/2006/relationships/chart" Target="../charts/chart5.xml"/><Relationship Id="rId10" Type="http://schemas.openxmlformats.org/officeDocument/2006/relationships/chart" Target="../charts/chart3.xml"/><Relationship Id="rId19" Type="http://schemas.openxmlformats.org/officeDocument/2006/relationships/chart" Target="../charts/chart9.xml"/><Relationship Id="rId4" Type="http://schemas.openxmlformats.org/officeDocument/2006/relationships/image" Target="../media/image23.emf"/><Relationship Id="rId9" Type="http://schemas.openxmlformats.org/officeDocument/2006/relationships/image" Target="../media/image27.png"/><Relationship Id="rId1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10" Type="http://schemas.openxmlformats.org/officeDocument/2006/relationships/image" Target="../media/image5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9525</xdr:rowOff>
        </xdr:from>
        <xdr:to>
          <xdr:col>3</xdr:col>
          <xdr:colOff>9525</xdr:colOff>
          <xdr:row>2</xdr:row>
          <xdr:rowOff>180975</xdr:rowOff>
        </xdr:to>
        <xdr:sp macro="" textlink="">
          <xdr:nvSpPr>
            <xdr:cNvPr id="31746" name="cbStartGUI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9525</xdr:rowOff>
        </xdr:from>
        <xdr:to>
          <xdr:col>4</xdr:col>
          <xdr:colOff>123825</xdr:colOff>
          <xdr:row>3</xdr:row>
          <xdr:rowOff>180975</xdr:rowOff>
        </xdr:to>
        <xdr:sp macro="" textlink="">
          <xdr:nvSpPr>
            <xdr:cNvPr id="1025" name="cbAutoGe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396875</xdr:colOff>
      <xdr:row>29</xdr:row>
      <xdr:rowOff>47625</xdr:rowOff>
    </xdr:from>
    <xdr:to>
      <xdr:col>27</xdr:col>
      <xdr:colOff>199476</xdr:colOff>
      <xdr:row>60</xdr:row>
      <xdr:rowOff>27839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9750" y="5048250"/>
          <a:ext cx="4390476" cy="5885714"/>
        </a:xfrm>
        <a:prstGeom prst="rect">
          <a:avLst/>
        </a:prstGeom>
      </xdr:spPr>
    </xdr:pic>
    <xdr:clientData/>
  </xdr:twoCellAnchor>
  <xdr:twoCellAnchor>
    <xdr:from>
      <xdr:col>24</xdr:col>
      <xdr:colOff>222250</xdr:colOff>
      <xdr:row>17</xdr:row>
      <xdr:rowOff>79375</xdr:rowOff>
    </xdr:from>
    <xdr:to>
      <xdr:col>32</xdr:col>
      <xdr:colOff>310482</xdr:colOff>
      <xdr:row>45</xdr:row>
      <xdr:rowOff>97756</xdr:rowOff>
    </xdr:to>
    <xdr:grpSp>
      <xdr:nvGrpSpPr>
        <xdr:cNvPr id="4" name="Group 3"/>
        <xdr:cNvGrpSpPr/>
      </xdr:nvGrpSpPr>
      <xdr:grpSpPr>
        <a:xfrm>
          <a:off x="19510375" y="3381375"/>
          <a:ext cx="5342857" cy="5352381"/>
          <a:chOff x="11049000" y="2143125"/>
          <a:chExt cx="5342857" cy="5352381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049000" y="2143125"/>
            <a:ext cx="5342857" cy="5352381"/>
          </a:xfrm>
          <a:prstGeom prst="rect">
            <a:avLst/>
          </a:prstGeom>
        </xdr:spPr>
      </xdr:pic>
      <xdr:cxnSp macro="">
        <xdr:nvCxnSpPr>
          <xdr:cNvPr id="5" name="Straight Connector 4"/>
          <xdr:cNvCxnSpPr/>
        </xdr:nvCxnSpPr>
        <xdr:spPr>
          <a:xfrm>
            <a:off x="11747500" y="4302125"/>
            <a:ext cx="2103120" cy="0"/>
          </a:xfrm>
          <a:prstGeom prst="line">
            <a:avLst/>
          </a:prstGeom>
          <a:ln w="47625"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/>
          <xdr:cNvCxnSpPr/>
        </xdr:nvCxnSpPr>
        <xdr:spPr>
          <a:xfrm flipH="1" flipV="1">
            <a:off x="13843000" y="4318001"/>
            <a:ext cx="31750" cy="2603499"/>
          </a:xfrm>
          <a:prstGeom prst="line">
            <a:avLst/>
          </a:prstGeom>
          <a:ln w="47625"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Box 8"/>
          <xdr:cNvSpPr txBox="1"/>
        </xdr:nvSpPr>
        <xdr:spPr>
          <a:xfrm>
            <a:off x="12763500" y="3889375"/>
            <a:ext cx="2161169" cy="264560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250ma, 30ms, 5% = 600ms, 22mW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781050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609600</xdr:colOff>
          <xdr:row>5</xdr:row>
          <xdr:rowOff>180975</xdr:rowOff>
        </xdr:to>
        <xdr:sp macro="" textlink="">
          <xdr:nvSpPr>
            <xdr:cNvPr id="2050" name="cbRu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600075</xdr:colOff>
          <xdr:row>5</xdr:row>
          <xdr:rowOff>190500</xdr:rowOff>
        </xdr:to>
        <xdr:sp macro="" textlink="">
          <xdr:nvSpPr>
            <xdr:cNvPr id="2051" name="Res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3" name="cbPhaseOffse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171450</xdr:rowOff>
        </xdr:from>
        <xdr:to>
          <xdr:col>5</xdr:col>
          <xdr:colOff>0</xdr:colOff>
          <xdr:row>12</xdr:row>
          <xdr:rowOff>171450</xdr:rowOff>
        </xdr:to>
        <xdr:sp macro="" textlink="">
          <xdr:nvSpPr>
            <xdr:cNvPr id="2054" name="cbXtal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0</xdr:rowOff>
        </xdr:from>
        <xdr:to>
          <xdr:col>4</xdr:col>
          <xdr:colOff>590550</xdr:colOff>
          <xdr:row>10</xdr:row>
          <xdr:rowOff>171450</xdr:rowOff>
        </xdr:to>
        <xdr:sp macro="" textlink="">
          <xdr:nvSpPr>
            <xdr:cNvPr id="2055" name="cbMagCal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301625</xdr:colOff>
      <xdr:row>5</xdr:row>
      <xdr:rowOff>2</xdr:rowOff>
    </xdr:from>
    <xdr:to>
      <xdr:col>37</xdr:col>
      <xdr:colOff>285750</xdr:colOff>
      <xdr:row>16</xdr:row>
      <xdr:rowOff>174625</xdr:rowOff>
    </xdr:to>
    <xdr:cxnSp macro="">
      <xdr:nvCxnSpPr>
        <xdr:cNvPr id="3" name="Straight Arrow Connector 2"/>
        <xdr:cNvCxnSpPr/>
      </xdr:nvCxnSpPr>
      <xdr:spPr>
        <a:xfrm flipV="1">
          <a:off x="9314656" y="988221"/>
          <a:ext cx="2746375" cy="2305842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47625</xdr:colOff>
      <xdr:row>4</xdr:row>
      <xdr:rowOff>168277</xdr:rowOff>
    </xdr:from>
    <xdr:to>
      <xdr:col>34</xdr:col>
      <xdr:colOff>438150</xdr:colOff>
      <xdr:row>16</xdr:row>
      <xdr:rowOff>15875</xdr:rowOff>
    </xdr:to>
    <xdr:cxnSp macro="">
      <xdr:nvCxnSpPr>
        <xdr:cNvPr id="12" name="Straight Arrow Connector 11"/>
        <xdr:cNvCxnSpPr/>
      </xdr:nvCxnSpPr>
      <xdr:spPr>
        <a:xfrm flipV="1">
          <a:off x="7604125" y="962027"/>
          <a:ext cx="1724025" cy="2133598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15875</xdr:colOff>
      <xdr:row>5</xdr:row>
      <xdr:rowOff>15875</xdr:rowOff>
    </xdr:from>
    <xdr:to>
      <xdr:col>37</xdr:col>
      <xdr:colOff>63500</xdr:colOff>
      <xdr:row>15</xdr:row>
      <xdr:rowOff>0</xdr:rowOff>
    </xdr:to>
    <xdr:cxnSp macro="">
      <xdr:nvCxnSpPr>
        <xdr:cNvPr id="14" name="Straight Arrow Connector 13"/>
        <xdr:cNvCxnSpPr/>
      </xdr:nvCxnSpPr>
      <xdr:spPr>
        <a:xfrm flipH="1" flipV="1">
          <a:off x="7572375" y="1000125"/>
          <a:ext cx="2714625" cy="1889125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206375</xdr:colOff>
      <xdr:row>5</xdr:row>
      <xdr:rowOff>15875</xdr:rowOff>
    </xdr:from>
    <xdr:to>
      <xdr:col>39</xdr:col>
      <xdr:colOff>206375</xdr:colOff>
      <xdr:row>15</xdr:row>
      <xdr:rowOff>15875</xdr:rowOff>
    </xdr:to>
    <xdr:cxnSp macro="">
      <xdr:nvCxnSpPr>
        <xdr:cNvPr id="13" name="Straight Arrow Connector 12"/>
        <xdr:cNvCxnSpPr/>
      </xdr:nvCxnSpPr>
      <xdr:spPr>
        <a:xfrm flipV="1">
          <a:off x="8207375" y="1000125"/>
          <a:ext cx="3175000" cy="190500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</xdr:colOff>
      <xdr:row>6</xdr:row>
      <xdr:rowOff>31750</xdr:rowOff>
    </xdr:from>
    <xdr:to>
      <xdr:col>33</xdr:col>
      <xdr:colOff>254000</xdr:colOff>
      <xdr:row>15</xdr:row>
      <xdr:rowOff>0</xdr:rowOff>
    </xdr:to>
    <xdr:cxnSp macro="">
      <xdr:nvCxnSpPr>
        <xdr:cNvPr id="15" name="Straight Arrow Connector 14"/>
        <xdr:cNvCxnSpPr/>
      </xdr:nvCxnSpPr>
      <xdr:spPr>
        <a:xfrm flipH="1" flipV="1">
          <a:off x="4889501" y="1206500"/>
          <a:ext cx="3809999" cy="168275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428625</xdr:colOff>
      <xdr:row>52</xdr:row>
      <xdr:rowOff>0</xdr:rowOff>
    </xdr:from>
    <xdr:to>
      <xdr:col>37</xdr:col>
      <xdr:colOff>492124</xdr:colOff>
      <xdr:row>66</xdr:row>
      <xdr:rowOff>28575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19050</xdr:rowOff>
        </xdr:from>
        <xdr:to>
          <xdr:col>6</xdr:col>
          <xdr:colOff>542925</xdr:colOff>
          <xdr:row>5</xdr:row>
          <xdr:rowOff>0</xdr:rowOff>
        </xdr:to>
        <xdr:sp macro="" textlink="">
          <xdr:nvSpPr>
            <xdr:cNvPr id="2057" name="cbTraceIO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6</xdr:col>
          <xdr:colOff>742950</xdr:colOff>
          <xdr:row>3</xdr:row>
          <xdr:rowOff>9525</xdr:rowOff>
        </xdr:to>
        <xdr:sp macro="" textlink="">
          <xdr:nvSpPr>
            <xdr:cNvPr id="2058" name="cbEnablePollRegs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9525</xdr:rowOff>
        </xdr:from>
        <xdr:to>
          <xdr:col>6</xdr:col>
          <xdr:colOff>571500</xdr:colOff>
          <xdr:row>20</xdr:row>
          <xdr:rowOff>9525</xdr:rowOff>
        </xdr:to>
        <xdr:sp macro="" textlink="">
          <xdr:nvSpPr>
            <xdr:cNvPr id="2059" name="cbMagOffsetCal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190500</xdr:rowOff>
        </xdr:from>
        <xdr:to>
          <xdr:col>10</xdr:col>
          <xdr:colOff>571500</xdr:colOff>
          <xdr:row>6</xdr:row>
          <xdr:rowOff>0</xdr:rowOff>
        </xdr:to>
        <xdr:sp macro="" textlink="">
          <xdr:nvSpPr>
            <xdr:cNvPr id="2060" name="cbFieldSetup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180975</xdr:rowOff>
        </xdr:from>
        <xdr:to>
          <xdr:col>6</xdr:col>
          <xdr:colOff>523875</xdr:colOff>
          <xdr:row>17</xdr:row>
          <xdr:rowOff>161925</xdr:rowOff>
        </xdr:to>
        <xdr:sp macro="" textlink="">
          <xdr:nvSpPr>
            <xdr:cNvPr id="2061" name="cbRangeAfe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6625" name="cbHomeAPT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9525</xdr:rowOff>
        </xdr:from>
        <xdr:to>
          <xdr:col>3</xdr:col>
          <xdr:colOff>657225</xdr:colOff>
          <xdr:row>28</xdr:row>
          <xdr:rowOff>180975</xdr:rowOff>
        </xdr:to>
        <xdr:sp macro="" textlink="">
          <xdr:nvSpPr>
            <xdr:cNvPr id="26628" name="chbxRunAptSweep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55</xdr:col>
      <xdr:colOff>0</xdr:colOff>
      <xdr:row>30</xdr:row>
      <xdr:rowOff>0</xdr:rowOff>
    </xdr:from>
    <xdr:to>
      <xdr:col>62</xdr:col>
      <xdr:colOff>314325</xdr:colOff>
      <xdr:row>44</xdr:row>
      <xdr:rowOff>75141</xdr:rowOff>
    </xdr:to>
    <xdr:pic>
      <xdr:nvPicPr>
        <xdr:cNvPr id="19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8583" y="1143000"/>
          <a:ext cx="4611159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78</xdr:row>
      <xdr:rowOff>0</xdr:rowOff>
    </xdr:from>
    <xdr:to>
      <xdr:col>62</xdr:col>
      <xdr:colOff>314325</xdr:colOff>
      <xdr:row>92</xdr:row>
      <xdr:rowOff>85725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8583" y="10297583"/>
          <a:ext cx="4611159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62</xdr:row>
      <xdr:rowOff>0</xdr:rowOff>
    </xdr:from>
    <xdr:to>
      <xdr:col>62</xdr:col>
      <xdr:colOff>314325</xdr:colOff>
      <xdr:row>76</xdr:row>
      <xdr:rowOff>85725</xdr:rowOff>
    </xdr:to>
    <xdr:pic>
      <xdr:nvPicPr>
        <xdr:cNvPr id="25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63075" y="7248525"/>
          <a:ext cx="4581525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0</xdr:colOff>
      <xdr:row>46</xdr:row>
      <xdr:rowOff>0</xdr:rowOff>
    </xdr:from>
    <xdr:to>
      <xdr:col>62</xdr:col>
      <xdr:colOff>314325</xdr:colOff>
      <xdr:row>60</xdr:row>
      <xdr:rowOff>86783</xdr:rowOff>
    </xdr:to>
    <xdr:pic>
      <xdr:nvPicPr>
        <xdr:cNvPr id="36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1429" y="4395107"/>
          <a:ext cx="4600575" cy="27537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6</xdr:col>
      <xdr:colOff>846666</xdr:colOff>
      <xdr:row>19</xdr:row>
      <xdr:rowOff>79224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48</xdr:col>
      <xdr:colOff>0</xdr:colOff>
      <xdr:row>30</xdr:row>
      <xdr:rowOff>0</xdr:rowOff>
    </xdr:from>
    <xdr:to>
      <xdr:col>54</xdr:col>
      <xdr:colOff>196993</xdr:colOff>
      <xdr:row>44</xdr:row>
      <xdr:rowOff>81119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01393" y="5715000"/>
          <a:ext cx="4578493" cy="2761727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46</xdr:row>
      <xdr:rowOff>0</xdr:rowOff>
    </xdr:from>
    <xdr:to>
      <xdr:col>54</xdr:col>
      <xdr:colOff>190896</xdr:colOff>
      <xdr:row>60</xdr:row>
      <xdr:rowOff>88631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01393" y="8776607"/>
          <a:ext cx="4572396" cy="2755631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78</xdr:row>
      <xdr:rowOff>0</xdr:rowOff>
    </xdr:from>
    <xdr:to>
      <xdr:col>54</xdr:col>
      <xdr:colOff>219075</xdr:colOff>
      <xdr:row>92</xdr:row>
      <xdr:rowOff>85725</xdr:rowOff>
    </xdr:to>
    <xdr:pic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1393" y="14872607"/>
          <a:ext cx="4600575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62</xdr:row>
      <xdr:rowOff>0</xdr:rowOff>
    </xdr:from>
    <xdr:to>
      <xdr:col>54</xdr:col>
      <xdr:colOff>190896</xdr:colOff>
      <xdr:row>76</xdr:row>
      <xdr:rowOff>94727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701393" y="11824607"/>
          <a:ext cx="4572396" cy="276172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14</xdr:col>
      <xdr:colOff>479273</xdr:colOff>
      <xdr:row>19</xdr:row>
      <xdr:rowOff>79224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74</xdr:col>
      <xdr:colOff>0</xdr:colOff>
      <xdr:row>11</xdr:row>
      <xdr:rowOff>0</xdr:rowOff>
    </xdr:from>
    <xdr:to>
      <xdr:col>81</xdr:col>
      <xdr:colOff>292243</xdr:colOff>
      <xdr:row>25</xdr:row>
      <xdr:rowOff>70914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200679" y="2095500"/>
          <a:ext cx="4578493" cy="2761727"/>
        </a:xfrm>
        <a:prstGeom prst="rect">
          <a:avLst/>
        </a:prstGeom>
      </xdr:spPr>
    </xdr:pic>
    <xdr:clientData/>
  </xdr:twoCellAnchor>
  <xdr:twoCellAnchor editAs="oneCell">
    <xdr:from>
      <xdr:col>85</xdr:col>
      <xdr:colOff>0</xdr:colOff>
      <xdr:row>11</xdr:row>
      <xdr:rowOff>0</xdr:rowOff>
    </xdr:from>
    <xdr:to>
      <xdr:col>91</xdr:col>
      <xdr:colOff>286146</xdr:colOff>
      <xdr:row>25</xdr:row>
      <xdr:rowOff>70914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017857" y="2095500"/>
          <a:ext cx="4572396" cy="2761727"/>
        </a:xfrm>
        <a:prstGeom prst="rect">
          <a:avLst/>
        </a:prstGeom>
      </xdr:spPr>
    </xdr:pic>
    <xdr:clientData/>
  </xdr:twoCellAnchor>
  <xdr:twoCellAnchor editAs="oneCell">
    <xdr:from>
      <xdr:col>63</xdr:col>
      <xdr:colOff>0</xdr:colOff>
      <xdr:row>11</xdr:row>
      <xdr:rowOff>0</xdr:rowOff>
    </xdr:from>
    <xdr:to>
      <xdr:col>70</xdr:col>
      <xdr:colOff>169779</xdr:colOff>
      <xdr:row>25</xdr:row>
      <xdr:rowOff>70914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0410714" y="2095500"/>
          <a:ext cx="4578493" cy="2761727"/>
        </a:xfrm>
        <a:prstGeom prst="rect">
          <a:avLst/>
        </a:prstGeom>
      </xdr:spPr>
    </xdr:pic>
    <xdr:clientData/>
  </xdr:twoCellAnchor>
  <xdr:twoCellAnchor>
    <xdr:from>
      <xdr:col>84</xdr:col>
      <xdr:colOff>598714</xdr:colOff>
      <xdr:row>32</xdr:row>
      <xdr:rowOff>2722</xdr:rowOff>
    </xdr:from>
    <xdr:to>
      <xdr:col>92</xdr:col>
      <xdr:colOff>27214</xdr:colOff>
      <xdr:row>46</xdr:row>
      <xdr:rowOff>78922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102</xdr:col>
      <xdr:colOff>0</xdr:colOff>
      <xdr:row>10</xdr:row>
      <xdr:rowOff>0</xdr:rowOff>
    </xdr:from>
    <xdr:to>
      <xdr:col>109</xdr:col>
      <xdr:colOff>95250</xdr:colOff>
      <xdr:row>24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9525</xdr:rowOff>
        </xdr:from>
        <xdr:to>
          <xdr:col>4</xdr:col>
          <xdr:colOff>752475</xdr:colOff>
          <xdr:row>26</xdr:row>
          <xdr:rowOff>180975</xdr:rowOff>
        </xdr:to>
        <xdr:sp macro="" textlink="">
          <xdr:nvSpPr>
            <xdr:cNvPr id="26629" name="cbStartGUI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762000</xdr:colOff>
          <xdr:row>28</xdr:row>
          <xdr:rowOff>171450</xdr:rowOff>
        </xdr:to>
        <xdr:sp macro="" textlink="">
          <xdr:nvSpPr>
            <xdr:cNvPr id="26632" name="cbCalVGA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129</xdr:col>
      <xdr:colOff>0</xdr:colOff>
      <xdr:row>32</xdr:row>
      <xdr:rowOff>0</xdr:rowOff>
    </xdr:from>
    <xdr:to>
      <xdr:col>135</xdr:col>
      <xdr:colOff>408215</xdr:colOff>
      <xdr:row>46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129</xdr:col>
      <xdr:colOff>0</xdr:colOff>
      <xdr:row>47</xdr:row>
      <xdr:rowOff>0</xdr:rowOff>
    </xdr:from>
    <xdr:to>
      <xdr:col>135</xdr:col>
      <xdr:colOff>408215</xdr:colOff>
      <xdr:row>61</xdr:row>
      <xdr:rowOff>76200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129</xdr:col>
      <xdr:colOff>0</xdr:colOff>
      <xdr:row>62</xdr:row>
      <xdr:rowOff>0</xdr:rowOff>
    </xdr:from>
    <xdr:to>
      <xdr:col>135</xdr:col>
      <xdr:colOff>408215</xdr:colOff>
      <xdr:row>76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</xdr:row>
          <xdr:rowOff>0</xdr:rowOff>
        </xdr:from>
        <xdr:to>
          <xdr:col>5</xdr:col>
          <xdr:colOff>762000</xdr:colOff>
          <xdr:row>26</xdr:row>
          <xdr:rowOff>161925</xdr:rowOff>
        </xdr:to>
        <xdr:sp macro="" textlink="">
          <xdr:nvSpPr>
            <xdr:cNvPr id="26637" name="cbFindCalSpot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0</xdr:colOff>
      <xdr:row>1</xdr:row>
      <xdr:rowOff>0</xdr:rowOff>
    </xdr:from>
    <xdr:to>
      <xdr:col>28</xdr:col>
      <xdr:colOff>690561</xdr:colOff>
      <xdr:row>25</xdr:row>
      <xdr:rowOff>178593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40</xdr:col>
      <xdr:colOff>0</xdr:colOff>
      <xdr:row>1</xdr:row>
      <xdr:rowOff>0</xdr:rowOff>
    </xdr:from>
    <xdr:to>
      <xdr:col>49</xdr:col>
      <xdr:colOff>692592</xdr:colOff>
      <xdr:row>25</xdr:row>
      <xdr:rowOff>189962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764500" y="190500"/>
          <a:ext cx="6919560" cy="47857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</xdr:row>
      <xdr:rowOff>0</xdr:rowOff>
    </xdr:from>
    <xdr:to>
      <xdr:col>36</xdr:col>
      <xdr:colOff>428625</xdr:colOff>
      <xdr:row>15</xdr:row>
      <xdr:rowOff>76200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21506" name="cbLoadCalRegs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20</xdr:row>
          <xdr:rowOff>0</xdr:rowOff>
        </xdr:from>
        <xdr:to>
          <xdr:col>21</xdr:col>
          <xdr:colOff>0</xdr:colOff>
          <xdr:row>22</xdr:row>
          <xdr:rowOff>9525</xdr:rowOff>
        </xdr:to>
        <xdr:sp macro="" textlink="">
          <xdr:nvSpPr>
            <xdr:cNvPr id="11265" name="cbReadGUIdump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18</xdr:col>
      <xdr:colOff>305356</xdr:colOff>
      <xdr:row>16</xdr:row>
      <xdr:rowOff>77191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8571" y="190500"/>
          <a:ext cx="6428571" cy="29619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6385" name="cbChipIni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0</xdr:colOff>
          <xdr:row>2</xdr:row>
          <xdr:rowOff>180975</xdr:rowOff>
        </xdr:to>
        <xdr:sp macro="" textlink="">
          <xdr:nvSpPr>
            <xdr:cNvPr id="44033" name="cbRunTest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9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7.xml"/><Relationship Id="rId17" Type="http://schemas.openxmlformats.org/officeDocument/2006/relationships/image" Target="../media/image11.emf"/><Relationship Id="rId25" Type="http://schemas.openxmlformats.org/officeDocument/2006/relationships/comments" Target="../comments1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8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10" Type="http://schemas.openxmlformats.org/officeDocument/2006/relationships/control" Target="../activeX/activeX6.xml"/><Relationship Id="rId19" Type="http://schemas.openxmlformats.org/officeDocument/2006/relationships/image" Target="../media/image12.emf"/><Relationship Id="rId4" Type="http://schemas.openxmlformats.org/officeDocument/2006/relationships/control" Target="../activeX/activeX3.xml"/><Relationship Id="rId9" Type="http://schemas.openxmlformats.org/officeDocument/2006/relationships/image" Target="../media/image7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2.emf"/><Relationship Id="rId4" Type="http://schemas.openxmlformats.org/officeDocument/2006/relationships/control" Target="../activeX/activeX1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4.emf"/><Relationship Id="rId4" Type="http://schemas.openxmlformats.org/officeDocument/2006/relationships/control" Target="../activeX/activeX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image" Target="../media/image3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cbStartGUI">
          <controlPr defaultSize="0" autoLine="0" r:id="rId4">
            <anchor moveWithCells="1">
              <from>
                <xdr:col>1</xdr:col>
                <xdr:colOff>0</xdr:colOff>
                <xdr:row>1</xdr:row>
                <xdr:rowOff>9525</xdr:rowOff>
              </from>
              <to>
                <xdr:col>3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31746" r:id="rId3" name="cbStartGUI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B144"/>
  <sheetViews>
    <sheetView zoomScale="80" zoomScaleNormal="80" workbookViewId="0">
      <selection activeCell="D6" sqref="D6"/>
    </sheetView>
  </sheetViews>
  <sheetFormatPr defaultRowHeight="15" customHeight="1" x14ac:dyDescent="0.25"/>
  <cols>
    <col min="1" max="1" width="3.28515625" style="66" customWidth="1"/>
    <col min="2" max="2" width="0" style="66" hidden="1" customWidth="1"/>
    <col min="3" max="3" width="5.5703125" style="67" bestFit="1" customWidth="1"/>
    <col min="4" max="4" width="38.28515625" style="68" bestFit="1" customWidth="1"/>
    <col min="5" max="5" width="4.42578125" style="67" bestFit="1" customWidth="1"/>
    <col min="6" max="6" width="39.7109375" style="68" bestFit="1" customWidth="1"/>
    <col min="7" max="7" width="4.85546875" style="67" bestFit="1" customWidth="1"/>
    <col min="8" max="8" width="40.140625" style="68" bestFit="1" customWidth="1"/>
    <col min="9" max="9" width="4.85546875" style="67" bestFit="1" customWidth="1"/>
    <col min="10" max="10" width="37.7109375" style="68" bestFit="1" customWidth="1"/>
    <col min="11" max="11" width="4.42578125" style="66" bestFit="1" customWidth="1"/>
    <col min="12" max="12" width="8.42578125" style="66" bestFit="1" customWidth="1"/>
    <col min="13" max="18" width="6.7109375" style="66" customWidth="1"/>
    <col min="19" max="19" width="6.7109375" style="68" customWidth="1"/>
    <col min="20" max="28" width="6.7109375" style="66" customWidth="1"/>
    <col min="29" max="16384" width="9.140625" style="66"/>
  </cols>
  <sheetData>
    <row r="2" spans="2:28" ht="15" hidden="1" customHeight="1" thickBot="1" x14ac:dyDescent="0.3">
      <c r="C2" s="67">
        <v>0</v>
      </c>
      <c r="E2" s="67">
        <f>C2+1</f>
        <v>1</v>
      </c>
      <c r="G2" s="67">
        <f>E2+1</f>
        <v>2</v>
      </c>
      <c r="I2" s="67">
        <f>G2+1</f>
        <v>3</v>
      </c>
      <c r="K2" s="66">
        <f>I2+1</f>
        <v>4</v>
      </c>
      <c r="M2" s="66">
        <f>K2+1</f>
        <v>5</v>
      </c>
      <c r="O2" s="66">
        <f>M2+1</f>
        <v>6</v>
      </c>
      <c r="Q2" s="66">
        <f>O2+1</f>
        <v>7</v>
      </c>
    </row>
    <row r="3" spans="2:28" ht="30" customHeight="1" thickBot="1" x14ac:dyDescent="0.3">
      <c r="C3" s="392">
        <f ca="1">TODAY()</f>
        <v>42298</v>
      </c>
      <c r="D3" s="392"/>
      <c r="E3" s="392"/>
      <c r="F3" s="392"/>
      <c r="G3" s="392"/>
      <c r="H3" s="392"/>
      <c r="I3" s="392"/>
      <c r="J3" s="392"/>
    </row>
    <row r="4" spans="2:28" ht="15" customHeight="1" thickBot="1" x14ac:dyDescent="0.3">
      <c r="B4" s="66">
        <v>0</v>
      </c>
      <c r="C4" s="69" t="str">
        <f t="shared" ref="C4:C35" si="0">DEC2HEX($B4+32*C$2)</f>
        <v>0</v>
      </c>
      <c r="D4" s="70" t="s">
        <v>201</v>
      </c>
      <c r="E4" s="71" t="str">
        <f t="shared" ref="E4:E35" si="1">DEC2HEX($B4+32*G$2)</f>
        <v>40</v>
      </c>
      <c r="F4" s="72" t="s">
        <v>200</v>
      </c>
      <c r="G4" s="69" t="str">
        <f t="shared" ref="G4:G35" si="2">DEC2HEX($B4+32*K$2)</f>
        <v>80</v>
      </c>
      <c r="H4" s="73" t="s">
        <v>199</v>
      </c>
      <c r="I4" s="74" t="str">
        <f t="shared" ref="I4:I35" si="3">DEC2HEX($B4+32*O$2)</f>
        <v>C0</v>
      </c>
      <c r="J4" s="75" t="s">
        <v>198</v>
      </c>
      <c r="L4" s="83"/>
      <c r="M4" s="85" t="s">
        <v>451</v>
      </c>
      <c r="N4" s="85" t="s">
        <v>452</v>
      </c>
      <c r="O4" s="85" t="s">
        <v>453</v>
      </c>
      <c r="P4" s="85" t="s">
        <v>454</v>
      </c>
      <c r="Q4" s="85" t="s">
        <v>455</v>
      </c>
      <c r="R4" s="85" t="s">
        <v>456</v>
      </c>
      <c r="S4" s="85" t="s">
        <v>457</v>
      </c>
      <c r="T4" s="85" t="s">
        <v>458</v>
      </c>
      <c r="U4" s="85" t="s">
        <v>459</v>
      </c>
      <c r="V4" s="85" t="s">
        <v>460</v>
      </c>
      <c r="W4" s="85" t="s">
        <v>461</v>
      </c>
      <c r="X4" s="85" t="s">
        <v>462</v>
      </c>
      <c r="Y4" s="85" t="s">
        <v>463</v>
      </c>
      <c r="Z4" s="85" t="s">
        <v>464</v>
      </c>
      <c r="AA4" s="85" t="s">
        <v>465</v>
      </c>
      <c r="AB4" s="86" t="s">
        <v>466</v>
      </c>
    </row>
    <row r="5" spans="2:28" ht="15" customHeight="1" thickBot="1" x14ac:dyDescent="0.3">
      <c r="B5" s="66">
        <f t="shared" ref="B5:B35" si="4">B4+1</f>
        <v>1</v>
      </c>
      <c r="C5" s="69" t="str">
        <f t="shared" si="0"/>
        <v>1</v>
      </c>
      <c r="D5" s="70" t="s">
        <v>197</v>
      </c>
      <c r="E5" s="71" t="str">
        <f t="shared" si="1"/>
        <v>41</v>
      </c>
      <c r="F5" s="76" t="s">
        <v>196</v>
      </c>
      <c r="G5" s="69" t="str">
        <f t="shared" si="2"/>
        <v>81</v>
      </c>
      <c r="H5" s="73" t="s">
        <v>195</v>
      </c>
      <c r="I5" s="74" t="str">
        <f t="shared" si="3"/>
        <v>C1</v>
      </c>
      <c r="J5" s="75" t="s">
        <v>194</v>
      </c>
      <c r="L5" s="87" t="s">
        <v>467</v>
      </c>
      <c r="M5" s="400" t="s">
        <v>205</v>
      </c>
      <c r="N5" s="401"/>
      <c r="O5" s="402"/>
      <c r="P5" s="395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7"/>
    </row>
    <row r="6" spans="2:28" ht="15" customHeight="1" thickBot="1" x14ac:dyDescent="0.3">
      <c r="B6" s="66">
        <f t="shared" si="4"/>
        <v>2</v>
      </c>
      <c r="C6" s="69" t="str">
        <f t="shared" si="0"/>
        <v>2</v>
      </c>
      <c r="D6" s="70" t="s">
        <v>193</v>
      </c>
      <c r="E6" s="71" t="str">
        <f t="shared" si="1"/>
        <v>42</v>
      </c>
      <c r="F6" s="72" t="s">
        <v>192</v>
      </c>
      <c r="G6" s="69" t="str">
        <f t="shared" si="2"/>
        <v>82</v>
      </c>
      <c r="H6" s="73" t="s">
        <v>191</v>
      </c>
      <c r="I6" s="74" t="str">
        <f t="shared" si="3"/>
        <v>C2</v>
      </c>
      <c r="J6" s="75" t="s">
        <v>190</v>
      </c>
      <c r="L6" s="87" t="s">
        <v>468</v>
      </c>
      <c r="M6" s="403" t="s">
        <v>210</v>
      </c>
      <c r="N6" s="404"/>
      <c r="O6" s="404"/>
      <c r="P6" s="404"/>
      <c r="Q6" s="404"/>
      <c r="R6" s="404"/>
      <c r="S6" s="405"/>
      <c r="T6" s="400" t="s">
        <v>211</v>
      </c>
      <c r="U6" s="401"/>
      <c r="V6" s="401"/>
      <c r="W6" s="402"/>
      <c r="X6" s="403" t="s">
        <v>212</v>
      </c>
      <c r="Y6" s="404"/>
      <c r="Z6" s="404"/>
      <c r="AA6" s="404"/>
      <c r="AB6" s="406"/>
    </row>
    <row r="7" spans="2:28" ht="15" customHeight="1" thickBot="1" x14ac:dyDescent="0.3">
      <c r="B7" s="66">
        <f t="shared" si="4"/>
        <v>3</v>
      </c>
      <c r="C7" s="71" t="str">
        <f t="shared" si="0"/>
        <v>3</v>
      </c>
      <c r="D7" s="393"/>
      <c r="E7" s="71" t="str">
        <f t="shared" si="1"/>
        <v>43</v>
      </c>
      <c r="F7" s="72" t="s">
        <v>189</v>
      </c>
      <c r="G7" s="69" t="str">
        <f t="shared" si="2"/>
        <v>83</v>
      </c>
      <c r="H7" s="73" t="s">
        <v>188</v>
      </c>
      <c r="I7" s="74" t="str">
        <f t="shared" si="3"/>
        <v>C3</v>
      </c>
      <c r="J7" s="75" t="s">
        <v>187</v>
      </c>
      <c r="L7" s="87" t="s">
        <v>469</v>
      </c>
      <c r="M7" s="403" t="s">
        <v>212</v>
      </c>
      <c r="N7" s="404"/>
      <c r="O7" s="404"/>
      <c r="P7" s="405"/>
      <c r="Q7" s="400" t="s">
        <v>213</v>
      </c>
      <c r="R7" s="401"/>
      <c r="S7" s="401"/>
      <c r="T7" s="401"/>
      <c r="U7" s="401"/>
      <c r="V7" s="401"/>
      <c r="W7" s="401"/>
      <c r="X7" s="401"/>
      <c r="Y7" s="401"/>
      <c r="Z7" s="401"/>
      <c r="AA7" s="401"/>
      <c r="AB7" s="407"/>
    </row>
    <row r="8" spans="2:28" ht="15" customHeight="1" thickBot="1" x14ac:dyDescent="0.3">
      <c r="B8" s="66">
        <f t="shared" si="4"/>
        <v>4</v>
      </c>
      <c r="C8" s="71" t="str">
        <f t="shared" si="0"/>
        <v>4</v>
      </c>
      <c r="D8" s="393"/>
      <c r="E8" s="71" t="str">
        <f t="shared" si="1"/>
        <v>44</v>
      </c>
      <c r="F8" s="72" t="s">
        <v>186</v>
      </c>
      <c r="G8" s="69" t="str">
        <f t="shared" si="2"/>
        <v>84</v>
      </c>
      <c r="H8" s="73" t="s">
        <v>185</v>
      </c>
      <c r="I8" s="74" t="str">
        <f t="shared" si="3"/>
        <v>C4</v>
      </c>
      <c r="J8" s="75" t="s">
        <v>184</v>
      </c>
      <c r="L8" s="87" t="s">
        <v>470</v>
      </c>
      <c r="M8" s="82" t="s">
        <v>213</v>
      </c>
      <c r="N8" s="408"/>
      <c r="O8" s="408"/>
      <c r="P8" s="408"/>
      <c r="Q8" s="408"/>
      <c r="R8" s="408"/>
      <c r="S8" s="408"/>
      <c r="T8" s="408"/>
      <c r="U8" s="408"/>
      <c r="V8" s="408"/>
      <c r="W8" s="408"/>
      <c r="X8" s="408"/>
      <c r="Y8" s="408"/>
      <c r="Z8" s="408"/>
      <c r="AA8" s="408"/>
      <c r="AB8" s="409"/>
    </row>
    <row r="9" spans="2:28" ht="15" customHeight="1" thickBot="1" x14ac:dyDescent="0.3">
      <c r="B9" s="66">
        <f t="shared" si="4"/>
        <v>5</v>
      </c>
      <c r="C9" s="71" t="str">
        <f t="shared" si="0"/>
        <v>5</v>
      </c>
      <c r="D9" s="393"/>
      <c r="E9" s="71" t="str">
        <f t="shared" si="1"/>
        <v>45</v>
      </c>
      <c r="F9" s="72" t="s">
        <v>183</v>
      </c>
      <c r="G9" s="69" t="str">
        <f t="shared" si="2"/>
        <v>85</v>
      </c>
      <c r="H9" s="73" t="s">
        <v>182</v>
      </c>
      <c r="I9" s="74" t="str">
        <f t="shared" si="3"/>
        <v>C5</v>
      </c>
      <c r="J9" s="75" t="s">
        <v>181</v>
      </c>
      <c r="L9" s="87" t="s">
        <v>471</v>
      </c>
      <c r="M9" s="408" t="s">
        <v>440</v>
      </c>
      <c r="N9" s="408"/>
      <c r="O9" s="408"/>
      <c r="P9" s="408"/>
      <c r="Q9" s="408"/>
      <c r="R9" s="408"/>
      <c r="S9" s="408"/>
      <c r="T9" s="408"/>
      <c r="U9" s="408"/>
      <c r="V9" s="408"/>
      <c r="W9" s="408"/>
      <c r="X9" s="408"/>
      <c r="Y9" s="408"/>
      <c r="Z9" s="408"/>
      <c r="AA9" s="408"/>
      <c r="AB9" s="409"/>
    </row>
    <row r="10" spans="2:28" ht="15" customHeight="1" thickBot="1" x14ac:dyDescent="0.3">
      <c r="B10" s="66">
        <f t="shared" si="4"/>
        <v>6</v>
      </c>
      <c r="C10" s="71" t="str">
        <f t="shared" si="0"/>
        <v>6</v>
      </c>
      <c r="D10" s="393"/>
      <c r="E10" s="71" t="str">
        <f t="shared" si="1"/>
        <v>46</v>
      </c>
      <c r="F10" s="72" t="s">
        <v>180</v>
      </c>
      <c r="G10" s="69" t="str">
        <f t="shared" si="2"/>
        <v>86</v>
      </c>
      <c r="H10" s="73" t="s">
        <v>179</v>
      </c>
      <c r="I10" s="74" t="str">
        <f t="shared" si="3"/>
        <v>C6</v>
      </c>
      <c r="J10" s="75" t="s">
        <v>178</v>
      </c>
      <c r="L10" s="87" t="s">
        <v>472</v>
      </c>
      <c r="M10" s="408"/>
      <c r="N10" s="408"/>
      <c r="O10" s="408"/>
      <c r="P10" s="398"/>
      <c r="Q10" s="398"/>
      <c r="R10" s="398"/>
      <c r="S10" s="398"/>
      <c r="T10" s="398"/>
      <c r="U10" s="398"/>
      <c r="V10" s="398"/>
      <c r="W10" s="398"/>
      <c r="X10" s="398"/>
      <c r="Y10" s="398"/>
      <c r="Z10" s="398"/>
      <c r="AA10" s="398"/>
      <c r="AB10" s="399"/>
    </row>
    <row r="11" spans="2:28" ht="15" customHeight="1" thickBot="1" x14ac:dyDescent="0.3">
      <c r="B11" s="66">
        <f t="shared" si="4"/>
        <v>7</v>
      </c>
      <c r="C11" s="71" t="str">
        <f t="shared" si="0"/>
        <v>7</v>
      </c>
      <c r="D11" s="393"/>
      <c r="E11" s="71" t="str">
        <f t="shared" si="1"/>
        <v>47</v>
      </c>
      <c r="F11" s="72" t="s">
        <v>177</v>
      </c>
      <c r="G11" s="77" t="str">
        <f t="shared" si="2"/>
        <v>87</v>
      </c>
      <c r="H11" s="394"/>
      <c r="I11" s="74" t="str">
        <f t="shared" si="3"/>
        <v>C7</v>
      </c>
      <c r="J11" s="75" t="s">
        <v>175</v>
      </c>
      <c r="L11" s="87" t="s">
        <v>473</v>
      </c>
      <c r="M11" s="400" t="s">
        <v>214</v>
      </c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2"/>
      <c r="Y11" s="398"/>
      <c r="Z11" s="398"/>
      <c r="AA11" s="398"/>
      <c r="AB11" s="399"/>
    </row>
    <row r="12" spans="2:28" ht="15" customHeight="1" thickBot="1" x14ac:dyDescent="0.3">
      <c r="B12" s="66">
        <f t="shared" si="4"/>
        <v>8</v>
      </c>
      <c r="C12" s="71" t="str">
        <f t="shared" si="0"/>
        <v>8</v>
      </c>
      <c r="D12" s="393"/>
      <c r="E12" s="71" t="str">
        <f t="shared" si="1"/>
        <v>48</v>
      </c>
      <c r="F12" s="72" t="s">
        <v>176</v>
      </c>
      <c r="G12" s="77" t="str">
        <f t="shared" si="2"/>
        <v>88</v>
      </c>
      <c r="H12" s="394"/>
      <c r="I12" s="74" t="str">
        <f t="shared" si="3"/>
        <v>C8</v>
      </c>
      <c r="J12" s="75" t="s">
        <v>447</v>
      </c>
      <c r="L12" s="87" t="s">
        <v>474</v>
      </c>
      <c r="M12" s="408" t="s">
        <v>449</v>
      </c>
      <c r="N12" s="408"/>
      <c r="O12" s="408"/>
      <c r="P12" s="408"/>
      <c r="Q12" s="408"/>
      <c r="R12" s="408"/>
      <c r="S12" s="408"/>
      <c r="T12" s="408"/>
      <c r="U12" s="408"/>
      <c r="V12" s="408"/>
      <c r="W12" s="408"/>
      <c r="X12" s="408"/>
      <c r="Y12" s="408"/>
      <c r="Z12" s="408"/>
      <c r="AA12" s="408"/>
      <c r="AB12" s="409"/>
    </row>
    <row r="13" spans="2:28" ht="15" customHeight="1" thickBot="1" x14ac:dyDescent="0.3">
      <c r="B13" s="66">
        <f t="shared" si="4"/>
        <v>9</v>
      </c>
      <c r="C13" s="71" t="str">
        <f t="shared" si="0"/>
        <v>9</v>
      </c>
      <c r="D13" s="393"/>
      <c r="E13" s="71" t="str">
        <f t="shared" si="1"/>
        <v>49</v>
      </c>
      <c r="F13" s="72" t="s">
        <v>174</v>
      </c>
      <c r="G13" s="77" t="str">
        <f t="shared" si="2"/>
        <v>89</v>
      </c>
      <c r="H13" s="394"/>
      <c r="I13" s="74" t="str">
        <f t="shared" si="3"/>
        <v>C9</v>
      </c>
      <c r="J13" s="75" t="s">
        <v>173</v>
      </c>
      <c r="L13" s="87" t="s">
        <v>475</v>
      </c>
      <c r="M13" s="408"/>
      <c r="N13" s="408"/>
      <c r="O13" s="408"/>
      <c r="P13" s="408"/>
      <c r="Q13" s="408"/>
      <c r="R13" s="408"/>
      <c r="S13" s="408"/>
      <c r="T13" s="395"/>
      <c r="U13" s="396"/>
      <c r="V13" s="396"/>
      <c r="W13" s="396"/>
      <c r="X13" s="396"/>
      <c r="Y13" s="396"/>
      <c r="Z13" s="396"/>
      <c r="AA13" s="396"/>
      <c r="AB13" s="397"/>
    </row>
    <row r="14" spans="2:28" ht="15" customHeight="1" thickBot="1" x14ac:dyDescent="0.3">
      <c r="B14" s="66">
        <f t="shared" si="4"/>
        <v>10</v>
      </c>
      <c r="C14" s="71" t="str">
        <f t="shared" si="0"/>
        <v>A</v>
      </c>
      <c r="D14" s="393"/>
      <c r="E14" s="71" t="str">
        <f t="shared" si="1"/>
        <v>4A</v>
      </c>
      <c r="F14" s="72" t="s">
        <v>172</v>
      </c>
      <c r="G14" s="77" t="str">
        <f t="shared" si="2"/>
        <v>8A</v>
      </c>
      <c r="H14" s="394"/>
      <c r="I14" s="74" t="str">
        <f t="shared" si="3"/>
        <v>CA</v>
      </c>
      <c r="J14" s="75" t="s">
        <v>171</v>
      </c>
      <c r="L14" s="87" t="s">
        <v>476</v>
      </c>
      <c r="M14" s="410" t="s">
        <v>215</v>
      </c>
      <c r="N14" s="411"/>
      <c r="O14" s="411"/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2"/>
    </row>
    <row r="15" spans="2:28" ht="15" customHeight="1" thickBot="1" x14ac:dyDescent="0.3">
      <c r="B15" s="66">
        <f t="shared" si="4"/>
        <v>11</v>
      </c>
      <c r="C15" s="71" t="str">
        <f t="shared" si="0"/>
        <v>B</v>
      </c>
      <c r="D15" s="393"/>
      <c r="E15" s="71" t="str">
        <f t="shared" si="1"/>
        <v>4B</v>
      </c>
      <c r="F15" s="72" t="s">
        <v>170</v>
      </c>
      <c r="G15" s="77" t="str">
        <f t="shared" si="2"/>
        <v>8B</v>
      </c>
      <c r="H15" s="394"/>
      <c r="I15" s="74" t="str">
        <f t="shared" si="3"/>
        <v>CB</v>
      </c>
      <c r="J15" s="75" t="s">
        <v>169</v>
      </c>
      <c r="L15" s="87" t="s">
        <v>477</v>
      </c>
      <c r="M15" s="413"/>
      <c r="N15" s="414"/>
      <c r="O15" s="414"/>
      <c r="P15" s="414"/>
      <c r="Q15" s="414"/>
      <c r="R15" s="414"/>
      <c r="S15" s="414"/>
      <c r="T15" s="414"/>
      <c r="U15" s="414"/>
      <c r="V15" s="414"/>
      <c r="W15" s="414"/>
      <c r="X15" s="414"/>
      <c r="Y15" s="414"/>
      <c r="Z15" s="414"/>
      <c r="AA15" s="414"/>
      <c r="AB15" s="415"/>
    </row>
    <row r="16" spans="2:28" ht="15" customHeight="1" thickBot="1" x14ac:dyDescent="0.3">
      <c r="B16" s="66">
        <f t="shared" si="4"/>
        <v>12</v>
      </c>
      <c r="C16" s="71" t="str">
        <f t="shared" si="0"/>
        <v>C</v>
      </c>
      <c r="D16" s="393"/>
      <c r="E16" s="71" t="str">
        <f t="shared" si="1"/>
        <v>4C</v>
      </c>
      <c r="F16" s="72" t="s">
        <v>168</v>
      </c>
      <c r="G16" s="77" t="str">
        <f t="shared" si="2"/>
        <v>8C</v>
      </c>
      <c r="H16" s="394"/>
      <c r="I16" s="74" t="str">
        <f t="shared" si="3"/>
        <v>CC</v>
      </c>
      <c r="J16" s="75" t="s">
        <v>167</v>
      </c>
      <c r="L16" s="87" t="s">
        <v>478</v>
      </c>
      <c r="M16" s="403" t="s">
        <v>216</v>
      </c>
      <c r="N16" s="404"/>
      <c r="O16" s="404"/>
      <c r="P16" s="404"/>
      <c r="Q16" s="404"/>
      <c r="R16" s="416"/>
      <c r="S16" s="416"/>
      <c r="T16" s="416"/>
      <c r="U16" s="416"/>
      <c r="V16" s="416"/>
      <c r="W16" s="416"/>
      <c r="X16" s="417"/>
      <c r="Y16" s="395"/>
      <c r="Z16" s="396"/>
      <c r="AA16" s="396"/>
      <c r="AB16" s="397"/>
    </row>
    <row r="17" spans="2:28" ht="15" customHeight="1" thickBot="1" x14ac:dyDescent="0.3">
      <c r="B17" s="66">
        <f t="shared" si="4"/>
        <v>13</v>
      </c>
      <c r="C17" s="71" t="str">
        <f t="shared" si="0"/>
        <v>D</v>
      </c>
      <c r="D17" s="393"/>
      <c r="E17" s="71" t="str">
        <f t="shared" si="1"/>
        <v>4D</v>
      </c>
      <c r="F17" s="72" t="s">
        <v>166</v>
      </c>
      <c r="G17" s="77" t="str">
        <f t="shared" si="2"/>
        <v>8D</v>
      </c>
      <c r="H17" s="394"/>
      <c r="I17" s="74" t="str">
        <f t="shared" si="3"/>
        <v>CD</v>
      </c>
      <c r="J17" s="75" t="s">
        <v>165</v>
      </c>
      <c r="L17" s="87" t="s">
        <v>479</v>
      </c>
      <c r="M17" s="400" t="s">
        <v>217</v>
      </c>
      <c r="N17" s="401"/>
      <c r="O17" s="401"/>
      <c r="P17" s="401"/>
      <c r="Q17" s="402"/>
      <c r="R17" s="403" t="s">
        <v>450</v>
      </c>
      <c r="S17" s="404"/>
      <c r="T17" s="404"/>
      <c r="U17" s="404"/>
      <c r="V17" s="404"/>
      <c r="W17" s="404"/>
      <c r="X17" s="404"/>
      <c r="Y17" s="404"/>
      <c r="Z17" s="404"/>
      <c r="AA17" s="404"/>
      <c r="AB17" s="406"/>
    </row>
    <row r="18" spans="2:28" ht="15" customHeight="1" thickBot="1" x14ac:dyDescent="0.3">
      <c r="B18" s="66">
        <f t="shared" si="4"/>
        <v>14</v>
      </c>
      <c r="C18" s="71" t="str">
        <f t="shared" si="0"/>
        <v>E</v>
      </c>
      <c r="D18" s="393"/>
      <c r="E18" s="71" t="str">
        <f t="shared" si="1"/>
        <v>4E</v>
      </c>
      <c r="F18" s="72" t="s">
        <v>164</v>
      </c>
      <c r="G18" s="77" t="str">
        <f t="shared" si="2"/>
        <v>8E</v>
      </c>
      <c r="H18" s="394"/>
      <c r="I18" s="74" t="str">
        <f t="shared" si="3"/>
        <v>CE</v>
      </c>
      <c r="J18" s="75" t="s">
        <v>163</v>
      </c>
      <c r="L18" s="87" t="s">
        <v>480</v>
      </c>
      <c r="M18" s="421" t="s">
        <v>218</v>
      </c>
      <c r="N18" s="421"/>
      <c r="O18" s="421"/>
      <c r="P18" s="421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2"/>
    </row>
    <row r="19" spans="2:28" ht="15" customHeight="1" thickBot="1" x14ac:dyDescent="0.3">
      <c r="B19" s="66">
        <f t="shared" si="4"/>
        <v>15</v>
      </c>
      <c r="C19" s="71" t="str">
        <f t="shared" si="0"/>
        <v>F</v>
      </c>
      <c r="D19" s="393"/>
      <c r="E19" s="71" t="str">
        <f t="shared" si="1"/>
        <v>4F</v>
      </c>
      <c r="F19" s="72" t="s">
        <v>162</v>
      </c>
      <c r="G19" s="77" t="str">
        <f t="shared" si="2"/>
        <v>8F</v>
      </c>
      <c r="H19" s="394"/>
      <c r="I19" s="74" t="str">
        <f t="shared" si="3"/>
        <v>CF</v>
      </c>
      <c r="J19" s="75" t="s">
        <v>161</v>
      </c>
      <c r="L19" s="87" t="s">
        <v>481</v>
      </c>
      <c r="M19" s="421"/>
      <c r="N19" s="421"/>
      <c r="O19" s="421"/>
      <c r="P19" s="421"/>
      <c r="Q19" s="421"/>
      <c r="R19" s="421"/>
      <c r="S19" s="421"/>
      <c r="T19" s="421"/>
      <c r="U19" s="421"/>
      <c r="V19" s="421"/>
      <c r="W19" s="421"/>
      <c r="X19" s="421"/>
      <c r="Y19" s="403" t="s">
        <v>219</v>
      </c>
      <c r="Z19" s="404"/>
      <c r="AA19" s="404"/>
      <c r="AB19" s="406"/>
    </row>
    <row r="20" spans="2:28" ht="15" customHeight="1" thickBot="1" x14ac:dyDescent="0.3">
      <c r="B20" s="66">
        <f t="shared" si="4"/>
        <v>16</v>
      </c>
      <c r="C20" s="69" t="str">
        <f t="shared" si="0"/>
        <v>10</v>
      </c>
      <c r="D20" s="78" t="s">
        <v>160</v>
      </c>
      <c r="E20" s="71" t="str">
        <f t="shared" si="1"/>
        <v>50</v>
      </c>
      <c r="F20" s="72" t="s">
        <v>159</v>
      </c>
      <c r="G20" s="69" t="str">
        <f t="shared" si="2"/>
        <v>90</v>
      </c>
      <c r="H20" s="73" t="s">
        <v>158</v>
      </c>
      <c r="I20" s="69" t="str">
        <f t="shared" si="3"/>
        <v>D0</v>
      </c>
      <c r="J20" s="73" t="s">
        <v>157</v>
      </c>
      <c r="L20" s="88" t="s">
        <v>482</v>
      </c>
      <c r="M20" s="423" t="s">
        <v>219</v>
      </c>
      <c r="N20" s="424"/>
      <c r="O20" s="424"/>
      <c r="P20" s="424"/>
      <c r="Q20" s="424"/>
      <c r="R20" s="424"/>
      <c r="S20" s="424"/>
      <c r="T20" s="424"/>
      <c r="U20" s="424"/>
      <c r="V20" s="424"/>
      <c r="W20" s="425"/>
      <c r="X20" s="426" t="s">
        <v>220</v>
      </c>
      <c r="Y20" s="427"/>
      <c r="Z20" s="427"/>
      <c r="AA20" s="428"/>
      <c r="AB20" s="84"/>
    </row>
    <row r="21" spans="2:28" ht="15" customHeight="1" thickBot="1" x14ac:dyDescent="0.3">
      <c r="B21" s="66">
        <f t="shared" si="4"/>
        <v>17</v>
      </c>
      <c r="C21" s="69" t="str">
        <f t="shared" si="0"/>
        <v>11</v>
      </c>
      <c r="D21" s="73" t="s">
        <v>156</v>
      </c>
      <c r="E21" s="71" t="str">
        <f t="shared" si="1"/>
        <v>51</v>
      </c>
      <c r="F21" s="72" t="s">
        <v>155</v>
      </c>
      <c r="G21" s="69" t="str">
        <f t="shared" si="2"/>
        <v>91</v>
      </c>
      <c r="H21" s="73" t="s">
        <v>154</v>
      </c>
      <c r="I21" s="69" t="str">
        <f t="shared" si="3"/>
        <v>D1</v>
      </c>
      <c r="J21" s="73" t="s">
        <v>153</v>
      </c>
    </row>
    <row r="22" spans="2:28" ht="15" customHeight="1" thickBot="1" x14ac:dyDescent="0.3">
      <c r="B22" s="66">
        <f t="shared" si="4"/>
        <v>18</v>
      </c>
      <c r="C22" s="69" t="str">
        <f t="shared" si="0"/>
        <v>12</v>
      </c>
      <c r="D22" s="73" t="s">
        <v>152</v>
      </c>
      <c r="E22" s="79" t="str">
        <f t="shared" si="1"/>
        <v>52</v>
      </c>
      <c r="F22" s="80" t="s">
        <v>151</v>
      </c>
      <c r="G22" s="69" t="str">
        <f t="shared" si="2"/>
        <v>92</v>
      </c>
      <c r="H22" s="73" t="s">
        <v>150</v>
      </c>
      <c r="I22" s="69" t="str">
        <f t="shared" si="3"/>
        <v>D2</v>
      </c>
      <c r="J22" s="73" t="s">
        <v>149</v>
      </c>
      <c r="L22" s="68"/>
    </row>
    <row r="23" spans="2:28" ht="15" customHeight="1" thickBot="1" x14ac:dyDescent="0.3">
      <c r="B23" s="66">
        <f t="shared" si="4"/>
        <v>19</v>
      </c>
      <c r="C23" s="69" t="str">
        <f t="shared" si="0"/>
        <v>13</v>
      </c>
      <c r="D23" s="73" t="s">
        <v>148</v>
      </c>
      <c r="E23" s="71" t="str">
        <f t="shared" si="1"/>
        <v>53</v>
      </c>
      <c r="F23" s="393"/>
      <c r="G23" s="69" t="str">
        <f t="shared" si="2"/>
        <v>93</v>
      </c>
      <c r="H23" s="73" t="s">
        <v>147</v>
      </c>
      <c r="I23" s="69" t="str">
        <f t="shared" si="3"/>
        <v>D3</v>
      </c>
      <c r="J23" s="73" t="s">
        <v>146</v>
      </c>
      <c r="L23" s="68"/>
    </row>
    <row r="24" spans="2:28" ht="15" customHeight="1" thickBot="1" x14ac:dyDescent="0.3">
      <c r="B24" s="66">
        <f t="shared" si="4"/>
        <v>20</v>
      </c>
      <c r="C24" s="69" t="str">
        <f t="shared" si="0"/>
        <v>14</v>
      </c>
      <c r="D24" s="73" t="s">
        <v>145</v>
      </c>
      <c r="E24" s="71" t="str">
        <f t="shared" si="1"/>
        <v>54</v>
      </c>
      <c r="F24" s="393"/>
      <c r="G24" s="77" t="str">
        <f t="shared" si="2"/>
        <v>94</v>
      </c>
      <c r="H24" s="81" t="s">
        <v>144</v>
      </c>
      <c r="I24" s="69" t="str">
        <f t="shared" si="3"/>
        <v>D4</v>
      </c>
      <c r="J24" s="73" t="s">
        <v>143</v>
      </c>
    </row>
    <row r="25" spans="2:28" ht="15" customHeight="1" thickBot="1" x14ac:dyDescent="0.3">
      <c r="B25" s="66">
        <f t="shared" si="4"/>
        <v>21</v>
      </c>
      <c r="C25" s="69" t="str">
        <f t="shared" si="0"/>
        <v>15</v>
      </c>
      <c r="D25" s="73" t="s">
        <v>142</v>
      </c>
      <c r="E25" s="71" t="str">
        <f t="shared" si="1"/>
        <v>55</v>
      </c>
      <c r="F25" s="393"/>
      <c r="G25" s="77" t="str">
        <f t="shared" si="2"/>
        <v>95</v>
      </c>
      <c r="H25" s="81" t="s">
        <v>141</v>
      </c>
      <c r="I25" s="69" t="str">
        <f t="shared" si="3"/>
        <v>D5</v>
      </c>
      <c r="J25" s="73" t="s">
        <v>140</v>
      </c>
      <c r="L25" s="68"/>
    </row>
    <row r="26" spans="2:28" ht="15" customHeight="1" thickBot="1" x14ac:dyDescent="0.3">
      <c r="B26" s="66">
        <f t="shared" si="4"/>
        <v>22</v>
      </c>
      <c r="C26" s="69" t="str">
        <f t="shared" si="0"/>
        <v>16</v>
      </c>
      <c r="D26" s="73" t="s">
        <v>139</v>
      </c>
      <c r="E26" s="71" t="str">
        <f t="shared" si="1"/>
        <v>56</v>
      </c>
      <c r="F26" s="393"/>
      <c r="G26" s="77" t="str">
        <f t="shared" si="2"/>
        <v>96</v>
      </c>
      <c r="H26" s="81" t="s">
        <v>138</v>
      </c>
      <c r="I26" s="69" t="str">
        <f t="shared" si="3"/>
        <v>D6</v>
      </c>
      <c r="J26" s="73" t="s">
        <v>137</v>
      </c>
    </row>
    <row r="27" spans="2:28" ht="15" customHeight="1" thickBot="1" x14ac:dyDescent="0.3">
      <c r="B27" s="66">
        <f t="shared" si="4"/>
        <v>23</v>
      </c>
      <c r="C27" s="71" t="str">
        <f t="shared" si="0"/>
        <v>17</v>
      </c>
      <c r="D27" s="72" t="s">
        <v>136</v>
      </c>
      <c r="E27" s="71" t="str">
        <f t="shared" si="1"/>
        <v>57</v>
      </c>
      <c r="F27" s="393"/>
      <c r="G27" s="69" t="str">
        <f t="shared" si="2"/>
        <v>97</v>
      </c>
      <c r="H27" s="73" t="s">
        <v>135</v>
      </c>
      <c r="I27" s="69" t="str">
        <f t="shared" si="3"/>
        <v>D7</v>
      </c>
      <c r="J27" s="73" t="s">
        <v>134</v>
      </c>
      <c r="L27" s="68"/>
    </row>
    <row r="28" spans="2:28" ht="15" customHeight="1" thickBot="1" x14ac:dyDescent="0.3">
      <c r="B28" s="66">
        <f t="shared" si="4"/>
        <v>24</v>
      </c>
      <c r="C28" s="71" t="str">
        <f t="shared" si="0"/>
        <v>18</v>
      </c>
      <c r="D28" s="72" t="s">
        <v>133</v>
      </c>
      <c r="E28" s="71" t="str">
        <f t="shared" si="1"/>
        <v>58</v>
      </c>
      <c r="F28" s="393"/>
      <c r="G28" s="77" t="str">
        <f t="shared" si="2"/>
        <v>98</v>
      </c>
      <c r="H28" s="81" t="s">
        <v>132</v>
      </c>
      <c r="I28" s="69" t="str">
        <f t="shared" si="3"/>
        <v>D8</v>
      </c>
      <c r="J28" s="73" t="s">
        <v>131</v>
      </c>
    </row>
    <row r="29" spans="2:28" ht="15" customHeight="1" thickBot="1" x14ac:dyDescent="0.3">
      <c r="B29" s="66">
        <f t="shared" si="4"/>
        <v>25</v>
      </c>
      <c r="C29" s="71" t="str">
        <f t="shared" si="0"/>
        <v>19</v>
      </c>
      <c r="D29" s="72" t="s">
        <v>130</v>
      </c>
      <c r="E29" s="71" t="str">
        <f t="shared" si="1"/>
        <v>59</v>
      </c>
      <c r="F29" s="393"/>
      <c r="G29" s="77" t="str">
        <f t="shared" si="2"/>
        <v>99</v>
      </c>
      <c r="H29" s="81" t="s">
        <v>129</v>
      </c>
      <c r="I29" s="69" t="str">
        <f t="shared" si="3"/>
        <v>D9</v>
      </c>
      <c r="J29" s="73" t="s">
        <v>128</v>
      </c>
      <c r="L29" s="68"/>
    </row>
    <row r="30" spans="2:28" ht="15" customHeight="1" thickBot="1" x14ac:dyDescent="0.3">
      <c r="B30" s="66">
        <f t="shared" si="4"/>
        <v>26</v>
      </c>
      <c r="C30" s="69" t="str">
        <f t="shared" si="0"/>
        <v>1A</v>
      </c>
      <c r="D30" s="73" t="s">
        <v>127</v>
      </c>
      <c r="E30" s="71" t="str">
        <f t="shared" si="1"/>
        <v>5A</v>
      </c>
      <c r="F30" s="393"/>
      <c r="G30" s="77" t="str">
        <f t="shared" si="2"/>
        <v>9A</v>
      </c>
      <c r="H30" s="81" t="s">
        <v>126</v>
      </c>
      <c r="I30" s="69" t="str">
        <f t="shared" si="3"/>
        <v>DA</v>
      </c>
      <c r="J30" s="73" t="s">
        <v>125</v>
      </c>
    </row>
    <row r="31" spans="2:28" ht="15" customHeight="1" thickBot="1" x14ac:dyDescent="0.3">
      <c r="B31" s="66">
        <f t="shared" si="4"/>
        <v>27</v>
      </c>
      <c r="C31" s="69" t="str">
        <f t="shared" si="0"/>
        <v>1B</v>
      </c>
      <c r="D31" s="73" t="s">
        <v>124</v>
      </c>
      <c r="E31" s="71" t="str">
        <f t="shared" si="1"/>
        <v>5B</v>
      </c>
      <c r="F31" s="393"/>
      <c r="G31" s="77" t="str">
        <f t="shared" si="2"/>
        <v>9B</v>
      </c>
      <c r="H31" s="81" t="s">
        <v>123</v>
      </c>
      <c r="I31" s="69" t="str">
        <f t="shared" si="3"/>
        <v>DB</v>
      </c>
      <c r="J31" s="73" t="s">
        <v>122</v>
      </c>
      <c r="L31" s="68"/>
    </row>
    <row r="32" spans="2:28" ht="15" customHeight="1" thickBot="1" x14ac:dyDescent="0.3">
      <c r="B32" s="66">
        <f t="shared" si="4"/>
        <v>28</v>
      </c>
      <c r="C32" s="69" t="str">
        <f t="shared" si="0"/>
        <v>1C</v>
      </c>
      <c r="D32" s="73" t="s">
        <v>121</v>
      </c>
      <c r="E32" s="71" t="str">
        <f t="shared" si="1"/>
        <v>5C</v>
      </c>
      <c r="F32" s="393"/>
      <c r="G32" s="77" t="str">
        <f t="shared" si="2"/>
        <v>9C</v>
      </c>
      <c r="H32" s="81" t="s">
        <v>120</v>
      </c>
      <c r="I32" s="69" t="str">
        <f t="shared" si="3"/>
        <v>DC</v>
      </c>
      <c r="J32" s="73" t="s">
        <v>119</v>
      </c>
    </row>
    <row r="33" spans="2:19" ht="15" customHeight="1" thickBot="1" x14ac:dyDescent="0.3">
      <c r="B33" s="66">
        <f t="shared" si="4"/>
        <v>29</v>
      </c>
      <c r="C33" s="69" t="str">
        <f t="shared" si="0"/>
        <v>1D</v>
      </c>
      <c r="D33" s="73" t="s">
        <v>118</v>
      </c>
      <c r="E33" s="71" t="str">
        <f t="shared" si="1"/>
        <v>5D</v>
      </c>
      <c r="F33" s="393"/>
      <c r="G33" s="77" t="str">
        <f t="shared" si="2"/>
        <v>9D</v>
      </c>
      <c r="H33" s="81" t="s">
        <v>117</v>
      </c>
      <c r="I33" s="69" t="str">
        <f t="shared" si="3"/>
        <v>DD</v>
      </c>
      <c r="J33" s="73" t="s">
        <v>116</v>
      </c>
      <c r="L33" s="68"/>
    </row>
    <row r="34" spans="2:19" ht="15" customHeight="1" thickBot="1" x14ac:dyDescent="0.3">
      <c r="B34" s="66">
        <f t="shared" si="4"/>
        <v>30</v>
      </c>
      <c r="C34" s="69" t="str">
        <f t="shared" si="0"/>
        <v>1E</v>
      </c>
      <c r="D34" s="73" t="s">
        <v>115</v>
      </c>
      <c r="E34" s="71" t="str">
        <f t="shared" si="1"/>
        <v>5E</v>
      </c>
      <c r="F34" s="393"/>
      <c r="G34" s="77" t="str">
        <f t="shared" si="2"/>
        <v>9E</v>
      </c>
      <c r="H34" s="81" t="s">
        <v>114</v>
      </c>
      <c r="I34" s="69" t="str">
        <f t="shared" si="3"/>
        <v>DE</v>
      </c>
      <c r="J34" s="73" t="s">
        <v>113</v>
      </c>
      <c r="L34" s="68"/>
    </row>
    <row r="35" spans="2:19" ht="15" customHeight="1" thickBot="1" x14ac:dyDescent="0.3">
      <c r="B35" s="66">
        <f t="shared" si="4"/>
        <v>31</v>
      </c>
      <c r="C35" s="69" t="str">
        <f t="shared" si="0"/>
        <v>1F</v>
      </c>
      <c r="D35" s="73" t="s">
        <v>112</v>
      </c>
      <c r="E35" s="71" t="str">
        <f t="shared" si="1"/>
        <v>5F</v>
      </c>
      <c r="F35" s="393"/>
      <c r="G35" s="77" t="str">
        <f t="shared" si="2"/>
        <v>9F</v>
      </c>
      <c r="H35" s="81" t="s">
        <v>111</v>
      </c>
      <c r="I35" s="69" t="str">
        <f t="shared" si="3"/>
        <v>DF</v>
      </c>
      <c r="J35" s="73" t="s">
        <v>110</v>
      </c>
      <c r="L35" s="68"/>
    </row>
    <row r="36" spans="2:19" ht="15" customHeight="1" thickBot="1" x14ac:dyDescent="0.3">
      <c r="C36" s="69" t="str">
        <f t="shared" ref="C36:C67" si="5">DEC2HEX($B4+32*E$2)</f>
        <v>20</v>
      </c>
      <c r="D36" s="73" t="s">
        <v>109</v>
      </c>
      <c r="E36" s="69" t="str">
        <f t="shared" ref="E36:E67" si="6">DEC2HEX($B4+32*I$2)</f>
        <v>60</v>
      </c>
      <c r="F36" s="73" t="s">
        <v>108</v>
      </c>
      <c r="G36" s="77" t="str">
        <f t="shared" ref="G36:G67" si="7">DEC2HEX($B4+32*M$2)</f>
        <v>A0</v>
      </c>
      <c r="H36" s="81" t="s">
        <v>107</v>
      </c>
      <c r="I36" s="69" t="str">
        <f t="shared" ref="I36:I67" si="8">DEC2HEX($B4+32*Q$2)</f>
        <v>E0</v>
      </c>
      <c r="J36" s="73" t="s">
        <v>106</v>
      </c>
      <c r="N36" s="68"/>
      <c r="P36" s="68"/>
      <c r="S36" s="66"/>
    </row>
    <row r="37" spans="2:19" ht="15" customHeight="1" thickBot="1" x14ac:dyDescent="0.3">
      <c r="C37" s="69" t="str">
        <f t="shared" si="5"/>
        <v>21</v>
      </c>
      <c r="D37" s="73" t="s">
        <v>105</v>
      </c>
      <c r="E37" s="69" t="str">
        <f t="shared" si="6"/>
        <v>61</v>
      </c>
      <c r="F37" s="73" t="s">
        <v>157</v>
      </c>
      <c r="G37" s="77" t="str">
        <f t="shared" si="7"/>
        <v>A1</v>
      </c>
      <c r="H37" s="81" t="s">
        <v>104</v>
      </c>
      <c r="I37" s="69" t="str">
        <f t="shared" si="8"/>
        <v>E1</v>
      </c>
      <c r="J37" s="73" t="s">
        <v>103</v>
      </c>
      <c r="L37" s="68"/>
      <c r="N37" s="68"/>
      <c r="R37" s="68"/>
    </row>
    <row r="38" spans="2:19" ht="15" customHeight="1" thickBot="1" x14ac:dyDescent="0.3">
      <c r="C38" s="69" t="str">
        <f t="shared" si="5"/>
        <v>22</v>
      </c>
      <c r="D38" s="73" t="s">
        <v>102</v>
      </c>
      <c r="E38" s="69" t="str">
        <f t="shared" si="6"/>
        <v>62</v>
      </c>
      <c r="F38" s="73" t="s">
        <v>312</v>
      </c>
      <c r="G38" s="77" t="str">
        <f t="shared" si="7"/>
        <v>A2</v>
      </c>
      <c r="H38" s="81" t="s">
        <v>401</v>
      </c>
      <c r="I38" s="77" t="str">
        <f t="shared" si="8"/>
        <v>E2</v>
      </c>
      <c r="J38" s="81" t="s">
        <v>101</v>
      </c>
      <c r="L38" s="68"/>
      <c r="N38" s="68"/>
      <c r="P38" s="68"/>
    </row>
    <row r="39" spans="2:19" ht="15" customHeight="1" thickBot="1" x14ac:dyDescent="0.3">
      <c r="C39" s="71" t="str">
        <f t="shared" si="5"/>
        <v>23</v>
      </c>
      <c r="D39" s="72" t="s">
        <v>100</v>
      </c>
      <c r="E39" s="69" t="str">
        <f t="shared" si="6"/>
        <v>63</v>
      </c>
      <c r="F39" s="73" t="s">
        <v>99</v>
      </c>
      <c r="G39" s="77" t="str">
        <f t="shared" si="7"/>
        <v>A3</v>
      </c>
      <c r="H39" s="81" t="s">
        <v>402</v>
      </c>
      <c r="I39" s="77" t="str">
        <f t="shared" si="8"/>
        <v>E3</v>
      </c>
      <c r="J39" s="81" t="s">
        <v>98</v>
      </c>
      <c r="L39" s="68"/>
      <c r="N39" s="68"/>
      <c r="R39" s="68"/>
    </row>
    <row r="40" spans="2:19" ht="15" customHeight="1" thickBot="1" x14ac:dyDescent="0.3">
      <c r="C40" s="69" t="str">
        <f t="shared" si="5"/>
        <v>24</v>
      </c>
      <c r="D40" s="73" t="s">
        <v>97</v>
      </c>
      <c r="E40" s="69" t="str">
        <f t="shared" si="6"/>
        <v>64</v>
      </c>
      <c r="F40" s="73" t="s">
        <v>96</v>
      </c>
      <c r="G40" s="77" t="str">
        <f t="shared" si="7"/>
        <v>A4</v>
      </c>
      <c r="H40" s="81" t="s">
        <v>403</v>
      </c>
      <c r="I40" s="77" t="str">
        <f t="shared" si="8"/>
        <v>E4</v>
      </c>
      <c r="J40" s="81" t="s">
        <v>95</v>
      </c>
      <c r="L40" s="68"/>
      <c r="N40" s="68"/>
      <c r="P40" s="68"/>
    </row>
    <row r="41" spans="2:19" ht="15" customHeight="1" thickBot="1" x14ac:dyDescent="0.3">
      <c r="C41" s="69" t="str">
        <f t="shared" si="5"/>
        <v>25</v>
      </c>
      <c r="D41" s="73" t="s">
        <v>94</v>
      </c>
      <c r="E41" s="69" t="str">
        <f t="shared" si="6"/>
        <v>65</v>
      </c>
      <c r="F41" s="73" t="s">
        <v>93</v>
      </c>
      <c r="G41" s="77" t="str">
        <f t="shared" si="7"/>
        <v>A5</v>
      </c>
      <c r="H41" s="81" t="s">
        <v>92</v>
      </c>
      <c r="I41" s="77" t="str">
        <f t="shared" si="8"/>
        <v>E5</v>
      </c>
      <c r="J41" s="81" t="s">
        <v>91</v>
      </c>
      <c r="N41" s="68"/>
      <c r="R41" s="68"/>
    </row>
    <row r="42" spans="2:19" ht="15" customHeight="1" thickBot="1" x14ac:dyDescent="0.3">
      <c r="C42" s="69" t="str">
        <f t="shared" si="5"/>
        <v>26</v>
      </c>
      <c r="D42" s="73" t="s">
        <v>90</v>
      </c>
      <c r="E42" s="69" t="str">
        <f t="shared" si="6"/>
        <v>66</v>
      </c>
      <c r="F42" s="73" t="s">
        <v>89</v>
      </c>
      <c r="G42" s="77" t="str">
        <f t="shared" si="7"/>
        <v>A6</v>
      </c>
      <c r="H42" s="81" t="s">
        <v>88</v>
      </c>
      <c r="I42" s="77" t="str">
        <f t="shared" si="8"/>
        <v>E6</v>
      </c>
      <c r="J42" s="81" t="s">
        <v>87</v>
      </c>
      <c r="L42" s="68"/>
      <c r="N42" s="68"/>
      <c r="P42" s="68"/>
      <c r="R42" s="68"/>
    </row>
    <row r="43" spans="2:19" ht="15" customHeight="1" thickBot="1" x14ac:dyDescent="0.3">
      <c r="C43" s="69" t="str">
        <f t="shared" si="5"/>
        <v>27</v>
      </c>
      <c r="D43" s="73" t="s">
        <v>86</v>
      </c>
      <c r="E43" s="69" t="str">
        <f t="shared" si="6"/>
        <v>67</v>
      </c>
      <c r="F43" s="73" t="s">
        <v>85</v>
      </c>
      <c r="G43" s="77" t="str">
        <f t="shared" si="7"/>
        <v>A7</v>
      </c>
      <c r="H43" s="81" t="s">
        <v>84</v>
      </c>
      <c r="I43" s="77" t="str">
        <f t="shared" si="8"/>
        <v>E7</v>
      </c>
      <c r="J43" s="81" t="s">
        <v>83</v>
      </c>
      <c r="L43" s="68"/>
    </row>
    <row r="44" spans="2:19" ht="15" customHeight="1" thickBot="1" x14ac:dyDescent="0.3">
      <c r="C44" s="69" t="str">
        <f t="shared" si="5"/>
        <v>28</v>
      </c>
      <c r="D44" s="73" t="s">
        <v>82</v>
      </c>
      <c r="E44" s="69" t="str">
        <f t="shared" si="6"/>
        <v>68</v>
      </c>
      <c r="F44" s="73" t="s">
        <v>81</v>
      </c>
      <c r="G44" s="77" t="str">
        <f t="shared" si="7"/>
        <v>A8</v>
      </c>
      <c r="H44" s="81" t="s">
        <v>80</v>
      </c>
      <c r="I44" s="77" t="str">
        <f t="shared" si="8"/>
        <v>E8</v>
      </c>
      <c r="J44" s="81" t="s">
        <v>79</v>
      </c>
      <c r="L44" s="68"/>
      <c r="N44" s="68"/>
      <c r="P44" s="68"/>
      <c r="R44" s="68"/>
    </row>
    <row r="45" spans="2:19" ht="15" customHeight="1" thickBot="1" x14ac:dyDescent="0.3">
      <c r="C45" s="69" t="str">
        <f t="shared" si="5"/>
        <v>29</v>
      </c>
      <c r="D45" s="73" t="s">
        <v>78</v>
      </c>
      <c r="E45" s="69" t="str">
        <f t="shared" si="6"/>
        <v>69</v>
      </c>
      <c r="F45" s="73" t="s">
        <v>77</v>
      </c>
      <c r="G45" s="77" t="str">
        <f t="shared" si="7"/>
        <v>A9</v>
      </c>
      <c r="H45" s="81" t="s">
        <v>76</v>
      </c>
      <c r="I45" s="77" t="str">
        <f t="shared" si="8"/>
        <v>E9</v>
      </c>
      <c r="J45" s="81" t="s">
        <v>75</v>
      </c>
      <c r="N45" s="68"/>
    </row>
    <row r="46" spans="2:19" ht="15" customHeight="1" thickBot="1" x14ac:dyDescent="0.3">
      <c r="C46" s="69" t="str">
        <f t="shared" si="5"/>
        <v>2A</v>
      </c>
      <c r="D46" s="73" t="s">
        <v>74</v>
      </c>
      <c r="E46" s="69" t="str">
        <f t="shared" si="6"/>
        <v>6A</v>
      </c>
      <c r="F46" s="73" t="s">
        <v>73</v>
      </c>
      <c r="G46" s="77" t="str">
        <f t="shared" si="7"/>
        <v>AA</v>
      </c>
      <c r="H46" s="81" t="s">
        <v>72</v>
      </c>
      <c r="I46" s="77" t="str">
        <f t="shared" si="8"/>
        <v>EA</v>
      </c>
      <c r="J46" s="81" t="s">
        <v>71</v>
      </c>
      <c r="L46" s="68"/>
      <c r="N46" s="68"/>
      <c r="P46" s="68"/>
      <c r="R46" s="68"/>
    </row>
    <row r="47" spans="2:19" ht="15" customHeight="1" thickBot="1" x14ac:dyDescent="0.3">
      <c r="C47" s="69" t="str">
        <f t="shared" si="5"/>
        <v>2B</v>
      </c>
      <c r="D47" s="73" t="s">
        <v>70</v>
      </c>
      <c r="E47" s="69" t="str">
        <f t="shared" si="6"/>
        <v>6B</v>
      </c>
      <c r="F47" s="73" t="s">
        <v>69</v>
      </c>
      <c r="G47" s="77" t="str">
        <f t="shared" si="7"/>
        <v>AB</v>
      </c>
      <c r="H47" s="81" t="s">
        <v>68</v>
      </c>
      <c r="I47" s="77" t="str">
        <f t="shared" si="8"/>
        <v>EB</v>
      </c>
      <c r="J47" s="81" t="s">
        <v>67</v>
      </c>
      <c r="L47" s="68"/>
      <c r="N47" s="68"/>
    </row>
    <row r="48" spans="2:19" ht="15" customHeight="1" thickBot="1" x14ac:dyDescent="0.3">
      <c r="C48" s="69" t="str">
        <f t="shared" si="5"/>
        <v>2C</v>
      </c>
      <c r="D48" s="73" t="s">
        <v>66</v>
      </c>
      <c r="E48" s="71" t="str">
        <f t="shared" si="6"/>
        <v>6C</v>
      </c>
      <c r="F48" s="393"/>
      <c r="G48" s="71" t="str">
        <f t="shared" si="7"/>
        <v>AC</v>
      </c>
      <c r="H48" s="72" t="s">
        <v>427</v>
      </c>
      <c r="I48" s="71" t="str">
        <f t="shared" si="8"/>
        <v>EC</v>
      </c>
      <c r="J48" s="72" t="s">
        <v>65</v>
      </c>
      <c r="L48" s="68"/>
      <c r="P48" s="68"/>
      <c r="R48" s="68"/>
    </row>
    <row r="49" spans="3:16" ht="15" customHeight="1" thickBot="1" x14ac:dyDescent="0.3">
      <c r="C49" s="69" t="str">
        <f t="shared" si="5"/>
        <v>2D</v>
      </c>
      <c r="D49" s="73" t="s">
        <v>64</v>
      </c>
      <c r="E49" s="71" t="str">
        <f t="shared" si="6"/>
        <v>6D</v>
      </c>
      <c r="F49" s="393"/>
      <c r="G49" s="71" t="str">
        <f t="shared" si="7"/>
        <v>AD</v>
      </c>
      <c r="H49" s="72" t="s">
        <v>63</v>
      </c>
      <c r="I49" s="71" t="str">
        <f t="shared" si="8"/>
        <v>ED</v>
      </c>
      <c r="J49" s="72" t="s">
        <v>62</v>
      </c>
    </row>
    <row r="50" spans="3:16" ht="15" customHeight="1" thickBot="1" x14ac:dyDescent="0.3">
      <c r="C50" s="69" t="str">
        <f t="shared" si="5"/>
        <v>2E</v>
      </c>
      <c r="D50" s="73" t="s">
        <v>61</v>
      </c>
      <c r="E50" s="71" t="str">
        <f t="shared" si="6"/>
        <v>6E</v>
      </c>
      <c r="F50" s="393"/>
      <c r="G50" s="69" t="str">
        <f t="shared" si="7"/>
        <v>AE</v>
      </c>
      <c r="H50" s="73" t="s">
        <v>60</v>
      </c>
      <c r="I50" s="71" t="str">
        <f t="shared" si="8"/>
        <v>EE</v>
      </c>
      <c r="J50" s="72" t="s">
        <v>59</v>
      </c>
      <c r="L50" s="68"/>
      <c r="P50" s="68"/>
    </row>
    <row r="51" spans="3:16" ht="15" customHeight="1" thickBot="1" x14ac:dyDescent="0.3">
      <c r="C51" s="69" t="str">
        <f t="shared" si="5"/>
        <v>2F</v>
      </c>
      <c r="D51" s="73" t="s">
        <v>58</v>
      </c>
      <c r="E51" s="71" t="str">
        <f t="shared" si="6"/>
        <v>6F</v>
      </c>
      <c r="F51" s="393"/>
      <c r="G51" s="71" t="str">
        <f t="shared" si="7"/>
        <v>AF</v>
      </c>
      <c r="H51" s="72" t="s">
        <v>57</v>
      </c>
      <c r="I51" s="71" t="str">
        <f t="shared" si="8"/>
        <v>EF</v>
      </c>
      <c r="J51" s="72" t="s">
        <v>56</v>
      </c>
      <c r="L51" s="68"/>
    </row>
    <row r="52" spans="3:16" ht="15" customHeight="1" thickBot="1" x14ac:dyDescent="0.3">
      <c r="C52" s="69" t="str">
        <f t="shared" si="5"/>
        <v>30</v>
      </c>
      <c r="D52" s="73" t="s">
        <v>55</v>
      </c>
      <c r="E52" s="69" t="str">
        <f t="shared" si="6"/>
        <v>70</v>
      </c>
      <c r="F52" s="73" t="s">
        <v>54</v>
      </c>
      <c r="G52" s="71" t="str">
        <f t="shared" si="7"/>
        <v>B0</v>
      </c>
      <c r="H52" s="72" t="s">
        <v>53</v>
      </c>
      <c r="I52" s="71" t="str">
        <f t="shared" si="8"/>
        <v>F0</v>
      </c>
      <c r="J52" s="72" t="s">
        <v>52</v>
      </c>
      <c r="P52" s="68"/>
    </row>
    <row r="53" spans="3:16" ht="15" customHeight="1" thickBot="1" x14ac:dyDescent="0.3">
      <c r="C53" s="69" t="str">
        <f t="shared" si="5"/>
        <v>31</v>
      </c>
      <c r="D53" s="73" t="s">
        <v>51</v>
      </c>
      <c r="E53" s="69" t="str">
        <f t="shared" si="6"/>
        <v>71</v>
      </c>
      <c r="F53" s="73" t="s">
        <v>50</v>
      </c>
      <c r="G53" s="71" t="str">
        <f t="shared" si="7"/>
        <v>B1</v>
      </c>
      <c r="H53" s="72" t="s">
        <v>49</v>
      </c>
      <c r="I53" s="71" t="str">
        <f t="shared" si="8"/>
        <v>F1</v>
      </c>
      <c r="J53" s="72" t="s">
        <v>48</v>
      </c>
      <c r="L53" s="68"/>
    </row>
    <row r="54" spans="3:16" ht="15" customHeight="1" thickBot="1" x14ac:dyDescent="0.3">
      <c r="C54" s="69" t="str">
        <f t="shared" si="5"/>
        <v>32</v>
      </c>
      <c r="D54" s="73" t="s">
        <v>47</v>
      </c>
      <c r="E54" s="69" t="str">
        <f t="shared" si="6"/>
        <v>72</v>
      </c>
      <c r="F54" s="73" t="s">
        <v>46</v>
      </c>
      <c r="G54" s="71" t="str">
        <f t="shared" si="7"/>
        <v>B2</v>
      </c>
      <c r="H54" s="72" t="s">
        <v>45</v>
      </c>
      <c r="I54" s="71" t="str">
        <f t="shared" si="8"/>
        <v>F2</v>
      </c>
      <c r="J54" s="72" t="s">
        <v>44</v>
      </c>
      <c r="L54" s="68"/>
      <c r="P54" s="68"/>
    </row>
    <row r="55" spans="3:16" ht="15" customHeight="1" thickBot="1" x14ac:dyDescent="0.3">
      <c r="C55" s="69" t="str">
        <f t="shared" si="5"/>
        <v>33</v>
      </c>
      <c r="D55" s="73" t="s">
        <v>43</v>
      </c>
      <c r="E55" s="69" t="str">
        <f t="shared" si="6"/>
        <v>73</v>
      </c>
      <c r="F55" s="73" t="s">
        <v>42</v>
      </c>
      <c r="G55" s="71" t="str">
        <f t="shared" si="7"/>
        <v>B3</v>
      </c>
      <c r="H55" s="72" t="s">
        <v>445</v>
      </c>
      <c r="I55" s="71" t="str">
        <f t="shared" si="8"/>
        <v>F3</v>
      </c>
      <c r="J55" s="72" t="s">
        <v>41</v>
      </c>
    </row>
    <row r="56" spans="3:16" ht="15" customHeight="1" thickBot="1" x14ac:dyDescent="0.3">
      <c r="C56" s="69" t="str">
        <f t="shared" si="5"/>
        <v>34</v>
      </c>
      <c r="D56" s="73" t="s">
        <v>40</v>
      </c>
      <c r="E56" s="69" t="str">
        <f t="shared" si="6"/>
        <v>74</v>
      </c>
      <c r="F56" s="73" t="s">
        <v>39</v>
      </c>
      <c r="G56" s="71" t="str">
        <f t="shared" si="7"/>
        <v>B4</v>
      </c>
      <c r="H56" s="72" t="s">
        <v>446</v>
      </c>
      <c r="I56" s="71" t="str">
        <f t="shared" si="8"/>
        <v>F4</v>
      </c>
      <c r="J56" s="72" t="s">
        <v>38</v>
      </c>
      <c r="P56" s="68"/>
    </row>
    <row r="57" spans="3:16" ht="15" customHeight="1" thickBot="1" x14ac:dyDescent="0.3">
      <c r="C57" s="69" t="str">
        <f t="shared" si="5"/>
        <v>35</v>
      </c>
      <c r="D57" s="73" t="s">
        <v>37</v>
      </c>
      <c r="E57" s="69" t="str">
        <f t="shared" si="6"/>
        <v>75</v>
      </c>
      <c r="F57" s="73" t="s">
        <v>36</v>
      </c>
      <c r="G57" s="71" t="str">
        <f t="shared" si="7"/>
        <v>B5</v>
      </c>
      <c r="H57" s="72" t="s">
        <v>35</v>
      </c>
      <c r="I57" s="71" t="str">
        <f t="shared" si="8"/>
        <v>F5</v>
      </c>
      <c r="J57" s="72" t="s">
        <v>34</v>
      </c>
    </row>
    <row r="58" spans="3:16" ht="15" customHeight="1" thickBot="1" x14ac:dyDescent="0.3">
      <c r="C58" s="69" t="str">
        <f t="shared" si="5"/>
        <v>36</v>
      </c>
      <c r="D58" s="73" t="s">
        <v>33</v>
      </c>
      <c r="E58" s="69" t="str">
        <f t="shared" si="6"/>
        <v>76</v>
      </c>
      <c r="F58" s="73" t="s">
        <v>32</v>
      </c>
      <c r="G58" s="71" t="str">
        <f t="shared" si="7"/>
        <v>B6</v>
      </c>
      <c r="H58" s="72" t="s">
        <v>31</v>
      </c>
      <c r="I58" s="71" t="str">
        <f t="shared" si="8"/>
        <v>F6</v>
      </c>
      <c r="J58" s="72" t="s">
        <v>30</v>
      </c>
    </row>
    <row r="59" spans="3:16" ht="15" customHeight="1" thickBot="1" x14ac:dyDescent="0.3">
      <c r="C59" s="71" t="str">
        <f t="shared" si="5"/>
        <v>37</v>
      </c>
      <c r="D59" s="72" t="s">
        <v>29</v>
      </c>
      <c r="E59" s="69" t="str">
        <f t="shared" si="6"/>
        <v>77</v>
      </c>
      <c r="F59" s="73" t="s">
        <v>28</v>
      </c>
      <c r="G59" s="71" t="str">
        <f t="shared" si="7"/>
        <v>B7</v>
      </c>
      <c r="H59" s="72" t="s">
        <v>27</v>
      </c>
      <c r="I59" s="71" t="str">
        <f t="shared" si="8"/>
        <v>F7</v>
      </c>
      <c r="J59" s="72" t="s">
        <v>26</v>
      </c>
      <c r="L59" s="68"/>
    </row>
    <row r="60" spans="3:16" ht="15" customHeight="1" thickBot="1" x14ac:dyDescent="0.3">
      <c r="C60" s="71" t="str">
        <f t="shared" si="5"/>
        <v>38</v>
      </c>
      <c r="D60" s="72" t="s">
        <v>25</v>
      </c>
      <c r="E60" s="69" t="str">
        <f t="shared" si="6"/>
        <v>78</v>
      </c>
      <c r="F60" s="73" t="s">
        <v>356</v>
      </c>
      <c r="G60" s="71" t="str">
        <f t="shared" si="7"/>
        <v>B8</v>
      </c>
      <c r="H60" s="72" t="s">
        <v>24</v>
      </c>
      <c r="I60" s="71" t="str">
        <f t="shared" si="8"/>
        <v>F8</v>
      </c>
      <c r="J60" s="72" t="s">
        <v>23</v>
      </c>
      <c r="L60" s="68"/>
    </row>
    <row r="61" spans="3:16" ht="15" customHeight="1" thickBot="1" x14ac:dyDescent="0.3">
      <c r="C61" s="69" t="str">
        <f t="shared" si="5"/>
        <v>39</v>
      </c>
      <c r="D61" s="73" t="s">
        <v>22</v>
      </c>
      <c r="E61" s="69" t="str">
        <f t="shared" si="6"/>
        <v>79</v>
      </c>
      <c r="F61" s="73" t="s">
        <v>21</v>
      </c>
      <c r="G61" s="71" t="str">
        <f t="shared" si="7"/>
        <v>B9</v>
      </c>
      <c r="H61" s="72" t="s">
        <v>20</v>
      </c>
      <c r="I61" s="71" t="str">
        <f t="shared" si="8"/>
        <v>F9</v>
      </c>
      <c r="J61" s="72" t="s">
        <v>19</v>
      </c>
      <c r="L61" s="68"/>
    </row>
    <row r="62" spans="3:16" ht="15" customHeight="1" thickBot="1" x14ac:dyDescent="0.3">
      <c r="C62" s="69" t="str">
        <f t="shared" si="5"/>
        <v>3A</v>
      </c>
      <c r="D62" s="73" t="s">
        <v>18</v>
      </c>
      <c r="E62" s="69" t="str">
        <f t="shared" si="6"/>
        <v>7A</v>
      </c>
      <c r="F62" s="73" t="s">
        <v>17</v>
      </c>
      <c r="G62" s="71" t="str">
        <f t="shared" si="7"/>
        <v>BA</v>
      </c>
      <c r="H62" s="72" t="s">
        <v>16</v>
      </c>
      <c r="I62" s="71" t="str">
        <f t="shared" si="8"/>
        <v>FA</v>
      </c>
      <c r="J62" s="72" t="s">
        <v>15</v>
      </c>
      <c r="L62" s="68"/>
    </row>
    <row r="63" spans="3:16" ht="15" customHeight="1" thickBot="1" x14ac:dyDescent="0.3">
      <c r="C63" s="69" t="str">
        <f t="shared" si="5"/>
        <v>3B</v>
      </c>
      <c r="D63" s="73" t="s">
        <v>14</v>
      </c>
      <c r="E63" s="69" t="str">
        <f t="shared" si="6"/>
        <v>7B</v>
      </c>
      <c r="F63" s="73" t="s">
        <v>13</v>
      </c>
      <c r="G63" s="71" t="str">
        <f t="shared" si="7"/>
        <v>BB</v>
      </c>
      <c r="H63" s="72" t="s">
        <v>12</v>
      </c>
      <c r="I63" s="71" t="str">
        <f t="shared" si="8"/>
        <v>FB</v>
      </c>
      <c r="J63" s="72" t="s">
        <v>11</v>
      </c>
      <c r="L63" s="68"/>
    </row>
    <row r="64" spans="3:16" ht="15" customHeight="1" thickBot="1" x14ac:dyDescent="0.3">
      <c r="C64" s="71" t="str">
        <f t="shared" si="5"/>
        <v>3C</v>
      </c>
      <c r="D64" s="72" t="s">
        <v>10</v>
      </c>
      <c r="E64" s="69" t="str">
        <f t="shared" si="6"/>
        <v>7C</v>
      </c>
      <c r="F64" s="73" t="s">
        <v>9</v>
      </c>
      <c r="G64" s="71" t="str">
        <f t="shared" si="7"/>
        <v>BC</v>
      </c>
      <c r="H64" s="393"/>
      <c r="I64" s="71" t="str">
        <f t="shared" si="8"/>
        <v>FC</v>
      </c>
      <c r="J64" s="72" t="s">
        <v>8</v>
      </c>
      <c r="L64" s="68"/>
    </row>
    <row r="65" spans="3:12" ht="15" customHeight="1" thickBot="1" x14ac:dyDescent="0.3">
      <c r="C65" s="71" t="str">
        <f t="shared" si="5"/>
        <v>3D</v>
      </c>
      <c r="D65" s="72" t="s">
        <v>7</v>
      </c>
      <c r="E65" s="69" t="str">
        <f t="shared" si="6"/>
        <v>7D</v>
      </c>
      <c r="F65" s="73" t="s">
        <v>6</v>
      </c>
      <c r="G65" s="71" t="str">
        <f t="shared" si="7"/>
        <v>BD</v>
      </c>
      <c r="H65" s="393"/>
      <c r="I65" s="71" t="str">
        <f t="shared" si="8"/>
        <v>FD</v>
      </c>
      <c r="J65" s="72" t="s">
        <v>5</v>
      </c>
      <c r="L65" s="68"/>
    </row>
    <row r="66" spans="3:12" ht="15" customHeight="1" thickBot="1" x14ac:dyDescent="0.3">
      <c r="C66" s="71" t="str">
        <f t="shared" si="5"/>
        <v>3E</v>
      </c>
      <c r="D66" s="72" t="s">
        <v>4</v>
      </c>
      <c r="E66" s="69" t="str">
        <f t="shared" si="6"/>
        <v>7E</v>
      </c>
      <c r="F66" s="73" t="s">
        <v>3</v>
      </c>
      <c r="G66" s="71" t="str">
        <f t="shared" si="7"/>
        <v>BE</v>
      </c>
      <c r="H66" s="393"/>
      <c r="I66" s="71" t="str">
        <f t="shared" si="8"/>
        <v>FE</v>
      </c>
      <c r="J66" s="72" t="s">
        <v>2</v>
      </c>
    </row>
    <row r="67" spans="3:12" ht="15" customHeight="1" thickBot="1" x14ac:dyDescent="0.3">
      <c r="C67" s="71" t="str">
        <f t="shared" si="5"/>
        <v>3F</v>
      </c>
      <c r="D67" s="72" t="s">
        <v>1</v>
      </c>
      <c r="E67" s="69" t="str">
        <f t="shared" si="6"/>
        <v>7F</v>
      </c>
      <c r="F67" s="73" t="s">
        <v>0</v>
      </c>
      <c r="G67" s="71" t="str">
        <f t="shared" si="7"/>
        <v>BF</v>
      </c>
      <c r="H67" s="393"/>
      <c r="I67" s="71" t="str">
        <f t="shared" si="8"/>
        <v>FF</v>
      </c>
      <c r="J67" s="72"/>
      <c r="L67" s="68"/>
    </row>
    <row r="68" spans="3:12" ht="15" customHeight="1" thickBot="1" x14ac:dyDescent="0.3">
      <c r="L68" s="68"/>
    </row>
    <row r="69" spans="3:12" ht="15" customHeight="1" x14ac:dyDescent="0.25">
      <c r="C69" s="113" t="str">
        <f>C4</f>
        <v>0</v>
      </c>
      <c r="D69" s="114" t="str">
        <f t="shared" ref="D69:D100" si="9">D4</f>
        <v>DeviceID</v>
      </c>
      <c r="E69" s="131" t="str">
        <f>C36</f>
        <v>20</v>
      </c>
      <c r="F69" s="132" t="str">
        <f>D36</f>
        <v>CircuitNoise</v>
      </c>
      <c r="G69" s="138" t="str">
        <f>E4</f>
        <v>40</v>
      </c>
      <c r="H69" s="139" t="str">
        <f>F4</f>
        <v>CrosstalkIAmbientCo1</v>
      </c>
      <c r="I69" s="140" t="str">
        <f>E36</f>
        <v>60</v>
      </c>
      <c r="J69" s="141" t="str">
        <f>F36</f>
        <v>InterruptControl</v>
      </c>
      <c r="L69" s="68"/>
    </row>
    <row r="70" spans="3:12" ht="15" customHeight="1" x14ac:dyDescent="0.25">
      <c r="C70" s="115" t="str">
        <f t="shared" ref="C70" si="10">C5</f>
        <v>1</v>
      </c>
      <c r="D70" s="116" t="str">
        <f t="shared" si="9"/>
        <v>MasterControl</v>
      </c>
      <c r="E70" s="133" t="str">
        <f t="shared" ref="E70:E100" si="11">C37</f>
        <v>21</v>
      </c>
      <c r="F70" s="122" t="str">
        <f t="shared" ref="F70:F100" si="12">D37</f>
        <v>NoiseGain</v>
      </c>
      <c r="G70" s="134" t="str">
        <f t="shared" ref="G70:G100" si="13">E5</f>
        <v>41</v>
      </c>
      <c r="H70" s="135" t="str">
        <f t="shared" ref="H70:H87" si="14">F5</f>
        <v>CrosstalkIVGA1Co1</v>
      </c>
      <c r="I70" s="142" t="str">
        <f t="shared" ref="I70:I100" si="15">E37</f>
        <v>61</v>
      </c>
      <c r="J70" s="143" t="str">
        <f t="shared" ref="J70:J100" si="16">F37</f>
        <v>DataInvalid</v>
      </c>
      <c r="L70" s="68"/>
    </row>
    <row r="71" spans="3:12" ht="15" customHeight="1" x14ac:dyDescent="0.25">
      <c r="C71" s="115" t="str">
        <f t="shared" ref="C71" si="17">C6</f>
        <v>2</v>
      </c>
      <c r="D71" s="116" t="str">
        <f t="shared" si="9"/>
        <v>StatusRegisters</v>
      </c>
      <c r="E71" s="133" t="str">
        <f t="shared" si="11"/>
        <v>22</v>
      </c>
      <c r="F71" s="122" t="str">
        <f t="shared" si="12"/>
        <v>FixedError</v>
      </c>
      <c r="G71" s="134" t="str">
        <f t="shared" si="13"/>
        <v>42</v>
      </c>
      <c r="H71" s="135" t="str">
        <f t="shared" si="14"/>
        <v>CrosstalkIVGA2Co1</v>
      </c>
      <c r="I71" s="142" t="str">
        <f t="shared" si="15"/>
        <v>62</v>
      </c>
      <c r="J71" s="143" t="str">
        <f t="shared" si="16"/>
        <v>Detection</v>
      </c>
    </row>
    <row r="72" spans="3:12" ht="15" customHeight="1" x14ac:dyDescent="0.25">
      <c r="C72" s="105" t="str">
        <f t="shared" ref="C72" si="18">C7</f>
        <v>3</v>
      </c>
      <c r="D72" s="385"/>
      <c r="E72" s="133" t="str">
        <f t="shared" si="11"/>
        <v>23</v>
      </c>
      <c r="F72" s="122" t="str">
        <f t="shared" si="12"/>
        <v>CollisionPeakSelect</v>
      </c>
      <c r="G72" s="134" t="str">
        <f t="shared" si="13"/>
        <v>43</v>
      </c>
      <c r="H72" s="135" t="str">
        <f t="shared" si="14"/>
        <v>CrosstalkITempCo2</v>
      </c>
      <c r="I72" s="142" t="str">
        <f t="shared" si="15"/>
        <v>63</v>
      </c>
      <c r="J72" s="143" t="str">
        <f t="shared" si="16"/>
        <v>DetectionCondition1</v>
      </c>
      <c r="L72" s="68"/>
    </row>
    <row r="73" spans="3:12" ht="15" customHeight="1" x14ac:dyDescent="0.25">
      <c r="C73" s="105" t="str">
        <f t="shared" ref="C73" si="19">C8</f>
        <v>4</v>
      </c>
      <c r="D73" s="385"/>
      <c r="E73" s="125" t="str">
        <f t="shared" si="11"/>
        <v>24</v>
      </c>
      <c r="F73" s="126" t="str">
        <f t="shared" si="12"/>
        <v>CrosstalkIExponent</v>
      </c>
      <c r="G73" s="134" t="str">
        <f t="shared" si="13"/>
        <v>44</v>
      </c>
      <c r="H73" s="135" t="str">
        <f t="shared" si="14"/>
        <v>CrosstalkIEmitterCo2</v>
      </c>
      <c r="I73" s="142" t="str">
        <f t="shared" si="15"/>
        <v>64</v>
      </c>
      <c r="J73" s="143" t="str">
        <f t="shared" si="16"/>
        <v>DetectionCondition2</v>
      </c>
    </row>
    <row r="74" spans="3:12" ht="15" customHeight="1" x14ac:dyDescent="0.25">
      <c r="C74" s="105" t="str">
        <f t="shared" ref="C74" si="20">C9</f>
        <v>5</v>
      </c>
      <c r="D74" s="385"/>
      <c r="E74" s="125" t="str">
        <f t="shared" si="11"/>
        <v>25</v>
      </c>
      <c r="F74" s="126" t="str">
        <f t="shared" si="12"/>
        <v>CrosstalkIMSB</v>
      </c>
      <c r="G74" s="134" t="str">
        <f t="shared" si="13"/>
        <v>45</v>
      </c>
      <c r="H74" s="135" t="str">
        <f t="shared" si="14"/>
        <v>CrosstalkIAmbientCo2</v>
      </c>
      <c r="I74" s="142" t="str">
        <f t="shared" si="15"/>
        <v>65</v>
      </c>
      <c r="J74" s="143" t="str">
        <f t="shared" si="16"/>
        <v>ReferenceDistanceforMotionMSB</v>
      </c>
      <c r="L74" s="68"/>
    </row>
    <row r="75" spans="3:12" ht="15" customHeight="1" x14ac:dyDescent="0.25">
      <c r="C75" s="105" t="str">
        <f t="shared" ref="C75" si="21">C10</f>
        <v>6</v>
      </c>
      <c r="D75" s="385"/>
      <c r="E75" s="125" t="str">
        <f t="shared" si="11"/>
        <v>26</v>
      </c>
      <c r="F75" s="126" t="str">
        <f t="shared" si="12"/>
        <v>CrosstalkILSB</v>
      </c>
      <c r="G75" s="134" t="str">
        <f t="shared" si="13"/>
        <v>46</v>
      </c>
      <c r="H75" s="135" t="str">
        <f t="shared" si="14"/>
        <v>CrosstalkIVGA1Co2</v>
      </c>
      <c r="I75" s="142" t="str">
        <f t="shared" si="15"/>
        <v>66</v>
      </c>
      <c r="J75" s="143" t="str">
        <f t="shared" si="16"/>
        <v>ReferenceDistanceforMotionLSB</v>
      </c>
    </row>
    <row r="76" spans="3:12" ht="15" customHeight="1" x14ac:dyDescent="0.25">
      <c r="C76" s="105" t="str">
        <f t="shared" ref="C76" si="22">C11</f>
        <v>7</v>
      </c>
      <c r="D76" s="385"/>
      <c r="E76" s="125" t="str">
        <f t="shared" si="11"/>
        <v>27</v>
      </c>
      <c r="F76" s="126" t="str">
        <f t="shared" si="12"/>
        <v>CrosstalkQExponent</v>
      </c>
      <c r="G76" s="134" t="str">
        <f t="shared" si="13"/>
        <v>47</v>
      </c>
      <c r="H76" s="135" t="str">
        <f t="shared" si="14"/>
        <v>CrosstalkIVGA2Co2</v>
      </c>
      <c r="I76" s="142" t="str">
        <f t="shared" si="15"/>
        <v>67</v>
      </c>
      <c r="J76" s="143" t="str">
        <f t="shared" si="16"/>
        <v>ReferenceMagnitudeExponent</v>
      </c>
      <c r="L76" s="68"/>
    </row>
    <row r="77" spans="3:12" ht="15" customHeight="1" x14ac:dyDescent="0.25">
      <c r="C77" s="105" t="str">
        <f t="shared" ref="C77" si="23">C12</f>
        <v>8</v>
      </c>
      <c r="D77" s="385"/>
      <c r="E77" s="125" t="str">
        <f t="shared" si="11"/>
        <v>28</v>
      </c>
      <c r="F77" s="126" t="str">
        <f t="shared" si="12"/>
        <v>CrosstalkQMSB</v>
      </c>
      <c r="G77" s="134" t="str">
        <f t="shared" si="13"/>
        <v>48</v>
      </c>
      <c r="H77" s="135" t="str">
        <f t="shared" si="14"/>
        <v>CrosstalkQTempCo1</v>
      </c>
      <c r="I77" s="142" t="str">
        <f t="shared" si="15"/>
        <v>68</v>
      </c>
      <c r="J77" s="143" t="str">
        <f t="shared" si="16"/>
        <v>ReferenceMagnitudeSignificand</v>
      </c>
    </row>
    <row r="78" spans="3:12" ht="15" customHeight="1" x14ac:dyDescent="0.25">
      <c r="C78" s="105" t="str">
        <f t="shared" ref="C78" si="24">C13</f>
        <v>9</v>
      </c>
      <c r="D78" s="385"/>
      <c r="E78" s="125" t="str">
        <f t="shared" si="11"/>
        <v>29</v>
      </c>
      <c r="F78" s="126" t="str">
        <f t="shared" si="12"/>
        <v>CrosstalkQLSB</v>
      </c>
      <c r="G78" s="134" t="str">
        <f t="shared" si="13"/>
        <v>49</v>
      </c>
      <c r="H78" s="135" t="str">
        <f t="shared" si="14"/>
        <v>CrosstalkQEmitterCo1</v>
      </c>
      <c r="I78" s="142" t="str">
        <f t="shared" si="15"/>
        <v>69</v>
      </c>
      <c r="J78" s="143" t="str">
        <f t="shared" si="16"/>
        <v>InterruptFlag</v>
      </c>
    </row>
    <row r="79" spans="3:12" ht="15" customHeight="1" x14ac:dyDescent="0.25">
      <c r="C79" s="105" t="str">
        <f t="shared" ref="C79" si="25">C14</f>
        <v>A</v>
      </c>
      <c r="D79" s="385"/>
      <c r="E79" s="125" t="str">
        <f t="shared" si="11"/>
        <v>2A</v>
      </c>
      <c r="F79" s="126" t="str">
        <f t="shared" si="12"/>
        <v>CrosstalkGainMSB</v>
      </c>
      <c r="G79" s="134" t="str">
        <f t="shared" si="13"/>
        <v>4A</v>
      </c>
      <c r="H79" s="135" t="str">
        <f t="shared" si="14"/>
        <v>CrosstalkQAmbientCo1</v>
      </c>
      <c r="I79" s="142" t="str">
        <f t="shared" si="15"/>
        <v>6A</v>
      </c>
      <c r="J79" s="143" t="str">
        <f t="shared" si="16"/>
        <v>DetectionFlag</v>
      </c>
    </row>
    <row r="80" spans="3:12" ht="15" customHeight="1" x14ac:dyDescent="0.25">
      <c r="C80" s="105" t="str">
        <f t="shared" ref="C80" si="26">C15</f>
        <v>B</v>
      </c>
      <c r="D80" s="385"/>
      <c r="E80" s="125" t="str">
        <f t="shared" si="11"/>
        <v>2B</v>
      </c>
      <c r="F80" s="126" t="str">
        <f t="shared" si="12"/>
        <v>CrosstalkGainLSB</v>
      </c>
      <c r="G80" s="134" t="str">
        <f t="shared" si="13"/>
        <v>4B</v>
      </c>
      <c r="H80" s="135" t="str">
        <f t="shared" si="14"/>
        <v>CrosstalkQVGA1Co1</v>
      </c>
      <c r="I80" s="142" t="str">
        <f t="shared" si="15"/>
        <v>6B</v>
      </c>
      <c r="J80" s="143" t="str">
        <f t="shared" si="16"/>
        <v>DetectionFlagReference</v>
      </c>
    </row>
    <row r="81" spans="3:10" ht="15" customHeight="1" x14ac:dyDescent="0.25">
      <c r="C81" s="105" t="str">
        <f t="shared" ref="C81" si="27">C16</f>
        <v>C</v>
      </c>
      <c r="D81" s="385"/>
      <c r="E81" s="125" t="str">
        <f t="shared" si="11"/>
        <v>2C</v>
      </c>
      <c r="F81" s="126" t="str">
        <f t="shared" si="12"/>
        <v>MagnitudeReferenceExp</v>
      </c>
      <c r="G81" s="134" t="str">
        <f t="shared" si="13"/>
        <v>4C</v>
      </c>
      <c r="H81" s="135" t="str">
        <f t="shared" si="14"/>
        <v>CrosstalkQVGA2Co1</v>
      </c>
      <c r="I81" s="104" t="str">
        <f t="shared" si="15"/>
        <v>6C</v>
      </c>
      <c r="J81" s="429"/>
    </row>
    <row r="82" spans="3:10" ht="15" customHeight="1" x14ac:dyDescent="0.25">
      <c r="C82" s="105" t="str">
        <f t="shared" ref="C82" si="28">C17</f>
        <v>D</v>
      </c>
      <c r="D82" s="385"/>
      <c r="E82" s="125" t="str">
        <f t="shared" si="11"/>
        <v>2D</v>
      </c>
      <c r="F82" s="126" t="str">
        <f t="shared" si="12"/>
        <v>MagnitudeReferenceMSB</v>
      </c>
      <c r="G82" s="134" t="str">
        <f t="shared" si="13"/>
        <v>4D</v>
      </c>
      <c r="H82" s="135" t="str">
        <f t="shared" si="14"/>
        <v>CrosstalkQTempCo2</v>
      </c>
      <c r="I82" s="104" t="str">
        <f t="shared" si="15"/>
        <v>6D</v>
      </c>
      <c r="J82" s="429"/>
    </row>
    <row r="83" spans="3:10" ht="15" customHeight="1" x14ac:dyDescent="0.25">
      <c r="C83" s="105" t="str">
        <f t="shared" ref="C83" si="29">C18</f>
        <v>E</v>
      </c>
      <c r="D83" s="385"/>
      <c r="E83" s="125" t="str">
        <f t="shared" si="11"/>
        <v>2E</v>
      </c>
      <c r="F83" s="126" t="str">
        <f t="shared" si="12"/>
        <v>MagnitudeReferenceLSB</v>
      </c>
      <c r="G83" s="134" t="str">
        <f t="shared" si="13"/>
        <v>4E</v>
      </c>
      <c r="H83" s="135" t="str">
        <f t="shared" si="14"/>
        <v>CrosstalkQEmitterCo2</v>
      </c>
      <c r="I83" s="104" t="str">
        <f t="shared" si="15"/>
        <v>6E</v>
      </c>
      <c r="J83" s="429"/>
    </row>
    <row r="84" spans="3:10" ht="15" customHeight="1" x14ac:dyDescent="0.25">
      <c r="C84" s="105" t="str">
        <f t="shared" ref="C84" si="30">C19</f>
        <v>F</v>
      </c>
      <c r="D84" s="385"/>
      <c r="E84" s="125" t="str">
        <f t="shared" si="11"/>
        <v>2F</v>
      </c>
      <c r="F84" s="126" t="str">
        <f t="shared" si="12"/>
        <v>PhaseOffsetMSB</v>
      </c>
      <c r="G84" s="134" t="str">
        <f t="shared" si="13"/>
        <v>4F</v>
      </c>
      <c r="H84" s="135" t="str">
        <f t="shared" si="14"/>
        <v>CrosstalkQAmbientCo2</v>
      </c>
      <c r="I84" s="104" t="str">
        <f t="shared" si="15"/>
        <v>6F</v>
      </c>
      <c r="J84" s="429"/>
    </row>
    <row r="85" spans="3:10" ht="15" customHeight="1" x14ac:dyDescent="0.25">
      <c r="C85" s="117" t="str">
        <f t="shared" ref="C85" si="31">C20</f>
        <v>10</v>
      </c>
      <c r="D85" s="118" t="str">
        <f t="shared" si="9"/>
        <v>IntegrationTime</v>
      </c>
      <c r="E85" s="125" t="str">
        <f t="shared" si="11"/>
        <v>30</v>
      </c>
      <c r="F85" s="126" t="str">
        <f t="shared" si="12"/>
        <v>PhaseOffsetLSB</v>
      </c>
      <c r="G85" s="134" t="str">
        <f t="shared" si="13"/>
        <v>50</v>
      </c>
      <c r="H85" s="135" t="str">
        <f t="shared" si="14"/>
        <v>CrosstalkQVGA1Co2</v>
      </c>
      <c r="I85" s="144" t="str">
        <f t="shared" si="15"/>
        <v>70</v>
      </c>
      <c r="J85" s="145" t="str">
        <f t="shared" si="16"/>
        <v>Zone1ThresholdHighMSB</v>
      </c>
    </row>
    <row r="86" spans="3:10" ht="15" customHeight="1" x14ac:dyDescent="0.25">
      <c r="C86" s="117" t="str">
        <f t="shared" ref="C86" si="32">C21</f>
        <v>11</v>
      </c>
      <c r="D86" s="118" t="str">
        <f t="shared" si="9"/>
        <v>SamplePeriod</v>
      </c>
      <c r="E86" s="134" t="str">
        <f t="shared" si="11"/>
        <v>31</v>
      </c>
      <c r="F86" s="135" t="str">
        <f t="shared" si="12"/>
        <v>TemperatureReference</v>
      </c>
      <c r="G86" s="134" t="str">
        <f t="shared" si="13"/>
        <v>51</v>
      </c>
      <c r="H86" s="135" t="str">
        <f t="shared" si="14"/>
        <v>CrosstalkQVGA2Co2</v>
      </c>
      <c r="I86" s="144" t="str">
        <f t="shared" si="15"/>
        <v>71</v>
      </c>
      <c r="J86" s="145" t="str">
        <f t="shared" si="16"/>
        <v>Zone1ThresholdHighLSB</v>
      </c>
    </row>
    <row r="87" spans="3:10" ht="15" customHeight="1" x14ac:dyDescent="0.25">
      <c r="C87" s="117" t="str">
        <f t="shared" ref="C87" si="33">C22</f>
        <v>12</v>
      </c>
      <c r="D87" s="118" t="str">
        <f t="shared" si="9"/>
        <v>SamplePeriodRange</v>
      </c>
      <c r="E87" s="134" t="str">
        <f t="shared" si="11"/>
        <v>32</v>
      </c>
      <c r="F87" s="135" t="str">
        <f t="shared" si="12"/>
        <v>EmitterReference</v>
      </c>
      <c r="G87" s="134" t="str">
        <f t="shared" si="13"/>
        <v>52</v>
      </c>
      <c r="H87" s="135" t="str">
        <f t="shared" si="14"/>
        <v>EmitterSelectforOpenLoop</v>
      </c>
      <c r="I87" s="144" t="str">
        <f t="shared" si="15"/>
        <v>72</v>
      </c>
      <c r="J87" s="145" t="str">
        <f t="shared" si="16"/>
        <v>Zone1ThresholdLowMSB</v>
      </c>
    </row>
    <row r="88" spans="3:10" ht="15" customHeight="1" x14ac:dyDescent="0.25">
      <c r="C88" s="117" t="str">
        <f t="shared" ref="C88" si="34">C23</f>
        <v>13</v>
      </c>
      <c r="D88" s="118" t="str">
        <f t="shared" si="9"/>
        <v>SampleControl</v>
      </c>
      <c r="E88" s="134" t="str">
        <f t="shared" si="11"/>
        <v>33</v>
      </c>
      <c r="F88" s="135" t="str">
        <f t="shared" si="12"/>
        <v>PhaseExponent</v>
      </c>
      <c r="G88" s="104" t="str">
        <f t="shared" si="13"/>
        <v>53</v>
      </c>
      <c r="H88" s="385"/>
      <c r="I88" s="144" t="str">
        <f t="shared" si="15"/>
        <v>73</v>
      </c>
      <c r="J88" s="145" t="str">
        <f t="shared" si="16"/>
        <v>Zone1ThresholdLowLSB</v>
      </c>
    </row>
    <row r="89" spans="3:10" ht="15" customHeight="1" x14ac:dyDescent="0.25">
      <c r="C89" s="117" t="str">
        <f t="shared" ref="C89" si="35">C24</f>
        <v>14</v>
      </c>
      <c r="D89" s="118" t="str">
        <f t="shared" si="9"/>
        <v>DCCalIntegrationTime</v>
      </c>
      <c r="E89" s="134" t="str">
        <f t="shared" si="11"/>
        <v>34</v>
      </c>
      <c r="F89" s="135" t="str">
        <f t="shared" si="12"/>
        <v>PhaseOffsetTempCo1</v>
      </c>
      <c r="G89" s="104" t="str">
        <f t="shared" si="13"/>
        <v>54</v>
      </c>
      <c r="H89" s="385"/>
      <c r="I89" s="144" t="str">
        <f t="shared" si="15"/>
        <v>74</v>
      </c>
      <c r="J89" s="145" t="str">
        <f t="shared" si="16"/>
        <v>Zone2ThresholdHighMSB</v>
      </c>
    </row>
    <row r="90" spans="3:10" ht="15" customHeight="1" x14ac:dyDescent="0.25">
      <c r="C90" s="117" t="str">
        <f t="shared" ref="C90" si="36">C25</f>
        <v>15</v>
      </c>
      <c r="D90" s="118" t="str">
        <f t="shared" si="9"/>
        <v>ZPCalIntegrationTime</v>
      </c>
      <c r="E90" s="134" t="str">
        <f t="shared" si="11"/>
        <v>35</v>
      </c>
      <c r="F90" s="135" t="str">
        <f t="shared" si="12"/>
        <v>PhaseOffsetEmitterCo1</v>
      </c>
      <c r="G90" s="104" t="str">
        <f t="shared" si="13"/>
        <v>55</v>
      </c>
      <c r="H90" s="385"/>
      <c r="I90" s="144" t="str">
        <f t="shared" si="15"/>
        <v>75</v>
      </c>
      <c r="J90" s="145" t="str">
        <f t="shared" si="16"/>
        <v>Zone2ThresholdHighLSB</v>
      </c>
    </row>
    <row r="91" spans="3:10" ht="15" customHeight="1" x14ac:dyDescent="0.25">
      <c r="C91" s="117" t="str">
        <f t="shared" ref="C91" si="37">C26</f>
        <v>16</v>
      </c>
      <c r="D91" s="118" t="str">
        <f t="shared" si="9"/>
        <v>CollisionIntegrationTime</v>
      </c>
      <c r="E91" s="134" t="str">
        <f t="shared" si="11"/>
        <v>36</v>
      </c>
      <c r="F91" s="135" t="str">
        <f t="shared" si="12"/>
        <v>PhaseOffsetAmbientCo1</v>
      </c>
      <c r="G91" s="104" t="str">
        <f t="shared" si="13"/>
        <v>56</v>
      </c>
      <c r="H91" s="385"/>
      <c r="I91" s="144" t="str">
        <f t="shared" si="15"/>
        <v>76</v>
      </c>
      <c r="J91" s="145" t="str">
        <f t="shared" si="16"/>
        <v>Zone2ThresholdLowMSB</v>
      </c>
    </row>
    <row r="92" spans="3:10" ht="15" customHeight="1" x14ac:dyDescent="0.25">
      <c r="C92" s="119" t="str">
        <f t="shared" ref="C92" si="38">C27</f>
        <v>17</v>
      </c>
      <c r="D92" s="120" t="str">
        <f t="shared" si="9"/>
        <v>AGCControl1</v>
      </c>
      <c r="E92" s="134" t="str">
        <f t="shared" si="11"/>
        <v>37</v>
      </c>
      <c r="F92" s="135" t="str">
        <f t="shared" si="12"/>
        <v>PhaseOffsetVGA1Co1</v>
      </c>
      <c r="G92" s="104" t="str">
        <f t="shared" si="13"/>
        <v>57</v>
      </c>
      <c r="H92" s="385"/>
      <c r="I92" s="144" t="str">
        <f t="shared" si="15"/>
        <v>77</v>
      </c>
      <c r="J92" s="145" t="str">
        <f t="shared" si="16"/>
        <v>Zone2ThresholdLowLSB</v>
      </c>
    </row>
    <row r="93" spans="3:10" ht="15" customHeight="1" x14ac:dyDescent="0.25">
      <c r="C93" s="119" t="str">
        <f t="shared" ref="C93" si="39">C28</f>
        <v>18</v>
      </c>
      <c r="D93" s="120" t="str">
        <f t="shared" si="9"/>
        <v>AGCControl2</v>
      </c>
      <c r="E93" s="134" t="str">
        <f t="shared" si="11"/>
        <v>38</v>
      </c>
      <c r="F93" s="135" t="str">
        <f t="shared" si="12"/>
        <v>PhaseOffsetVGA2Co1</v>
      </c>
      <c r="G93" s="104" t="str">
        <f t="shared" si="13"/>
        <v>58</v>
      </c>
      <c r="H93" s="385"/>
      <c r="I93" s="144" t="str">
        <f t="shared" si="15"/>
        <v>78</v>
      </c>
      <c r="J93" s="145" t="str">
        <f t="shared" si="16"/>
        <v>Zone3ThresholdHighMSB</v>
      </c>
    </row>
    <row r="94" spans="3:10" ht="15" customHeight="1" x14ac:dyDescent="0.25">
      <c r="C94" s="119" t="str">
        <f t="shared" ref="C94" si="40">C29</f>
        <v>19</v>
      </c>
      <c r="D94" s="120" t="str">
        <f t="shared" si="9"/>
        <v>AGCControl3</v>
      </c>
      <c r="E94" s="134" t="str">
        <f t="shared" si="11"/>
        <v>39</v>
      </c>
      <c r="F94" s="135" t="str">
        <f t="shared" si="12"/>
        <v>PhaseOffsetTempCo2</v>
      </c>
      <c r="G94" s="104" t="str">
        <f t="shared" si="13"/>
        <v>59</v>
      </c>
      <c r="H94" s="385"/>
      <c r="I94" s="144" t="str">
        <f t="shared" si="15"/>
        <v>79</v>
      </c>
      <c r="J94" s="145" t="str">
        <f t="shared" si="16"/>
        <v>Zone3ThresholdHighLSB</v>
      </c>
    </row>
    <row r="95" spans="3:10" ht="15" customHeight="1" x14ac:dyDescent="0.25">
      <c r="C95" s="119" t="str">
        <f t="shared" ref="C95" si="41">C30</f>
        <v>1A</v>
      </c>
      <c r="D95" s="120" t="str">
        <f t="shared" si="9"/>
        <v>DSPEnable</v>
      </c>
      <c r="E95" s="134" t="str">
        <f t="shared" si="11"/>
        <v>3A</v>
      </c>
      <c r="F95" s="135" t="str">
        <f t="shared" si="12"/>
        <v>PhaseOffsetEmitterCo2</v>
      </c>
      <c r="G95" s="104" t="str">
        <f t="shared" si="13"/>
        <v>5A</v>
      </c>
      <c r="H95" s="385"/>
      <c r="I95" s="144" t="str">
        <f t="shared" si="15"/>
        <v>7A</v>
      </c>
      <c r="J95" s="145" t="str">
        <f t="shared" si="16"/>
        <v>Zone3ThresholdLowMSB</v>
      </c>
    </row>
    <row r="96" spans="3:10" ht="15" customHeight="1" x14ac:dyDescent="0.25">
      <c r="C96" s="121" t="str">
        <f t="shared" ref="C96" si="42">C31</f>
        <v>1B</v>
      </c>
      <c r="D96" s="122" t="str">
        <f t="shared" si="9"/>
        <v>DCSaturationThreshold</v>
      </c>
      <c r="E96" s="134" t="str">
        <f t="shared" si="11"/>
        <v>3B</v>
      </c>
      <c r="F96" s="135" t="str">
        <f t="shared" si="12"/>
        <v>PhaseOffsetAmbientCo2</v>
      </c>
      <c r="G96" s="104" t="str">
        <f t="shared" si="13"/>
        <v>5B</v>
      </c>
      <c r="H96" s="385"/>
      <c r="I96" s="144" t="str">
        <f t="shared" si="15"/>
        <v>7B</v>
      </c>
      <c r="J96" s="145" t="str">
        <f t="shared" si="16"/>
        <v>Zone3ThresholdLowLSB</v>
      </c>
    </row>
    <row r="97" spans="3:19" ht="15" customHeight="1" x14ac:dyDescent="0.25">
      <c r="C97" s="121" t="str">
        <f t="shared" ref="C97" si="43">C32</f>
        <v>1C</v>
      </c>
      <c r="D97" s="122" t="str">
        <f t="shared" si="9"/>
        <v>NoiseThresholdOffset</v>
      </c>
      <c r="E97" s="134" t="str">
        <f t="shared" si="11"/>
        <v>3C</v>
      </c>
      <c r="F97" s="135" t="str">
        <f t="shared" si="12"/>
        <v>PhaseOffsetVGA1Co2</v>
      </c>
      <c r="G97" s="104" t="str">
        <f t="shared" si="13"/>
        <v>5C</v>
      </c>
      <c r="H97" s="385"/>
      <c r="I97" s="144" t="str">
        <f t="shared" si="15"/>
        <v>7C</v>
      </c>
      <c r="J97" s="145" t="str">
        <f t="shared" si="16"/>
        <v>MagnitudeThreshold1HighExponent</v>
      </c>
    </row>
    <row r="98" spans="3:19" ht="15" customHeight="1" x14ac:dyDescent="0.25">
      <c r="C98" s="121" t="str">
        <f t="shared" ref="C98" si="44">C33</f>
        <v>1D</v>
      </c>
      <c r="D98" s="122" t="str">
        <f t="shared" si="9"/>
        <v>NoiseThresholdSlope</v>
      </c>
      <c r="E98" s="134" t="str">
        <f t="shared" si="11"/>
        <v>3D</v>
      </c>
      <c r="F98" s="135" t="str">
        <f t="shared" si="12"/>
        <v>PhaseOffsetVGA2Co2</v>
      </c>
      <c r="G98" s="104" t="str">
        <f t="shared" si="13"/>
        <v>5D</v>
      </c>
      <c r="H98" s="385"/>
      <c r="I98" s="144" t="str">
        <f t="shared" si="15"/>
        <v>7D</v>
      </c>
      <c r="J98" s="145" t="str">
        <f t="shared" si="16"/>
        <v>MagnitudeThreshold1High</v>
      </c>
    </row>
    <row r="99" spans="3:19" ht="15" customHeight="1" x14ac:dyDescent="0.25">
      <c r="C99" s="121" t="str">
        <f t="shared" ref="C99" si="45">C34</f>
        <v>1E</v>
      </c>
      <c r="D99" s="122" t="str">
        <f t="shared" si="9"/>
        <v>MagnitudeSquelchExponent</v>
      </c>
      <c r="E99" s="134" t="str">
        <f t="shared" si="11"/>
        <v>3E</v>
      </c>
      <c r="F99" s="135" t="str">
        <f t="shared" si="12"/>
        <v>CrosstalkITempCo1</v>
      </c>
      <c r="G99" s="104" t="str">
        <f t="shared" si="13"/>
        <v>5E</v>
      </c>
      <c r="H99" s="385"/>
      <c r="I99" s="144" t="str">
        <f t="shared" si="15"/>
        <v>7E</v>
      </c>
      <c r="J99" s="145" t="str">
        <f t="shared" si="16"/>
        <v>MagnitudeThreshold2LowExponent</v>
      </c>
    </row>
    <row r="100" spans="3:19" ht="15" customHeight="1" thickBot="1" x14ac:dyDescent="0.3">
      <c r="C100" s="123" t="str">
        <f t="shared" ref="C100" si="46">C35</f>
        <v>1F</v>
      </c>
      <c r="D100" s="124" t="str">
        <f t="shared" si="9"/>
        <v>MagnitudeSquelch</v>
      </c>
      <c r="E100" s="136" t="str">
        <f t="shared" si="11"/>
        <v>3F</v>
      </c>
      <c r="F100" s="137" t="str">
        <f t="shared" si="12"/>
        <v>CrosstalkIEmitterCo1</v>
      </c>
      <c r="G100" s="106" t="str">
        <f t="shared" si="13"/>
        <v>5F</v>
      </c>
      <c r="H100" s="386"/>
      <c r="I100" s="146" t="str">
        <f t="shared" si="15"/>
        <v>7F</v>
      </c>
      <c r="J100" s="147" t="str">
        <f t="shared" si="16"/>
        <v>MagnitudeThreshold2Low</v>
      </c>
    </row>
    <row r="101" spans="3:19" s="108" customFormat="1" ht="15" customHeight="1" thickBot="1" x14ac:dyDescent="0.3">
      <c r="C101" s="390"/>
      <c r="D101" s="390"/>
      <c r="E101" s="390"/>
      <c r="F101" s="390"/>
      <c r="G101" s="390"/>
      <c r="H101" s="390"/>
      <c r="I101" s="390"/>
      <c r="J101" s="390"/>
      <c r="S101" s="112"/>
    </row>
    <row r="102" spans="3:19" s="108" customFormat="1" ht="15" customHeight="1" x14ac:dyDescent="0.25">
      <c r="C102" s="391"/>
      <c r="D102" s="184" t="str">
        <f>M5</f>
        <v>statusRegisters</v>
      </c>
      <c r="E102" s="387"/>
      <c r="F102" s="185" t="str">
        <f>Q7</f>
        <v>closedLoopCalibrationRegisters</v>
      </c>
      <c r="G102" s="387"/>
      <c r="H102" s="186" t="str">
        <f>M14</f>
        <v>analogControlRegisters</v>
      </c>
      <c r="I102" s="430"/>
      <c r="J102" s="187" t="str">
        <f>M18</f>
        <v>lightSampleStatusRegisters</v>
      </c>
      <c r="S102" s="112"/>
    </row>
    <row r="103" spans="3:19" s="108" customFormat="1" ht="15" customHeight="1" x14ac:dyDescent="0.25">
      <c r="C103" s="391"/>
      <c r="D103" s="188" t="str">
        <f>M6</f>
        <v>samplingControlRegisters</v>
      </c>
      <c r="E103" s="388"/>
      <c r="F103" s="135" t="str">
        <f>M9</f>
        <v>openLoopCorrectionRegisters</v>
      </c>
      <c r="G103" s="388"/>
      <c r="H103" s="179" t="str">
        <f>M16</f>
        <v>DftRegisters</v>
      </c>
      <c r="I103" s="431"/>
      <c r="J103" s="189" t="str">
        <f>Y19</f>
        <v>calibrationStatusRegisters</v>
      </c>
      <c r="S103" s="112"/>
    </row>
    <row r="104" spans="3:19" s="108" customFormat="1" ht="15" customHeight="1" x14ac:dyDescent="0.25">
      <c r="C104" s="391"/>
      <c r="D104" s="190" t="str">
        <f>T6</f>
        <v>algorithmControlRegisters</v>
      </c>
      <c r="E104" s="388"/>
      <c r="F104" s="152" t="str">
        <f>M11</f>
        <v>interruptRegisters</v>
      </c>
      <c r="G104" s="388"/>
      <c r="H104" s="180" t="str">
        <f>M17</f>
        <v>fuseRegisters</v>
      </c>
      <c r="I104" s="431"/>
      <c r="J104" s="191" t="str">
        <f>X20</f>
        <v>debuggingRegisters</v>
      </c>
      <c r="S104" s="112"/>
    </row>
    <row r="105" spans="3:19" s="108" customFormat="1" ht="15" customHeight="1" thickBot="1" x14ac:dyDescent="0.3">
      <c r="C105" s="391"/>
      <c r="D105" s="192" t="str">
        <f>X6</f>
        <v>signalIntegrityRegisters</v>
      </c>
      <c r="E105" s="389"/>
      <c r="F105" s="193" t="str">
        <f>M12</f>
        <v>detectionModeControlRegisters</v>
      </c>
      <c r="G105" s="389"/>
      <c r="H105" s="194" t="str">
        <f>R17</f>
        <v>digitalTestReg</v>
      </c>
      <c r="I105" s="432"/>
      <c r="J105" s="195"/>
      <c r="S105" s="112"/>
    </row>
    <row r="106" spans="3:19" s="108" customFormat="1" ht="15" customHeight="1" x14ac:dyDescent="0.25">
      <c r="C106" s="109"/>
      <c r="D106" s="110"/>
      <c r="E106" s="109"/>
      <c r="F106" s="110"/>
      <c r="G106" s="109"/>
      <c r="H106" s="111"/>
      <c r="I106" s="109"/>
      <c r="J106" s="110"/>
      <c r="S106" s="112"/>
    </row>
    <row r="107" spans="3:19" ht="15" customHeight="1" thickBot="1" x14ac:dyDescent="0.3"/>
    <row r="108" spans="3:19" ht="15" customHeight="1" x14ac:dyDescent="0.25">
      <c r="C108" s="148" t="str">
        <f>G4</f>
        <v>80</v>
      </c>
      <c r="D108" s="149" t="str">
        <f>H4</f>
        <v>MagnitudeThreshold2HighExponent</v>
      </c>
      <c r="E108" s="127" t="str">
        <f>G36</f>
        <v>A0</v>
      </c>
      <c r="F108" s="128" t="str">
        <f>H36</f>
        <v>VGA2ControlforCollision</v>
      </c>
      <c r="G108" s="160" t="str">
        <f>I4</f>
        <v>C0</v>
      </c>
      <c r="H108" s="161" t="str">
        <f>J4</f>
        <v>FuseOperation</v>
      </c>
      <c r="I108" s="170" t="str">
        <f>I36</f>
        <v>E0</v>
      </c>
      <c r="J108" s="171" t="str">
        <f>J36</f>
        <v>EmitterVoltageBefore</v>
      </c>
    </row>
    <row r="109" spans="3:19" ht="15" customHeight="1" x14ac:dyDescent="0.25">
      <c r="C109" s="150" t="str">
        <f t="shared" ref="C109:C139" si="47">G5</f>
        <v>81</v>
      </c>
      <c r="D109" s="151" t="str">
        <f t="shared" ref="D109:D139" si="48">H5</f>
        <v>MagnitudeThreshold2High</v>
      </c>
      <c r="E109" s="129" t="str">
        <f t="shared" ref="E109:F109" si="49">G37</f>
        <v>A1</v>
      </c>
      <c r="F109" s="130" t="str">
        <f t="shared" si="49"/>
        <v>ADCVrefCode</v>
      </c>
      <c r="G109" s="162" t="str">
        <f t="shared" ref="G109:H109" si="50">I5</f>
        <v>C1</v>
      </c>
      <c r="H109" s="163" t="str">
        <f t="shared" si="50"/>
        <v>Fusereg1</v>
      </c>
      <c r="I109" s="167" t="str">
        <f t="shared" ref="I109:J109" si="51">I37</f>
        <v>E1</v>
      </c>
      <c r="J109" s="172" t="str">
        <f t="shared" si="51"/>
        <v>EmitterVoltageAfter</v>
      </c>
    </row>
    <row r="110" spans="3:19" ht="15" customHeight="1" x14ac:dyDescent="0.25">
      <c r="C110" s="150" t="str">
        <f t="shared" si="47"/>
        <v>82</v>
      </c>
      <c r="D110" s="151" t="str">
        <f t="shared" si="48"/>
        <v>MagnitudeThreshold3LowExponent</v>
      </c>
      <c r="E110" s="129" t="str">
        <f t="shared" ref="E110:F110" si="52">G38</f>
        <v>A2</v>
      </c>
      <c r="F110" s="130" t="str">
        <f t="shared" si="52"/>
        <v>PeakDetectorThresholds0</v>
      </c>
      <c r="G110" s="162" t="str">
        <f t="shared" ref="G110:H110" si="53">I6</f>
        <v>C2</v>
      </c>
      <c r="H110" s="163" t="str">
        <f t="shared" si="53"/>
        <v>Fuse_reg2</v>
      </c>
      <c r="I110" s="167" t="str">
        <f t="shared" ref="I110:J110" si="54">I38</f>
        <v>E2</v>
      </c>
      <c r="J110" s="172" t="str">
        <f t="shared" si="54"/>
        <v>AFETemperature</v>
      </c>
    </row>
    <row r="111" spans="3:19" ht="15" customHeight="1" x14ac:dyDescent="0.25">
      <c r="C111" s="150" t="str">
        <f t="shared" si="47"/>
        <v>83</v>
      </c>
      <c r="D111" s="151" t="str">
        <f t="shared" si="48"/>
        <v>MagnitudeThreshold3Low</v>
      </c>
      <c r="E111" s="129" t="str">
        <f t="shared" ref="E111:F111" si="55">G39</f>
        <v>A3</v>
      </c>
      <c r="F111" s="130" t="str">
        <f t="shared" si="55"/>
        <v>PeakDetectorThresholds1</v>
      </c>
      <c r="G111" s="162" t="str">
        <f t="shared" ref="G111:H111" si="56">I7</f>
        <v>C3</v>
      </c>
      <c r="H111" s="163" t="str">
        <f t="shared" si="56"/>
        <v>Fusereg3</v>
      </c>
      <c r="I111" s="167" t="str">
        <f t="shared" ref="I111:J111" si="57">I39</f>
        <v>E3</v>
      </c>
      <c r="J111" s="172" t="str">
        <f t="shared" si="57"/>
        <v>AmbientADC</v>
      </c>
    </row>
    <row r="112" spans="3:19" ht="15" customHeight="1" x14ac:dyDescent="0.25">
      <c r="C112" s="150" t="str">
        <f t="shared" si="47"/>
        <v>84</v>
      </c>
      <c r="D112" s="151" t="str">
        <f t="shared" si="48"/>
        <v>MotionDistanceThresholdMSB</v>
      </c>
      <c r="E112" s="129" t="str">
        <f t="shared" ref="E112:F112" si="58">G40</f>
        <v>A4</v>
      </c>
      <c r="F112" s="130" t="str">
        <f t="shared" si="58"/>
        <v>PeakDetectorThresholds2</v>
      </c>
      <c r="G112" s="162" t="str">
        <f t="shared" ref="G112:H112" si="59">I8</f>
        <v>C4</v>
      </c>
      <c r="H112" s="163" t="str">
        <f t="shared" si="59"/>
        <v>Fusereg4</v>
      </c>
      <c r="I112" s="167" t="str">
        <f t="shared" ref="I112:J112" si="60">I40</f>
        <v>E4</v>
      </c>
      <c r="J112" s="172" t="str">
        <f t="shared" si="60"/>
        <v>VGA1</v>
      </c>
    </row>
    <row r="113" spans="3:10" ht="15" customHeight="1" x14ac:dyDescent="0.25">
      <c r="C113" s="150" t="str">
        <f t="shared" si="47"/>
        <v>85</v>
      </c>
      <c r="D113" s="151" t="str">
        <f t="shared" si="48"/>
        <v>MotionDistanceThresholdLSB</v>
      </c>
      <c r="E113" s="129" t="str">
        <f t="shared" ref="E113:F113" si="61">G41</f>
        <v>A5</v>
      </c>
      <c r="F113" s="130" t="str">
        <f t="shared" si="61"/>
        <v>EmitterVoltageADCOffset</v>
      </c>
      <c r="G113" s="164" t="str">
        <f t="shared" ref="G113:H113" si="62">I9</f>
        <v>C5</v>
      </c>
      <c r="H113" s="165" t="str">
        <f t="shared" si="62"/>
        <v>testreg1</v>
      </c>
      <c r="I113" s="167" t="str">
        <f t="shared" ref="I113:J113" si="63">I41</f>
        <v>E5</v>
      </c>
      <c r="J113" s="172" t="str">
        <f t="shared" si="63"/>
        <v>VGA2</v>
      </c>
    </row>
    <row r="114" spans="3:10" ht="15" customHeight="1" x14ac:dyDescent="0.25">
      <c r="C114" s="150" t="str">
        <f t="shared" si="47"/>
        <v>86</v>
      </c>
      <c r="D114" s="151" t="str">
        <f t="shared" si="48"/>
        <v>MotionMagnitudeThreshold</v>
      </c>
      <c r="E114" s="129" t="str">
        <f t="shared" ref="E114:F114" si="64">G42</f>
        <v>A6</v>
      </c>
      <c r="F114" s="130" t="str">
        <f t="shared" si="64"/>
        <v>EmitterVoltageADCMuxSelect</v>
      </c>
      <c r="G114" s="164" t="str">
        <f t="shared" ref="G114:H114" si="65">I10</f>
        <v>C6</v>
      </c>
      <c r="H114" s="165" t="str">
        <f t="shared" si="65"/>
        <v>testreg2</v>
      </c>
      <c r="I114" s="167" t="str">
        <f t="shared" ref="I114:J114" si="66">I42</f>
        <v>E6</v>
      </c>
      <c r="J114" s="172" t="str">
        <f t="shared" si="66"/>
        <v>GainMSB</v>
      </c>
    </row>
    <row r="115" spans="3:10" ht="15" customHeight="1" x14ac:dyDescent="0.25">
      <c r="C115" s="105" t="str">
        <f t="shared" si="47"/>
        <v>87</v>
      </c>
      <c r="D115" s="385"/>
      <c r="E115" s="129" t="str">
        <f t="shared" ref="E115:F115" si="67">G43</f>
        <v>A7</v>
      </c>
      <c r="F115" s="130" t="str">
        <f t="shared" si="67"/>
        <v>TempSensorRegA</v>
      </c>
      <c r="G115" s="164" t="str">
        <f t="shared" ref="G115:H115" si="68">I11</f>
        <v>C7</v>
      </c>
      <c r="H115" s="165" t="str">
        <f t="shared" si="68"/>
        <v>testreg3</v>
      </c>
      <c r="I115" s="167" t="str">
        <f t="shared" ref="I115:J115" si="69">I43</f>
        <v>E7</v>
      </c>
      <c r="J115" s="172" t="str">
        <f t="shared" si="69"/>
        <v>GainLSB</v>
      </c>
    </row>
    <row r="116" spans="3:10" ht="15" customHeight="1" x14ac:dyDescent="0.25">
      <c r="C116" s="105" t="str">
        <f t="shared" si="47"/>
        <v>88</v>
      </c>
      <c r="D116" s="385"/>
      <c r="E116" s="129" t="str">
        <f t="shared" ref="E116:F116" si="70">G44</f>
        <v>A8</v>
      </c>
      <c r="F116" s="130" t="str">
        <f t="shared" si="70"/>
        <v>TempSensorRegB</v>
      </c>
      <c r="G116" s="164" t="str">
        <f t="shared" ref="G116:H116" si="71">I12</f>
        <v>C8</v>
      </c>
      <c r="H116" s="165" t="str">
        <f t="shared" si="71"/>
        <v>testreg4</v>
      </c>
      <c r="I116" s="167" t="str">
        <f t="shared" ref="I116:J116" si="72">I44</f>
        <v>E8</v>
      </c>
      <c r="J116" s="172" t="str">
        <f t="shared" si="72"/>
        <v>IADCMSB</v>
      </c>
    </row>
    <row r="117" spans="3:10" ht="15" customHeight="1" x14ac:dyDescent="0.25">
      <c r="C117" s="105" t="str">
        <f t="shared" si="47"/>
        <v>89</v>
      </c>
      <c r="D117" s="385"/>
      <c r="E117" s="129" t="str">
        <f t="shared" ref="E117:F117" si="73">G45</f>
        <v>A9</v>
      </c>
      <c r="F117" s="130" t="str">
        <f t="shared" si="73"/>
        <v>TempSensorRegC</v>
      </c>
      <c r="G117" s="164" t="str">
        <f t="shared" ref="G117:H117" si="74">I13</f>
        <v>C9</v>
      </c>
      <c r="H117" s="165" t="str">
        <f t="shared" si="74"/>
        <v>testmux</v>
      </c>
      <c r="I117" s="167" t="str">
        <f t="shared" ref="I117:J117" si="75">I45</f>
        <v>E9</v>
      </c>
      <c r="J117" s="172" t="str">
        <f t="shared" si="75"/>
        <v>IADCLSB</v>
      </c>
    </row>
    <row r="118" spans="3:10" ht="15" customHeight="1" x14ac:dyDescent="0.25">
      <c r="C118" s="105" t="str">
        <f t="shared" si="47"/>
        <v>8A</v>
      </c>
      <c r="D118" s="385"/>
      <c r="E118" s="129" t="str">
        <f t="shared" ref="E118:F118" si="76">G46</f>
        <v>AA</v>
      </c>
      <c r="F118" s="130" t="str">
        <f t="shared" si="76"/>
        <v>TempSensorADCMode</v>
      </c>
      <c r="G118" s="164" t="str">
        <f t="shared" ref="G118:H118" si="77">I14</f>
        <v>CA</v>
      </c>
      <c r="H118" s="165" t="str">
        <f t="shared" si="77"/>
        <v>testsample</v>
      </c>
      <c r="I118" s="167" t="str">
        <f t="shared" ref="I118:J118" si="78">I46</f>
        <v>EA</v>
      </c>
      <c r="J118" s="172" t="str">
        <f t="shared" si="78"/>
        <v>QADCMSB</v>
      </c>
    </row>
    <row r="119" spans="3:10" ht="15" customHeight="1" x14ac:dyDescent="0.25">
      <c r="C119" s="105" t="str">
        <f t="shared" si="47"/>
        <v>8B</v>
      </c>
      <c r="D119" s="385"/>
      <c r="E119" s="129" t="str">
        <f t="shared" ref="E119:F119" si="79">G47</f>
        <v>AB</v>
      </c>
      <c r="F119" s="130" t="str">
        <f t="shared" si="79"/>
        <v>BPFSelect</v>
      </c>
      <c r="G119" s="164" t="str">
        <f t="shared" ref="G119:H119" si="80">I15</f>
        <v>CB</v>
      </c>
      <c r="H119" s="165" t="str">
        <f t="shared" si="80"/>
        <v>testreadsanple</v>
      </c>
      <c r="I119" s="167" t="str">
        <f t="shared" ref="I119:J119" si="81">I47</f>
        <v>EB</v>
      </c>
      <c r="J119" s="172" t="str">
        <f t="shared" si="81"/>
        <v>QADCLSB</v>
      </c>
    </row>
    <row r="120" spans="3:10" ht="15" customHeight="1" x14ac:dyDescent="0.25">
      <c r="C120" s="105" t="str">
        <f t="shared" si="47"/>
        <v>8C</v>
      </c>
      <c r="D120" s="385"/>
      <c r="E120" s="129" t="str">
        <f t="shared" ref="E120:F120" si="82">G48</f>
        <v>AC</v>
      </c>
      <c r="F120" s="130" t="str">
        <f t="shared" si="82"/>
        <v>Oscillator_AAFOffset</v>
      </c>
      <c r="G120" s="164" t="str">
        <f t="shared" ref="G120:H120" si="83">I16</f>
        <v>CC</v>
      </c>
      <c r="H120" s="165" t="str">
        <f t="shared" si="83"/>
        <v>testtrim1</v>
      </c>
      <c r="I120" s="173" t="str">
        <f t="shared" ref="I120:J120" si="84">I48</f>
        <v>EC</v>
      </c>
      <c r="J120" s="174" t="str">
        <f t="shared" si="84"/>
        <v>DCCalibrationIMSB</v>
      </c>
    </row>
    <row r="121" spans="3:10" ht="15" customHeight="1" x14ac:dyDescent="0.25">
      <c r="C121" s="105" t="str">
        <f t="shared" si="47"/>
        <v>8D</v>
      </c>
      <c r="D121" s="385"/>
      <c r="E121" s="129" t="str">
        <f t="shared" ref="E121:F121" si="85">G49</f>
        <v>AD</v>
      </c>
      <c r="F121" s="130" t="str">
        <f t="shared" si="85"/>
        <v>OscillatorSelect</v>
      </c>
      <c r="G121" s="164" t="str">
        <f t="shared" ref="G121:H121" si="86">I17</f>
        <v>CD</v>
      </c>
      <c r="H121" s="165" t="str">
        <f t="shared" si="86"/>
        <v>testtrim2</v>
      </c>
      <c r="I121" s="173" t="str">
        <f t="shared" ref="I121:J121" si="87">I49</f>
        <v>ED</v>
      </c>
      <c r="J121" s="174" t="str">
        <f t="shared" si="87"/>
        <v>DCCalibrationILSB</v>
      </c>
    </row>
    <row r="122" spans="3:10" ht="15" customHeight="1" x14ac:dyDescent="0.25">
      <c r="C122" s="105" t="str">
        <f t="shared" si="47"/>
        <v>8E</v>
      </c>
      <c r="D122" s="385"/>
      <c r="E122" s="129" t="str">
        <f t="shared" ref="E122:F122" si="88">G50</f>
        <v>AE</v>
      </c>
      <c r="F122" s="130" t="str">
        <f t="shared" si="88"/>
        <v>InternalRSET</v>
      </c>
      <c r="G122" s="164" t="str">
        <f t="shared" ref="G122:H122" si="89">I18</f>
        <v>CE</v>
      </c>
      <c r="H122" s="165" t="str">
        <f t="shared" si="89"/>
        <v>testtrim3</v>
      </c>
      <c r="I122" s="173" t="str">
        <f t="shared" ref="I122:J122" si="90">I50</f>
        <v>EE</v>
      </c>
      <c r="J122" s="174" t="str">
        <f t="shared" si="90"/>
        <v>DCCalibrationQMSB</v>
      </c>
    </row>
    <row r="123" spans="3:10" ht="15" customHeight="1" x14ac:dyDescent="0.25">
      <c r="C123" s="105" t="str">
        <f t="shared" si="47"/>
        <v>8F</v>
      </c>
      <c r="D123" s="385"/>
      <c r="E123" s="129" t="str">
        <f t="shared" ref="E123:F123" si="91">G51</f>
        <v>AF</v>
      </c>
      <c r="F123" s="130" t="str">
        <f t="shared" si="91"/>
        <v>Spares</v>
      </c>
      <c r="G123" s="164" t="str">
        <f t="shared" ref="G123:H123" si="92">I19</f>
        <v>CF</v>
      </c>
      <c r="H123" s="165" t="str">
        <f t="shared" si="92"/>
        <v>testtrim4</v>
      </c>
      <c r="I123" s="173" t="str">
        <f t="shared" ref="I123:J123" si="93">I51</f>
        <v>EF</v>
      </c>
      <c r="J123" s="174" t="str">
        <f t="shared" si="93"/>
        <v>DCCalibrationQLSB</v>
      </c>
    </row>
    <row r="124" spans="3:10" ht="15" customHeight="1" x14ac:dyDescent="0.25">
      <c r="C124" s="154" t="str">
        <f t="shared" si="47"/>
        <v>90</v>
      </c>
      <c r="D124" s="130" t="str">
        <f t="shared" si="48"/>
        <v>DriverRange</v>
      </c>
      <c r="E124" s="158" t="str">
        <f t="shared" ref="E124:F124" si="94">G52</f>
        <v>B0</v>
      </c>
      <c r="F124" s="159" t="str">
        <f t="shared" si="94"/>
        <v>Command</v>
      </c>
      <c r="G124" s="167" t="str">
        <f t="shared" ref="G124:H124" si="95">I20</f>
        <v>D0</v>
      </c>
      <c r="H124" s="166" t="str">
        <f t="shared" si="95"/>
        <v>DataInvalid</v>
      </c>
      <c r="I124" s="173" t="str">
        <f t="shared" ref="I124:J124" si="96">I52</f>
        <v>F0</v>
      </c>
      <c r="J124" s="174" t="str">
        <f t="shared" si="96"/>
        <v>ZPCalibrationIMSB</v>
      </c>
    </row>
    <row r="125" spans="3:10" ht="15" customHeight="1" x14ac:dyDescent="0.25">
      <c r="C125" s="154" t="str">
        <f t="shared" si="47"/>
        <v>91</v>
      </c>
      <c r="D125" s="130" t="str">
        <f t="shared" si="48"/>
        <v>EmitterCurrentDAC</v>
      </c>
      <c r="E125" s="158" t="str">
        <f t="shared" ref="E125:F125" si="97">G53</f>
        <v>B1</v>
      </c>
      <c r="F125" s="159" t="str">
        <f t="shared" si="97"/>
        <v>I2CFast</v>
      </c>
      <c r="G125" s="167" t="str">
        <f t="shared" ref="G125:H125" si="98">I21</f>
        <v>D1</v>
      </c>
      <c r="H125" s="166" t="str">
        <f t="shared" si="98"/>
        <v>DistanceReadoutMSB</v>
      </c>
      <c r="I125" s="173" t="str">
        <f t="shared" ref="I125:J125" si="99">I53</f>
        <v>F1</v>
      </c>
      <c r="J125" s="174" t="str">
        <f t="shared" si="99"/>
        <v>ZPCalibrationILSB</v>
      </c>
    </row>
    <row r="126" spans="3:10" ht="15" customHeight="1" x14ac:dyDescent="0.25">
      <c r="C126" s="154" t="str">
        <f t="shared" si="47"/>
        <v>92</v>
      </c>
      <c r="D126" s="130" t="str">
        <f t="shared" si="48"/>
        <v>DriverControl</v>
      </c>
      <c r="E126" s="158" t="str">
        <f t="shared" ref="E126:F126" si="100">G54</f>
        <v>B2</v>
      </c>
      <c r="F126" s="159" t="str">
        <f t="shared" si="100"/>
        <v>RivisionID</v>
      </c>
      <c r="G126" s="167" t="str">
        <f t="shared" ref="G126:H126" si="101">I22</f>
        <v>D2</v>
      </c>
      <c r="H126" s="166" t="str">
        <f t="shared" si="101"/>
        <v>DistanceReadoutLSB</v>
      </c>
      <c r="I126" s="173" t="str">
        <f t="shared" ref="I126:J126" si="102">I54</f>
        <v>F2</v>
      </c>
      <c r="J126" s="174" t="str">
        <f t="shared" si="102"/>
        <v>ZPCalibrationQMSB</v>
      </c>
    </row>
    <row r="127" spans="3:10" ht="15" customHeight="1" x14ac:dyDescent="0.25">
      <c r="C127" s="154" t="str">
        <f t="shared" si="47"/>
        <v>93</v>
      </c>
      <c r="D127" s="130" t="str">
        <f t="shared" si="48"/>
        <v>ThresholdCurrentDAC</v>
      </c>
      <c r="E127" s="158" t="str">
        <f t="shared" ref="E127:F127" si="103">G55</f>
        <v>B3</v>
      </c>
      <c r="F127" s="159" t="str">
        <f t="shared" si="103"/>
        <v>BlockOverride1</v>
      </c>
      <c r="G127" s="167" t="str">
        <f t="shared" ref="G127:H127" si="104">I23</f>
        <v>D3</v>
      </c>
      <c r="H127" s="166" t="str">
        <f t="shared" si="104"/>
        <v>PrecisionMSB</v>
      </c>
      <c r="I127" s="173" t="str">
        <f t="shared" ref="I127:J127" si="105">I55</f>
        <v>F3</v>
      </c>
      <c r="J127" s="174" t="str">
        <f t="shared" si="105"/>
        <v>ZPCalibrationQLSB</v>
      </c>
    </row>
    <row r="128" spans="3:10" ht="15" customHeight="1" x14ac:dyDescent="0.25">
      <c r="C128" s="154" t="str">
        <f t="shared" si="47"/>
        <v>94</v>
      </c>
      <c r="D128" s="130" t="str">
        <f t="shared" si="48"/>
        <v>DriverBoost</v>
      </c>
      <c r="E128" s="158" t="str">
        <f t="shared" ref="E128:F128" si="106">G56</f>
        <v>B4</v>
      </c>
      <c r="F128" s="159" t="str">
        <f t="shared" si="106"/>
        <v>BlockOverride2</v>
      </c>
      <c r="G128" s="167" t="str">
        <f t="shared" ref="G128:H128" si="107">I24</f>
        <v>D4</v>
      </c>
      <c r="H128" s="166" t="str">
        <f t="shared" si="107"/>
        <v>PercisionLSB</v>
      </c>
      <c r="I128" s="173" t="str">
        <f t="shared" ref="I128:J128" si="108">I56</f>
        <v>F4</v>
      </c>
      <c r="J128" s="174" t="str">
        <f t="shared" si="108"/>
        <v>ZeroPhaseMSB</v>
      </c>
    </row>
    <row r="129" spans="3:10" ht="15" customHeight="1" x14ac:dyDescent="0.25">
      <c r="C129" s="154" t="str">
        <f t="shared" si="47"/>
        <v>95</v>
      </c>
      <c r="D129" s="130" t="str">
        <f t="shared" si="48"/>
        <v>DriverBoostDuration</v>
      </c>
      <c r="E129" s="158" t="str">
        <f t="shared" ref="E129:F129" si="109">G57</f>
        <v>B5</v>
      </c>
      <c r="F129" s="159" t="str">
        <f t="shared" si="109"/>
        <v>StateMachineControl</v>
      </c>
      <c r="G129" s="167" t="str">
        <f t="shared" ref="G129:H129" si="110">I25</f>
        <v>D5</v>
      </c>
      <c r="H129" s="166" t="str">
        <f t="shared" si="110"/>
        <v>MagnitudeExponent</v>
      </c>
      <c r="I129" s="173" t="str">
        <f t="shared" ref="I129:J129" si="111">I57</f>
        <v>F5</v>
      </c>
      <c r="J129" s="174" t="str">
        <f t="shared" si="111"/>
        <v>ZeroPhaseLSB</v>
      </c>
    </row>
    <row r="130" spans="3:10" ht="15" customHeight="1" x14ac:dyDescent="0.25">
      <c r="C130" s="154" t="str">
        <f t="shared" si="47"/>
        <v>96</v>
      </c>
      <c r="D130" s="130" t="str">
        <f t="shared" si="48"/>
        <v>DriverChargeBalancingDAC</v>
      </c>
      <c r="E130" s="158" t="str">
        <f t="shared" ref="E130:F130" si="112">G58</f>
        <v>B6</v>
      </c>
      <c r="F130" s="159" t="str">
        <f t="shared" si="112"/>
        <v>StateMachineOverride</v>
      </c>
      <c r="G130" s="167" t="str">
        <f t="shared" ref="G130:H130" si="113">I26</f>
        <v>D6</v>
      </c>
      <c r="H130" s="166" t="str">
        <f t="shared" si="113"/>
        <v>MagnitudeSignificandMSB</v>
      </c>
      <c r="I130" s="173" t="str">
        <f t="shared" ref="I130:J130" si="114">I58</f>
        <v>F6</v>
      </c>
      <c r="J130" s="174" t="str">
        <f t="shared" si="114"/>
        <v>ZPMagnitudeExp</v>
      </c>
    </row>
    <row r="131" spans="3:10" ht="15" customHeight="1" x14ac:dyDescent="0.25">
      <c r="C131" s="154" t="str">
        <f t="shared" si="47"/>
        <v>97</v>
      </c>
      <c r="D131" s="130" t="str">
        <f t="shared" si="48"/>
        <v>FrontendControl</v>
      </c>
      <c r="E131" s="158" t="str">
        <f t="shared" ref="E131:F131" si="115">G59</f>
        <v>B7</v>
      </c>
      <c r="F131" s="159" t="str">
        <f t="shared" si="115"/>
        <v>StateMachineOverride1</v>
      </c>
      <c r="G131" s="167" t="str">
        <f t="shared" ref="G131:H131" si="116">I27</f>
        <v>D7</v>
      </c>
      <c r="H131" s="166" t="str">
        <f t="shared" si="116"/>
        <v>MagnitudeSignificandLSB</v>
      </c>
      <c r="I131" s="173" t="str">
        <f t="shared" ref="I131:J131" si="117">I59</f>
        <v>F7</v>
      </c>
      <c r="J131" s="174" t="str">
        <f t="shared" si="117"/>
        <v>ZPMagnitudeMSB</v>
      </c>
    </row>
    <row r="132" spans="3:10" ht="15" customHeight="1" x14ac:dyDescent="0.25">
      <c r="C132" s="154" t="str">
        <f t="shared" si="47"/>
        <v>98</v>
      </c>
      <c r="D132" s="130" t="str">
        <f t="shared" si="48"/>
        <v>AFEControlRegisters</v>
      </c>
      <c r="E132" s="158" t="str">
        <f t="shared" ref="E132:F132" si="118">G60</f>
        <v>B8</v>
      </c>
      <c r="F132" s="159" t="str">
        <f t="shared" si="118"/>
        <v>AnalogMonitorControl</v>
      </c>
      <c r="G132" s="167" t="str">
        <f t="shared" ref="G132:H132" si="119">I28</f>
        <v>D8</v>
      </c>
      <c r="H132" s="166" t="str">
        <f t="shared" si="119"/>
        <v>PhaseReadoutMSB</v>
      </c>
      <c r="I132" s="173" t="str">
        <f t="shared" ref="I132:J132" si="120">I60</f>
        <v>F8</v>
      </c>
      <c r="J132" s="174" t="str">
        <f t="shared" si="120"/>
        <v>ZPMagnitudeLSB</v>
      </c>
    </row>
    <row r="133" spans="3:10" ht="15" customHeight="1" x14ac:dyDescent="0.25">
      <c r="C133" s="154" t="str">
        <f t="shared" si="47"/>
        <v>99</v>
      </c>
      <c r="D133" s="130" t="str">
        <f t="shared" si="48"/>
        <v>AmbientADCTestFeatures</v>
      </c>
      <c r="E133" s="158" t="str">
        <f t="shared" ref="E133:F133" si="121">G61</f>
        <v>B9</v>
      </c>
      <c r="F133" s="159" t="str">
        <f t="shared" si="121"/>
        <v>NCOControl1</v>
      </c>
      <c r="G133" s="167" t="str">
        <f t="shared" ref="G133:H133" si="122">I29</f>
        <v>D9</v>
      </c>
      <c r="H133" s="166" t="str">
        <f t="shared" si="122"/>
        <v>PhaseReadoutLSB</v>
      </c>
      <c r="I133" s="173" t="str">
        <f t="shared" ref="I133:J133" si="123">I61</f>
        <v>F9</v>
      </c>
      <c r="J133" s="174" t="str">
        <f t="shared" si="123"/>
        <v>VGA1ZP</v>
      </c>
    </row>
    <row r="134" spans="3:10" ht="15" customHeight="1" x14ac:dyDescent="0.25">
      <c r="C134" s="154" t="str">
        <f t="shared" si="47"/>
        <v>9A</v>
      </c>
      <c r="D134" s="130" t="str">
        <f t="shared" si="48"/>
        <v>VGAOffsetCode</v>
      </c>
      <c r="E134" s="158" t="str">
        <f t="shared" ref="E134:F134" si="124">G62</f>
        <v>BA</v>
      </c>
      <c r="F134" s="159" t="str">
        <f t="shared" si="124"/>
        <v>NCOControl2</v>
      </c>
      <c r="G134" s="167" t="str">
        <f t="shared" ref="G134:H134" si="125">I30</f>
        <v>DA</v>
      </c>
      <c r="H134" s="166" t="str">
        <f t="shared" si="125"/>
        <v>IRawExponent</v>
      </c>
      <c r="I134" s="173" t="str">
        <f t="shared" ref="I134:J134" si="126">I62</f>
        <v>FA</v>
      </c>
      <c r="J134" s="174" t="str">
        <f t="shared" si="126"/>
        <v>VGA2ZP</v>
      </c>
    </row>
    <row r="135" spans="3:10" ht="15" customHeight="1" x14ac:dyDescent="0.25">
      <c r="C135" s="154" t="str">
        <f t="shared" si="47"/>
        <v>9B</v>
      </c>
      <c r="D135" s="130" t="str">
        <f t="shared" si="48"/>
        <v>VGA1ManualforLight</v>
      </c>
      <c r="E135" s="158" t="str">
        <f t="shared" ref="E135:F135" si="127">G63</f>
        <v>BB</v>
      </c>
      <c r="F135" s="159" t="str">
        <f t="shared" si="127"/>
        <v>NCOControl3</v>
      </c>
      <c r="G135" s="167" t="str">
        <f t="shared" ref="G135:H135" si="128">I31</f>
        <v>DB</v>
      </c>
      <c r="H135" s="166" t="str">
        <f t="shared" si="128"/>
        <v>IRawMSB</v>
      </c>
      <c r="I135" s="173" t="str">
        <f t="shared" ref="I135:J135" si="129">I63</f>
        <v>FB</v>
      </c>
      <c r="J135" s="174" t="str">
        <f t="shared" si="129"/>
        <v>TempSensorRawMSB</v>
      </c>
    </row>
    <row r="136" spans="3:10" ht="15" customHeight="1" x14ac:dyDescent="0.25">
      <c r="C136" s="154" t="str">
        <f t="shared" si="47"/>
        <v>9C</v>
      </c>
      <c r="D136" s="130" t="str">
        <f t="shared" si="48"/>
        <v>VGA2ManualforLight</v>
      </c>
      <c r="E136" s="104" t="str">
        <f t="shared" ref="E136" si="130">G64</f>
        <v>BC</v>
      </c>
      <c r="F136" s="385"/>
      <c r="G136" s="167" t="str">
        <f t="shared" ref="G136:H136" si="131">I32</f>
        <v>DC</v>
      </c>
      <c r="H136" s="166" t="str">
        <f t="shared" si="131"/>
        <v>IRawLSB</v>
      </c>
      <c r="I136" s="175" t="str">
        <f t="shared" ref="I136:J136" si="132">I64</f>
        <v>FC</v>
      </c>
      <c r="J136" s="176" t="str">
        <f t="shared" si="132"/>
        <v>TempSensorRawLSB</v>
      </c>
    </row>
    <row r="137" spans="3:10" ht="15" customHeight="1" x14ac:dyDescent="0.25">
      <c r="C137" s="154" t="str">
        <f t="shared" si="47"/>
        <v>9D</v>
      </c>
      <c r="D137" s="130" t="str">
        <f t="shared" si="48"/>
        <v>VGA1ManualforZP</v>
      </c>
      <c r="E137" s="104" t="str">
        <f t="shared" ref="E137" si="133">G65</f>
        <v>BD</v>
      </c>
      <c r="F137" s="385"/>
      <c r="G137" s="167" t="str">
        <f t="shared" ref="G137:H137" si="134">I33</f>
        <v>DD</v>
      </c>
      <c r="H137" s="166" t="str">
        <f t="shared" si="134"/>
        <v>QRawExponent</v>
      </c>
      <c r="I137" s="175" t="str">
        <f t="shared" ref="I137:J137" si="135">I65</f>
        <v>FD</v>
      </c>
      <c r="J137" s="176" t="str">
        <f t="shared" si="135"/>
        <v>AGCState</v>
      </c>
    </row>
    <row r="138" spans="3:10" ht="15" customHeight="1" x14ac:dyDescent="0.25">
      <c r="C138" s="154" t="str">
        <f t="shared" si="47"/>
        <v>9E</v>
      </c>
      <c r="D138" s="130" t="str">
        <f t="shared" si="48"/>
        <v>VGA2ManualforZP</v>
      </c>
      <c r="E138" s="104" t="str">
        <f t="shared" ref="E138" si="136">G66</f>
        <v>BE</v>
      </c>
      <c r="F138" s="385"/>
      <c r="G138" s="167" t="str">
        <f t="shared" ref="G138:H138" si="137">I34</f>
        <v>DE</v>
      </c>
      <c r="H138" s="166" t="str">
        <f t="shared" si="137"/>
        <v>QRawMSB</v>
      </c>
      <c r="I138" s="175" t="str">
        <f t="shared" ref="I138:J138" si="138">I66</f>
        <v>FE</v>
      </c>
      <c r="J138" s="176" t="str">
        <f t="shared" si="138"/>
        <v>AGCStateZP</v>
      </c>
    </row>
    <row r="139" spans="3:10" ht="15" customHeight="1" thickBot="1" x14ac:dyDescent="0.3">
      <c r="C139" s="155" t="str">
        <f t="shared" si="47"/>
        <v>9F</v>
      </c>
      <c r="D139" s="156" t="str">
        <f t="shared" si="48"/>
        <v>VGA1ControlforCollision</v>
      </c>
      <c r="E139" s="106" t="str">
        <f t="shared" ref="E139" si="139">G67</f>
        <v>BF</v>
      </c>
      <c r="F139" s="386"/>
      <c r="G139" s="168" t="str">
        <f t="shared" ref="G139:H139" si="140">I35</f>
        <v>DF</v>
      </c>
      <c r="H139" s="169" t="str">
        <f t="shared" si="140"/>
        <v>QRawLSB</v>
      </c>
      <c r="I139" s="177" t="str">
        <f t="shared" ref="I139" si="141">I67</f>
        <v>FF</v>
      </c>
      <c r="J139" s="178"/>
    </row>
    <row r="140" spans="3:10" ht="15" customHeight="1" thickBot="1" x14ac:dyDescent="0.3">
      <c r="C140" s="433"/>
      <c r="D140" s="433"/>
      <c r="E140" s="433"/>
      <c r="F140" s="433"/>
      <c r="G140" s="433"/>
      <c r="H140" s="433"/>
      <c r="I140" s="433"/>
      <c r="J140" s="433"/>
    </row>
    <row r="141" spans="3:10" ht="15" customHeight="1" x14ac:dyDescent="0.25">
      <c r="C141" s="434"/>
      <c r="D141" s="196" t="str">
        <f>D102</f>
        <v>statusRegisters</v>
      </c>
      <c r="E141" s="418"/>
      <c r="F141" s="197" t="str">
        <f>F102</f>
        <v>closedLoopCalibrationRegisters</v>
      </c>
      <c r="G141" s="418"/>
      <c r="H141" s="198" t="str">
        <f>H102</f>
        <v>analogControlRegisters</v>
      </c>
      <c r="I141" s="418"/>
      <c r="J141" s="171" t="str">
        <f>J102</f>
        <v>lightSampleStatusRegisters</v>
      </c>
    </row>
    <row r="142" spans="3:10" ht="15" customHeight="1" x14ac:dyDescent="0.25">
      <c r="C142" s="434"/>
      <c r="D142" s="199" t="str">
        <f t="shared" ref="D142:F144" si="142">D103</f>
        <v>samplingControlRegisters</v>
      </c>
      <c r="E142" s="419"/>
      <c r="F142" s="181" t="str">
        <f t="shared" si="142"/>
        <v>openLoopCorrectionRegisters</v>
      </c>
      <c r="G142" s="419"/>
      <c r="H142" s="157" t="str">
        <f t="shared" ref="H142" si="143">H103</f>
        <v>DftRegisters</v>
      </c>
      <c r="I142" s="419"/>
      <c r="J142" s="174" t="str">
        <f t="shared" ref="J142" si="144">J103</f>
        <v>calibrationStatusRegisters</v>
      </c>
    </row>
    <row r="143" spans="3:10" ht="15" customHeight="1" x14ac:dyDescent="0.25">
      <c r="C143" s="434"/>
      <c r="D143" s="200" t="str">
        <f t="shared" si="142"/>
        <v>algorithmControlRegisters</v>
      </c>
      <c r="E143" s="419"/>
      <c r="F143" s="182" t="str">
        <f t="shared" si="142"/>
        <v>interruptRegisters</v>
      </c>
      <c r="G143" s="419"/>
      <c r="H143" s="153" t="str">
        <f t="shared" ref="H143" si="145">H104</f>
        <v>fuseRegisters</v>
      </c>
      <c r="I143" s="419"/>
      <c r="J143" s="176" t="str">
        <f t="shared" ref="J143" si="146">J104</f>
        <v>debuggingRegisters</v>
      </c>
    </row>
    <row r="144" spans="3:10" ht="15" customHeight="1" thickBot="1" x14ac:dyDescent="0.3">
      <c r="C144" s="434"/>
      <c r="D144" s="201" t="str">
        <f t="shared" si="142"/>
        <v>signalIntegrityRegisters</v>
      </c>
      <c r="E144" s="420"/>
      <c r="F144" s="193" t="str">
        <f t="shared" si="142"/>
        <v>detectionModeControlRegisters</v>
      </c>
      <c r="G144" s="420"/>
      <c r="H144" s="202" t="str">
        <f t="shared" ref="H144" si="147">H105</f>
        <v>digitalTestReg</v>
      </c>
      <c r="I144" s="420"/>
      <c r="J144" s="203"/>
    </row>
  </sheetData>
  <dataConsolidate link="1"/>
  <mergeCells count="47">
    <mergeCell ref="E141:E144"/>
    <mergeCell ref="G141:G144"/>
    <mergeCell ref="I141:I144"/>
    <mergeCell ref="M18:AB18"/>
    <mergeCell ref="M19:X19"/>
    <mergeCell ref="Y19:AB19"/>
    <mergeCell ref="M20:W20"/>
    <mergeCell ref="X20:AA20"/>
    <mergeCell ref="H64:H67"/>
    <mergeCell ref="J81:J84"/>
    <mergeCell ref="H88:H100"/>
    <mergeCell ref="I102:I105"/>
    <mergeCell ref="C140:J140"/>
    <mergeCell ref="C141:C144"/>
    <mergeCell ref="D72:D84"/>
    <mergeCell ref="D115:D123"/>
    <mergeCell ref="T13:AB13"/>
    <mergeCell ref="M14:AB15"/>
    <mergeCell ref="M16:X16"/>
    <mergeCell ref="M17:Q17"/>
    <mergeCell ref="R17:AB17"/>
    <mergeCell ref="P5:AB5"/>
    <mergeCell ref="P10:AB10"/>
    <mergeCell ref="Y11:AB11"/>
    <mergeCell ref="Y16:AB16"/>
    <mergeCell ref="M5:O5"/>
    <mergeCell ref="M6:S6"/>
    <mergeCell ref="T6:W6"/>
    <mergeCell ref="X6:AB6"/>
    <mergeCell ref="M7:P7"/>
    <mergeCell ref="Q7:AB7"/>
    <mergeCell ref="M9:AB9"/>
    <mergeCell ref="N8:AB8"/>
    <mergeCell ref="M10:O10"/>
    <mergeCell ref="M11:X11"/>
    <mergeCell ref="M12:AB12"/>
    <mergeCell ref="M13:S13"/>
    <mergeCell ref="C3:J3"/>
    <mergeCell ref="D7:D19"/>
    <mergeCell ref="F23:F35"/>
    <mergeCell ref="H11:H19"/>
    <mergeCell ref="F48:F51"/>
    <mergeCell ref="F136:F139"/>
    <mergeCell ref="E102:E105"/>
    <mergeCell ref="G102:G105"/>
    <mergeCell ref="C101:J101"/>
    <mergeCell ref="C102:C10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M95"/>
  <sheetViews>
    <sheetView workbookViewId="0">
      <selection activeCell="B2" sqref="B2"/>
    </sheetView>
  </sheetViews>
  <sheetFormatPr defaultRowHeight="15" x14ac:dyDescent="0.25"/>
  <cols>
    <col min="2" max="2" width="37.28515625" bestFit="1" customWidth="1"/>
    <col min="3" max="3" width="7.140625" style="25" bestFit="1" customWidth="1"/>
    <col min="4" max="7" width="17.140625" style="4" customWidth="1"/>
    <col min="8" max="8" width="19.140625" style="4" customWidth="1"/>
    <col min="9" max="11" width="17.140625" style="4" customWidth="1"/>
  </cols>
  <sheetData>
    <row r="1" spans="2:11" ht="15.75" thickBot="1" x14ac:dyDescent="0.3"/>
    <row r="2" spans="2:11" ht="15.75" thickBot="1" x14ac:dyDescent="0.3">
      <c r="B2" s="17" t="str">
        <f>fields!F9</f>
        <v>status</v>
      </c>
      <c r="C2" s="16" t="s">
        <v>209</v>
      </c>
      <c r="D2" s="18">
        <v>7</v>
      </c>
      <c r="E2" s="18">
        <f>D2-1</f>
        <v>6</v>
      </c>
      <c r="F2" s="18">
        <f t="shared" ref="F2:K2" si="0">E2-1</f>
        <v>5</v>
      </c>
      <c r="G2" s="18">
        <f t="shared" si="0"/>
        <v>4</v>
      </c>
      <c r="H2" s="18">
        <f t="shared" si="0"/>
        <v>3</v>
      </c>
      <c r="I2" s="18">
        <f t="shared" si="0"/>
        <v>2</v>
      </c>
      <c r="J2" s="18">
        <f t="shared" si="0"/>
        <v>1</v>
      </c>
      <c r="K2" s="19">
        <f t="shared" si="0"/>
        <v>0</v>
      </c>
    </row>
    <row r="3" spans="2:11" x14ac:dyDescent="0.25">
      <c r="B3" s="20" t="str">
        <f>fields!G9</f>
        <v>DeviceID</v>
      </c>
      <c r="C3" s="28" t="str">
        <f>fields!H9</f>
        <v>0</v>
      </c>
      <c r="D3" s="437" t="str">
        <f>fields!I9</f>
        <v>chip_id</v>
      </c>
      <c r="E3" s="437"/>
      <c r="F3" s="437"/>
      <c r="G3" s="437"/>
      <c r="H3" s="437"/>
      <c r="I3" s="437"/>
      <c r="J3" s="437"/>
      <c r="K3" s="438"/>
    </row>
    <row r="4" spans="2:11" x14ac:dyDescent="0.25">
      <c r="B4" s="6" t="str">
        <f>fields!G10</f>
        <v>MasterControl</v>
      </c>
      <c r="C4" s="30" t="str">
        <f>fields!H10</f>
        <v>1</v>
      </c>
      <c r="D4" s="435"/>
      <c r="E4" s="435"/>
      <c r="F4" s="435"/>
      <c r="G4" s="435"/>
      <c r="H4" s="435"/>
      <c r="I4" s="435"/>
      <c r="J4" s="435"/>
      <c r="K4" s="7" t="str">
        <f>fields!I10</f>
        <v>c_en</v>
      </c>
    </row>
    <row r="5" spans="2:11" ht="15.75" thickBot="1" x14ac:dyDescent="0.3">
      <c r="B5" s="8" t="str">
        <f>fields!G11</f>
        <v>StatusRegisters</v>
      </c>
      <c r="C5" s="26" t="str">
        <f>fields!H11</f>
        <v>2</v>
      </c>
      <c r="D5" s="436"/>
      <c r="E5" s="436"/>
      <c r="F5" s="436"/>
      <c r="G5" s="436"/>
      <c r="H5" s="9" t="str">
        <f>fields!I11</f>
        <v>sleeping</v>
      </c>
      <c r="I5" s="9" t="str">
        <f>fields!I12</f>
        <v>vddok</v>
      </c>
      <c r="J5" s="9" t="str">
        <f>fields!I13</f>
        <v>ready</v>
      </c>
      <c r="K5" s="10" t="str">
        <f>fields!I14</f>
        <v>enout</v>
      </c>
    </row>
    <row r="6" spans="2:11" ht="15.75" thickBot="1" x14ac:dyDescent="0.3"/>
    <row r="7" spans="2:11" ht="15.75" thickBot="1" x14ac:dyDescent="0.3">
      <c r="B7" s="11" t="str">
        <f>fields!F15</f>
        <v>samplingControl</v>
      </c>
      <c r="C7" s="14" t="str">
        <f>C2</f>
        <v>Addr</v>
      </c>
      <c r="D7" s="12">
        <f>D2</f>
        <v>7</v>
      </c>
      <c r="E7" s="12">
        <f t="shared" ref="E7:K7" si="1">E2</f>
        <v>6</v>
      </c>
      <c r="F7" s="12">
        <f t="shared" si="1"/>
        <v>5</v>
      </c>
      <c r="G7" s="12">
        <f t="shared" si="1"/>
        <v>4</v>
      </c>
      <c r="H7" s="12">
        <f t="shared" si="1"/>
        <v>3</v>
      </c>
      <c r="I7" s="12">
        <f t="shared" si="1"/>
        <v>2</v>
      </c>
      <c r="J7" s="12">
        <f t="shared" si="1"/>
        <v>1</v>
      </c>
      <c r="K7" s="13">
        <f t="shared" si="1"/>
        <v>0</v>
      </c>
    </row>
    <row r="8" spans="2:11" x14ac:dyDescent="0.25">
      <c r="B8" s="20" t="str">
        <f>fields!G15</f>
        <v>IntegrationTime</v>
      </c>
      <c r="C8" s="28" t="str">
        <f>fields!H15</f>
        <v>10</v>
      </c>
      <c r="D8" s="437" t="str">
        <f>fields!I15</f>
        <v>sample_num</v>
      </c>
      <c r="E8" s="437"/>
      <c r="F8" s="437"/>
      <c r="G8" s="437"/>
      <c r="H8" s="437" t="str">
        <f>fields!I16</f>
        <v>sample_len</v>
      </c>
      <c r="I8" s="437"/>
      <c r="J8" s="437"/>
      <c r="K8" s="438"/>
    </row>
    <row r="9" spans="2:11" x14ac:dyDescent="0.25">
      <c r="B9" s="6" t="str">
        <f>fields!G17</f>
        <v>SamplePeriod</v>
      </c>
      <c r="C9" s="30" t="str">
        <f>fields!H17</f>
        <v>11</v>
      </c>
      <c r="D9" s="439" t="str">
        <f>fields!I17</f>
        <v>sample_period</v>
      </c>
      <c r="E9" s="439"/>
      <c r="F9" s="439"/>
      <c r="G9" s="439"/>
      <c r="H9" s="439"/>
      <c r="I9" s="439"/>
      <c r="J9" s="439"/>
      <c r="K9" s="440"/>
    </row>
    <row r="10" spans="2:11" x14ac:dyDescent="0.25">
      <c r="B10" s="6" t="str">
        <f>fields!G18</f>
        <v>SamplePeriodRange</v>
      </c>
      <c r="C10" s="30" t="str">
        <f>fields!H18</f>
        <v>12</v>
      </c>
      <c r="D10" s="435"/>
      <c r="E10" s="435"/>
      <c r="F10" s="435"/>
      <c r="G10" s="435"/>
      <c r="H10" s="435"/>
      <c r="I10" s="435"/>
      <c r="J10" s="439" t="str">
        <f>fields!I18</f>
        <v>sample_skip</v>
      </c>
      <c r="K10" s="440"/>
    </row>
    <row r="11" spans="2:11" x14ac:dyDescent="0.25">
      <c r="B11" s="6" t="str">
        <f>fields!G19</f>
        <v>SampleControl</v>
      </c>
      <c r="C11" s="30" t="str">
        <f>fields!H19</f>
        <v>13</v>
      </c>
      <c r="D11" s="5" t="str">
        <f>fields!I19</f>
        <v>collision_det_en</v>
      </c>
      <c r="E11" s="5" t="str">
        <f>fields!I20</f>
        <v>zp_cal_en</v>
      </c>
      <c r="F11" s="5" t="str">
        <f>fields!I21</f>
        <v>dc_cal_en</v>
      </c>
      <c r="G11" s="5" t="str">
        <f>fields!I22</f>
        <v>light_en</v>
      </c>
      <c r="H11" s="439" t="str">
        <f>fields!I23</f>
        <v>cali_freq</v>
      </c>
      <c r="I11" s="439"/>
      <c r="J11" s="5" t="str">
        <f>fields!I24</f>
        <v>cali_mode</v>
      </c>
      <c r="K11" s="7" t="str">
        <f>fields!I25</f>
        <v>adc_mode</v>
      </c>
    </row>
    <row r="12" spans="2:11" x14ac:dyDescent="0.25">
      <c r="B12" s="6" t="str">
        <f>fields!G26</f>
        <v>DCCalIntegrationTime</v>
      </c>
      <c r="C12" s="15" t="str">
        <f>fields!H26</f>
        <v>14</v>
      </c>
      <c r="D12" s="435"/>
      <c r="E12" s="435"/>
      <c r="F12" s="435"/>
      <c r="G12" s="435"/>
      <c r="H12" s="439" t="str">
        <f>fields!I26</f>
        <v>dc_cal_len</v>
      </c>
      <c r="I12" s="439"/>
      <c r="J12" s="439"/>
      <c r="K12" s="440"/>
    </row>
    <row r="13" spans="2:11" x14ac:dyDescent="0.25">
      <c r="B13" s="6" t="str">
        <f>fields!G27</f>
        <v>ZPCalIntegrationTime</v>
      </c>
      <c r="C13" s="30" t="str">
        <f>fields!H27</f>
        <v>15</v>
      </c>
      <c r="D13" s="435"/>
      <c r="E13" s="435"/>
      <c r="F13" s="435"/>
      <c r="G13" s="435"/>
      <c r="H13" s="439" t="str">
        <f>fields!I27</f>
        <v>zp_cal_len</v>
      </c>
      <c r="I13" s="439"/>
      <c r="J13" s="439"/>
      <c r="K13" s="440"/>
    </row>
    <row r="14" spans="2:11" ht="15.75" thickBot="1" x14ac:dyDescent="0.3">
      <c r="B14" s="8" t="str">
        <f>fields!G28</f>
        <v>CollisionIntegrationTime</v>
      </c>
      <c r="C14" s="26" t="str">
        <f>fields!H28</f>
        <v>16</v>
      </c>
      <c r="D14" s="436"/>
      <c r="E14" s="436"/>
      <c r="F14" s="436"/>
      <c r="G14" s="436"/>
      <c r="H14" s="441" t="str">
        <f>fields!I28</f>
        <v>collision_len</v>
      </c>
      <c r="I14" s="441"/>
      <c r="J14" s="441"/>
      <c r="K14" s="442"/>
    </row>
    <row r="15" spans="2:11" ht="15.75" thickBot="1" x14ac:dyDescent="0.3"/>
    <row r="16" spans="2:11" ht="15.75" thickBot="1" x14ac:dyDescent="0.3">
      <c r="B16" s="11" t="str">
        <f>fields!F63</f>
        <v>openLoopCorrection</v>
      </c>
      <c r="C16" s="12" t="str">
        <f>C7</f>
        <v>Addr</v>
      </c>
      <c r="D16" s="12">
        <f t="shared" ref="D16:K16" si="2">D7</f>
        <v>7</v>
      </c>
      <c r="E16" s="12">
        <f t="shared" si="2"/>
        <v>6</v>
      </c>
      <c r="F16" s="12">
        <f t="shared" si="2"/>
        <v>5</v>
      </c>
      <c r="G16" s="12">
        <f t="shared" si="2"/>
        <v>4</v>
      </c>
      <c r="H16" s="12">
        <f t="shared" si="2"/>
        <v>3</v>
      </c>
      <c r="I16" s="12">
        <f t="shared" si="2"/>
        <v>2</v>
      </c>
      <c r="J16" s="12">
        <f t="shared" si="2"/>
        <v>1</v>
      </c>
      <c r="K16" s="13">
        <f t="shared" si="2"/>
        <v>0</v>
      </c>
    </row>
    <row r="17" spans="2:11" x14ac:dyDescent="0.25">
      <c r="B17" s="35" t="str">
        <f>fields!G63</f>
        <v>TemperatureReference</v>
      </c>
      <c r="C17" s="36" t="str">
        <f>fields!H63</f>
        <v>31</v>
      </c>
      <c r="D17" s="446" t="str">
        <f>fields!I63</f>
        <v>ol_temp_ref</v>
      </c>
      <c r="E17" s="446"/>
      <c r="F17" s="446"/>
      <c r="G17" s="446"/>
      <c r="H17" s="446"/>
      <c r="I17" s="446"/>
      <c r="J17" s="446"/>
      <c r="K17" s="447"/>
    </row>
    <row r="18" spans="2:11" x14ac:dyDescent="0.25">
      <c r="B18" s="6" t="str">
        <f>fields!G64</f>
        <v>EmitterReference</v>
      </c>
      <c r="C18" s="33" t="str">
        <f>fields!H64</f>
        <v>32</v>
      </c>
      <c r="D18" s="439" t="str">
        <f>fields!I64</f>
        <v>ol_emit_ref</v>
      </c>
      <c r="E18" s="439"/>
      <c r="F18" s="439"/>
      <c r="G18" s="439"/>
      <c r="H18" s="439"/>
      <c r="I18" s="439"/>
      <c r="J18" s="439"/>
      <c r="K18" s="440"/>
    </row>
    <row r="19" spans="2:11" x14ac:dyDescent="0.25">
      <c r="B19" s="6" t="str">
        <f>fields!G65</f>
        <v>PhaseExponent</v>
      </c>
      <c r="C19" s="33" t="str">
        <f>fields!H65</f>
        <v>33</v>
      </c>
      <c r="D19" s="435"/>
      <c r="E19" s="435"/>
      <c r="F19" s="435"/>
      <c r="G19" s="435"/>
      <c r="H19" s="439" t="str">
        <f>fields!I65</f>
        <v>ol_phase_co_exp</v>
      </c>
      <c r="I19" s="439"/>
      <c r="J19" s="439"/>
      <c r="K19" s="440"/>
    </row>
    <row r="20" spans="2:11" x14ac:dyDescent="0.25">
      <c r="B20" s="6" t="str">
        <f>fields!G66</f>
        <v>PhaseOffsetTempCo1</v>
      </c>
      <c r="C20" s="33" t="str">
        <f>fields!H66</f>
        <v>34</v>
      </c>
      <c r="D20" s="443" t="str">
        <f>fields!I66</f>
        <v>ol_phase_temp_co1</v>
      </c>
      <c r="E20" s="444"/>
      <c r="F20" s="444"/>
      <c r="G20" s="444"/>
      <c r="H20" s="444"/>
      <c r="I20" s="444"/>
      <c r="J20" s="444"/>
      <c r="K20" s="445"/>
    </row>
    <row r="21" spans="2:11" x14ac:dyDescent="0.25">
      <c r="B21" s="6" t="str">
        <f>fields!G67</f>
        <v>PhaseOffsetEmitterCo1</v>
      </c>
      <c r="C21" s="33" t="str">
        <f>fields!H67</f>
        <v>35</v>
      </c>
      <c r="D21" s="443" t="str">
        <f>fields!I67</f>
        <v>ol_phase_emit_co1</v>
      </c>
      <c r="E21" s="444"/>
      <c r="F21" s="444"/>
      <c r="G21" s="444"/>
      <c r="H21" s="444"/>
      <c r="I21" s="444"/>
      <c r="J21" s="444"/>
      <c r="K21" s="445"/>
    </row>
    <row r="22" spans="2:11" x14ac:dyDescent="0.25">
      <c r="B22" s="6" t="str">
        <f>fields!G68</f>
        <v>PhaseOffsetAmbientCo1</v>
      </c>
      <c r="C22" s="33" t="str">
        <f>fields!H68</f>
        <v>36</v>
      </c>
      <c r="D22" s="443" t="str">
        <f>fields!I68</f>
        <v>ol_phase_amb_co1</v>
      </c>
      <c r="E22" s="444"/>
      <c r="F22" s="444"/>
      <c r="G22" s="444"/>
      <c r="H22" s="444"/>
      <c r="I22" s="444"/>
      <c r="J22" s="444"/>
      <c r="K22" s="445"/>
    </row>
    <row r="23" spans="2:11" x14ac:dyDescent="0.25">
      <c r="B23" s="6" t="str">
        <f>fields!G69</f>
        <v>PhaseOffsetVGA1Co1</v>
      </c>
      <c r="C23" s="33" t="str">
        <f>fields!H69</f>
        <v>37</v>
      </c>
      <c r="D23" s="443" t="str">
        <f>fields!I69</f>
        <v>ol_phase_vga1_co1</v>
      </c>
      <c r="E23" s="444"/>
      <c r="F23" s="444"/>
      <c r="G23" s="444"/>
      <c r="H23" s="444"/>
      <c r="I23" s="444"/>
      <c r="J23" s="444"/>
      <c r="K23" s="445"/>
    </row>
    <row r="24" spans="2:11" x14ac:dyDescent="0.25">
      <c r="B24" s="6" t="str">
        <f>fields!G70</f>
        <v>PhaseOffsetVGA2Co1</v>
      </c>
      <c r="C24" s="33" t="str">
        <f>fields!H70</f>
        <v>38</v>
      </c>
      <c r="D24" s="443" t="str">
        <f>fields!I70</f>
        <v>ol_phase_vga2_co1</v>
      </c>
      <c r="E24" s="444"/>
      <c r="F24" s="444"/>
      <c r="G24" s="444"/>
      <c r="H24" s="444"/>
      <c r="I24" s="444"/>
      <c r="J24" s="444"/>
      <c r="K24" s="445"/>
    </row>
    <row r="25" spans="2:11" x14ac:dyDescent="0.25">
      <c r="B25" s="6" t="str">
        <f>fields!G71</f>
        <v>PhaseOffsetTempCo2</v>
      </c>
      <c r="C25" s="33" t="str">
        <f>fields!H71</f>
        <v>39</v>
      </c>
      <c r="D25" s="443" t="str">
        <f>fields!I71</f>
        <v>ol_phase_temp_co2</v>
      </c>
      <c r="E25" s="444"/>
      <c r="F25" s="444"/>
      <c r="G25" s="444"/>
      <c r="H25" s="444"/>
      <c r="I25" s="444"/>
      <c r="J25" s="444"/>
      <c r="K25" s="445"/>
    </row>
    <row r="26" spans="2:11" x14ac:dyDescent="0.25">
      <c r="B26" s="6" t="str">
        <f>fields!G72</f>
        <v>PhaseOffsetEmitterCo2</v>
      </c>
      <c r="C26" s="33" t="str">
        <f>fields!H72</f>
        <v>3A</v>
      </c>
      <c r="D26" s="443" t="str">
        <f>fields!I72</f>
        <v>ol_phase_emit_co2</v>
      </c>
      <c r="E26" s="444"/>
      <c r="F26" s="444"/>
      <c r="G26" s="444"/>
      <c r="H26" s="444"/>
      <c r="I26" s="444"/>
      <c r="J26" s="444"/>
      <c r="K26" s="445"/>
    </row>
    <row r="27" spans="2:11" x14ac:dyDescent="0.25">
      <c r="B27" s="6" t="str">
        <f>fields!G73</f>
        <v>PhaseOffsetAmbientCo2</v>
      </c>
      <c r="C27" s="33" t="str">
        <f>fields!H73</f>
        <v>3B</v>
      </c>
      <c r="D27" s="443" t="str">
        <f>fields!I73</f>
        <v>ol_phase_amb_co2</v>
      </c>
      <c r="E27" s="444"/>
      <c r="F27" s="444"/>
      <c r="G27" s="444"/>
      <c r="H27" s="444"/>
      <c r="I27" s="444"/>
      <c r="J27" s="444"/>
      <c r="K27" s="445"/>
    </row>
    <row r="28" spans="2:11" x14ac:dyDescent="0.25">
      <c r="B28" s="6" t="str">
        <f>fields!G74</f>
        <v>PhaseOffsetVGA1Co2</v>
      </c>
      <c r="C28" s="33" t="str">
        <f>fields!H74</f>
        <v>3C</v>
      </c>
      <c r="D28" s="443" t="str">
        <f>fields!I74</f>
        <v>ol_phase_vga1_co2</v>
      </c>
      <c r="E28" s="444"/>
      <c r="F28" s="444"/>
      <c r="G28" s="444"/>
      <c r="H28" s="444"/>
      <c r="I28" s="444"/>
      <c r="J28" s="444"/>
      <c r="K28" s="445"/>
    </row>
    <row r="29" spans="2:11" x14ac:dyDescent="0.25">
      <c r="B29" s="6" t="str">
        <f>fields!G75</f>
        <v>PhaseOffsetVGA2Co2</v>
      </c>
      <c r="C29" s="33" t="str">
        <f>fields!H75</f>
        <v>3D</v>
      </c>
      <c r="D29" s="443" t="str">
        <f>fields!I75</f>
        <v>ol_phase_vga2_co2</v>
      </c>
      <c r="E29" s="444"/>
      <c r="F29" s="444"/>
      <c r="G29" s="444"/>
      <c r="H29" s="444"/>
      <c r="I29" s="444"/>
      <c r="J29" s="444"/>
      <c r="K29" s="445"/>
    </row>
    <row r="30" spans="2:11" x14ac:dyDescent="0.25">
      <c r="B30" s="6" t="str">
        <f>fields!G76</f>
        <v>CrosstalkITempCo1</v>
      </c>
      <c r="C30" s="33" t="str">
        <f>fields!H76</f>
        <v>3E</v>
      </c>
      <c r="D30" s="443" t="str">
        <f>fields!I76</f>
        <v>ol_i_temp_co1</v>
      </c>
      <c r="E30" s="444"/>
      <c r="F30" s="444"/>
      <c r="G30" s="444"/>
      <c r="H30" s="444"/>
      <c r="I30" s="444"/>
      <c r="J30" s="444"/>
      <c r="K30" s="445"/>
    </row>
    <row r="31" spans="2:11" x14ac:dyDescent="0.25">
      <c r="B31" s="6" t="str">
        <f>fields!G77</f>
        <v>CrosstalkIEmitterCo1</v>
      </c>
      <c r="C31" s="33" t="str">
        <f>fields!H77</f>
        <v>3F</v>
      </c>
      <c r="D31" s="443" t="str">
        <f>fields!I77</f>
        <v>ol_i_emit_co1</v>
      </c>
      <c r="E31" s="444"/>
      <c r="F31" s="444"/>
      <c r="G31" s="444"/>
      <c r="H31" s="444"/>
      <c r="I31" s="444"/>
      <c r="J31" s="444"/>
      <c r="K31" s="445"/>
    </row>
    <row r="32" spans="2:11" x14ac:dyDescent="0.25">
      <c r="B32" s="6" t="str">
        <f>fields!G78</f>
        <v>CrosstalkIAmbientCo1</v>
      </c>
      <c r="C32" s="33" t="str">
        <f>fields!H78</f>
        <v>40</v>
      </c>
      <c r="D32" s="443" t="str">
        <f>fields!I78</f>
        <v>ol_i_amb_co1</v>
      </c>
      <c r="E32" s="444"/>
      <c r="F32" s="444"/>
      <c r="G32" s="444"/>
      <c r="H32" s="444"/>
      <c r="I32" s="444"/>
      <c r="J32" s="444"/>
      <c r="K32" s="445"/>
    </row>
    <row r="33" spans="2:11" x14ac:dyDescent="0.25">
      <c r="B33" s="6" t="str">
        <f>fields!G79</f>
        <v>CrosstalkIVGA1Co1</v>
      </c>
      <c r="C33" s="33" t="str">
        <f>fields!H79</f>
        <v>41</v>
      </c>
      <c r="D33" s="443" t="str">
        <f>fields!I79</f>
        <v>ol_i_vga1_co1</v>
      </c>
      <c r="E33" s="444"/>
      <c r="F33" s="444"/>
      <c r="G33" s="444"/>
      <c r="H33" s="444"/>
      <c r="I33" s="444"/>
      <c r="J33" s="444"/>
      <c r="K33" s="445"/>
    </row>
    <row r="34" spans="2:11" x14ac:dyDescent="0.25">
      <c r="B34" s="6" t="str">
        <f>fields!G80</f>
        <v>CrosstalkIVGA2Co1</v>
      </c>
      <c r="C34" s="33" t="str">
        <f>fields!H80</f>
        <v>42</v>
      </c>
      <c r="D34" s="443" t="str">
        <f>fields!I80</f>
        <v>ol_i_vga2_co1</v>
      </c>
      <c r="E34" s="444"/>
      <c r="F34" s="444"/>
      <c r="G34" s="444"/>
      <c r="H34" s="444"/>
      <c r="I34" s="444"/>
      <c r="J34" s="444"/>
      <c r="K34" s="445"/>
    </row>
    <row r="35" spans="2:11" x14ac:dyDescent="0.25">
      <c r="B35" s="6" t="str">
        <f>fields!G81</f>
        <v>CrosstalkITempCo2</v>
      </c>
      <c r="C35" s="33" t="str">
        <f>fields!H81</f>
        <v>43</v>
      </c>
      <c r="D35" s="443" t="str">
        <f>fields!I81</f>
        <v>ol_i_temp_co2</v>
      </c>
      <c r="E35" s="444"/>
      <c r="F35" s="444"/>
      <c r="G35" s="444"/>
      <c r="H35" s="444"/>
      <c r="I35" s="444"/>
      <c r="J35" s="444"/>
      <c r="K35" s="445"/>
    </row>
    <row r="36" spans="2:11" x14ac:dyDescent="0.25">
      <c r="B36" s="6" t="str">
        <f>fields!G82</f>
        <v>CrosstalkIEmitterCo2</v>
      </c>
      <c r="C36" s="33" t="str">
        <f>fields!H82</f>
        <v>44</v>
      </c>
      <c r="D36" s="443" t="str">
        <f>fields!I82</f>
        <v>ol_i_emit_co2</v>
      </c>
      <c r="E36" s="444"/>
      <c r="F36" s="444"/>
      <c r="G36" s="444"/>
      <c r="H36" s="444"/>
      <c r="I36" s="444"/>
      <c r="J36" s="444"/>
      <c r="K36" s="445"/>
    </row>
    <row r="37" spans="2:11" x14ac:dyDescent="0.25">
      <c r="B37" s="6" t="str">
        <f>fields!G83</f>
        <v>CrosstalkIAmbientCo2</v>
      </c>
      <c r="C37" s="33" t="str">
        <f>fields!H83</f>
        <v>45</v>
      </c>
      <c r="D37" s="443" t="str">
        <f>fields!I83</f>
        <v>ol_i_amb_co2</v>
      </c>
      <c r="E37" s="444"/>
      <c r="F37" s="444"/>
      <c r="G37" s="444"/>
      <c r="H37" s="444"/>
      <c r="I37" s="444"/>
      <c r="J37" s="444"/>
      <c r="K37" s="445"/>
    </row>
    <row r="38" spans="2:11" x14ac:dyDescent="0.25">
      <c r="B38" s="6" t="str">
        <f>fields!G84</f>
        <v>CrosstalkIVGA1Co2</v>
      </c>
      <c r="C38" s="33" t="str">
        <f>fields!H84</f>
        <v>46</v>
      </c>
      <c r="D38" s="443" t="str">
        <f>fields!I84</f>
        <v>ol_i_vga1_co2</v>
      </c>
      <c r="E38" s="444"/>
      <c r="F38" s="444"/>
      <c r="G38" s="444"/>
      <c r="H38" s="444"/>
      <c r="I38" s="444"/>
      <c r="J38" s="444"/>
      <c r="K38" s="445"/>
    </row>
    <row r="39" spans="2:11" x14ac:dyDescent="0.25">
      <c r="B39" s="6" t="str">
        <f>fields!G85</f>
        <v>CrosstalkIVGA2Co2</v>
      </c>
      <c r="C39" s="33" t="str">
        <f>fields!H85</f>
        <v>47</v>
      </c>
      <c r="D39" s="443" t="str">
        <f>fields!I85</f>
        <v>ol_i_vga2_co2</v>
      </c>
      <c r="E39" s="444"/>
      <c r="F39" s="444"/>
      <c r="G39" s="444"/>
      <c r="H39" s="444"/>
      <c r="I39" s="444"/>
      <c r="J39" s="444"/>
      <c r="K39" s="445"/>
    </row>
    <row r="40" spans="2:11" x14ac:dyDescent="0.25">
      <c r="B40" s="6" t="str">
        <f>fields!G86</f>
        <v>CrosstalkQTempCo1</v>
      </c>
      <c r="C40" s="33" t="str">
        <f>fields!H86</f>
        <v>48</v>
      </c>
      <c r="D40" s="443" t="str">
        <f>fields!I86</f>
        <v>ol_q_temp_co1</v>
      </c>
      <c r="E40" s="444"/>
      <c r="F40" s="444"/>
      <c r="G40" s="444"/>
      <c r="H40" s="444"/>
      <c r="I40" s="444"/>
      <c r="J40" s="444"/>
      <c r="K40" s="445"/>
    </row>
    <row r="41" spans="2:11" x14ac:dyDescent="0.25">
      <c r="B41" s="6" t="str">
        <f>fields!G87</f>
        <v>CrosstalkQEmitterCo1</v>
      </c>
      <c r="C41" s="33" t="str">
        <f>fields!H87</f>
        <v>49</v>
      </c>
      <c r="D41" s="443" t="str">
        <f>fields!I87</f>
        <v>ol_q_emit_co1</v>
      </c>
      <c r="E41" s="444"/>
      <c r="F41" s="444"/>
      <c r="G41" s="444"/>
      <c r="H41" s="444"/>
      <c r="I41" s="444"/>
      <c r="J41" s="444"/>
      <c r="K41" s="445"/>
    </row>
    <row r="42" spans="2:11" x14ac:dyDescent="0.25">
      <c r="B42" s="6" t="str">
        <f>fields!G88</f>
        <v>CrosstalkQAmbientCo1</v>
      </c>
      <c r="C42" s="33" t="str">
        <f>fields!H88</f>
        <v>4A</v>
      </c>
      <c r="D42" s="443" t="str">
        <f>fields!I88</f>
        <v>ol_q_amb_co1</v>
      </c>
      <c r="E42" s="444"/>
      <c r="F42" s="444"/>
      <c r="G42" s="444"/>
      <c r="H42" s="444"/>
      <c r="I42" s="444"/>
      <c r="J42" s="444"/>
      <c r="K42" s="445"/>
    </row>
    <row r="43" spans="2:11" x14ac:dyDescent="0.25">
      <c r="B43" s="6" t="str">
        <f>fields!G89</f>
        <v>CrosstalkQVGA1Co1</v>
      </c>
      <c r="C43" s="33" t="str">
        <f>fields!H89</f>
        <v>4B</v>
      </c>
      <c r="D43" s="443" t="str">
        <f>fields!I89</f>
        <v>ol_q_vga1_co1</v>
      </c>
      <c r="E43" s="444"/>
      <c r="F43" s="444"/>
      <c r="G43" s="444"/>
      <c r="H43" s="444"/>
      <c r="I43" s="444"/>
      <c r="J43" s="444"/>
      <c r="K43" s="445"/>
    </row>
    <row r="44" spans="2:11" x14ac:dyDescent="0.25">
      <c r="B44" s="6" t="str">
        <f>fields!G90</f>
        <v>CrosstalkQVGA2Co1</v>
      </c>
      <c r="C44" s="33" t="str">
        <f>fields!H90</f>
        <v>4C</v>
      </c>
      <c r="D44" s="443" t="str">
        <f>fields!I90</f>
        <v>ol_q_vga2_co1</v>
      </c>
      <c r="E44" s="444"/>
      <c r="F44" s="444"/>
      <c r="G44" s="444"/>
      <c r="H44" s="444"/>
      <c r="I44" s="444"/>
      <c r="J44" s="444"/>
      <c r="K44" s="445"/>
    </row>
    <row r="45" spans="2:11" x14ac:dyDescent="0.25">
      <c r="B45" s="6" t="str">
        <f>fields!G91</f>
        <v>CrosstalkQTempCo2</v>
      </c>
      <c r="C45" s="33" t="str">
        <f>fields!H91</f>
        <v>4D</v>
      </c>
      <c r="D45" s="443" t="str">
        <f>fields!I91</f>
        <v>ol_q_temp_co2</v>
      </c>
      <c r="E45" s="444"/>
      <c r="F45" s="444"/>
      <c r="G45" s="444"/>
      <c r="H45" s="444"/>
      <c r="I45" s="444"/>
      <c r="J45" s="444"/>
      <c r="K45" s="445"/>
    </row>
    <row r="46" spans="2:11" x14ac:dyDescent="0.25">
      <c r="B46" s="6" t="str">
        <f>fields!G92</f>
        <v>CrosstalkQEmitterCo2</v>
      </c>
      <c r="C46" s="33" t="str">
        <f>fields!H92</f>
        <v>4E</v>
      </c>
      <c r="D46" s="443" t="str">
        <f>fields!I92</f>
        <v>ol_q_emit_co2</v>
      </c>
      <c r="E46" s="444"/>
      <c r="F46" s="444"/>
      <c r="G46" s="444"/>
      <c r="H46" s="444"/>
      <c r="I46" s="444"/>
      <c r="J46" s="444"/>
      <c r="K46" s="445"/>
    </row>
    <row r="47" spans="2:11" x14ac:dyDescent="0.25">
      <c r="B47" s="6" t="str">
        <f>fields!G93</f>
        <v>CrosstalkQAmbientCo2</v>
      </c>
      <c r="C47" s="33" t="str">
        <f>fields!H93</f>
        <v>4F</v>
      </c>
      <c r="D47" s="443" t="str">
        <f>fields!I93</f>
        <v>ol_q_amb_co2</v>
      </c>
      <c r="E47" s="444"/>
      <c r="F47" s="444"/>
      <c r="G47" s="444"/>
      <c r="H47" s="444"/>
      <c r="I47" s="444"/>
      <c r="J47" s="444"/>
      <c r="K47" s="445"/>
    </row>
    <row r="48" spans="2:11" x14ac:dyDescent="0.25">
      <c r="B48" s="6" t="str">
        <f>fields!G94</f>
        <v>CrosstalkQVGA1Co2</v>
      </c>
      <c r="C48" s="33" t="str">
        <f>fields!H94</f>
        <v>50</v>
      </c>
      <c r="D48" s="443" t="str">
        <f>fields!I94</f>
        <v>ol_q_vga1_co2</v>
      </c>
      <c r="E48" s="444"/>
      <c r="F48" s="444"/>
      <c r="G48" s="444"/>
      <c r="H48" s="444"/>
      <c r="I48" s="444"/>
      <c r="J48" s="444"/>
      <c r="K48" s="445"/>
    </row>
    <row r="49" spans="2:13" x14ac:dyDescent="0.25">
      <c r="B49" s="6" t="str">
        <f>fields!G95</f>
        <v>CrosstalkQVGA2Co2</v>
      </c>
      <c r="C49" s="33" t="str">
        <f>fields!H95</f>
        <v>51</v>
      </c>
      <c r="D49" s="443" t="str">
        <f>fields!I95</f>
        <v>ol_q_vga2_co2</v>
      </c>
      <c r="E49" s="444"/>
      <c r="F49" s="444"/>
      <c r="G49" s="444"/>
      <c r="H49" s="444"/>
      <c r="I49" s="444"/>
      <c r="J49" s="444"/>
      <c r="K49" s="445"/>
    </row>
    <row r="50" spans="2:13" ht="15.75" thickBot="1" x14ac:dyDescent="0.3">
      <c r="B50" s="8" t="str">
        <f>fields!G96</f>
        <v>EmitterSelectforOpenLoop</v>
      </c>
      <c r="C50" s="34" t="str">
        <f>fields!H96</f>
        <v>52</v>
      </c>
      <c r="D50" s="436"/>
      <c r="E50" s="436"/>
      <c r="F50" s="436"/>
      <c r="G50" s="436"/>
      <c r="H50" s="436"/>
      <c r="I50" s="436"/>
      <c r="J50" s="436"/>
      <c r="K50" s="27" t="str">
        <f>fields!I96</f>
        <v>emitter_ol_sel</v>
      </c>
    </row>
    <row r="51" spans="2:13" ht="15.75" thickBot="1" x14ac:dyDescent="0.3">
      <c r="D51" s="25"/>
      <c r="E51" s="25"/>
      <c r="F51" s="25"/>
      <c r="G51" s="25"/>
      <c r="H51" s="25"/>
      <c r="I51" s="25"/>
      <c r="J51" s="25"/>
      <c r="K51" s="25"/>
    </row>
    <row r="52" spans="2:13" ht="15.75" thickBot="1" x14ac:dyDescent="0.3">
      <c r="B52" s="11" t="str">
        <f>fields!F164</f>
        <v>analogControl</v>
      </c>
      <c r="C52" s="12" t="str">
        <f>C7</f>
        <v>Addr</v>
      </c>
      <c r="D52" s="12">
        <f>D7</f>
        <v>7</v>
      </c>
      <c r="E52" s="12">
        <f t="shared" ref="E52:K52" si="3">E7</f>
        <v>6</v>
      </c>
      <c r="F52" s="12">
        <f t="shared" si="3"/>
        <v>5</v>
      </c>
      <c r="G52" s="12">
        <f t="shared" si="3"/>
        <v>4</v>
      </c>
      <c r="H52" s="12">
        <f t="shared" si="3"/>
        <v>3</v>
      </c>
      <c r="I52" s="12">
        <f t="shared" si="3"/>
        <v>2</v>
      </c>
      <c r="J52" s="12">
        <f t="shared" si="3"/>
        <v>1</v>
      </c>
      <c r="K52" s="13">
        <f t="shared" si="3"/>
        <v>0</v>
      </c>
    </row>
    <row r="53" spans="2:13" x14ac:dyDescent="0.25">
      <c r="B53" s="35" t="str">
        <f>fields!G164</f>
        <v>DriverRange</v>
      </c>
      <c r="C53" s="36" t="str">
        <f>fields!H164</f>
        <v>90</v>
      </c>
      <c r="D53" s="449"/>
      <c r="E53" s="449"/>
      <c r="F53" s="449"/>
      <c r="G53" s="449"/>
      <c r="H53" s="446" t="str">
        <f>fields!I164</f>
        <v>driver_s</v>
      </c>
      <c r="I53" s="446"/>
      <c r="J53" s="446"/>
      <c r="K53" s="447"/>
      <c r="L53" s="448" t="s">
        <v>430</v>
      </c>
      <c r="M53" s="448"/>
    </row>
    <row r="54" spans="2:13" x14ac:dyDescent="0.25">
      <c r="B54" s="6" t="str">
        <f>fields!G165</f>
        <v>EmitterCurrentDAC</v>
      </c>
      <c r="C54" s="33" t="str">
        <f>fields!H165</f>
        <v>91</v>
      </c>
      <c r="D54" s="439" t="str">
        <f>fields!I165</f>
        <v>emitter_current</v>
      </c>
      <c r="E54" s="439"/>
      <c r="F54" s="439"/>
      <c r="G54" s="439"/>
      <c r="H54" s="439"/>
      <c r="I54" s="439"/>
      <c r="J54" s="439"/>
      <c r="K54" s="440"/>
      <c r="L54" s="448"/>
      <c r="M54" s="448"/>
    </row>
    <row r="55" spans="2:13" x14ac:dyDescent="0.25">
      <c r="B55" s="6" t="str">
        <f>fields!G166</f>
        <v>DriverControl</v>
      </c>
      <c r="C55" s="33" t="str">
        <f>fields!H166</f>
        <v>92</v>
      </c>
      <c r="D55" s="439"/>
      <c r="E55" s="439"/>
      <c r="F55" s="439"/>
      <c r="G55" s="439"/>
      <c r="H55" s="439"/>
      <c r="I55" s="439"/>
      <c r="J55" s="439"/>
      <c r="K55" s="440"/>
    </row>
    <row r="56" spans="2:13" x14ac:dyDescent="0.25">
      <c r="B56" s="6" t="str">
        <f>fields!G169</f>
        <v>ThresholdCurrentDAC</v>
      </c>
      <c r="C56" s="33" t="str">
        <f>fields!H169</f>
        <v>93</v>
      </c>
      <c r="D56" s="439"/>
      <c r="E56" s="439"/>
      <c r="F56" s="439"/>
      <c r="G56" s="439"/>
      <c r="H56" s="439"/>
      <c r="I56" s="439"/>
      <c r="J56" s="439"/>
      <c r="K56" s="440"/>
    </row>
    <row r="57" spans="2:13" x14ac:dyDescent="0.25">
      <c r="B57" s="6" t="str">
        <f>fields!G170</f>
        <v>DriverBoost</v>
      </c>
      <c r="C57" s="33" t="str">
        <f>fields!H170</f>
        <v>94</v>
      </c>
      <c r="D57" s="439"/>
      <c r="E57" s="439"/>
      <c r="F57" s="439"/>
      <c r="G57" s="439"/>
      <c r="H57" s="439"/>
      <c r="I57" s="439"/>
      <c r="J57" s="439"/>
      <c r="K57" s="440"/>
    </row>
    <row r="58" spans="2:13" x14ac:dyDescent="0.25">
      <c r="B58" s="6" t="str">
        <f>fields!G171</f>
        <v>DriverBoostDuration</v>
      </c>
      <c r="C58" s="33" t="str">
        <f>fields!H171</f>
        <v>95</v>
      </c>
      <c r="D58" s="439"/>
      <c r="E58" s="439"/>
      <c r="F58" s="439"/>
      <c r="G58" s="439"/>
      <c r="H58" s="439"/>
      <c r="I58" s="439"/>
      <c r="J58" s="439"/>
      <c r="K58" s="440"/>
    </row>
    <row r="59" spans="2:13" x14ac:dyDescent="0.25">
      <c r="B59" s="6" t="str">
        <f>fields!G172</f>
        <v>DriverChargeBalancingDAC</v>
      </c>
      <c r="C59" s="33" t="str">
        <f>fields!H172</f>
        <v>96</v>
      </c>
      <c r="D59" s="439"/>
      <c r="E59" s="439"/>
      <c r="F59" s="439"/>
      <c r="G59" s="439"/>
      <c r="H59" s="439"/>
      <c r="I59" s="439"/>
      <c r="J59" s="439"/>
      <c r="K59" s="440"/>
    </row>
    <row r="60" spans="2:13" x14ac:dyDescent="0.25">
      <c r="B60" s="6" t="str">
        <f>fields!G173</f>
        <v>FrontendControl</v>
      </c>
      <c r="C60" s="33" t="str">
        <f>fields!H173</f>
        <v>97</v>
      </c>
      <c r="D60" s="435"/>
      <c r="E60" s="435"/>
      <c r="F60" s="435"/>
      <c r="G60" s="30" t="str">
        <f>fields!I173</f>
        <v>afe_pd_dc</v>
      </c>
      <c r="H60" s="30" t="str">
        <f>fields!I174</f>
        <v>afe_lowcap_mode</v>
      </c>
      <c r="I60" s="30" t="str">
        <f>fields!I175</f>
        <v>lna_gain</v>
      </c>
      <c r="J60" s="439" t="str">
        <f>fields!I176</f>
        <v>afe_gain</v>
      </c>
      <c r="K60" s="440"/>
      <c r="M60" t="s">
        <v>431</v>
      </c>
    </row>
    <row r="61" spans="2:13" x14ac:dyDescent="0.25">
      <c r="B61" s="6" t="str">
        <f>fields!G177</f>
        <v>AFEControlRegisters</v>
      </c>
      <c r="C61" s="33" t="str">
        <f>fields!H177</f>
        <v>98</v>
      </c>
      <c r="D61" s="439"/>
      <c r="E61" s="439"/>
      <c r="F61" s="439"/>
      <c r="G61" s="439"/>
      <c r="H61" s="439"/>
      <c r="I61" s="439"/>
      <c r="J61" s="439"/>
      <c r="K61" s="440"/>
    </row>
    <row r="62" spans="2:13" x14ac:dyDescent="0.25">
      <c r="B62" s="6" t="str">
        <f>fields!G181</f>
        <v>AmbientADCTestFeatures</v>
      </c>
      <c r="C62" s="33" t="str">
        <f>fields!H181</f>
        <v>99</v>
      </c>
      <c r="D62" s="439"/>
      <c r="E62" s="439"/>
      <c r="F62" s="439"/>
      <c r="G62" s="439"/>
      <c r="H62" s="439"/>
      <c r="I62" s="439"/>
      <c r="J62" s="439"/>
      <c r="K62" s="440"/>
    </row>
    <row r="63" spans="2:13" x14ac:dyDescent="0.25">
      <c r="B63" s="6" t="str">
        <f>fields!G183</f>
        <v>VGAOffsetCode</v>
      </c>
      <c r="C63" s="33" t="str">
        <f>fields!H183</f>
        <v>9A</v>
      </c>
      <c r="D63" s="439"/>
      <c r="E63" s="439"/>
      <c r="F63" s="439"/>
      <c r="G63" s="439"/>
      <c r="H63" s="439"/>
      <c r="I63" s="439"/>
      <c r="J63" s="439"/>
      <c r="K63" s="440"/>
    </row>
    <row r="64" spans="2:13" x14ac:dyDescent="0.25">
      <c r="B64" s="6" t="str">
        <f>fields!G186</f>
        <v>VGA1ManualforLight</v>
      </c>
      <c r="C64" s="33" t="str">
        <f>fields!H186</f>
        <v>9B</v>
      </c>
      <c r="D64" s="439"/>
      <c r="E64" s="439"/>
      <c r="F64" s="439"/>
      <c r="G64" s="439"/>
      <c r="H64" s="439"/>
      <c r="I64" s="439"/>
      <c r="J64" s="439"/>
      <c r="K64" s="440"/>
    </row>
    <row r="65" spans="2:11" x14ac:dyDescent="0.25">
      <c r="B65" s="6" t="str">
        <f>fields!G187</f>
        <v>VGA2ManualforLight</v>
      </c>
      <c r="C65" s="33" t="str">
        <f>fields!H187</f>
        <v>9C</v>
      </c>
      <c r="D65" s="439"/>
      <c r="E65" s="439"/>
      <c r="F65" s="439"/>
      <c r="G65" s="439"/>
      <c r="H65" s="439"/>
      <c r="I65" s="439"/>
      <c r="J65" s="439"/>
      <c r="K65" s="440"/>
    </row>
    <row r="66" spans="2:11" x14ac:dyDescent="0.25">
      <c r="B66" s="6" t="str">
        <f>fields!G188</f>
        <v>VGA1ManualforZP</v>
      </c>
      <c r="C66" s="33" t="str">
        <f>fields!H188</f>
        <v>9D</v>
      </c>
      <c r="D66" s="439"/>
      <c r="E66" s="439"/>
      <c r="F66" s="439"/>
      <c r="G66" s="439"/>
      <c r="H66" s="439"/>
      <c r="I66" s="439"/>
      <c r="J66" s="439"/>
      <c r="K66" s="440"/>
    </row>
    <row r="67" spans="2:11" x14ac:dyDescent="0.25">
      <c r="B67" s="6" t="str">
        <f>fields!G189</f>
        <v>VGA2ManualforZP</v>
      </c>
      <c r="C67" s="33" t="str">
        <f>fields!H189</f>
        <v>9E</v>
      </c>
      <c r="D67" s="439"/>
      <c r="E67" s="439"/>
      <c r="F67" s="439"/>
      <c r="G67" s="439"/>
      <c r="H67" s="439"/>
      <c r="I67" s="439"/>
      <c r="J67" s="439"/>
      <c r="K67" s="440"/>
    </row>
    <row r="68" spans="2:11" x14ac:dyDescent="0.25">
      <c r="B68" s="6" t="str">
        <f>fields!G190</f>
        <v>VGA1ControlforCollision</v>
      </c>
      <c r="C68" s="33" t="str">
        <f>fields!H190</f>
        <v>9F</v>
      </c>
      <c r="D68" s="439"/>
      <c r="E68" s="439"/>
      <c r="F68" s="439"/>
      <c r="G68" s="439"/>
      <c r="H68" s="439"/>
      <c r="I68" s="439"/>
      <c r="J68" s="439"/>
      <c r="K68" s="440"/>
    </row>
    <row r="69" spans="2:11" x14ac:dyDescent="0.25">
      <c r="B69" s="6" t="str">
        <f>fields!G191</f>
        <v>VGA2ControlforCollision</v>
      </c>
      <c r="C69" s="33" t="str">
        <f>fields!H191</f>
        <v>A0</v>
      </c>
      <c r="D69" s="439"/>
      <c r="E69" s="439"/>
      <c r="F69" s="439"/>
      <c r="G69" s="439"/>
      <c r="H69" s="439"/>
      <c r="I69" s="439"/>
      <c r="J69" s="439"/>
      <c r="K69" s="440"/>
    </row>
    <row r="70" spans="2:11" x14ac:dyDescent="0.25">
      <c r="B70" s="6" t="str">
        <f>fields!G192</f>
        <v>ADCVrefCode</v>
      </c>
      <c r="C70" s="33" t="str">
        <f>fields!H192</f>
        <v>A1</v>
      </c>
      <c r="D70" s="439"/>
      <c r="E70" s="439"/>
      <c r="F70" s="439"/>
      <c r="G70" s="439"/>
      <c r="H70" s="439"/>
      <c r="I70" s="439"/>
      <c r="J70" s="439"/>
      <c r="K70" s="440"/>
    </row>
    <row r="71" spans="2:11" x14ac:dyDescent="0.25">
      <c r="B71" s="6" t="str">
        <f>fields!G193</f>
        <v>PeakDetectorThresholds0</v>
      </c>
      <c r="C71" s="33" t="str">
        <f>fields!H193</f>
        <v>A2</v>
      </c>
      <c r="D71" s="439"/>
      <c r="E71" s="439"/>
      <c r="F71" s="439"/>
      <c r="G71" s="439"/>
      <c r="H71" s="439"/>
      <c r="I71" s="439"/>
      <c r="J71" s="439"/>
      <c r="K71" s="440"/>
    </row>
    <row r="72" spans="2:11" x14ac:dyDescent="0.25">
      <c r="B72" s="6" t="str">
        <f>fields!G197</f>
        <v>PeakDetectorThresholds1</v>
      </c>
      <c r="C72" s="33" t="str">
        <f>fields!H197</f>
        <v>A3</v>
      </c>
      <c r="D72" s="439"/>
      <c r="E72" s="439"/>
      <c r="F72" s="439"/>
      <c r="G72" s="439"/>
      <c r="H72" s="439"/>
      <c r="I72" s="439"/>
      <c r="J72" s="439"/>
      <c r="K72" s="440"/>
    </row>
    <row r="73" spans="2:11" x14ac:dyDescent="0.25">
      <c r="B73" s="6" t="str">
        <f>fields!G201</f>
        <v>PeakDetectorThresholds2</v>
      </c>
      <c r="C73" s="33" t="str">
        <f>fields!H201</f>
        <v>A4</v>
      </c>
      <c r="D73" s="439"/>
      <c r="E73" s="439"/>
      <c r="F73" s="439"/>
      <c r="G73" s="439"/>
      <c r="H73" s="439"/>
      <c r="I73" s="439"/>
      <c r="J73" s="439"/>
      <c r="K73" s="440"/>
    </row>
    <row r="74" spans="2:11" x14ac:dyDescent="0.25">
      <c r="B74" s="6" t="str">
        <f>fields!G205</f>
        <v>EmitterVoltageADCOffset</v>
      </c>
      <c r="C74" s="33" t="str">
        <f>fields!H205</f>
        <v>A5</v>
      </c>
      <c r="D74" s="439"/>
      <c r="E74" s="439"/>
      <c r="F74" s="439"/>
      <c r="G74" s="439"/>
      <c r="H74" s="439"/>
      <c r="I74" s="439"/>
      <c r="J74" s="439"/>
      <c r="K74" s="440"/>
    </row>
    <row r="75" spans="2:11" x14ac:dyDescent="0.25">
      <c r="B75" s="6" t="str">
        <f>fields!G206</f>
        <v>EmitterVoltageADCMuxSelect</v>
      </c>
      <c r="C75" s="33" t="str">
        <f>fields!H206</f>
        <v>A6</v>
      </c>
      <c r="D75" s="439"/>
      <c r="E75" s="439"/>
      <c r="F75" s="439"/>
      <c r="G75" s="439"/>
      <c r="H75" s="439"/>
      <c r="I75" s="439"/>
      <c r="J75" s="439"/>
      <c r="K75" s="440"/>
    </row>
    <row r="76" spans="2:11" x14ac:dyDescent="0.25">
      <c r="B76" s="6" t="str">
        <f>fields!G208</f>
        <v>TempSensorRegA</v>
      </c>
      <c r="C76" s="33" t="str">
        <f>fields!H208</f>
        <v>A7</v>
      </c>
      <c r="D76" s="439"/>
      <c r="E76" s="439"/>
      <c r="F76" s="439"/>
      <c r="G76" s="439"/>
      <c r="H76" s="439"/>
      <c r="I76" s="439"/>
      <c r="J76" s="439"/>
      <c r="K76" s="440"/>
    </row>
    <row r="77" spans="2:11" x14ac:dyDescent="0.25">
      <c r="B77" s="6" t="str">
        <f>fields!G209</f>
        <v>TempSensorRegB</v>
      </c>
      <c r="C77" s="33" t="str">
        <f>fields!H209</f>
        <v>A8</v>
      </c>
      <c r="D77" s="439"/>
      <c r="E77" s="439"/>
      <c r="F77" s="439"/>
      <c r="G77" s="439"/>
      <c r="H77" s="439"/>
      <c r="I77" s="439"/>
      <c r="J77" s="439"/>
      <c r="K77" s="440"/>
    </row>
    <row r="78" spans="2:11" x14ac:dyDescent="0.25">
      <c r="B78" s="6" t="str">
        <f>fields!G210</f>
        <v>TempSensorRegC</v>
      </c>
      <c r="C78" s="33" t="str">
        <f>fields!H210</f>
        <v>A9</v>
      </c>
      <c r="D78" s="439"/>
      <c r="E78" s="439"/>
      <c r="F78" s="439"/>
      <c r="G78" s="439"/>
      <c r="H78" s="439"/>
      <c r="I78" s="439"/>
      <c r="J78" s="439"/>
      <c r="K78" s="440"/>
    </row>
    <row r="79" spans="2:11" x14ac:dyDescent="0.25">
      <c r="B79" s="6" t="str">
        <f>fields!G211</f>
        <v>TempSensorADCMode</v>
      </c>
      <c r="C79" s="33" t="str">
        <f>fields!H211</f>
        <v>AA</v>
      </c>
      <c r="D79" s="439"/>
      <c r="E79" s="439"/>
      <c r="F79" s="439"/>
      <c r="G79" s="439"/>
      <c r="H79" s="439"/>
      <c r="I79" s="439"/>
      <c r="J79" s="439"/>
      <c r="K79" s="440"/>
    </row>
    <row r="80" spans="2:11" x14ac:dyDescent="0.25">
      <c r="B80" s="6" t="str">
        <f>fields!G212</f>
        <v>BPFSelect</v>
      </c>
      <c r="C80" s="33" t="str">
        <f>fields!H212</f>
        <v>AB</v>
      </c>
      <c r="D80" s="439"/>
      <c r="E80" s="439"/>
      <c r="F80" s="439"/>
      <c r="G80" s="439"/>
      <c r="H80" s="439"/>
      <c r="I80" s="439"/>
      <c r="J80" s="439"/>
      <c r="K80" s="440"/>
    </row>
    <row r="81" spans="2:11" x14ac:dyDescent="0.25">
      <c r="B81" s="6" t="str">
        <f>fields!G213</f>
        <v>Oscillator_AAFOffset</v>
      </c>
      <c r="C81" s="33" t="str">
        <f>fields!H213</f>
        <v>AC</v>
      </c>
      <c r="D81" s="439"/>
      <c r="E81" s="439"/>
      <c r="F81" s="439"/>
      <c r="G81" s="439"/>
      <c r="H81" s="439"/>
      <c r="I81" s="439"/>
      <c r="J81" s="439"/>
      <c r="K81" s="440"/>
    </row>
    <row r="82" spans="2:11" x14ac:dyDescent="0.25">
      <c r="B82" s="6" t="str">
        <f>fields!G214</f>
        <v>OscillatorSelect</v>
      </c>
      <c r="C82" s="33" t="str">
        <f>fields!H214</f>
        <v>AD</v>
      </c>
      <c r="D82" s="439"/>
      <c r="E82" s="439"/>
      <c r="F82" s="439"/>
      <c r="G82" s="439"/>
      <c r="H82" s="439"/>
      <c r="I82" s="439"/>
      <c r="J82" s="439"/>
      <c r="K82" s="440"/>
    </row>
    <row r="83" spans="2:11" x14ac:dyDescent="0.25">
      <c r="B83" s="6" t="str">
        <f>fields!G215</f>
        <v>InternalRSET</v>
      </c>
      <c r="C83" s="33" t="str">
        <f>fields!H215</f>
        <v>AE</v>
      </c>
      <c r="D83" s="439"/>
      <c r="E83" s="439"/>
      <c r="F83" s="439"/>
      <c r="G83" s="439"/>
      <c r="H83" s="439"/>
      <c r="I83" s="439"/>
      <c r="J83" s="439"/>
      <c r="K83" s="440"/>
    </row>
    <row r="84" spans="2:11" ht="15.75" thickBot="1" x14ac:dyDescent="0.3">
      <c r="B84" s="8" t="str">
        <f>fields!G216</f>
        <v>Spares</v>
      </c>
      <c r="C84" s="34" t="str">
        <f>fields!H216</f>
        <v>AF</v>
      </c>
      <c r="D84" s="441"/>
      <c r="E84" s="441"/>
      <c r="F84" s="441"/>
      <c r="G84" s="441"/>
      <c r="H84" s="441"/>
      <c r="I84" s="441"/>
      <c r="J84" s="441"/>
      <c r="K84" s="442"/>
    </row>
    <row r="85" spans="2:11" x14ac:dyDescent="0.25">
      <c r="B85" s="1"/>
      <c r="C85" s="32"/>
    </row>
    <row r="86" spans="2:11" x14ac:dyDescent="0.25">
      <c r="B86" s="1"/>
      <c r="C86" s="32"/>
    </row>
    <row r="87" spans="2:11" x14ac:dyDescent="0.25">
      <c r="B87" s="1"/>
      <c r="C87" s="32"/>
    </row>
    <row r="88" spans="2:11" x14ac:dyDescent="0.25">
      <c r="B88" s="1"/>
      <c r="C88" s="32"/>
    </row>
    <row r="89" spans="2:11" x14ac:dyDescent="0.25">
      <c r="B89" s="1"/>
      <c r="C89" s="32"/>
    </row>
    <row r="90" spans="2:11" x14ac:dyDescent="0.25">
      <c r="B90" s="1"/>
      <c r="C90" s="32"/>
    </row>
    <row r="91" spans="2:11" x14ac:dyDescent="0.25">
      <c r="B91" s="1"/>
      <c r="C91" s="32"/>
    </row>
    <row r="92" spans="2:11" x14ac:dyDescent="0.25">
      <c r="B92" s="1"/>
      <c r="C92" s="32"/>
    </row>
    <row r="93" spans="2:11" x14ac:dyDescent="0.25">
      <c r="B93" s="1"/>
      <c r="C93" s="32"/>
    </row>
    <row r="94" spans="2:11" x14ac:dyDescent="0.25">
      <c r="B94" s="1"/>
      <c r="C94" s="32"/>
    </row>
    <row r="95" spans="2:11" x14ac:dyDescent="0.25">
      <c r="B95" s="1"/>
      <c r="C95" s="32"/>
    </row>
  </sheetData>
  <mergeCells count="58">
    <mergeCell ref="D37:K37"/>
    <mergeCell ref="D38:K38"/>
    <mergeCell ref="D39:K39"/>
    <mergeCell ref="D40:K40"/>
    <mergeCell ref="D41:K41"/>
    <mergeCell ref="D34:K34"/>
    <mergeCell ref="D35:K35"/>
    <mergeCell ref="D36:K36"/>
    <mergeCell ref="L53:M54"/>
    <mergeCell ref="H53:K53"/>
    <mergeCell ref="D54:K54"/>
    <mergeCell ref="D53:G53"/>
    <mergeCell ref="D47:K47"/>
    <mergeCell ref="D48:K48"/>
    <mergeCell ref="D49:K49"/>
    <mergeCell ref="D50:J50"/>
    <mergeCell ref="D42:K42"/>
    <mergeCell ref="D43:K43"/>
    <mergeCell ref="D44:K44"/>
    <mergeCell ref="D45:K45"/>
    <mergeCell ref="D46:K46"/>
    <mergeCell ref="D17:K17"/>
    <mergeCell ref="D18:K18"/>
    <mergeCell ref="D20:K20"/>
    <mergeCell ref="D21:K21"/>
    <mergeCell ref="D33:K33"/>
    <mergeCell ref="D19:G19"/>
    <mergeCell ref="D32:K32"/>
    <mergeCell ref="D55:K59"/>
    <mergeCell ref="D61:K84"/>
    <mergeCell ref="J60:K60"/>
    <mergeCell ref="D60:F60"/>
    <mergeCell ref="H14:K14"/>
    <mergeCell ref="D27:K27"/>
    <mergeCell ref="D28:K28"/>
    <mergeCell ref="D29:K29"/>
    <mergeCell ref="D30:K30"/>
    <mergeCell ref="D31:K31"/>
    <mergeCell ref="D22:K22"/>
    <mergeCell ref="D23:K23"/>
    <mergeCell ref="D24:K24"/>
    <mergeCell ref="D25:K25"/>
    <mergeCell ref="D26:K26"/>
    <mergeCell ref="H19:K19"/>
    <mergeCell ref="D12:G12"/>
    <mergeCell ref="D13:G13"/>
    <mergeCell ref="D14:G14"/>
    <mergeCell ref="D3:K3"/>
    <mergeCell ref="D4:J4"/>
    <mergeCell ref="D5:G5"/>
    <mergeCell ref="D8:G8"/>
    <mergeCell ref="H8:K8"/>
    <mergeCell ref="D9:K9"/>
    <mergeCell ref="J10:K10"/>
    <mergeCell ref="D10:I10"/>
    <mergeCell ref="H11:I11"/>
    <mergeCell ref="H12:K12"/>
    <mergeCell ref="H13:K13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99"/>
  <sheetViews>
    <sheetView tabSelected="1" zoomScale="60" zoomScaleNormal="60" workbookViewId="0">
      <pane ySplit="3300" topLeftCell="A216" activePane="bottomLeft"/>
      <selection activeCell="R254" sqref="R254"/>
      <selection pane="bottomLeft" activeCell="J228" sqref="J228"/>
    </sheetView>
  </sheetViews>
  <sheetFormatPr defaultRowHeight="15" x14ac:dyDescent="0.25"/>
  <cols>
    <col min="1" max="1" width="3.140625" customWidth="1"/>
    <col min="2" max="2" width="3.85546875" style="2" customWidth="1"/>
    <col min="3" max="3" width="6.28515625" style="2" customWidth="1"/>
    <col min="4" max="4" width="6.28515625" style="2" bestFit="1" customWidth="1"/>
    <col min="5" max="5" width="5" style="25" customWidth="1"/>
    <col min="6" max="6" width="32.42578125" bestFit="1" customWidth="1"/>
    <col min="7" max="7" width="36" bestFit="1" customWidth="1"/>
    <col min="8" max="8" width="5.85546875" style="241" bestFit="1" customWidth="1"/>
    <col min="9" max="9" width="26.85546875" bestFit="1" customWidth="1"/>
    <col min="10" max="10" width="7.42578125" style="241" bestFit="1" customWidth="1"/>
    <col min="11" max="11" width="6" style="241" bestFit="1" customWidth="1"/>
    <col min="12" max="12" width="6.28515625" style="241" bestFit="1" customWidth="1"/>
    <col min="13" max="13" width="6.28515625" style="363" customWidth="1"/>
    <col min="14" max="14" width="10.42578125" style="365" customWidth="1"/>
    <col min="15" max="15" width="7.5703125" style="62" customWidth="1"/>
    <col min="16" max="17" width="7.5703125" style="222" customWidth="1"/>
    <col min="18" max="20" width="7.5703125" style="367" customWidth="1"/>
    <col min="21" max="21" width="4" bestFit="1" customWidth="1"/>
    <col min="22" max="22" width="40.5703125" bestFit="1" customWidth="1"/>
    <col min="23" max="23" width="28.28515625" style="25" bestFit="1" customWidth="1"/>
    <col min="24" max="25" width="9.140625" style="25"/>
    <col min="26" max="27" width="11.140625" style="25" bestFit="1" customWidth="1"/>
    <col min="29" max="29" width="11.140625" bestFit="1" customWidth="1"/>
  </cols>
  <sheetData>
    <row r="1" spans="1:31" x14ac:dyDescent="0.25">
      <c r="B1" s="367"/>
      <c r="C1" s="367"/>
      <c r="D1" s="367"/>
      <c r="E1" s="367"/>
      <c r="H1" s="367"/>
      <c r="J1" s="367"/>
      <c r="K1" s="367"/>
      <c r="L1" s="367"/>
      <c r="M1" s="367"/>
      <c r="N1" s="367"/>
      <c r="O1" s="367"/>
      <c r="P1" s="367"/>
      <c r="Q1" s="367"/>
      <c r="W1" s="367"/>
      <c r="X1" s="367"/>
      <c r="Y1" s="367"/>
      <c r="Z1" s="367"/>
      <c r="AA1" s="367"/>
    </row>
    <row r="2" spans="1:31" ht="15.75" thickBot="1" x14ac:dyDescent="0.3">
      <c r="B2" s="25"/>
      <c r="C2" s="25"/>
      <c r="D2" s="25"/>
    </row>
    <row r="3" spans="1:31" ht="15.75" thickBot="1" x14ac:dyDescent="0.3">
      <c r="B3" s="25"/>
      <c r="C3" s="25"/>
      <c r="D3" s="25"/>
      <c r="X3" s="454"/>
      <c r="Y3" s="455"/>
      <c r="Z3" s="18" t="str">
        <f>F8</f>
        <v>Group</v>
      </c>
      <c r="AA3" s="18" t="str">
        <f>G8</f>
        <v>Register</v>
      </c>
      <c r="AB3" s="19" t="str">
        <f>I8</f>
        <v>Field</v>
      </c>
    </row>
    <row r="4" spans="1:31" x14ac:dyDescent="0.25">
      <c r="B4" s="25"/>
      <c r="C4" s="25"/>
      <c r="D4" s="25"/>
      <c r="X4" s="450" t="s">
        <v>432</v>
      </c>
      <c r="Y4" s="451"/>
      <c r="Z4" s="37">
        <f t="array" ref="Z4">MAX(LEN(F9:F65569))</f>
        <v>21</v>
      </c>
      <c r="AA4" s="28">
        <f t="array" ref="AA4">MAX(LEN(G9:G65569))</f>
        <v>31</v>
      </c>
      <c r="AB4" s="29">
        <f t="array" ref="AB4">MAX(LEN(I9:I65569))</f>
        <v>23</v>
      </c>
    </row>
    <row r="5" spans="1:31" ht="15.75" thickBot="1" x14ac:dyDescent="0.3">
      <c r="B5" s="458" t="s">
        <v>732</v>
      </c>
      <c r="C5" s="458"/>
      <c r="D5" s="458"/>
      <c r="E5" s="458"/>
      <c r="F5" s="458"/>
      <c r="G5" s="458"/>
      <c r="H5" s="458"/>
      <c r="I5" s="458"/>
      <c r="J5" s="458"/>
      <c r="K5" s="458"/>
      <c r="L5" s="458"/>
      <c r="M5" s="458"/>
      <c r="N5" s="458"/>
      <c r="O5" s="458"/>
      <c r="P5" s="458"/>
      <c r="Q5" s="458"/>
      <c r="R5" s="458"/>
      <c r="S5" s="458"/>
      <c r="T5" s="458"/>
      <c r="U5" s="458"/>
      <c r="W5" s="367"/>
      <c r="X5" s="452" t="s">
        <v>433</v>
      </c>
      <c r="Y5" s="453"/>
      <c r="Z5" s="38">
        <f>MAX(B9:B65548)</f>
        <v>15</v>
      </c>
      <c r="AA5" s="26">
        <f>MAX(C9:C65548)</f>
        <v>212</v>
      </c>
      <c r="AB5" s="27">
        <f>MAX(D9:D65548)</f>
        <v>248</v>
      </c>
    </row>
    <row r="6" spans="1:31" x14ac:dyDescent="0.25">
      <c r="B6" s="367">
        <v>1</v>
      </c>
      <c r="C6" s="367">
        <f>B6+1</f>
        <v>2</v>
      </c>
      <c r="D6" s="367">
        <f t="shared" ref="D6:U6" si="0">C6+1</f>
        <v>3</v>
      </c>
      <c r="E6" s="367">
        <f t="shared" si="0"/>
        <v>4</v>
      </c>
      <c r="F6" s="367">
        <f t="shared" si="0"/>
        <v>5</v>
      </c>
      <c r="G6" s="367">
        <f t="shared" si="0"/>
        <v>6</v>
      </c>
      <c r="H6" s="367">
        <f t="shared" si="0"/>
        <v>7</v>
      </c>
      <c r="I6" s="367">
        <f t="shared" si="0"/>
        <v>8</v>
      </c>
      <c r="J6" s="367">
        <f t="shared" si="0"/>
        <v>9</v>
      </c>
      <c r="K6" s="367">
        <f t="shared" si="0"/>
        <v>10</v>
      </c>
      <c r="L6" s="367">
        <f t="shared" si="0"/>
        <v>11</v>
      </c>
      <c r="M6" s="367">
        <f t="shared" si="0"/>
        <v>12</v>
      </c>
      <c r="N6" s="367">
        <f t="shared" si="0"/>
        <v>13</v>
      </c>
      <c r="O6" s="367">
        <f t="shared" si="0"/>
        <v>14</v>
      </c>
      <c r="P6" s="367">
        <f t="shared" si="0"/>
        <v>15</v>
      </c>
      <c r="Q6" s="367">
        <f t="shared" si="0"/>
        <v>16</v>
      </c>
      <c r="R6" s="367">
        <f t="shared" si="0"/>
        <v>17</v>
      </c>
      <c r="S6" s="367">
        <f t="shared" si="0"/>
        <v>18</v>
      </c>
      <c r="T6" s="367">
        <f t="shared" si="0"/>
        <v>19</v>
      </c>
      <c r="U6" s="367">
        <f t="shared" si="0"/>
        <v>20</v>
      </c>
      <c r="W6" s="367"/>
    </row>
    <row r="7" spans="1:31" x14ac:dyDescent="0.25">
      <c r="B7" s="456" t="s">
        <v>242</v>
      </c>
      <c r="C7" s="456"/>
      <c r="D7" s="456"/>
      <c r="E7" s="456"/>
      <c r="H7" s="241">
        <f>COUNTA(H9:H65616)-K7</f>
        <v>268</v>
      </c>
      <c r="I7" s="2">
        <f>COUNTA(I9:I65616)</f>
        <v>249</v>
      </c>
      <c r="J7" s="3">
        <f>I7/H7</f>
        <v>0.92910447761194026</v>
      </c>
      <c r="K7" s="241">
        <f>COUNTIF(K9:K65569,16)</f>
        <v>22</v>
      </c>
      <c r="R7" s="456" t="s">
        <v>730</v>
      </c>
      <c r="S7" s="456"/>
      <c r="X7" s="457" t="s">
        <v>731</v>
      </c>
      <c r="Y7" s="457"/>
      <c r="Z7" s="457"/>
      <c r="AA7" s="457"/>
      <c r="AB7" s="457"/>
      <c r="AC7" s="457"/>
      <c r="AD7" s="457"/>
      <c r="AE7" s="457"/>
    </row>
    <row r="8" spans="1:31" s="31" customFormat="1" ht="15.75" thickBot="1" x14ac:dyDescent="0.3">
      <c r="A8" s="366"/>
      <c r="B8" s="31" t="s">
        <v>241</v>
      </c>
      <c r="C8" s="31" t="s">
        <v>240</v>
      </c>
      <c r="D8" s="31" t="s">
        <v>228</v>
      </c>
      <c r="E8" s="31" t="s">
        <v>438</v>
      </c>
      <c r="F8" s="31" t="s">
        <v>202</v>
      </c>
      <c r="G8" s="31" t="s">
        <v>203</v>
      </c>
      <c r="H8" s="240" t="s">
        <v>209</v>
      </c>
      <c r="I8" s="31" t="s">
        <v>204</v>
      </c>
      <c r="J8" s="240" t="s">
        <v>208</v>
      </c>
      <c r="K8" s="240" t="s">
        <v>250</v>
      </c>
      <c r="L8" s="240" t="s">
        <v>207</v>
      </c>
      <c r="M8" s="362" t="s">
        <v>709</v>
      </c>
      <c r="N8" s="364" t="s">
        <v>725</v>
      </c>
      <c r="O8" s="61" t="s">
        <v>448</v>
      </c>
      <c r="P8" s="221" t="s">
        <v>522</v>
      </c>
      <c r="Q8" s="221" t="s">
        <v>523</v>
      </c>
      <c r="R8" s="366" t="s">
        <v>728</v>
      </c>
      <c r="S8" s="366" t="s">
        <v>729</v>
      </c>
      <c r="T8" s="366"/>
      <c r="W8" s="31" t="s">
        <v>429</v>
      </c>
      <c r="X8" s="25">
        <v>1</v>
      </c>
      <c r="Y8" s="25">
        <f>X8+1</f>
        <v>2</v>
      </c>
      <c r="Z8" s="367">
        <f t="shared" ref="Z8:AE8" si="1">Y8+1</f>
        <v>3</v>
      </c>
      <c r="AA8" s="367">
        <f t="shared" si="1"/>
        <v>4</v>
      </c>
      <c r="AB8" s="367">
        <f t="shared" si="1"/>
        <v>5</v>
      </c>
      <c r="AC8" s="367">
        <f t="shared" si="1"/>
        <v>6</v>
      </c>
      <c r="AD8" s="367">
        <f t="shared" si="1"/>
        <v>7</v>
      </c>
      <c r="AE8" s="367">
        <f t="shared" si="1"/>
        <v>8</v>
      </c>
    </row>
    <row r="9" spans="1:31" x14ac:dyDescent="0.25">
      <c r="B9" s="368">
        <v>0</v>
      </c>
      <c r="C9" s="369">
        <v>0</v>
      </c>
      <c r="D9" s="369">
        <v>0</v>
      </c>
      <c r="E9" s="369">
        <f t="shared" ref="E9:E72" si="2">COUNTIF(APIfields,D9)</f>
        <v>0</v>
      </c>
      <c r="F9" s="370" t="s">
        <v>726</v>
      </c>
      <c r="G9" s="371" t="str">
        <f>regList!D4</f>
        <v>DeviceID</v>
      </c>
      <c r="H9" s="369" t="str">
        <f>regList!C4</f>
        <v>0</v>
      </c>
      <c r="I9" s="370" t="s">
        <v>206</v>
      </c>
      <c r="J9" s="369">
        <v>0</v>
      </c>
      <c r="K9" s="369">
        <v>8</v>
      </c>
      <c r="L9" s="369" t="str">
        <f>IF(K9&lt;&gt;"",DEC2HEX(2^K9-1),"")</f>
        <v>FF</v>
      </c>
      <c r="M9" s="369" t="s">
        <v>240</v>
      </c>
      <c r="N9" s="369"/>
      <c r="O9" s="369" t="str">
        <f>IF(J9&lt;&gt;"",DEC2HEX(getValFromImage(HEX2DEC(H9),J9,HEX2DEC(L9),regImage)),getValFromImage(HEX2DEC(H8),J8,HEX2DEC(L8),regImage))</f>
        <v>A</v>
      </c>
      <c r="P9" s="369"/>
      <c r="Q9" s="369"/>
      <c r="R9" s="369">
        <v>0</v>
      </c>
      <c r="S9" s="369">
        <v>1</v>
      </c>
      <c r="T9" s="369"/>
      <c r="U9" s="372"/>
      <c r="V9" t="e">
        <f>IF(W9&lt;&gt;"",MID(F9,1,LEN(F9)-9)&amp;"_"&amp;W9,"")</f>
        <v>#VALUE!</v>
      </c>
      <c r="W9" s="25" t="str">
        <f>"get"&amp;PROPER(I9)</f>
        <v>getChip_Id</v>
      </c>
      <c r="X9" s="368"/>
      <c r="Y9" s="369"/>
      <c r="Z9" s="369"/>
      <c r="AA9" s="369"/>
      <c r="AB9" s="370"/>
      <c r="AC9" s="370"/>
      <c r="AD9" s="370"/>
      <c r="AE9" s="372"/>
    </row>
    <row r="10" spans="1:31" x14ac:dyDescent="0.25">
      <c r="B10" s="373">
        <f>IF(F10=F9,B9,B9+1)</f>
        <v>0</v>
      </c>
      <c r="C10" s="45">
        <f>IF(G9=G10,C9,C9+1)</f>
        <v>1</v>
      </c>
      <c r="D10" s="45">
        <f>IF(I10&lt;&gt;"",D9+1,D9)</f>
        <v>1</v>
      </c>
      <c r="E10" s="45">
        <f t="shared" si="2"/>
        <v>0</v>
      </c>
      <c r="F10" s="374" t="str">
        <f>F9</f>
        <v>status</v>
      </c>
      <c r="G10" s="375" t="str">
        <f>regList!D5</f>
        <v>MasterControl</v>
      </c>
      <c r="H10" s="45" t="str">
        <f>regList!C5</f>
        <v>1</v>
      </c>
      <c r="I10" s="374" t="s">
        <v>221</v>
      </c>
      <c r="J10" s="45">
        <v>0</v>
      </c>
      <c r="K10" s="45">
        <v>1</v>
      </c>
      <c r="L10" s="45" t="str">
        <f t="shared" ref="L10:L73" si="3">IF(K10&lt;&gt;"",DEC2HEX(2^K10-1),"")</f>
        <v>1</v>
      </c>
      <c r="M10" s="45" t="s">
        <v>710</v>
      </c>
      <c r="N10" s="45"/>
      <c r="O10" s="45" t="str">
        <f>IF(J10&lt;&gt;"",DEC2HEX(getValFromImage(HEX2DEC(H10),J10,HEX2DEC(L10),regImage)),getValFromImage(HEX2DEC(H9),J9,HEX2DEC(L9),regImage))</f>
        <v>0</v>
      </c>
      <c r="P10" s="45"/>
      <c r="Q10" s="45"/>
      <c r="R10" s="45">
        <f>R9</f>
        <v>0</v>
      </c>
      <c r="S10" s="45">
        <f>S9</f>
        <v>1</v>
      </c>
      <c r="T10" s="45"/>
      <c r="U10" s="376"/>
      <c r="V10" t="e">
        <f t="shared" ref="V10:V14" si="4">IF(W10&lt;&gt;"",MID(F10,1,LEN(F10)-9)&amp;"_"&amp;W10,"")</f>
        <v>#VALUE!</v>
      </c>
      <c r="W10" s="363" t="str">
        <f t="shared" ref="W10:W14" si="5">"get"&amp;PROPER(I10)</f>
        <v>getC_En</v>
      </c>
      <c r="X10" s="373"/>
      <c r="Y10" s="45"/>
      <c r="Z10" s="45"/>
      <c r="AA10" s="45"/>
      <c r="AB10" s="374"/>
      <c r="AC10" s="374"/>
      <c r="AD10" s="374"/>
      <c r="AE10" s="376"/>
    </row>
    <row r="11" spans="1:31" x14ac:dyDescent="0.25">
      <c r="B11" s="373">
        <f t="shared" ref="B11:B74" si="6">IF(F11=F10,B10,B10+1)</f>
        <v>0</v>
      </c>
      <c r="C11" s="45">
        <f t="shared" ref="C11:C74" si="7">IF(G10=G11,C10,C10+1)</f>
        <v>2</v>
      </c>
      <c r="D11" s="45">
        <f t="shared" ref="D11:D74" si="8">IF(I11&lt;&gt;"",D10+1,D10)</f>
        <v>2</v>
      </c>
      <c r="E11" s="45">
        <f t="shared" si="2"/>
        <v>0</v>
      </c>
      <c r="F11" s="374" t="str">
        <f>F10</f>
        <v>status</v>
      </c>
      <c r="G11" s="375" t="str">
        <f>regList!D6</f>
        <v>StatusRegisters</v>
      </c>
      <c r="H11" s="45" t="str">
        <f>regList!C6</f>
        <v>2</v>
      </c>
      <c r="I11" s="377" t="s">
        <v>222</v>
      </c>
      <c r="J11" s="45">
        <v>3</v>
      </c>
      <c r="K11" s="45">
        <v>1</v>
      </c>
      <c r="L11" s="45" t="str">
        <f t="shared" si="3"/>
        <v>1</v>
      </c>
      <c r="M11" s="45" t="s">
        <v>240</v>
      </c>
      <c r="N11" s="45"/>
      <c r="O11" s="45" t="str">
        <f>IF(J11&lt;&gt;"",DEC2HEX(getValFromImage(HEX2DEC(H11),J11,HEX2DEC(L11),regImage)),getValFromImage(HEX2DEC(H10),J10,HEX2DEC(L10),regImage))</f>
        <v>0</v>
      </c>
      <c r="P11" s="45"/>
      <c r="Q11" s="45"/>
      <c r="R11" s="45">
        <f t="shared" ref="R11:R74" si="9">R10</f>
        <v>0</v>
      </c>
      <c r="S11" s="45">
        <v>0</v>
      </c>
      <c r="T11" s="45"/>
      <c r="U11" s="376"/>
      <c r="V11" t="e">
        <f t="shared" si="4"/>
        <v>#VALUE!</v>
      </c>
      <c r="W11" s="363" t="str">
        <f t="shared" si="5"/>
        <v>getSleeping</v>
      </c>
      <c r="X11" s="373"/>
      <c r="Y11" s="45"/>
      <c r="Z11" s="45"/>
      <c r="AA11" s="45"/>
      <c r="AB11" s="374"/>
      <c r="AC11" s="374"/>
      <c r="AD11" s="374"/>
      <c r="AE11" s="376"/>
    </row>
    <row r="12" spans="1:31" x14ac:dyDescent="0.25">
      <c r="B12" s="373">
        <f t="shared" si="6"/>
        <v>0</v>
      </c>
      <c r="C12" s="45">
        <f t="shared" si="7"/>
        <v>2</v>
      </c>
      <c r="D12" s="45">
        <f t="shared" si="8"/>
        <v>3</v>
      </c>
      <c r="E12" s="45">
        <f t="shared" si="2"/>
        <v>0</v>
      </c>
      <c r="F12" s="374" t="str">
        <f>F11</f>
        <v>status</v>
      </c>
      <c r="G12" s="375" t="str">
        <f>G11</f>
        <v>StatusRegisters</v>
      </c>
      <c r="H12" s="45" t="str">
        <f>H11</f>
        <v>2</v>
      </c>
      <c r="I12" s="374" t="s">
        <v>223</v>
      </c>
      <c r="J12" s="45">
        <f>J11-1</f>
        <v>2</v>
      </c>
      <c r="K12" s="45">
        <f>K11</f>
        <v>1</v>
      </c>
      <c r="L12" s="45" t="str">
        <f t="shared" si="3"/>
        <v>1</v>
      </c>
      <c r="M12" s="45" t="str">
        <f t="shared" ref="M12:M74" si="10">M11</f>
        <v>R</v>
      </c>
      <c r="N12" s="45"/>
      <c r="O12" s="45" t="str">
        <f>IF(J12&lt;&gt;"",DEC2HEX(getValFromImage(HEX2DEC(H12),J12,HEX2DEC(L12),regImage)),getValFromImage(HEX2DEC(H11),J11,HEX2DEC(L11),regImage))</f>
        <v>1</v>
      </c>
      <c r="P12" s="45"/>
      <c r="Q12" s="45"/>
      <c r="R12" s="45">
        <f t="shared" si="9"/>
        <v>0</v>
      </c>
      <c r="S12" s="45">
        <f t="shared" ref="S12:S74" si="11">S11</f>
        <v>0</v>
      </c>
      <c r="T12" s="45"/>
      <c r="U12" s="376"/>
      <c r="V12" t="e">
        <f t="shared" si="4"/>
        <v>#VALUE!</v>
      </c>
      <c r="W12" s="363" t="str">
        <f t="shared" si="5"/>
        <v>getVddok</v>
      </c>
      <c r="X12" s="373"/>
      <c r="Y12" s="45"/>
      <c r="Z12" s="45"/>
      <c r="AA12" s="45"/>
      <c r="AB12" s="374"/>
      <c r="AC12" s="374"/>
      <c r="AD12" s="374"/>
      <c r="AE12" s="376"/>
    </row>
    <row r="13" spans="1:31" x14ac:dyDescent="0.25">
      <c r="B13" s="373">
        <f t="shared" si="6"/>
        <v>0</v>
      </c>
      <c r="C13" s="45">
        <f t="shared" si="7"/>
        <v>2</v>
      </c>
      <c r="D13" s="45">
        <f t="shared" si="8"/>
        <v>4</v>
      </c>
      <c r="E13" s="45">
        <f t="shared" si="2"/>
        <v>0</v>
      </c>
      <c r="F13" s="374" t="str">
        <f t="shared" ref="F13:F14" si="12">F12</f>
        <v>status</v>
      </c>
      <c r="G13" s="375" t="str">
        <f t="shared" ref="G13:G14" si="13">G12</f>
        <v>StatusRegisters</v>
      </c>
      <c r="H13" s="45" t="str">
        <f t="shared" ref="H13:H14" si="14">H12</f>
        <v>2</v>
      </c>
      <c r="I13" s="374" t="s">
        <v>224</v>
      </c>
      <c r="J13" s="45">
        <f t="shared" ref="J13:J14" si="15">J12-1</f>
        <v>1</v>
      </c>
      <c r="K13" s="45">
        <f t="shared" ref="K13:K14" si="16">K12</f>
        <v>1</v>
      </c>
      <c r="L13" s="45" t="str">
        <f t="shared" si="3"/>
        <v>1</v>
      </c>
      <c r="M13" s="45" t="str">
        <f t="shared" si="10"/>
        <v>R</v>
      </c>
      <c r="N13" s="45"/>
      <c r="O13" s="45" t="str">
        <f>IF(J13&lt;&gt;"",DEC2HEX(getValFromImage(HEX2DEC(H13),J13,HEX2DEC(L13),regImage)),getValFromImage(HEX2DEC(H12),J12,HEX2DEC(L12),regImage))</f>
        <v>1</v>
      </c>
      <c r="P13" s="45"/>
      <c r="Q13" s="45"/>
      <c r="R13" s="45">
        <f t="shared" si="9"/>
        <v>0</v>
      </c>
      <c r="S13" s="45">
        <f t="shared" si="11"/>
        <v>0</v>
      </c>
      <c r="T13" s="45"/>
      <c r="U13" s="376"/>
      <c r="V13" t="e">
        <f t="shared" si="4"/>
        <v>#VALUE!</v>
      </c>
      <c r="W13" s="363" t="str">
        <f t="shared" si="5"/>
        <v>getReady</v>
      </c>
      <c r="X13" s="373"/>
      <c r="Y13" s="45"/>
      <c r="Z13" s="45"/>
      <c r="AA13" s="45"/>
      <c r="AB13" s="374"/>
      <c r="AC13" s="374"/>
      <c r="AD13" s="374"/>
      <c r="AE13" s="376"/>
    </row>
    <row r="14" spans="1:31" x14ac:dyDescent="0.25">
      <c r="B14" s="373">
        <f t="shared" si="6"/>
        <v>0</v>
      </c>
      <c r="C14" s="45">
        <f t="shared" si="7"/>
        <v>2</v>
      </c>
      <c r="D14" s="45">
        <f t="shared" si="8"/>
        <v>5</v>
      </c>
      <c r="E14" s="45">
        <f t="shared" si="2"/>
        <v>0</v>
      </c>
      <c r="F14" s="374" t="str">
        <f t="shared" si="12"/>
        <v>status</v>
      </c>
      <c r="G14" s="375" t="str">
        <f t="shared" si="13"/>
        <v>StatusRegisters</v>
      </c>
      <c r="H14" s="45" t="str">
        <f t="shared" si="14"/>
        <v>2</v>
      </c>
      <c r="I14" s="374" t="s">
        <v>225</v>
      </c>
      <c r="J14" s="45">
        <f t="shared" si="15"/>
        <v>0</v>
      </c>
      <c r="K14" s="45">
        <f t="shared" si="16"/>
        <v>1</v>
      </c>
      <c r="L14" s="45" t="str">
        <f t="shared" si="3"/>
        <v>1</v>
      </c>
      <c r="M14" s="45" t="str">
        <f t="shared" si="10"/>
        <v>R</v>
      </c>
      <c r="N14" s="45"/>
      <c r="O14" s="45" t="str">
        <f>IF(J14&lt;&gt;"",DEC2HEX(getValFromImage(HEX2DEC(H14),J14,HEX2DEC(L14),regImage)),getValFromImage(HEX2DEC(H13),J13,HEX2DEC(L13),regImage))</f>
        <v>1</v>
      </c>
      <c r="P14" s="45"/>
      <c r="Q14" s="45"/>
      <c r="R14" s="45">
        <f t="shared" si="9"/>
        <v>0</v>
      </c>
      <c r="S14" s="45">
        <f t="shared" si="11"/>
        <v>0</v>
      </c>
      <c r="T14" s="45"/>
      <c r="U14" s="376"/>
      <c r="V14" t="e">
        <f t="shared" si="4"/>
        <v>#VALUE!</v>
      </c>
      <c r="W14" s="363" t="str">
        <f t="shared" si="5"/>
        <v>getEnout</v>
      </c>
      <c r="X14" s="373"/>
      <c r="Y14" s="45"/>
      <c r="Z14" s="45"/>
      <c r="AA14" s="45"/>
      <c r="AB14" s="374"/>
      <c r="AC14" s="374"/>
      <c r="AD14" s="45"/>
      <c r="AE14" s="376"/>
    </row>
    <row r="15" spans="1:31" x14ac:dyDescent="0.25">
      <c r="B15" s="373">
        <f t="shared" si="6"/>
        <v>1</v>
      </c>
      <c r="C15" s="45">
        <f t="shared" si="7"/>
        <v>3</v>
      </c>
      <c r="D15" s="45">
        <f t="shared" si="8"/>
        <v>6</v>
      </c>
      <c r="E15" s="45">
        <f t="shared" si="2"/>
        <v>0</v>
      </c>
      <c r="F15" s="374" t="s">
        <v>711</v>
      </c>
      <c r="G15" s="375" t="str">
        <f>regList!D20</f>
        <v>IntegrationTime</v>
      </c>
      <c r="H15" s="45" t="str">
        <f>regList!C20</f>
        <v>10</v>
      </c>
      <c r="I15" s="374" t="s">
        <v>227</v>
      </c>
      <c r="J15" s="45">
        <v>4</v>
      </c>
      <c r="K15" s="45">
        <v>4</v>
      </c>
      <c r="L15" s="45" t="str">
        <f t="shared" si="3"/>
        <v>F</v>
      </c>
      <c r="M15" s="45" t="s">
        <v>710</v>
      </c>
      <c r="N15" s="45"/>
      <c r="O15" s="45" t="str">
        <f>IF(J15&lt;&gt;"",DEC2HEX(getValFromImage(HEX2DEC(H15),J15,HEX2DEC(L15),regImage)),getValFromImage(HEX2DEC(H14),J14,HEX2DEC(L14),regImage))</f>
        <v>0</v>
      </c>
      <c r="P15" s="45">
        <f>O15+1</f>
        <v>1</v>
      </c>
      <c r="Q15" s="45"/>
      <c r="R15" s="45">
        <f t="shared" si="9"/>
        <v>0</v>
      </c>
      <c r="S15" s="45">
        <f t="shared" si="11"/>
        <v>0</v>
      </c>
      <c r="T15" s="45"/>
      <c r="U15" s="376"/>
      <c r="V15" t="str">
        <f t="shared" ref="V15:V31" si="17">IF(W15&lt;&gt;"",MID(F15,1,LEN(F15)-9)&amp;W15,"")</f>
        <v/>
      </c>
      <c r="X15" s="373"/>
      <c r="Y15" s="45"/>
      <c r="Z15" s="45"/>
      <c r="AA15" s="45"/>
      <c r="AB15" s="374"/>
      <c r="AC15" s="374"/>
      <c r="AD15" s="374"/>
      <c r="AE15" s="376"/>
    </row>
    <row r="16" spans="1:31" x14ac:dyDescent="0.25">
      <c r="B16" s="373">
        <f t="shared" si="6"/>
        <v>1</v>
      </c>
      <c r="C16" s="45">
        <f t="shared" si="7"/>
        <v>3</v>
      </c>
      <c r="D16" s="45">
        <f t="shared" si="8"/>
        <v>7</v>
      </c>
      <c r="E16" s="45">
        <f t="shared" si="2"/>
        <v>0</v>
      </c>
      <c r="F16" s="374" t="str">
        <f>F15</f>
        <v>samplingControl</v>
      </c>
      <c r="G16" s="375" t="str">
        <f t="shared" ref="G16:H16" si="18">G15</f>
        <v>IntegrationTime</v>
      </c>
      <c r="H16" s="45" t="str">
        <f t="shared" si="18"/>
        <v>10</v>
      </c>
      <c r="I16" s="374" t="s">
        <v>226</v>
      </c>
      <c r="J16" s="45">
        <v>0</v>
      </c>
      <c r="K16" s="45">
        <v>4</v>
      </c>
      <c r="L16" s="45" t="str">
        <f t="shared" si="3"/>
        <v>F</v>
      </c>
      <c r="M16" s="45" t="str">
        <f t="shared" si="10"/>
        <v>R/W</v>
      </c>
      <c r="N16" s="45"/>
      <c r="O16" s="45" t="str">
        <f>IF(J16&lt;&gt;"",DEC2HEX(getValFromImage(HEX2DEC(H16),J16,HEX2DEC(L16),regImage)),getValFromImage(HEX2DEC(H15),J15,HEX2DEC(L15),regImage))</f>
        <v>5</v>
      </c>
      <c r="P16" s="45">
        <f>IF(INT(O16)&gt;11,145.6,(2^O16)*0.0711)</f>
        <v>2.2751999999999999</v>
      </c>
      <c r="Q16" s="45" t="s">
        <v>524</v>
      </c>
      <c r="R16" s="45">
        <f t="shared" si="9"/>
        <v>0</v>
      </c>
      <c r="S16" s="45">
        <f t="shared" si="11"/>
        <v>0</v>
      </c>
      <c r="T16" s="45"/>
      <c r="U16" s="376"/>
      <c r="V16" t="str">
        <f t="shared" si="17"/>
        <v/>
      </c>
      <c r="X16" s="373"/>
      <c r="Y16" s="45"/>
      <c r="Z16" s="45"/>
      <c r="AA16" s="45"/>
      <c r="AB16" s="374"/>
      <c r="AC16" s="374"/>
      <c r="AD16" s="374"/>
      <c r="AE16" s="376"/>
    </row>
    <row r="17" spans="2:31" x14ac:dyDescent="0.25">
      <c r="B17" s="373">
        <f t="shared" si="6"/>
        <v>1</v>
      </c>
      <c r="C17" s="45">
        <f t="shared" si="7"/>
        <v>4</v>
      </c>
      <c r="D17" s="45">
        <f t="shared" si="8"/>
        <v>8</v>
      </c>
      <c r="E17" s="45">
        <f t="shared" si="2"/>
        <v>0</v>
      </c>
      <c r="F17" s="374" t="str">
        <f>F15</f>
        <v>samplingControl</v>
      </c>
      <c r="G17" s="375" t="str">
        <f>regList!D21</f>
        <v>SamplePeriod</v>
      </c>
      <c r="H17" s="45" t="str">
        <f>regList!C21</f>
        <v>11</v>
      </c>
      <c r="I17" s="374" t="s">
        <v>229</v>
      </c>
      <c r="J17" s="45">
        <v>0</v>
      </c>
      <c r="K17" s="45">
        <v>8</v>
      </c>
      <c r="L17" s="45" t="str">
        <f t="shared" si="3"/>
        <v>FF</v>
      </c>
      <c r="M17" s="45" t="str">
        <f t="shared" si="10"/>
        <v>R/W</v>
      </c>
      <c r="N17" s="45"/>
      <c r="O17" s="45" t="str">
        <f>IF(J17&lt;&gt;"",DEC2HEX(getValFromImage(HEX2DEC(H17),J17,HEX2DEC(L17),regImage)),getValFromImage(HEX2DEC(H16),J16,HEX2DEC(L16),regImage))</f>
        <v>FD</v>
      </c>
      <c r="P17" s="45">
        <f>(HEX2DEC(O17)+1)*P18</f>
        <v>114.3</v>
      </c>
      <c r="Q17" s="45" t="s">
        <v>524</v>
      </c>
      <c r="R17" s="45">
        <f t="shared" si="9"/>
        <v>0</v>
      </c>
      <c r="S17" s="45">
        <f t="shared" si="11"/>
        <v>0</v>
      </c>
      <c r="T17" s="45"/>
      <c r="U17" s="376"/>
      <c r="V17" t="str">
        <f t="shared" si="17"/>
        <v/>
      </c>
      <c r="X17" s="373"/>
      <c r="Y17" s="45"/>
      <c r="Z17" s="45"/>
      <c r="AA17" s="45"/>
      <c r="AB17" s="374"/>
      <c r="AC17" s="374"/>
      <c r="AD17" s="374"/>
      <c r="AE17" s="376"/>
    </row>
    <row r="18" spans="2:31" x14ac:dyDescent="0.25">
      <c r="B18" s="373">
        <f t="shared" si="6"/>
        <v>1</v>
      </c>
      <c r="C18" s="45">
        <f t="shared" si="7"/>
        <v>5</v>
      </c>
      <c r="D18" s="45">
        <f t="shared" si="8"/>
        <v>9</v>
      </c>
      <c r="E18" s="45">
        <f t="shared" si="2"/>
        <v>0</v>
      </c>
      <c r="F18" s="374" t="str">
        <f t="shared" ref="F18:F28" si="19">F17</f>
        <v>samplingControl</v>
      </c>
      <c r="G18" s="375" t="str">
        <f>regList!D22</f>
        <v>SamplePeriodRange</v>
      </c>
      <c r="H18" s="45" t="str">
        <f>regList!C22</f>
        <v>12</v>
      </c>
      <c r="I18" s="374" t="s">
        <v>232</v>
      </c>
      <c r="J18" s="45">
        <v>0</v>
      </c>
      <c r="K18" s="45">
        <v>2</v>
      </c>
      <c r="L18" s="45" t="str">
        <f t="shared" si="3"/>
        <v>3</v>
      </c>
      <c r="M18" s="45" t="str">
        <f t="shared" si="10"/>
        <v>R/W</v>
      </c>
      <c r="N18" s="45"/>
      <c r="O18" s="45" t="str">
        <f>IF(J18&lt;&gt;"",DEC2HEX(getValFromImage(HEX2DEC(H18),J18,HEX2DEC(L18),regImage)),getValFromImage(HEX2DEC(H17),J17,HEX2DEC(L17),regImage))</f>
        <v>0</v>
      </c>
      <c r="P18" s="45">
        <f>0.45*2^O18</f>
        <v>0.45</v>
      </c>
      <c r="Q18" s="45" t="s">
        <v>526</v>
      </c>
      <c r="R18" s="45">
        <f t="shared" si="9"/>
        <v>0</v>
      </c>
      <c r="S18" s="45">
        <f t="shared" si="11"/>
        <v>0</v>
      </c>
      <c r="T18" s="45"/>
      <c r="U18" s="376"/>
      <c r="V18" t="str">
        <f t="shared" si="17"/>
        <v/>
      </c>
      <c r="X18" s="373"/>
      <c r="Y18" s="45"/>
      <c r="Z18" s="45"/>
      <c r="AA18" s="45"/>
      <c r="AB18" s="374"/>
      <c r="AC18" s="374"/>
      <c r="AD18" s="374"/>
      <c r="AE18" s="376"/>
    </row>
    <row r="19" spans="2:31" x14ac:dyDescent="0.25">
      <c r="B19" s="373">
        <f t="shared" si="6"/>
        <v>1</v>
      </c>
      <c r="C19" s="45">
        <f t="shared" si="7"/>
        <v>6</v>
      </c>
      <c r="D19" s="45">
        <f t="shared" si="8"/>
        <v>10</v>
      </c>
      <c r="E19" s="45">
        <f t="shared" si="2"/>
        <v>1</v>
      </c>
      <c r="F19" s="374" t="str">
        <f t="shared" si="19"/>
        <v>samplingControl</v>
      </c>
      <c r="G19" s="375" t="str">
        <f>regList!D23</f>
        <v>SampleControl</v>
      </c>
      <c r="H19" s="45" t="str">
        <f>regList!C23</f>
        <v>13</v>
      </c>
      <c r="I19" s="374" t="s">
        <v>233</v>
      </c>
      <c r="J19" s="45">
        <v>7</v>
      </c>
      <c r="K19" s="45">
        <v>1</v>
      </c>
      <c r="L19" s="45" t="str">
        <f t="shared" si="3"/>
        <v>1</v>
      </c>
      <c r="M19" s="45" t="str">
        <f t="shared" si="10"/>
        <v>R/W</v>
      </c>
      <c r="N19" s="45"/>
      <c r="O19" s="45" t="str">
        <f>IF(J19&lt;&gt;"",DEC2HEX(getValFromImage(HEX2DEC(H19),J19,HEX2DEC(L19),regImage)),getValFromImage(HEX2DEC(H18),J18,HEX2DEC(L18),regImage))</f>
        <v>0</v>
      </c>
      <c r="P19" s="378">
        <f>P16/P17</f>
        <v>1.9905511811023621E-2</v>
      </c>
      <c r="Q19" s="45" t="s">
        <v>525</v>
      </c>
      <c r="R19" s="45">
        <f t="shared" si="9"/>
        <v>0</v>
      </c>
      <c r="S19" s="45">
        <f t="shared" si="11"/>
        <v>0</v>
      </c>
      <c r="T19" s="45"/>
      <c r="U19" s="376"/>
      <c r="V19" t="str">
        <f t="shared" si="17"/>
        <v>sampliSmpCtrlEn</v>
      </c>
      <c r="W19" s="25" t="s">
        <v>441</v>
      </c>
      <c r="X19" s="373">
        <f>D19</f>
        <v>10</v>
      </c>
      <c r="Y19" s="45"/>
      <c r="Z19" s="45"/>
      <c r="AA19" s="45"/>
      <c r="AB19" s="374"/>
      <c r="AC19" s="374"/>
      <c r="AD19" s="374"/>
      <c r="AE19" s="376"/>
    </row>
    <row r="20" spans="2:31" x14ac:dyDescent="0.25">
      <c r="B20" s="373">
        <f t="shared" si="6"/>
        <v>1</v>
      </c>
      <c r="C20" s="45">
        <f t="shared" si="7"/>
        <v>6</v>
      </c>
      <c r="D20" s="45">
        <f t="shared" si="8"/>
        <v>11</v>
      </c>
      <c r="E20" s="45">
        <f t="shared" si="2"/>
        <v>1</v>
      </c>
      <c r="F20" s="374" t="str">
        <f>F19</f>
        <v>samplingControl</v>
      </c>
      <c r="G20" s="375" t="str">
        <f t="shared" ref="G20:H20" si="20">G19</f>
        <v>SampleControl</v>
      </c>
      <c r="H20" s="45" t="str">
        <f t="shared" si="20"/>
        <v>13</v>
      </c>
      <c r="I20" s="379" t="s">
        <v>234</v>
      </c>
      <c r="J20" s="45">
        <f>J19-1</f>
        <v>6</v>
      </c>
      <c r="K20" s="45">
        <f>K19</f>
        <v>1</v>
      </c>
      <c r="L20" s="45" t="str">
        <f t="shared" si="3"/>
        <v>1</v>
      </c>
      <c r="M20" s="45" t="str">
        <f t="shared" si="10"/>
        <v>R/W</v>
      </c>
      <c r="N20" s="45"/>
      <c r="O20" s="45" t="str">
        <f>IF(J20&lt;&gt;"",DEC2HEX(getValFromImage(HEX2DEC(H20),J20,HEX2DEC(L20),regImage)),getValFromImage(HEX2DEC(H19),J19,HEX2DEC(L19),regImage))</f>
        <v>1</v>
      </c>
      <c r="P20" s="45"/>
      <c r="Q20" s="45"/>
      <c r="R20" s="45">
        <f t="shared" si="9"/>
        <v>0</v>
      </c>
      <c r="S20" s="45">
        <f t="shared" si="11"/>
        <v>0</v>
      </c>
      <c r="T20" s="45"/>
      <c r="U20" s="376"/>
      <c r="V20" t="str">
        <f t="shared" si="17"/>
        <v/>
      </c>
      <c r="X20" s="373">
        <f>D20</f>
        <v>11</v>
      </c>
      <c r="Y20" s="45"/>
      <c r="Z20" s="45"/>
      <c r="AA20" s="45"/>
      <c r="AB20" s="374"/>
      <c r="AC20" s="374"/>
      <c r="AD20" s="374"/>
      <c r="AE20" s="376"/>
    </row>
    <row r="21" spans="2:31" x14ac:dyDescent="0.25">
      <c r="B21" s="373">
        <f t="shared" si="6"/>
        <v>1</v>
      </c>
      <c r="C21" s="45">
        <f t="shared" si="7"/>
        <v>6</v>
      </c>
      <c r="D21" s="45">
        <f t="shared" si="8"/>
        <v>12</v>
      </c>
      <c r="E21" s="45">
        <f t="shared" si="2"/>
        <v>1</v>
      </c>
      <c r="F21" s="374" t="str">
        <f t="shared" ref="F21:F25" si="21">F20</f>
        <v>samplingControl</v>
      </c>
      <c r="G21" s="375" t="str">
        <f t="shared" ref="G21:G25" si="22">G20</f>
        <v>SampleControl</v>
      </c>
      <c r="H21" s="45" t="str">
        <f t="shared" ref="H21:H25" si="23">H20</f>
        <v>13</v>
      </c>
      <c r="I21" s="379" t="s">
        <v>235</v>
      </c>
      <c r="J21" s="45">
        <f t="shared" ref="J21:J25" si="24">J20-1</f>
        <v>5</v>
      </c>
      <c r="K21" s="45">
        <f t="shared" ref="K21:K25" si="25">K20</f>
        <v>1</v>
      </c>
      <c r="L21" s="45" t="str">
        <f t="shared" si="3"/>
        <v>1</v>
      </c>
      <c r="M21" s="45" t="str">
        <f t="shared" si="10"/>
        <v>R/W</v>
      </c>
      <c r="N21" s="45"/>
      <c r="O21" s="45" t="str">
        <f>IF(J21&lt;&gt;"",DEC2HEX(getValFromImage(HEX2DEC(H21),J21,HEX2DEC(L21),regImage)),getValFromImage(HEX2DEC(H20),J20,HEX2DEC(L20),regImage))</f>
        <v>1</v>
      </c>
      <c r="P21" s="45"/>
      <c r="Q21" s="45"/>
      <c r="R21" s="45">
        <f t="shared" si="9"/>
        <v>0</v>
      </c>
      <c r="S21" s="45">
        <f t="shared" si="11"/>
        <v>0</v>
      </c>
      <c r="T21" s="45"/>
      <c r="U21" s="376"/>
      <c r="V21" t="str">
        <f t="shared" si="17"/>
        <v/>
      </c>
      <c r="X21" s="373">
        <f>D21</f>
        <v>12</v>
      </c>
      <c r="Y21" s="45"/>
      <c r="Z21" s="45"/>
      <c r="AA21" s="45"/>
      <c r="AB21" s="374"/>
      <c r="AC21" s="374"/>
      <c r="AD21" s="374"/>
      <c r="AE21" s="376"/>
    </row>
    <row r="22" spans="2:31" x14ac:dyDescent="0.25">
      <c r="B22" s="373">
        <f t="shared" si="6"/>
        <v>1</v>
      </c>
      <c r="C22" s="45">
        <f t="shared" si="7"/>
        <v>6</v>
      </c>
      <c r="D22" s="45">
        <f t="shared" si="8"/>
        <v>13</v>
      </c>
      <c r="E22" s="45">
        <f t="shared" si="2"/>
        <v>1</v>
      </c>
      <c r="F22" s="374" t="str">
        <f t="shared" si="21"/>
        <v>samplingControl</v>
      </c>
      <c r="G22" s="375" t="str">
        <f t="shared" si="22"/>
        <v>SampleControl</v>
      </c>
      <c r="H22" s="45" t="str">
        <f t="shared" si="23"/>
        <v>13</v>
      </c>
      <c r="I22" s="379" t="s">
        <v>236</v>
      </c>
      <c r="J22" s="45">
        <f t="shared" si="24"/>
        <v>4</v>
      </c>
      <c r="K22" s="45">
        <f t="shared" si="25"/>
        <v>1</v>
      </c>
      <c r="L22" s="45" t="str">
        <f t="shared" si="3"/>
        <v>1</v>
      </c>
      <c r="M22" s="45" t="str">
        <f t="shared" si="10"/>
        <v>R/W</v>
      </c>
      <c r="N22" s="45"/>
      <c r="O22" s="45" t="str">
        <f>IF(J22&lt;&gt;"",DEC2HEX(getValFromImage(HEX2DEC(H22),J22,HEX2DEC(L22),regImage)),getValFromImage(HEX2DEC(H21),J21,HEX2DEC(L21),regImage))</f>
        <v>1</v>
      </c>
      <c r="P22" s="45"/>
      <c r="Q22" s="45"/>
      <c r="R22" s="45">
        <f t="shared" si="9"/>
        <v>0</v>
      </c>
      <c r="S22" s="45">
        <f t="shared" si="11"/>
        <v>0</v>
      </c>
      <c r="T22" s="45"/>
      <c r="U22" s="376"/>
      <c r="V22" t="str">
        <f t="shared" si="17"/>
        <v/>
      </c>
      <c r="X22" s="373">
        <f>D22</f>
        <v>13</v>
      </c>
      <c r="Y22" s="45"/>
      <c r="Z22" s="45"/>
      <c r="AA22" s="45"/>
      <c r="AB22" s="374"/>
      <c r="AC22" s="374"/>
      <c r="AD22" s="374"/>
      <c r="AE22" s="376"/>
    </row>
    <row r="23" spans="2:31" x14ac:dyDescent="0.25">
      <c r="B23" s="373">
        <f t="shared" si="6"/>
        <v>1</v>
      </c>
      <c r="C23" s="45">
        <f t="shared" si="7"/>
        <v>6</v>
      </c>
      <c r="D23" s="45">
        <f t="shared" si="8"/>
        <v>14</v>
      </c>
      <c r="E23" s="45">
        <f t="shared" si="2"/>
        <v>1</v>
      </c>
      <c r="F23" s="374" t="str">
        <f t="shared" si="21"/>
        <v>samplingControl</v>
      </c>
      <c r="G23" s="375" t="str">
        <f t="shared" si="22"/>
        <v>SampleControl</v>
      </c>
      <c r="H23" s="45" t="str">
        <f t="shared" si="23"/>
        <v>13</v>
      </c>
      <c r="I23" s="374" t="s">
        <v>237</v>
      </c>
      <c r="J23" s="45">
        <v>2</v>
      </c>
      <c r="K23" s="45">
        <v>2</v>
      </c>
      <c r="L23" s="45" t="str">
        <f t="shared" si="3"/>
        <v>3</v>
      </c>
      <c r="M23" s="45" t="str">
        <f t="shared" si="10"/>
        <v>R/W</v>
      </c>
      <c r="N23" s="45"/>
      <c r="O23" s="45" t="str">
        <f>IF(J23&lt;&gt;"",DEC2HEX(getValFromImage(HEX2DEC(H23),J23,HEX2DEC(L23),regImage)),getValFromImage(HEX2DEC(H22),J22,HEX2DEC(L22),regImage))</f>
        <v>3</v>
      </c>
      <c r="P23" s="45"/>
      <c r="Q23" s="45"/>
      <c r="R23" s="45">
        <f t="shared" si="9"/>
        <v>0</v>
      </c>
      <c r="S23" s="45">
        <f t="shared" si="11"/>
        <v>0</v>
      </c>
      <c r="T23" s="45"/>
      <c r="U23" s="376"/>
      <c r="V23" t="str">
        <f t="shared" si="17"/>
        <v/>
      </c>
      <c r="X23" s="373">
        <f t="shared" ref="X23:X25" si="26">D23</f>
        <v>14</v>
      </c>
      <c r="Y23" s="45"/>
      <c r="Z23" s="45"/>
      <c r="AA23" s="45"/>
      <c r="AB23" s="374"/>
      <c r="AC23" s="374"/>
      <c r="AD23" s="374"/>
      <c r="AE23" s="376"/>
    </row>
    <row r="24" spans="2:31" x14ac:dyDescent="0.25">
      <c r="B24" s="373">
        <f t="shared" si="6"/>
        <v>1</v>
      </c>
      <c r="C24" s="45">
        <f t="shared" si="7"/>
        <v>6</v>
      </c>
      <c r="D24" s="45">
        <f t="shared" si="8"/>
        <v>15</v>
      </c>
      <c r="E24" s="45">
        <f t="shared" si="2"/>
        <v>1</v>
      </c>
      <c r="F24" s="374" t="str">
        <f t="shared" si="21"/>
        <v>samplingControl</v>
      </c>
      <c r="G24" s="375" t="str">
        <f t="shared" si="22"/>
        <v>SampleControl</v>
      </c>
      <c r="H24" s="45" t="str">
        <f t="shared" si="23"/>
        <v>13</v>
      </c>
      <c r="I24" s="374" t="s">
        <v>238</v>
      </c>
      <c r="J24" s="45">
        <f t="shared" si="24"/>
        <v>1</v>
      </c>
      <c r="K24" s="45">
        <v>1</v>
      </c>
      <c r="L24" s="45" t="str">
        <f t="shared" si="3"/>
        <v>1</v>
      </c>
      <c r="M24" s="45" t="str">
        <f t="shared" si="10"/>
        <v>R/W</v>
      </c>
      <c r="N24" s="45"/>
      <c r="O24" s="45" t="str">
        <f>IF(J24&lt;&gt;"",DEC2HEX(getValFromImage(HEX2DEC(H24),J24,HEX2DEC(L24),regImage)),getValFromImage(HEX2DEC(H23),J23,HEX2DEC(L23),regImage))</f>
        <v>0</v>
      </c>
      <c r="P24" s="45"/>
      <c r="Q24" s="45"/>
      <c r="R24" s="45">
        <f t="shared" si="9"/>
        <v>0</v>
      </c>
      <c r="S24" s="45">
        <f t="shared" si="11"/>
        <v>0</v>
      </c>
      <c r="T24" s="45"/>
      <c r="U24" s="376"/>
      <c r="V24" t="str">
        <f t="shared" si="17"/>
        <v/>
      </c>
      <c r="X24" s="373">
        <f t="shared" si="26"/>
        <v>15</v>
      </c>
      <c r="Y24" s="45"/>
      <c r="Z24" s="45"/>
      <c r="AA24" s="45"/>
      <c r="AB24" s="374"/>
      <c r="AC24" s="374"/>
      <c r="AD24" s="374"/>
      <c r="AE24" s="376"/>
    </row>
    <row r="25" spans="2:31" x14ac:dyDescent="0.25">
      <c r="B25" s="373">
        <f t="shared" si="6"/>
        <v>1</v>
      </c>
      <c r="C25" s="45">
        <f t="shared" si="7"/>
        <v>6</v>
      </c>
      <c r="D25" s="45">
        <f t="shared" si="8"/>
        <v>16</v>
      </c>
      <c r="E25" s="45">
        <f t="shared" si="2"/>
        <v>1</v>
      </c>
      <c r="F25" s="374" t="str">
        <f t="shared" si="21"/>
        <v>samplingControl</v>
      </c>
      <c r="G25" s="375" t="str">
        <f t="shared" si="22"/>
        <v>SampleControl</v>
      </c>
      <c r="H25" s="45" t="str">
        <f t="shared" si="23"/>
        <v>13</v>
      </c>
      <c r="I25" s="374" t="s">
        <v>239</v>
      </c>
      <c r="J25" s="45">
        <f t="shared" si="24"/>
        <v>0</v>
      </c>
      <c r="K25" s="45">
        <f t="shared" si="25"/>
        <v>1</v>
      </c>
      <c r="L25" s="45" t="str">
        <f t="shared" si="3"/>
        <v>1</v>
      </c>
      <c r="M25" s="45" t="str">
        <f t="shared" si="10"/>
        <v>R/W</v>
      </c>
      <c r="N25" s="45"/>
      <c r="O25" s="45" t="str">
        <f>IF(J25&lt;&gt;"",DEC2HEX(getValFromImage(HEX2DEC(H25),J25,HEX2DEC(L25),regImage)),getValFromImage(HEX2DEC(H24),J24,HEX2DEC(L24),regImage))</f>
        <v>0</v>
      </c>
      <c r="P25" s="45"/>
      <c r="Q25" s="45"/>
      <c r="R25" s="45">
        <f t="shared" si="9"/>
        <v>0</v>
      </c>
      <c r="S25" s="45">
        <f t="shared" si="11"/>
        <v>0</v>
      </c>
      <c r="T25" s="45"/>
      <c r="U25" s="376"/>
      <c r="V25" t="str">
        <f t="shared" si="17"/>
        <v/>
      </c>
      <c r="X25" s="373">
        <f t="shared" si="26"/>
        <v>16</v>
      </c>
      <c r="Y25" s="45"/>
      <c r="Z25" s="45"/>
      <c r="AA25" s="45"/>
      <c r="AB25" s="374"/>
      <c r="AC25" s="374"/>
      <c r="AD25" s="374"/>
      <c r="AE25" s="376"/>
    </row>
    <row r="26" spans="2:31" x14ac:dyDescent="0.25">
      <c r="B26" s="373">
        <f t="shared" si="6"/>
        <v>1</v>
      </c>
      <c r="C26" s="45">
        <f t="shared" si="7"/>
        <v>7</v>
      </c>
      <c r="D26" s="45">
        <f t="shared" si="8"/>
        <v>17</v>
      </c>
      <c r="E26" s="45">
        <f t="shared" si="2"/>
        <v>0</v>
      </c>
      <c r="F26" s="374" t="str">
        <f>F19</f>
        <v>samplingControl</v>
      </c>
      <c r="G26" s="375" t="str">
        <f>regList!D24</f>
        <v>DCCalIntegrationTime</v>
      </c>
      <c r="H26" s="45" t="str">
        <f>regList!C24</f>
        <v>14</v>
      </c>
      <c r="I26" s="374" t="s">
        <v>243</v>
      </c>
      <c r="J26" s="45">
        <v>0</v>
      </c>
      <c r="K26" s="45">
        <v>4</v>
      </c>
      <c r="L26" s="45" t="str">
        <f t="shared" si="3"/>
        <v>F</v>
      </c>
      <c r="M26" s="45" t="str">
        <f t="shared" si="10"/>
        <v>R/W</v>
      </c>
      <c r="N26" s="45"/>
      <c r="O26" s="45" t="str">
        <f>IF(J26&lt;&gt;"",DEC2HEX(getValFromImage(HEX2DEC(H26),J26,HEX2DEC(L26),regImage)),getValFromImage(HEX2DEC(H25),J25,HEX2DEC(L25),regImage))</f>
        <v>2</v>
      </c>
      <c r="P26" s="45"/>
      <c r="Q26" s="45"/>
      <c r="R26" s="45">
        <f t="shared" si="9"/>
        <v>0</v>
      </c>
      <c r="S26" s="45">
        <f t="shared" si="11"/>
        <v>0</v>
      </c>
      <c r="T26" s="45"/>
      <c r="U26" s="376"/>
      <c r="V26" t="str">
        <f t="shared" si="17"/>
        <v/>
      </c>
      <c r="X26" s="373"/>
      <c r="Y26" s="45"/>
      <c r="Z26" s="45"/>
      <c r="AA26" s="45"/>
      <c r="AB26" s="374"/>
      <c r="AC26" s="374"/>
      <c r="AD26" s="374"/>
      <c r="AE26" s="376"/>
    </row>
    <row r="27" spans="2:31" x14ac:dyDescent="0.25">
      <c r="B27" s="373">
        <f t="shared" si="6"/>
        <v>1</v>
      </c>
      <c r="C27" s="45">
        <f t="shared" si="7"/>
        <v>8</v>
      </c>
      <c r="D27" s="45">
        <f t="shared" si="8"/>
        <v>18</v>
      </c>
      <c r="E27" s="45">
        <f t="shared" si="2"/>
        <v>0</v>
      </c>
      <c r="F27" s="374" t="str">
        <f t="shared" si="19"/>
        <v>samplingControl</v>
      </c>
      <c r="G27" s="375" t="str">
        <f>regList!D25</f>
        <v>ZPCalIntegrationTime</v>
      </c>
      <c r="H27" s="45" t="str">
        <f>regList!C25</f>
        <v>15</v>
      </c>
      <c r="I27" s="374" t="s">
        <v>244</v>
      </c>
      <c r="J27" s="45">
        <v>0</v>
      </c>
      <c r="K27" s="45">
        <v>4</v>
      </c>
      <c r="L27" s="45" t="str">
        <f t="shared" si="3"/>
        <v>F</v>
      </c>
      <c r="M27" s="45" t="str">
        <f t="shared" si="10"/>
        <v>R/W</v>
      </c>
      <c r="N27" s="45"/>
      <c r="O27" s="45" t="str">
        <f>IF(J27&lt;&gt;"",DEC2HEX(getValFromImage(HEX2DEC(H27),J27,HEX2DEC(L27),regImage)),getValFromImage(HEX2DEC(H26),J26,HEX2DEC(L26),regImage))</f>
        <v>2</v>
      </c>
      <c r="P27" s="45"/>
      <c r="Q27" s="45"/>
      <c r="R27" s="45">
        <f t="shared" si="9"/>
        <v>0</v>
      </c>
      <c r="S27" s="45">
        <f t="shared" si="11"/>
        <v>0</v>
      </c>
      <c r="T27" s="45"/>
      <c r="U27" s="376"/>
      <c r="V27" t="str">
        <f t="shared" si="17"/>
        <v/>
      </c>
      <c r="X27" s="373"/>
      <c r="Y27" s="45"/>
      <c r="Z27" s="45"/>
      <c r="AA27" s="45"/>
      <c r="AB27" s="374"/>
      <c r="AC27" s="374"/>
      <c r="AD27" s="374"/>
      <c r="AE27" s="376"/>
    </row>
    <row r="28" spans="2:31" x14ac:dyDescent="0.25">
      <c r="B28" s="373">
        <f t="shared" si="6"/>
        <v>1</v>
      </c>
      <c r="C28" s="45">
        <f t="shared" si="7"/>
        <v>9</v>
      </c>
      <c r="D28" s="45">
        <f t="shared" si="8"/>
        <v>19</v>
      </c>
      <c r="E28" s="45">
        <f t="shared" si="2"/>
        <v>0</v>
      </c>
      <c r="F28" s="374" t="str">
        <f t="shared" si="19"/>
        <v>samplingControl</v>
      </c>
      <c r="G28" s="375" t="str">
        <f>regList!D26</f>
        <v>CollisionIntegrationTime</v>
      </c>
      <c r="H28" s="45" t="str">
        <f>regList!C26</f>
        <v>16</v>
      </c>
      <c r="I28" s="374" t="s">
        <v>245</v>
      </c>
      <c r="J28" s="45">
        <v>0</v>
      </c>
      <c r="K28" s="45">
        <v>4</v>
      </c>
      <c r="L28" s="45" t="str">
        <f t="shared" si="3"/>
        <v>F</v>
      </c>
      <c r="M28" s="45" t="str">
        <f t="shared" si="10"/>
        <v>R/W</v>
      </c>
      <c r="N28" s="45"/>
      <c r="O28" s="45" t="str">
        <f>IF(J28&lt;&gt;"",DEC2HEX(getValFromImage(HEX2DEC(H28),J28,HEX2DEC(L28),regImage)),getValFromImage(HEX2DEC(H27),J27,HEX2DEC(L27),regImage))</f>
        <v>2</v>
      </c>
      <c r="P28" s="45"/>
      <c r="Q28" s="45"/>
      <c r="R28" s="45">
        <f t="shared" si="9"/>
        <v>0</v>
      </c>
      <c r="S28" s="45">
        <f t="shared" si="11"/>
        <v>0</v>
      </c>
      <c r="T28" s="45"/>
      <c r="U28" s="376"/>
      <c r="V28" t="str">
        <f t="shared" si="17"/>
        <v/>
      </c>
      <c r="X28" s="373"/>
      <c r="Y28" s="45"/>
      <c r="Z28" s="45"/>
      <c r="AA28" s="45"/>
      <c r="AB28" s="374"/>
      <c r="AC28" s="374"/>
      <c r="AD28" s="374"/>
      <c r="AE28" s="376"/>
    </row>
    <row r="29" spans="2:31" x14ac:dyDescent="0.25">
      <c r="B29" s="373">
        <f t="shared" si="6"/>
        <v>2</v>
      </c>
      <c r="C29" s="45">
        <f t="shared" si="7"/>
        <v>10</v>
      </c>
      <c r="D29" s="45">
        <f t="shared" si="8"/>
        <v>20</v>
      </c>
      <c r="E29" s="45">
        <f t="shared" si="2"/>
        <v>0</v>
      </c>
      <c r="F29" s="374" t="s">
        <v>712</v>
      </c>
      <c r="G29" s="375" t="str">
        <f>regList!D27</f>
        <v>AGCControl1</v>
      </c>
      <c r="H29" s="45" t="str">
        <f>regList!C27</f>
        <v>17</v>
      </c>
      <c r="I29" s="374" t="s">
        <v>246</v>
      </c>
      <c r="J29" s="45">
        <v>4</v>
      </c>
      <c r="K29" s="45">
        <v>4</v>
      </c>
      <c r="L29" s="45" t="str">
        <f t="shared" si="3"/>
        <v>F</v>
      </c>
      <c r="M29" s="45" t="str">
        <f t="shared" si="10"/>
        <v>R/W</v>
      </c>
      <c r="N29" s="45"/>
      <c r="O29" s="45" t="str">
        <f>IF(J29&lt;&gt;"",DEC2HEX(getValFromImage(HEX2DEC(H29),J29,HEX2DEC(L29),regImage)),getValFromImage(HEX2DEC(H28),J28,HEX2DEC(L28),regImage))</f>
        <v>6</v>
      </c>
      <c r="P29" s="45"/>
      <c r="Q29" s="45"/>
      <c r="R29" s="45">
        <f t="shared" si="9"/>
        <v>0</v>
      </c>
      <c r="S29" s="45">
        <v>0</v>
      </c>
      <c r="T29" s="45"/>
      <c r="U29" s="376"/>
      <c r="V29" t="str">
        <f t="shared" si="17"/>
        <v/>
      </c>
      <c r="X29" s="373"/>
      <c r="Y29" s="45"/>
      <c r="Z29" s="45"/>
      <c r="AA29" s="45"/>
      <c r="AB29" s="374"/>
      <c r="AC29" s="374"/>
      <c r="AD29" s="374"/>
      <c r="AE29" s="376"/>
    </row>
    <row r="30" spans="2:31" x14ac:dyDescent="0.25">
      <c r="B30" s="373">
        <f t="shared" si="6"/>
        <v>2</v>
      </c>
      <c r="C30" s="45">
        <f t="shared" si="7"/>
        <v>10</v>
      </c>
      <c r="D30" s="45">
        <f t="shared" si="8"/>
        <v>21</v>
      </c>
      <c r="E30" s="45">
        <f t="shared" si="2"/>
        <v>0</v>
      </c>
      <c r="F30" s="374" t="str">
        <f>F29</f>
        <v>algorithmControl</v>
      </c>
      <c r="G30" s="375" t="str">
        <f t="shared" ref="G30:H30" si="27">G29</f>
        <v>AGCControl1</v>
      </c>
      <c r="H30" s="45" t="str">
        <f t="shared" si="27"/>
        <v>17</v>
      </c>
      <c r="I30" s="374" t="s">
        <v>247</v>
      </c>
      <c r="J30" s="45">
        <v>1</v>
      </c>
      <c r="K30" s="45">
        <v>1</v>
      </c>
      <c r="L30" s="45" t="str">
        <f t="shared" si="3"/>
        <v>1</v>
      </c>
      <c r="M30" s="45" t="str">
        <f t="shared" si="10"/>
        <v>R/W</v>
      </c>
      <c r="N30" s="45"/>
      <c r="O30" s="45" t="str">
        <f>IF(J30&lt;&gt;"",DEC2HEX(getValFromImage(HEX2DEC(H30),J30,HEX2DEC(L30),regImage)),getValFromImage(HEX2DEC(H29),J29,HEX2DEC(L29),regImage))</f>
        <v>1</v>
      </c>
      <c r="P30" s="45"/>
      <c r="Q30" s="45"/>
      <c r="R30" s="45">
        <f t="shared" si="9"/>
        <v>0</v>
      </c>
      <c r="S30" s="45">
        <f t="shared" si="11"/>
        <v>0</v>
      </c>
      <c r="T30" s="45"/>
      <c r="U30" s="376"/>
      <c r="V30" t="str">
        <f t="shared" si="17"/>
        <v/>
      </c>
      <c r="X30" s="373"/>
      <c r="Y30" s="45"/>
      <c r="Z30" s="45"/>
      <c r="AA30" s="45"/>
      <c r="AB30" s="374"/>
      <c r="AC30" s="374"/>
      <c r="AD30" s="374"/>
      <c r="AE30" s="376"/>
    </row>
    <row r="31" spans="2:31" x14ac:dyDescent="0.25">
      <c r="B31" s="373">
        <f t="shared" si="6"/>
        <v>2</v>
      </c>
      <c r="C31" s="45">
        <f t="shared" si="7"/>
        <v>10</v>
      </c>
      <c r="D31" s="45">
        <f t="shared" si="8"/>
        <v>22</v>
      </c>
      <c r="E31" s="45">
        <f t="shared" si="2"/>
        <v>1</v>
      </c>
      <c r="F31" s="374" t="str">
        <f>F30</f>
        <v>algorithmControl</v>
      </c>
      <c r="G31" s="375" t="str">
        <f t="shared" ref="G31" si="28">G30</f>
        <v>AGCControl1</v>
      </c>
      <c r="H31" s="45" t="str">
        <f t="shared" ref="H31" si="29">H30</f>
        <v>17</v>
      </c>
      <c r="I31" s="374" t="s">
        <v>249</v>
      </c>
      <c r="J31" s="45">
        <v>0</v>
      </c>
      <c r="K31" s="45">
        <v>1</v>
      </c>
      <c r="L31" s="45" t="str">
        <f t="shared" si="3"/>
        <v>1</v>
      </c>
      <c r="M31" s="45" t="str">
        <f t="shared" si="10"/>
        <v>R/W</v>
      </c>
      <c r="N31" s="45"/>
      <c r="O31" s="45" t="str">
        <f>IF(J31&lt;&gt;"",DEC2HEX(getValFromImage(HEX2DEC(H31),J31,HEX2DEC(L31),regImage)),getValFromImage(HEX2DEC(H30),J30,HEX2DEC(L30),regImage))</f>
        <v>1</v>
      </c>
      <c r="P31" s="45"/>
      <c r="Q31" s="45"/>
      <c r="R31" s="45">
        <f t="shared" si="9"/>
        <v>0</v>
      </c>
      <c r="S31" s="45">
        <f t="shared" si="11"/>
        <v>0</v>
      </c>
      <c r="T31" s="45"/>
      <c r="U31" s="376"/>
      <c r="V31" t="str">
        <f t="shared" si="17"/>
        <v>algoritAGCen</v>
      </c>
      <c r="W31" s="25" t="s">
        <v>434</v>
      </c>
      <c r="X31" s="373">
        <f>D31</f>
        <v>22</v>
      </c>
      <c r="Y31" s="45"/>
      <c r="Z31" s="45"/>
      <c r="AA31" s="45"/>
      <c r="AB31" s="374"/>
      <c r="AC31" s="374"/>
      <c r="AD31" s="374"/>
      <c r="AE31" s="376"/>
    </row>
    <row r="32" spans="2:31" x14ac:dyDescent="0.25">
      <c r="B32" s="373">
        <f t="shared" si="6"/>
        <v>2</v>
      </c>
      <c r="C32" s="45">
        <f t="shared" si="7"/>
        <v>11</v>
      </c>
      <c r="D32" s="45">
        <f t="shared" si="8"/>
        <v>23</v>
      </c>
      <c r="E32" s="45">
        <f t="shared" si="2"/>
        <v>0</v>
      </c>
      <c r="F32" s="374" t="str">
        <f>F29</f>
        <v>algorithmControl</v>
      </c>
      <c r="G32" s="375" t="str">
        <f>regList!D28</f>
        <v>AGCControl2</v>
      </c>
      <c r="H32" s="45" t="str">
        <f>regList!C28</f>
        <v>18</v>
      </c>
      <c r="I32" s="374" t="s">
        <v>251</v>
      </c>
      <c r="J32" s="45">
        <v>3</v>
      </c>
      <c r="K32" s="45">
        <v>3</v>
      </c>
      <c r="L32" s="45" t="str">
        <f t="shared" si="3"/>
        <v>7</v>
      </c>
      <c r="M32" s="45" t="str">
        <f t="shared" si="10"/>
        <v>R/W</v>
      </c>
      <c r="N32" s="45"/>
      <c r="O32" s="45" t="str">
        <f>IF(J32&lt;&gt;"",DEC2HEX(getValFromImage(HEX2DEC(H32),J32,HEX2DEC(L32),regImage)),getValFromImage(HEX2DEC(H31),J31,HEX2DEC(L31),regImage))</f>
        <v>2</v>
      </c>
      <c r="P32" s="45"/>
      <c r="Q32" s="45"/>
      <c r="R32" s="45">
        <f t="shared" si="9"/>
        <v>0</v>
      </c>
      <c r="S32" s="45">
        <f t="shared" si="11"/>
        <v>0</v>
      </c>
      <c r="T32" s="45"/>
      <c r="U32" s="376"/>
      <c r="V32" t="str">
        <f t="shared" ref="V32:V95" si="30">IF(W32&lt;&gt;"",MID(F32,1,LEN(F32)-9)&amp;W32,"")</f>
        <v/>
      </c>
      <c r="X32" s="373"/>
      <c r="Y32" s="45"/>
      <c r="Z32" s="45"/>
      <c r="AA32" s="45"/>
      <c r="AB32" s="374"/>
      <c r="AC32" s="374"/>
      <c r="AD32" s="374"/>
      <c r="AE32" s="376"/>
    </row>
    <row r="33" spans="2:31" x14ac:dyDescent="0.25">
      <c r="B33" s="373">
        <f t="shared" si="6"/>
        <v>2</v>
      </c>
      <c r="C33" s="45">
        <f t="shared" si="7"/>
        <v>11</v>
      </c>
      <c r="D33" s="45">
        <f t="shared" si="8"/>
        <v>24</v>
      </c>
      <c r="E33" s="45">
        <f t="shared" si="2"/>
        <v>0</v>
      </c>
      <c r="F33" s="374" t="str">
        <f>F32</f>
        <v>algorithmControl</v>
      </c>
      <c r="G33" s="375" t="str">
        <f t="shared" ref="G33" si="31">G32</f>
        <v>AGCControl2</v>
      </c>
      <c r="H33" s="45" t="str">
        <f t="shared" ref="H33" si="32">H32</f>
        <v>18</v>
      </c>
      <c r="I33" s="374" t="s">
        <v>252</v>
      </c>
      <c r="J33" s="45">
        <v>0</v>
      </c>
      <c r="K33" s="45">
        <v>3</v>
      </c>
      <c r="L33" s="45" t="str">
        <f t="shared" si="3"/>
        <v>7</v>
      </c>
      <c r="M33" s="45" t="str">
        <f t="shared" si="10"/>
        <v>R/W</v>
      </c>
      <c r="N33" s="45"/>
      <c r="O33" s="45" t="str">
        <f>IF(J33&lt;&gt;"",DEC2HEX(getValFromImage(HEX2DEC(H33),J33,HEX2DEC(L33),regImage)),getValFromImage(HEX2DEC(H32),J32,HEX2DEC(L32),regImage))</f>
        <v>2</v>
      </c>
      <c r="P33" s="45"/>
      <c r="Q33" s="45"/>
      <c r="R33" s="45">
        <f t="shared" si="9"/>
        <v>0</v>
      </c>
      <c r="S33" s="45">
        <f t="shared" si="11"/>
        <v>0</v>
      </c>
      <c r="T33" s="45"/>
      <c r="U33" s="376"/>
      <c r="V33" t="str">
        <f t="shared" si="30"/>
        <v/>
      </c>
      <c r="X33" s="373"/>
      <c r="Y33" s="45"/>
      <c r="Z33" s="45"/>
      <c r="AA33" s="45"/>
      <c r="AB33" s="374"/>
      <c r="AC33" s="374"/>
      <c r="AD33" s="374"/>
      <c r="AE33" s="376"/>
    </row>
    <row r="34" spans="2:31" x14ac:dyDescent="0.25">
      <c r="B34" s="373">
        <f t="shared" si="6"/>
        <v>2</v>
      </c>
      <c r="C34" s="45">
        <f t="shared" si="7"/>
        <v>12</v>
      </c>
      <c r="D34" s="45">
        <f t="shared" si="8"/>
        <v>25</v>
      </c>
      <c r="E34" s="45">
        <f t="shared" si="2"/>
        <v>1</v>
      </c>
      <c r="F34" s="374" t="str">
        <f>F32</f>
        <v>algorithmControl</v>
      </c>
      <c r="G34" s="375" t="str">
        <f>regList!D29</f>
        <v>AGCControl3</v>
      </c>
      <c r="H34" s="45" t="str">
        <f>regList!C29</f>
        <v>19</v>
      </c>
      <c r="I34" s="374" t="s">
        <v>253</v>
      </c>
      <c r="J34" s="45">
        <v>3</v>
      </c>
      <c r="K34" s="45">
        <v>3</v>
      </c>
      <c r="L34" s="45" t="str">
        <f t="shared" si="3"/>
        <v>7</v>
      </c>
      <c r="M34" s="45" t="str">
        <f t="shared" si="10"/>
        <v>R/W</v>
      </c>
      <c r="N34" s="45"/>
      <c r="O34" s="45" t="str">
        <f>IF(J34&lt;&gt;"",DEC2HEX(getValFromImage(HEX2DEC(H34),J34,HEX2DEC(L34),regImage)),getValFromImage(HEX2DEC(H33),J33,HEX2DEC(L33),regImage))</f>
        <v>6</v>
      </c>
      <c r="P34" s="45"/>
      <c r="Q34" s="45"/>
      <c r="R34" s="45">
        <f t="shared" si="9"/>
        <v>0</v>
      </c>
      <c r="S34" s="45">
        <f t="shared" si="11"/>
        <v>0</v>
      </c>
      <c r="T34" s="45"/>
      <c r="U34" s="376"/>
      <c r="V34" t="str">
        <f t="shared" si="30"/>
        <v>algoritVGAmin</v>
      </c>
      <c r="W34" s="25" t="s">
        <v>435</v>
      </c>
      <c r="X34" s="373">
        <f t="shared" ref="X34:X39" si="33">D34</f>
        <v>25</v>
      </c>
      <c r="Y34" s="45"/>
      <c r="Z34" s="45"/>
      <c r="AA34" s="45"/>
      <c r="AB34" s="374"/>
      <c r="AC34" s="374"/>
      <c r="AD34" s="374"/>
      <c r="AE34" s="376"/>
    </row>
    <row r="35" spans="2:31" x14ac:dyDescent="0.25">
      <c r="B35" s="373">
        <f t="shared" si="6"/>
        <v>2</v>
      </c>
      <c r="C35" s="45">
        <f t="shared" si="7"/>
        <v>12</v>
      </c>
      <c r="D35" s="45">
        <f t="shared" si="8"/>
        <v>26</v>
      </c>
      <c r="E35" s="45">
        <f t="shared" si="2"/>
        <v>1</v>
      </c>
      <c r="F35" s="374" t="str">
        <f>F34</f>
        <v>algorithmControl</v>
      </c>
      <c r="G35" s="375" t="str">
        <f t="shared" ref="G35" si="34">G34</f>
        <v>AGCControl3</v>
      </c>
      <c r="H35" s="45" t="str">
        <f t="shared" ref="H35" si="35">H34</f>
        <v>19</v>
      </c>
      <c r="I35" s="374" t="s">
        <v>254</v>
      </c>
      <c r="J35" s="45">
        <v>0</v>
      </c>
      <c r="K35" s="45">
        <v>3</v>
      </c>
      <c r="L35" s="45" t="str">
        <f t="shared" si="3"/>
        <v>7</v>
      </c>
      <c r="M35" s="45" t="str">
        <f t="shared" si="10"/>
        <v>R/W</v>
      </c>
      <c r="N35" s="45"/>
      <c r="O35" s="45" t="str">
        <f>IF(J35&lt;&gt;"",DEC2HEX(getValFromImage(HEX2DEC(H35),J35,HEX2DEC(L35),regImage)),getValFromImage(HEX2DEC(H34),J34,HEX2DEC(L34),regImage))</f>
        <v>6</v>
      </c>
      <c r="P35" s="45"/>
      <c r="Q35" s="45"/>
      <c r="R35" s="45">
        <f t="shared" si="9"/>
        <v>0</v>
      </c>
      <c r="S35" s="45">
        <f t="shared" si="11"/>
        <v>0</v>
      </c>
      <c r="T35" s="45"/>
      <c r="U35" s="376"/>
      <c r="V35" t="str">
        <f t="shared" si="30"/>
        <v/>
      </c>
      <c r="X35" s="373">
        <f t="shared" si="33"/>
        <v>26</v>
      </c>
      <c r="Y35" s="45"/>
      <c r="Z35" s="45"/>
      <c r="AA35" s="45"/>
      <c r="AB35" s="374"/>
      <c r="AC35" s="374"/>
      <c r="AD35" s="374"/>
      <c r="AE35" s="376"/>
    </row>
    <row r="36" spans="2:31" x14ac:dyDescent="0.25">
      <c r="B36" s="373">
        <f t="shared" si="6"/>
        <v>2</v>
      </c>
      <c r="C36" s="45">
        <f t="shared" si="7"/>
        <v>13</v>
      </c>
      <c r="D36" s="45">
        <f t="shared" si="8"/>
        <v>27</v>
      </c>
      <c r="E36" s="45">
        <f t="shared" si="2"/>
        <v>1</v>
      </c>
      <c r="F36" s="374" t="str">
        <f>F34</f>
        <v>algorithmControl</v>
      </c>
      <c r="G36" s="375" t="str">
        <f>regList!D30</f>
        <v>DSPEnable</v>
      </c>
      <c r="H36" s="45" t="str">
        <f>regList!C30</f>
        <v>1A</v>
      </c>
      <c r="I36" s="374" t="s">
        <v>255</v>
      </c>
      <c r="J36" s="45">
        <v>3</v>
      </c>
      <c r="K36" s="45">
        <v>1</v>
      </c>
      <c r="L36" s="45" t="str">
        <f t="shared" si="3"/>
        <v>1</v>
      </c>
      <c r="M36" s="45" t="str">
        <f t="shared" si="10"/>
        <v>R/W</v>
      </c>
      <c r="N36" s="45"/>
      <c r="O36" s="45" t="str">
        <f>IF(J36&lt;&gt;"",DEC2HEX(getValFromImage(HEX2DEC(H36),J36,HEX2DEC(L36),regImage)),getValFromImage(HEX2DEC(H35),J35,HEX2DEC(L35),regImage))</f>
        <v>1</v>
      </c>
      <c r="P36" s="45"/>
      <c r="Q36" s="45"/>
      <c r="R36" s="45">
        <f t="shared" si="9"/>
        <v>0</v>
      </c>
      <c r="S36" s="45">
        <f t="shared" si="11"/>
        <v>0</v>
      </c>
      <c r="T36" s="45"/>
      <c r="U36" s="376"/>
      <c r="V36" t="str">
        <f t="shared" si="30"/>
        <v>algoritDSPen</v>
      </c>
      <c r="W36" s="25" t="s">
        <v>436</v>
      </c>
      <c r="X36" s="373">
        <f t="shared" si="33"/>
        <v>27</v>
      </c>
      <c r="Y36" s="45"/>
      <c r="Z36" s="45"/>
      <c r="AA36" s="45"/>
      <c r="AB36" s="374"/>
      <c r="AC36" s="374"/>
      <c r="AD36" s="374"/>
      <c r="AE36" s="376"/>
    </row>
    <row r="37" spans="2:31" x14ac:dyDescent="0.25">
      <c r="B37" s="373">
        <f t="shared" si="6"/>
        <v>2</v>
      </c>
      <c r="C37" s="45">
        <f t="shared" si="7"/>
        <v>13</v>
      </c>
      <c r="D37" s="45">
        <f t="shared" si="8"/>
        <v>28</v>
      </c>
      <c r="E37" s="45">
        <f t="shared" si="2"/>
        <v>1</v>
      </c>
      <c r="F37" s="374" t="str">
        <f t="shared" ref="F37:F39" si="36">F36</f>
        <v>algorithmControl</v>
      </c>
      <c r="G37" s="375" t="str">
        <f t="shared" ref="G37:G39" si="37">G36</f>
        <v>DSPEnable</v>
      </c>
      <c r="H37" s="45" t="str">
        <f t="shared" ref="H37:H39" si="38">H36</f>
        <v>1A</v>
      </c>
      <c r="I37" s="374" t="s">
        <v>248</v>
      </c>
      <c r="J37" s="45">
        <v>2</v>
      </c>
      <c r="K37" s="45">
        <v>1</v>
      </c>
      <c r="L37" s="45" t="str">
        <f t="shared" si="3"/>
        <v>1</v>
      </c>
      <c r="M37" s="45" t="str">
        <f t="shared" si="10"/>
        <v>R/W</v>
      </c>
      <c r="N37" s="45"/>
      <c r="O37" s="45" t="str">
        <f>IF(J37&lt;&gt;"",DEC2HEX(getValFromImage(HEX2DEC(H37),J37,HEX2DEC(L37),regImage)),getValFromImage(HEX2DEC(H36),J36,HEX2DEC(L36),regImage))</f>
        <v>1</v>
      </c>
      <c r="P37" s="45"/>
      <c r="Q37" s="45"/>
      <c r="R37" s="45">
        <f t="shared" si="9"/>
        <v>0</v>
      </c>
      <c r="S37" s="45">
        <f t="shared" si="11"/>
        <v>0</v>
      </c>
      <c r="T37" s="45"/>
      <c r="U37" s="376"/>
      <c r="V37" t="str">
        <f t="shared" si="30"/>
        <v/>
      </c>
      <c r="X37" s="373">
        <f t="shared" si="33"/>
        <v>28</v>
      </c>
      <c r="Y37" s="45"/>
      <c r="Z37" s="45"/>
      <c r="AA37" s="45"/>
      <c r="AB37" s="374"/>
      <c r="AC37" s="374"/>
      <c r="AD37" s="374"/>
      <c r="AE37" s="376"/>
    </row>
    <row r="38" spans="2:31" x14ac:dyDescent="0.25">
      <c r="B38" s="373">
        <f t="shared" si="6"/>
        <v>2</v>
      </c>
      <c r="C38" s="45">
        <f t="shared" si="7"/>
        <v>13</v>
      </c>
      <c r="D38" s="45">
        <f t="shared" si="8"/>
        <v>29</v>
      </c>
      <c r="E38" s="45">
        <f t="shared" si="2"/>
        <v>1</v>
      </c>
      <c r="F38" s="374" t="str">
        <f t="shared" si="36"/>
        <v>algorithmControl</v>
      </c>
      <c r="G38" s="375" t="str">
        <f t="shared" si="37"/>
        <v>DSPEnable</v>
      </c>
      <c r="H38" s="45" t="str">
        <f t="shared" si="38"/>
        <v>1A</v>
      </c>
      <c r="I38" s="374" t="s">
        <v>256</v>
      </c>
      <c r="J38" s="45">
        <v>1</v>
      </c>
      <c r="K38" s="45">
        <v>1</v>
      </c>
      <c r="L38" s="45" t="str">
        <f t="shared" si="3"/>
        <v>1</v>
      </c>
      <c r="M38" s="45" t="str">
        <f t="shared" si="10"/>
        <v>R/W</v>
      </c>
      <c r="N38" s="45"/>
      <c r="O38" s="45" t="str">
        <f>IF(J38&lt;&gt;"",DEC2HEX(getValFromImage(HEX2DEC(H38),J38,HEX2DEC(L38),regImage)),getValFromImage(HEX2DEC(H37),J37,HEX2DEC(L37),regImage))</f>
        <v>1</v>
      </c>
      <c r="P38" s="45"/>
      <c r="Q38" s="45"/>
      <c r="R38" s="45">
        <f t="shared" si="9"/>
        <v>0</v>
      </c>
      <c r="S38" s="45">
        <f t="shared" si="11"/>
        <v>0</v>
      </c>
      <c r="T38" s="45"/>
      <c r="U38" s="376"/>
      <c r="V38" t="str">
        <f t="shared" si="30"/>
        <v/>
      </c>
      <c r="X38" s="373">
        <f t="shared" si="33"/>
        <v>29</v>
      </c>
      <c r="Y38" s="45"/>
      <c r="Z38" s="45"/>
      <c r="AA38" s="45"/>
      <c r="AB38" s="374"/>
      <c r="AC38" s="374"/>
      <c r="AD38" s="374"/>
      <c r="AE38" s="376"/>
    </row>
    <row r="39" spans="2:31" x14ac:dyDescent="0.25">
      <c r="B39" s="373">
        <f t="shared" si="6"/>
        <v>2</v>
      </c>
      <c r="C39" s="45">
        <f t="shared" si="7"/>
        <v>13</v>
      </c>
      <c r="D39" s="45">
        <f t="shared" si="8"/>
        <v>30</v>
      </c>
      <c r="E39" s="45">
        <f t="shared" si="2"/>
        <v>1</v>
      </c>
      <c r="F39" s="374" t="str">
        <f t="shared" si="36"/>
        <v>algorithmControl</v>
      </c>
      <c r="G39" s="375" t="str">
        <f t="shared" si="37"/>
        <v>DSPEnable</v>
      </c>
      <c r="H39" s="45" t="str">
        <f t="shared" si="38"/>
        <v>1A</v>
      </c>
      <c r="I39" s="374" t="s">
        <v>257</v>
      </c>
      <c r="J39" s="45">
        <v>0</v>
      </c>
      <c r="K39" s="45">
        <v>1</v>
      </c>
      <c r="L39" s="45" t="str">
        <f t="shared" si="3"/>
        <v>1</v>
      </c>
      <c r="M39" s="45" t="str">
        <f t="shared" si="10"/>
        <v>R/W</v>
      </c>
      <c r="N39" s="45"/>
      <c r="O39" s="45" t="str">
        <f>IF(J39&lt;&gt;"",DEC2HEX(getValFromImage(HEX2DEC(H39),J39,HEX2DEC(L39),regImage)),getValFromImage(HEX2DEC(H38),J38,HEX2DEC(L38),regImage))</f>
        <v>1</v>
      </c>
      <c r="P39" s="45"/>
      <c r="Q39" s="45"/>
      <c r="R39" s="45">
        <f t="shared" si="9"/>
        <v>0</v>
      </c>
      <c r="S39" s="45">
        <f t="shared" si="11"/>
        <v>0</v>
      </c>
      <c r="T39" s="45"/>
      <c r="U39" s="376"/>
      <c r="V39" t="str">
        <f t="shared" si="30"/>
        <v/>
      </c>
      <c r="X39" s="373">
        <f t="shared" si="33"/>
        <v>30</v>
      </c>
      <c r="Y39" s="45"/>
      <c r="Z39" s="45"/>
      <c r="AA39" s="45"/>
      <c r="AB39" s="374"/>
      <c r="AC39" s="374"/>
      <c r="AD39" s="374"/>
      <c r="AE39" s="376"/>
    </row>
    <row r="40" spans="2:31" x14ac:dyDescent="0.25">
      <c r="B40" s="373">
        <f t="shared" si="6"/>
        <v>3</v>
      </c>
      <c r="C40" s="45">
        <f t="shared" si="7"/>
        <v>14</v>
      </c>
      <c r="D40" s="45">
        <f t="shared" si="8"/>
        <v>31</v>
      </c>
      <c r="E40" s="45">
        <f t="shared" si="2"/>
        <v>0</v>
      </c>
      <c r="F40" s="374" t="s">
        <v>713</v>
      </c>
      <c r="G40" s="375" t="str">
        <f>regList!D31</f>
        <v>DCSaturationThreshold</v>
      </c>
      <c r="H40" s="45" t="str">
        <f>regList!C31</f>
        <v>1B</v>
      </c>
      <c r="I40" s="374" t="s">
        <v>258</v>
      </c>
      <c r="J40" s="45">
        <v>0</v>
      </c>
      <c r="K40" s="45">
        <v>8</v>
      </c>
      <c r="L40" s="45" t="str">
        <f t="shared" si="3"/>
        <v>FF</v>
      </c>
      <c r="M40" s="45" t="str">
        <f t="shared" si="10"/>
        <v>R/W</v>
      </c>
      <c r="N40" s="45"/>
      <c r="O40" s="45" t="str">
        <f>IF(J40&lt;&gt;"",DEC2HEX(getValFromImage(HEX2DEC(H40),J40,HEX2DEC(L40),regImage)),getValFromImage(HEX2DEC(H39),J39,HEX2DEC(L39),regImage))</f>
        <v>7F</v>
      </c>
      <c r="P40" s="45"/>
      <c r="Q40" s="45"/>
      <c r="R40" s="45">
        <f t="shared" si="9"/>
        <v>0</v>
      </c>
      <c r="S40" s="45">
        <f t="shared" si="11"/>
        <v>0</v>
      </c>
      <c r="T40" s="45"/>
      <c r="U40" s="376"/>
      <c r="V40" t="str">
        <f t="shared" si="30"/>
        <v/>
      </c>
      <c r="X40" s="373"/>
      <c r="Y40" s="45"/>
      <c r="Z40" s="45"/>
      <c r="AA40" s="45"/>
      <c r="AB40" s="374"/>
      <c r="AC40" s="374"/>
      <c r="AD40" s="374"/>
      <c r="AE40" s="376"/>
    </row>
    <row r="41" spans="2:31" x14ac:dyDescent="0.25">
      <c r="B41" s="373">
        <f t="shared" si="6"/>
        <v>3</v>
      </c>
      <c r="C41" s="45">
        <f t="shared" si="7"/>
        <v>15</v>
      </c>
      <c r="D41" s="45">
        <f t="shared" si="8"/>
        <v>32</v>
      </c>
      <c r="E41" s="45">
        <f t="shared" si="2"/>
        <v>0</v>
      </c>
      <c r="F41" s="374" t="str">
        <f t="shared" ref="F41:F44" si="39">F40</f>
        <v>signalIntegrity</v>
      </c>
      <c r="G41" s="375" t="str">
        <f>regList!D32</f>
        <v>NoiseThresholdOffset</v>
      </c>
      <c r="H41" s="45" t="str">
        <f>regList!C32</f>
        <v>1C</v>
      </c>
      <c r="I41" s="374" t="s">
        <v>259</v>
      </c>
      <c r="J41" s="45">
        <v>0</v>
      </c>
      <c r="K41" s="45">
        <v>6</v>
      </c>
      <c r="L41" s="45" t="str">
        <f t="shared" si="3"/>
        <v>3F</v>
      </c>
      <c r="M41" s="45" t="str">
        <f t="shared" si="10"/>
        <v>R/W</v>
      </c>
      <c r="N41" s="45"/>
      <c r="O41" s="45" t="str">
        <f>IF(J41&lt;&gt;"",DEC2HEX(getValFromImage(HEX2DEC(H41),J41,HEX2DEC(L41),regImage)),getValFromImage(HEX2DEC(H40),J40,HEX2DEC(L40),regImage))</f>
        <v>C</v>
      </c>
      <c r="P41" s="45"/>
      <c r="Q41" s="45"/>
      <c r="R41" s="45">
        <f t="shared" si="9"/>
        <v>0</v>
      </c>
      <c r="S41" s="45">
        <f t="shared" si="11"/>
        <v>0</v>
      </c>
      <c r="T41" s="45"/>
      <c r="U41" s="376"/>
      <c r="V41" t="str">
        <f t="shared" si="30"/>
        <v/>
      </c>
      <c r="X41" s="373"/>
      <c r="Y41" s="45"/>
      <c r="Z41" s="45"/>
      <c r="AA41" s="45"/>
      <c r="AB41" s="374"/>
      <c r="AC41" s="374"/>
      <c r="AD41" s="374"/>
      <c r="AE41" s="376"/>
    </row>
    <row r="42" spans="2:31" x14ac:dyDescent="0.25">
      <c r="B42" s="373">
        <f t="shared" si="6"/>
        <v>3</v>
      </c>
      <c r="C42" s="45">
        <f t="shared" si="7"/>
        <v>16</v>
      </c>
      <c r="D42" s="45">
        <f t="shared" si="8"/>
        <v>33</v>
      </c>
      <c r="E42" s="45">
        <f t="shared" si="2"/>
        <v>0</v>
      </c>
      <c r="F42" s="374" t="str">
        <f t="shared" si="39"/>
        <v>signalIntegrity</v>
      </c>
      <c r="G42" s="375" t="str">
        <f>regList!D33</f>
        <v>NoiseThresholdSlope</v>
      </c>
      <c r="H42" s="45" t="str">
        <f>regList!C33</f>
        <v>1D</v>
      </c>
      <c r="I42" s="374" t="s">
        <v>260</v>
      </c>
      <c r="J42" s="45">
        <v>0</v>
      </c>
      <c r="K42" s="45">
        <v>3</v>
      </c>
      <c r="L42" s="45" t="str">
        <f t="shared" si="3"/>
        <v>7</v>
      </c>
      <c r="M42" s="45" t="str">
        <f t="shared" si="10"/>
        <v>R/W</v>
      </c>
      <c r="N42" s="45"/>
      <c r="O42" s="45" t="str">
        <f>IF(J42&lt;&gt;"",DEC2HEX(getValFromImage(HEX2DEC(H42),J42,HEX2DEC(L42),regImage)),getValFromImage(HEX2DEC(H41),J41,HEX2DEC(L41),regImage))</f>
        <v>2</v>
      </c>
      <c r="P42" s="45"/>
      <c r="Q42" s="45"/>
      <c r="R42" s="45">
        <f t="shared" si="9"/>
        <v>0</v>
      </c>
      <c r="S42" s="45">
        <f t="shared" si="11"/>
        <v>0</v>
      </c>
      <c r="T42" s="45"/>
      <c r="U42" s="376"/>
      <c r="V42" t="str">
        <f t="shared" si="30"/>
        <v/>
      </c>
      <c r="X42" s="373"/>
      <c r="Y42" s="45"/>
      <c r="Z42" s="45"/>
      <c r="AA42" s="45"/>
      <c r="AB42" s="374"/>
      <c r="AC42" s="374"/>
      <c r="AD42" s="374"/>
      <c r="AE42" s="376"/>
    </row>
    <row r="43" spans="2:31" x14ac:dyDescent="0.25">
      <c r="B43" s="373">
        <f t="shared" si="6"/>
        <v>3</v>
      </c>
      <c r="C43" s="45">
        <f t="shared" si="7"/>
        <v>17</v>
      </c>
      <c r="D43" s="45">
        <f t="shared" si="8"/>
        <v>34</v>
      </c>
      <c r="E43" s="45">
        <f t="shared" si="2"/>
        <v>0</v>
      </c>
      <c r="F43" s="374" t="str">
        <f t="shared" si="39"/>
        <v>signalIntegrity</v>
      </c>
      <c r="G43" s="375" t="str">
        <f>regList!D34</f>
        <v>MagnitudeSquelchExponent</v>
      </c>
      <c r="H43" s="45" t="str">
        <f>regList!C34</f>
        <v>1E</v>
      </c>
      <c r="I43" s="374" t="s">
        <v>262</v>
      </c>
      <c r="J43" s="45">
        <v>0</v>
      </c>
      <c r="K43" s="45">
        <v>4</v>
      </c>
      <c r="L43" s="45" t="str">
        <f t="shared" si="3"/>
        <v>F</v>
      </c>
      <c r="M43" s="45" t="str">
        <f t="shared" si="10"/>
        <v>R/W</v>
      </c>
      <c r="N43" s="45"/>
      <c r="O43" s="45" t="str">
        <f>IF(J43&lt;&gt;"",DEC2HEX(getValFromImage(HEX2DEC(H43),J43,HEX2DEC(L43),regImage)),getValFromImage(HEX2DEC(H42),J42,HEX2DEC(L42),regImage))</f>
        <v>0</v>
      </c>
      <c r="P43" s="45"/>
      <c r="Q43" s="45"/>
      <c r="R43" s="45">
        <f t="shared" si="9"/>
        <v>0</v>
      </c>
      <c r="S43" s="45">
        <f t="shared" si="11"/>
        <v>0</v>
      </c>
      <c r="T43" s="45"/>
      <c r="U43" s="376"/>
      <c r="V43" t="str">
        <f t="shared" si="30"/>
        <v/>
      </c>
      <c r="X43" s="373"/>
      <c r="Y43" s="45"/>
      <c r="Z43" s="45"/>
      <c r="AA43" s="45"/>
      <c r="AB43" s="374"/>
      <c r="AC43" s="374"/>
      <c r="AD43" s="374"/>
      <c r="AE43" s="376"/>
    </row>
    <row r="44" spans="2:31" x14ac:dyDescent="0.25">
      <c r="B44" s="373">
        <f t="shared" si="6"/>
        <v>3</v>
      </c>
      <c r="C44" s="45">
        <f t="shared" si="7"/>
        <v>18</v>
      </c>
      <c r="D44" s="45">
        <f t="shared" si="8"/>
        <v>35</v>
      </c>
      <c r="E44" s="45">
        <f t="shared" si="2"/>
        <v>0</v>
      </c>
      <c r="F44" s="374" t="str">
        <f t="shared" si="39"/>
        <v>signalIntegrity</v>
      </c>
      <c r="G44" s="375" t="str">
        <f>regList!D35</f>
        <v>MagnitudeSquelch</v>
      </c>
      <c r="H44" s="45" t="str">
        <f>regList!C35</f>
        <v>1F</v>
      </c>
      <c r="I44" s="374" t="s">
        <v>261</v>
      </c>
      <c r="J44" s="45">
        <v>0</v>
      </c>
      <c r="K44" s="45">
        <v>8</v>
      </c>
      <c r="L44" s="45" t="str">
        <f t="shared" si="3"/>
        <v>FF</v>
      </c>
      <c r="M44" s="45" t="str">
        <f t="shared" si="10"/>
        <v>R/W</v>
      </c>
      <c r="N44" s="45"/>
      <c r="O44" s="45" t="str">
        <f>IF(J44&lt;&gt;"",DEC2HEX(getValFromImage(HEX2DEC(H44),J44,HEX2DEC(L44),regImage)),getValFromImage(HEX2DEC(H43),J43,HEX2DEC(L43),regImage))</f>
        <v>0</v>
      </c>
      <c r="P44" s="45"/>
      <c r="Q44" s="45"/>
      <c r="R44" s="45">
        <f t="shared" si="9"/>
        <v>0</v>
      </c>
      <c r="S44" s="45">
        <f t="shared" si="11"/>
        <v>0</v>
      </c>
      <c r="T44" s="45"/>
      <c r="U44" s="376"/>
      <c r="V44" t="str">
        <f t="shared" si="30"/>
        <v/>
      </c>
      <c r="X44" s="373"/>
      <c r="Y44" s="45"/>
      <c r="Z44" s="45"/>
      <c r="AA44" s="45"/>
      <c r="AB44" s="374"/>
      <c r="AC44" s="374"/>
      <c r="AD44" s="374"/>
      <c r="AE44" s="376"/>
    </row>
    <row r="45" spans="2:31" x14ac:dyDescent="0.25">
      <c r="B45" s="373">
        <f t="shared" si="6"/>
        <v>3</v>
      </c>
      <c r="C45" s="45">
        <f t="shared" si="7"/>
        <v>19</v>
      </c>
      <c r="D45" s="45">
        <f t="shared" si="8"/>
        <v>36</v>
      </c>
      <c r="E45" s="45">
        <f t="shared" si="2"/>
        <v>0</v>
      </c>
      <c r="F45" s="374" t="str">
        <f t="shared" ref="F45:F74" si="40">F44</f>
        <v>signalIntegrity</v>
      </c>
      <c r="G45" s="375" t="str">
        <f>regList!D36</f>
        <v>CircuitNoise</v>
      </c>
      <c r="H45" s="45" t="str">
        <f>regList!C36</f>
        <v>20</v>
      </c>
      <c r="I45" s="374" t="s">
        <v>263</v>
      </c>
      <c r="J45" s="45">
        <v>1</v>
      </c>
      <c r="K45" s="45">
        <v>7</v>
      </c>
      <c r="L45" s="45" t="str">
        <f t="shared" si="3"/>
        <v>7F</v>
      </c>
      <c r="M45" s="45" t="str">
        <f t="shared" si="10"/>
        <v>R/W</v>
      </c>
      <c r="N45" s="45"/>
      <c r="O45" s="45" t="str">
        <f>IF(J45&lt;&gt;"",DEC2HEX(getValFromImage(HEX2DEC(H45),J45,HEX2DEC(L45),regImage)),getValFromImage(HEX2DEC(H44),J44,HEX2DEC(L44),regImage))</f>
        <v>D</v>
      </c>
      <c r="P45" s="45"/>
      <c r="Q45" s="45"/>
      <c r="R45" s="45">
        <f t="shared" si="9"/>
        <v>0</v>
      </c>
      <c r="S45" s="45">
        <f t="shared" si="11"/>
        <v>0</v>
      </c>
      <c r="T45" s="45"/>
      <c r="U45" s="376"/>
      <c r="V45" t="str">
        <f t="shared" si="30"/>
        <v/>
      </c>
      <c r="X45" s="373"/>
      <c r="Y45" s="45"/>
      <c r="Z45" s="45"/>
      <c r="AA45" s="45"/>
      <c r="AB45" s="374"/>
      <c r="AC45" s="374"/>
      <c r="AD45" s="374"/>
      <c r="AE45" s="376"/>
    </row>
    <row r="46" spans="2:31" x14ac:dyDescent="0.25">
      <c r="B46" s="373">
        <f t="shared" si="6"/>
        <v>3</v>
      </c>
      <c r="C46" s="45">
        <f t="shared" si="7"/>
        <v>19</v>
      </c>
      <c r="D46" s="45">
        <f t="shared" si="8"/>
        <v>37</v>
      </c>
      <c r="E46" s="45">
        <f t="shared" si="2"/>
        <v>0</v>
      </c>
      <c r="F46" s="374" t="str">
        <f t="shared" si="40"/>
        <v>signalIntegrity</v>
      </c>
      <c r="G46" s="375" t="str">
        <f t="shared" ref="G46" si="41">G45</f>
        <v>CircuitNoise</v>
      </c>
      <c r="H46" s="45" t="str">
        <f t="shared" ref="H46" si="42">H45</f>
        <v>20</v>
      </c>
      <c r="I46" s="374" t="s">
        <v>264</v>
      </c>
      <c r="J46" s="45">
        <v>0</v>
      </c>
      <c r="K46" s="45">
        <v>1</v>
      </c>
      <c r="L46" s="45" t="str">
        <f t="shared" si="3"/>
        <v>1</v>
      </c>
      <c r="M46" s="45" t="str">
        <f t="shared" si="10"/>
        <v>R/W</v>
      </c>
      <c r="N46" s="45"/>
      <c r="O46" s="45" t="str">
        <f>IF(J46&lt;&gt;"",DEC2HEX(getValFromImage(HEX2DEC(H46),J46,HEX2DEC(L46),regImage)),getValFromImage(HEX2DEC(H45),J45,HEX2DEC(L45),regImage))</f>
        <v>0</v>
      </c>
      <c r="P46" s="45"/>
      <c r="Q46" s="45"/>
      <c r="R46" s="45">
        <f t="shared" si="9"/>
        <v>0</v>
      </c>
      <c r="S46" s="45">
        <f t="shared" si="11"/>
        <v>0</v>
      </c>
      <c r="T46" s="45"/>
      <c r="U46" s="376"/>
      <c r="V46" t="str">
        <f t="shared" si="30"/>
        <v/>
      </c>
      <c r="X46" s="373"/>
      <c r="Y46" s="45"/>
      <c r="Z46" s="45"/>
      <c r="AA46" s="45"/>
      <c r="AB46" s="374"/>
      <c r="AC46" s="374"/>
      <c r="AD46" s="374"/>
      <c r="AE46" s="376"/>
    </row>
    <row r="47" spans="2:31" x14ac:dyDescent="0.25">
      <c r="B47" s="373">
        <f t="shared" si="6"/>
        <v>3</v>
      </c>
      <c r="C47" s="45">
        <f t="shared" si="7"/>
        <v>20</v>
      </c>
      <c r="D47" s="45">
        <f t="shared" si="8"/>
        <v>38</v>
      </c>
      <c r="E47" s="45">
        <f t="shared" si="2"/>
        <v>0</v>
      </c>
      <c r="F47" s="374" t="str">
        <f>F45</f>
        <v>signalIntegrity</v>
      </c>
      <c r="G47" s="375" t="str">
        <f>regList!D37</f>
        <v>NoiseGain</v>
      </c>
      <c r="H47" s="45" t="str">
        <f>regList!C37</f>
        <v>21</v>
      </c>
      <c r="I47" s="374" t="s">
        <v>230</v>
      </c>
      <c r="J47" s="45">
        <v>0</v>
      </c>
      <c r="K47" s="45">
        <v>8</v>
      </c>
      <c r="L47" s="45" t="str">
        <f t="shared" si="3"/>
        <v>FF</v>
      </c>
      <c r="M47" s="45" t="str">
        <f t="shared" si="10"/>
        <v>R/W</v>
      </c>
      <c r="N47" s="45"/>
      <c r="O47" s="45" t="str">
        <f>IF(J47&lt;&gt;"",DEC2HEX(getValFromImage(HEX2DEC(H47),J47,HEX2DEC(L47),regImage)),getValFromImage(HEX2DEC(H46),J46,HEX2DEC(L46),regImage))</f>
        <v>10</v>
      </c>
      <c r="P47" s="45"/>
      <c r="Q47" s="45"/>
      <c r="R47" s="45">
        <f t="shared" si="9"/>
        <v>0</v>
      </c>
      <c r="S47" s="45">
        <f t="shared" si="11"/>
        <v>0</v>
      </c>
      <c r="T47" s="45"/>
      <c r="U47" s="376"/>
      <c r="V47" t="str">
        <f t="shared" si="30"/>
        <v/>
      </c>
      <c r="X47" s="373"/>
      <c r="Y47" s="45"/>
      <c r="Z47" s="45"/>
      <c r="AA47" s="45"/>
      <c r="AB47" s="374"/>
      <c r="AC47" s="374"/>
      <c r="AD47" s="374"/>
      <c r="AE47" s="376"/>
    </row>
    <row r="48" spans="2:31" x14ac:dyDescent="0.25">
      <c r="B48" s="373">
        <f t="shared" si="6"/>
        <v>3</v>
      </c>
      <c r="C48" s="45">
        <f t="shared" si="7"/>
        <v>21</v>
      </c>
      <c r="D48" s="45">
        <f t="shared" si="8"/>
        <v>39</v>
      </c>
      <c r="E48" s="45">
        <f t="shared" si="2"/>
        <v>0</v>
      </c>
      <c r="F48" s="374" t="str">
        <f t="shared" si="40"/>
        <v>signalIntegrity</v>
      </c>
      <c r="G48" s="375" t="str">
        <f>regList!D38</f>
        <v>FixedError</v>
      </c>
      <c r="H48" s="45" t="str">
        <f>regList!C38</f>
        <v>22</v>
      </c>
      <c r="I48" s="374" t="s">
        <v>231</v>
      </c>
      <c r="J48" s="45">
        <v>0</v>
      </c>
      <c r="K48" s="45">
        <v>8</v>
      </c>
      <c r="L48" s="45" t="str">
        <f t="shared" si="3"/>
        <v>FF</v>
      </c>
      <c r="M48" s="45" t="str">
        <f t="shared" si="10"/>
        <v>R/W</v>
      </c>
      <c r="N48" s="45"/>
      <c r="O48" s="45" t="str">
        <f>IF(J48&lt;&gt;"",DEC2HEX(getValFromImage(HEX2DEC(H48),J48,HEX2DEC(L48),regImage)),getValFromImage(HEX2DEC(H47),J47,HEX2DEC(L47),regImage))</f>
        <v>A</v>
      </c>
      <c r="P48" s="45"/>
      <c r="Q48" s="45"/>
      <c r="R48" s="45">
        <f t="shared" si="9"/>
        <v>0</v>
      </c>
      <c r="S48" s="45">
        <f t="shared" si="11"/>
        <v>0</v>
      </c>
      <c r="T48" s="45"/>
      <c r="U48" s="376"/>
      <c r="V48" t="str">
        <f t="shared" si="30"/>
        <v/>
      </c>
      <c r="X48" s="373"/>
      <c r="Y48" s="45"/>
      <c r="Z48" s="45"/>
      <c r="AA48" s="45"/>
      <c r="AB48" s="374"/>
      <c r="AC48" s="374"/>
      <c r="AD48" s="374"/>
      <c r="AE48" s="376"/>
    </row>
    <row r="49" spans="2:31" x14ac:dyDescent="0.25">
      <c r="B49" s="373">
        <f t="shared" si="6"/>
        <v>3</v>
      </c>
      <c r="C49" s="45">
        <f t="shared" si="7"/>
        <v>22</v>
      </c>
      <c r="D49" s="45">
        <f t="shared" si="8"/>
        <v>40</v>
      </c>
      <c r="E49" s="45">
        <f t="shared" si="2"/>
        <v>0</v>
      </c>
      <c r="F49" s="374" t="str">
        <f t="shared" si="40"/>
        <v>signalIntegrity</v>
      </c>
      <c r="G49" s="375" t="str">
        <f>regList!D39</f>
        <v>CollisionPeakSelect</v>
      </c>
      <c r="H49" s="45" t="str">
        <f>regList!C39</f>
        <v>23</v>
      </c>
      <c r="I49" s="374" t="s">
        <v>265</v>
      </c>
      <c r="J49" s="45">
        <v>0</v>
      </c>
      <c r="K49" s="45">
        <v>3</v>
      </c>
      <c r="L49" s="45" t="str">
        <f t="shared" si="3"/>
        <v>7</v>
      </c>
      <c r="M49" s="45" t="str">
        <f t="shared" si="10"/>
        <v>R/W</v>
      </c>
      <c r="N49" s="45"/>
      <c r="O49" s="45" t="str">
        <f>IF(J49&lt;&gt;"",DEC2HEX(getValFromImage(HEX2DEC(H49),J49,HEX2DEC(L49),regImage)),getValFromImage(HEX2DEC(H48),J48,HEX2DEC(L48),regImage))</f>
        <v>0</v>
      </c>
      <c r="P49" s="45"/>
      <c r="Q49" s="45"/>
      <c r="R49" s="45">
        <f t="shared" si="9"/>
        <v>0</v>
      </c>
      <c r="S49" s="45">
        <f t="shared" si="11"/>
        <v>0</v>
      </c>
      <c r="T49" s="45"/>
      <c r="U49" s="376"/>
      <c r="V49" t="str">
        <f t="shared" si="30"/>
        <v/>
      </c>
      <c r="X49" s="373"/>
      <c r="Y49" s="45"/>
      <c r="Z49" s="45"/>
      <c r="AA49" s="45"/>
      <c r="AB49" s="374"/>
      <c r="AC49" s="374"/>
      <c r="AD49" s="374"/>
      <c r="AE49" s="376"/>
    </row>
    <row r="50" spans="2:31" x14ac:dyDescent="0.25">
      <c r="B50" s="373">
        <f t="shared" si="6"/>
        <v>4</v>
      </c>
      <c r="C50" s="45">
        <f t="shared" si="7"/>
        <v>23</v>
      </c>
      <c r="D50" s="45">
        <f t="shared" si="8"/>
        <v>41</v>
      </c>
      <c r="E50" s="45">
        <f t="shared" si="2"/>
        <v>0</v>
      </c>
      <c r="F50" s="374" t="s">
        <v>714</v>
      </c>
      <c r="G50" s="375" t="str">
        <f>regList!D40</f>
        <v>CrosstalkIExponent</v>
      </c>
      <c r="H50" s="45" t="str">
        <f>regList!C40</f>
        <v>24</v>
      </c>
      <c r="I50" s="374" t="s">
        <v>266</v>
      </c>
      <c r="J50" s="45">
        <v>0</v>
      </c>
      <c r="K50" s="45">
        <v>8</v>
      </c>
      <c r="L50" s="45" t="str">
        <f t="shared" si="3"/>
        <v>FF</v>
      </c>
      <c r="M50" s="45" t="str">
        <f t="shared" si="10"/>
        <v>R/W</v>
      </c>
      <c r="N50" s="45"/>
      <c r="O50" s="45" t="str">
        <f>IF(J50&lt;&gt;"",DEC2HEX(getValFromImage(HEX2DEC(H50),J50,HEX2DEC(L50),regImage)),getValFromImage(HEX2DEC(H49),J49,HEX2DEC(L49),regImage))</f>
        <v>3C</v>
      </c>
      <c r="P50" s="45"/>
      <c r="Q50" s="45"/>
      <c r="R50" s="45">
        <f t="shared" si="9"/>
        <v>0</v>
      </c>
      <c r="S50" s="45">
        <f t="shared" si="11"/>
        <v>0</v>
      </c>
      <c r="T50" s="45"/>
      <c r="U50" s="376"/>
      <c r="V50" t="str">
        <f t="shared" si="30"/>
        <v/>
      </c>
      <c r="X50" s="373"/>
      <c r="Y50" s="45"/>
      <c r="Z50" s="45"/>
      <c r="AA50" s="45"/>
      <c r="AB50" s="374"/>
      <c r="AC50" s="374"/>
      <c r="AD50" s="374"/>
      <c r="AE50" s="376"/>
    </row>
    <row r="51" spans="2:31" x14ac:dyDescent="0.25">
      <c r="B51" s="373">
        <f t="shared" si="6"/>
        <v>4</v>
      </c>
      <c r="C51" s="45">
        <f t="shared" si="7"/>
        <v>24</v>
      </c>
      <c r="D51" s="45">
        <f t="shared" si="8"/>
        <v>42</v>
      </c>
      <c r="E51" s="45">
        <f t="shared" si="2"/>
        <v>0</v>
      </c>
      <c r="F51" s="374" t="str">
        <f t="shared" si="40"/>
        <v>closedLoopCalibration</v>
      </c>
      <c r="G51" s="375" t="str">
        <f>regList!D41</f>
        <v>CrosstalkIMSB</v>
      </c>
      <c r="H51" s="45" t="str">
        <f>regList!C41</f>
        <v>25</v>
      </c>
      <c r="I51" s="374" t="s">
        <v>268</v>
      </c>
      <c r="J51" s="45">
        <v>0</v>
      </c>
      <c r="K51" s="45">
        <v>16</v>
      </c>
      <c r="L51" s="45" t="str">
        <f t="shared" si="3"/>
        <v>FFFF</v>
      </c>
      <c r="M51" s="45" t="str">
        <f t="shared" si="10"/>
        <v>R/W</v>
      </c>
      <c r="N51" s="45"/>
      <c r="O51" s="45" t="str">
        <f>IF(J51&lt;&gt;"",DEC2HEX(getValFromImage(HEX2DEC(H51),J51,HEX2DEC(L51),regImage)),getValFromImage(HEX2DEC(H50),J50,HEX2DEC(L50),regImage))</f>
        <v>0</v>
      </c>
      <c r="P51" s="45"/>
      <c r="Q51" s="45"/>
      <c r="R51" s="45">
        <f t="shared" si="9"/>
        <v>0</v>
      </c>
      <c r="S51" s="45">
        <f t="shared" si="11"/>
        <v>0</v>
      </c>
      <c r="T51" s="45"/>
      <c r="U51" s="376"/>
      <c r="V51" t="str">
        <f t="shared" si="30"/>
        <v/>
      </c>
      <c r="X51" s="373"/>
      <c r="Y51" s="45"/>
      <c r="Z51" s="45"/>
      <c r="AA51" s="45"/>
      <c r="AB51" s="374"/>
      <c r="AC51" s="374"/>
      <c r="AD51" s="374"/>
      <c r="AE51" s="376"/>
    </row>
    <row r="52" spans="2:31" x14ac:dyDescent="0.25">
      <c r="B52" s="373">
        <f t="shared" si="6"/>
        <v>4</v>
      </c>
      <c r="C52" s="45">
        <f t="shared" si="7"/>
        <v>25</v>
      </c>
      <c r="D52" s="45">
        <f t="shared" si="8"/>
        <v>42</v>
      </c>
      <c r="E52" s="45">
        <f t="shared" si="2"/>
        <v>0</v>
      </c>
      <c r="F52" s="374" t="str">
        <f t="shared" si="40"/>
        <v>closedLoopCalibration</v>
      </c>
      <c r="G52" s="375" t="str">
        <f>regList!D42</f>
        <v>CrosstalkILSB</v>
      </c>
      <c r="H52" s="45" t="str">
        <f>regList!C42</f>
        <v>26</v>
      </c>
      <c r="I52" s="374"/>
      <c r="J52" s="45"/>
      <c r="K52" s="45"/>
      <c r="L52" s="45" t="str">
        <f t="shared" si="3"/>
        <v/>
      </c>
      <c r="M52" s="45" t="str">
        <f t="shared" si="10"/>
        <v>R/W</v>
      </c>
      <c r="N52" s="45"/>
      <c r="O52" s="45">
        <f>IF(J52&lt;&gt;"",DEC2HEX(getValFromImage(HEX2DEC(H52),J52,HEX2DEC(L52),regImage)),getValFromImage(HEX2DEC(H51),J51,HEX2DEC(L51),regImage))</f>
        <v>0</v>
      </c>
      <c r="P52" s="45"/>
      <c r="Q52" s="45"/>
      <c r="R52" s="45">
        <f t="shared" si="9"/>
        <v>0</v>
      </c>
      <c r="S52" s="45">
        <f t="shared" si="11"/>
        <v>0</v>
      </c>
      <c r="T52" s="45"/>
      <c r="U52" s="376"/>
      <c r="V52" t="str">
        <f t="shared" si="30"/>
        <v/>
      </c>
      <c r="X52" s="373"/>
      <c r="Y52" s="45"/>
      <c r="Z52" s="45"/>
      <c r="AA52" s="45"/>
      <c r="AB52" s="374"/>
      <c r="AC52" s="374"/>
      <c r="AD52" s="374"/>
      <c r="AE52" s="376"/>
    </row>
    <row r="53" spans="2:31" x14ac:dyDescent="0.25">
      <c r="B53" s="373">
        <f t="shared" si="6"/>
        <v>4</v>
      </c>
      <c r="C53" s="45">
        <f t="shared" si="7"/>
        <v>26</v>
      </c>
      <c r="D53" s="45">
        <f t="shared" si="8"/>
        <v>43</v>
      </c>
      <c r="E53" s="45">
        <f t="shared" si="2"/>
        <v>0</v>
      </c>
      <c r="F53" s="374" t="str">
        <f t="shared" si="40"/>
        <v>closedLoopCalibration</v>
      </c>
      <c r="G53" s="375" t="str">
        <f>regList!D43</f>
        <v>CrosstalkQExponent</v>
      </c>
      <c r="H53" s="45" t="str">
        <f>regList!C43</f>
        <v>27</v>
      </c>
      <c r="I53" s="374" t="s">
        <v>267</v>
      </c>
      <c r="J53" s="45">
        <v>0</v>
      </c>
      <c r="K53" s="45">
        <v>8</v>
      </c>
      <c r="L53" s="45" t="str">
        <f t="shared" si="3"/>
        <v>FF</v>
      </c>
      <c r="M53" s="45" t="str">
        <f t="shared" si="10"/>
        <v>R/W</v>
      </c>
      <c r="N53" s="45"/>
      <c r="O53" s="45" t="str">
        <f>IF(J53&lt;&gt;"",DEC2HEX(getValFromImage(HEX2DEC(H53),J53,HEX2DEC(L53),regImage)),getValFromImage(HEX2DEC(H52),J52,HEX2DEC(L52),regImage))</f>
        <v>3B</v>
      </c>
      <c r="P53" s="45"/>
      <c r="Q53" s="45"/>
      <c r="R53" s="45">
        <f t="shared" si="9"/>
        <v>0</v>
      </c>
      <c r="S53" s="45">
        <f t="shared" si="11"/>
        <v>0</v>
      </c>
      <c r="T53" s="45"/>
      <c r="U53" s="376"/>
      <c r="V53" t="str">
        <f t="shared" si="30"/>
        <v/>
      </c>
      <c r="X53" s="373"/>
      <c r="Y53" s="45"/>
      <c r="Z53" s="45"/>
      <c r="AA53" s="45"/>
      <c r="AB53" s="374"/>
      <c r="AC53" s="374"/>
      <c r="AD53" s="374"/>
      <c r="AE53" s="376"/>
    </row>
    <row r="54" spans="2:31" x14ac:dyDescent="0.25">
      <c r="B54" s="373">
        <f t="shared" si="6"/>
        <v>4</v>
      </c>
      <c r="C54" s="45">
        <f t="shared" si="7"/>
        <v>27</v>
      </c>
      <c r="D54" s="45">
        <f t="shared" si="8"/>
        <v>44</v>
      </c>
      <c r="E54" s="45">
        <f t="shared" si="2"/>
        <v>0</v>
      </c>
      <c r="F54" s="374" t="str">
        <f t="shared" si="40"/>
        <v>closedLoopCalibration</v>
      </c>
      <c r="G54" s="375" t="str">
        <f>regList!D44</f>
        <v>CrosstalkQMSB</v>
      </c>
      <c r="H54" s="45" t="str">
        <f>regList!C44</f>
        <v>28</v>
      </c>
      <c r="I54" s="374" t="s">
        <v>269</v>
      </c>
      <c r="J54" s="45">
        <v>0</v>
      </c>
      <c r="K54" s="45">
        <v>16</v>
      </c>
      <c r="L54" s="45" t="str">
        <f t="shared" si="3"/>
        <v>FFFF</v>
      </c>
      <c r="M54" s="45" t="str">
        <f t="shared" si="10"/>
        <v>R/W</v>
      </c>
      <c r="N54" s="45"/>
      <c r="O54" s="45" t="str">
        <f>IF(J54&lt;&gt;"",DEC2HEX(getValFromImage(HEX2DEC(H54),J54,HEX2DEC(L54),regImage)),getValFromImage(HEX2DEC(H53),J53,HEX2DEC(L53),regImage))</f>
        <v>0</v>
      </c>
      <c r="P54" s="45"/>
      <c r="Q54" s="45"/>
      <c r="R54" s="45">
        <f t="shared" si="9"/>
        <v>0</v>
      </c>
      <c r="S54" s="45">
        <f t="shared" si="11"/>
        <v>0</v>
      </c>
      <c r="T54" s="45"/>
      <c r="U54" s="376"/>
      <c r="V54" t="str">
        <f t="shared" si="30"/>
        <v/>
      </c>
      <c r="X54" s="373"/>
      <c r="Y54" s="45"/>
      <c r="Z54" s="45"/>
      <c r="AA54" s="45"/>
      <c r="AB54" s="374"/>
      <c r="AC54" s="374"/>
      <c r="AD54" s="374"/>
      <c r="AE54" s="376"/>
    </row>
    <row r="55" spans="2:31" x14ac:dyDescent="0.25">
      <c r="B55" s="373">
        <f t="shared" si="6"/>
        <v>4</v>
      </c>
      <c r="C55" s="45">
        <f t="shared" si="7"/>
        <v>28</v>
      </c>
      <c r="D55" s="45">
        <f t="shared" si="8"/>
        <v>44</v>
      </c>
      <c r="E55" s="45">
        <f t="shared" si="2"/>
        <v>0</v>
      </c>
      <c r="F55" s="374" t="str">
        <f t="shared" si="40"/>
        <v>closedLoopCalibration</v>
      </c>
      <c r="G55" s="375" t="str">
        <f>regList!D45</f>
        <v>CrosstalkQLSB</v>
      </c>
      <c r="H55" s="45" t="str">
        <f>regList!C45</f>
        <v>29</v>
      </c>
      <c r="I55" s="374"/>
      <c r="J55" s="45"/>
      <c r="K55" s="45"/>
      <c r="L55" s="45" t="str">
        <f t="shared" si="3"/>
        <v/>
      </c>
      <c r="M55" s="45" t="str">
        <f t="shared" si="10"/>
        <v>R/W</v>
      </c>
      <c r="N55" s="45"/>
      <c r="O55" s="45">
        <f>IF(J55&lt;&gt;"",DEC2HEX(getValFromImage(HEX2DEC(H55),J55,HEX2DEC(L55),regImage)),getValFromImage(HEX2DEC(H54),J54,HEX2DEC(L54),regImage))</f>
        <v>0</v>
      </c>
      <c r="P55" s="45"/>
      <c r="Q55" s="45"/>
      <c r="R55" s="45">
        <f t="shared" si="9"/>
        <v>0</v>
      </c>
      <c r="S55" s="45">
        <f t="shared" si="11"/>
        <v>0</v>
      </c>
      <c r="T55" s="45"/>
      <c r="U55" s="376"/>
      <c r="V55" t="str">
        <f t="shared" si="30"/>
        <v/>
      </c>
      <c r="X55" s="373"/>
      <c r="Y55" s="45"/>
      <c r="Z55" s="45"/>
      <c r="AA55" s="45"/>
      <c r="AB55" s="374"/>
      <c r="AC55" s="374"/>
      <c r="AD55" s="374"/>
      <c r="AE55" s="376"/>
    </row>
    <row r="56" spans="2:31" x14ac:dyDescent="0.25">
      <c r="B56" s="373">
        <f t="shared" si="6"/>
        <v>4</v>
      </c>
      <c r="C56" s="45">
        <f t="shared" si="7"/>
        <v>29</v>
      </c>
      <c r="D56" s="45">
        <f t="shared" si="8"/>
        <v>45</v>
      </c>
      <c r="E56" s="45">
        <f t="shared" si="2"/>
        <v>0</v>
      </c>
      <c r="F56" s="374" t="str">
        <f t="shared" si="40"/>
        <v>closedLoopCalibration</v>
      </c>
      <c r="G56" s="375" t="str">
        <f>regList!D46</f>
        <v>CrosstalkGainMSB</v>
      </c>
      <c r="H56" s="45" t="str">
        <f>regList!C46</f>
        <v>2A</v>
      </c>
      <c r="I56" s="374" t="s">
        <v>270</v>
      </c>
      <c r="J56" s="45">
        <v>0</v>
      </c>
      <c r="K56" s="45">
        <v>16</v>
      </c>
      <c r="L56" s="45" t="str">
        <f t="shared" si="3"/>
        <v>FFFF</v>
      </c>
      <c r="M56" s="45" t="str">
        <f t="shared" si="10"/>
        <v>R/W</v>
      </c>
      <c r="N56" s="45"/>
      <c r="O56" s="45" t="str">
        <f>IF(J56&lt;&gt;"",DEC2HEX(getValFromImage(HEX2DEC(H56),J56,HEX2DEC(L56),regImage)),getValFromImage(HEX2DEC(H55),J55,HEX2DEC(L55),regImage))</f>
        <v>3800</v>
      </c>
      <c r="P56" s="45"/>
      <c r="Q56" s="45"/>
      <c r="R56" s="45">
        <f t="shared" si="9"/>
        <v>0</v>
      </c>
      <c r="S56" s="45">
        <f t="shared" si="11"/>
        <v>0</v>
      </c>
      <c r="T56" s="45"/>
      <c r="U56" s="376"/>
      <c r="V56" t="str">
        <f t="shared" si="30"/>
        <v/>
      </c>
      <c r="X56" s="373"/>
      <c r="Y56" s="45"/>
      <c r="Z56" s="45"/>
      <c r="AA56" s="45"/>
      <c r="AB56" s="374"/>
      <c r="AC56" s="374"/>
      <c r="AD56" s="374"/>
      <c r="AE56" s="376"/>
    </row>
    <row r="57" spans="2:31" x14ac:dyDescent="0.25">
      <c r="B57" s="373">
        <f t="shared" si="6"/>
        <v>4</v>
      </c>
      <c r="C57" s="45">
        <f t="shared" si="7"/>
        <v>30</v>
      </c>
      <c r="D57" s="45">
        <f t="shared" si="8"/>
        <v>45</v>
      </c>
      <c r="E57" s="45">
        <f t="shared" si="2"/>
        <v>0</v>
      </c>
      <c r="F57" s="374" t="str">
        <f t="shared" si="40"/>
        <v>closedLoopCalibration</v>
      </c>
      <c r="G57" s="375" t="str">
        <f>regList!D47</f>
        <v>CrosstalkGainLSB</v>
      </c>
      <c r="H57" s="45" t="str">
        <f>regList!C47</f>
        <v>2B</v>
      </c>
      <c r="I57" s="374"/>
      <c r="J57" s="45"/>
      <c r="K57" s="45"/>
      <c r="L57" s="45" t="str">
        <f t="shared" si="3"/>
        <v/>
      </c>
      <c r="M57" s="45" t="str">
        <f t="shared" si="10"/>
        <v>R/W</v>
      </c>
      <c r="N57" s="45"/>
      <c r="O57" s="45">
        <f>IF(J57&lt;&gt;"",DEC2HEX(getValFromImage(HEX2DEC(H57),J57,HEX2DEC(L57),regImage)),getValFromImage(HEX2DEC(H56),J56,HEX2DEC(L56),regImage))</f>
        <v>14336</v>
      </c>
      <c r="P57" s="45"/>
      <c r="Q57" s="45"/>
      <c r="R57" s="45">
        <f t="shared" si="9"/>
        <v>0</v>
      </c>
      <c r="S57" s="45">
        <f t="shared" si="11"/>
        <v>0</v>
      </c>
      <c r="T57" s="45"/>
      <c r="U57" s="376"/>
      <c r="V57" t="str">
        <f t="shared" si="30"/>
        <v/>
      </c>
      <c r="X57" s="373"/>
      <c r="Y57" s="45"/>
      <c r="Z57" s="45"/>
      <c r="AA57" s="45"/>
      <c r="AB57" s="374"/>
      <c r="AC57" s="374"/>
      <c r="AD57" s="374"/>
      <c r="AE57" s="376"/>
    </row>
    <row r="58" spans="2:31" x14ac:dyDescent="0.25">
      <c r="B58" s="373">
        <f t="shared" si="6"/>
        <v>4</v>
      </c>
      <c r="C58" s="45">
        <f t="shared" si="7"/>
        <v>31</v>
      </c>
      <c r="D58" s="45">
        <f t="shared" si="8"/>
        <v>46</v>
      </c>
      <c r="E58" s="45">
        <f t="shared" si="2"/>
        <v>0</v>
      </c>
      <c r="F58" s="374" t="str">
        <f t="shared" si="40"/>
        <v>closedLoopCalibration</v>
      </c>
      <c r="G58" s="375" t="str">
        <f>regList!D48</f>
        <v>MagnitudeReferenceExp</v>
      </c>
      <c r="H58" s="45" t="str">
        <f>regList!C48</f>
        <v>2C</v>
      </c>
      <c r="I58" s="374" t="s">
        <v>271</v>
      </c>
      <c r="J58" s="45">
        <v>0</v>
      </c>
      <c r="K58" s="45">
        <v>4</v>
      </c>
      <c r="L58" s="45" t="str">
        <f t="shared" si="3"/>
        <v>F</v>
      </c>
      <c r="M58" s="45" t="str">
        <f t="shared" si="10"/>
        <v>R/W</v>
      </c>
      <c r="N58" s="45"/>
      <c r="O58" s="45" t="str">
        <f>IF(J58&lt;&gt;"",DEC2HEX(getValFromImage(HEX2DEC(H58),J58,HEX2DEC(L58),regImage)),getValFromImage(HEX2DEC(H57),J57,HEX2DEC(L57),regImage))</f>
        <v>7</v>
      </c>
      <c r="P58" s="45"/>
      <c r="Q58" s="45"/>
      <c r="R58" s="45">
        <f t="shared" si="9"/>
        <v>0</v>
      </c>
      <c r="S58" s="45">
        <f t="shared" si="11"/>
        <v>0</v>
      </c>
      <c r="T58" s="45"/>
      <c r="U58" s="376"/>
      <c r="V58" t="str">
        <f t="shared" si="30"/>
        <v/>
      </c>
      <c r="X58" s="373"/>
      <c r="Y58" s="45"/>
      <c r="Z58" s="45"/>
      <c r="AA58" s="45"/>
      <c r="AB58" s="374"/>
      <c r="AC58" s="374"/>
      <c r="AD58" s="374"/>
      <c r="AE58" s="376"/>
    </row>
    <row r="59" spans="2:31" x14ac:dyDescent="0.25">
      <c r="B59" s="373">
        <f t="shared" si="6"/>
        <v>4</v>
      </c>
      <c r="C59" s="45">
        <f t="shared" si="7"/>
        <v>32</v>
      </c>
      <c r="D59" s="45">
        <f t="shared" si="8"/>
        <v>47</v>
      </c>
      <c r="E59" s="45">
        <f t="shared" si="2"/>
        <v>0</v>
      </c>
      <c r="F59" s="374" t="str">
        <f t="shared" si="40"/>
        <v>closedLoopCalibration</v>
      </c>
      <c r="G59" s="375" t="str">
        <f>regList!D49</f>
        <v>MagnitudeReferenceMSB</v>
      </c>
      <c r="H59" s="45" t="str">
        <f>regList!C49</f>
        <v>2D</v>
      </c>
      <c r="I59" s="374" t="s">
        <v>272</v>
      </c>
      <c r="J59" s="45">
        <v>0</v>
      </c>
      <c r="K59" s="45">
        <v>16</v>
      </c>
      <c r="L59" s="45" t="str">
        <f t="shared" si="3"/>
        <v>FFFF</v>
      </c>
      <c r="M59" s="45" t="str">
        <f t="shared" si="10"/>
        <v>R/W</v>
      </c>
      <c r="N59" s="45"/>
      <c r="O59" s="45" t="str">
        <f>IF(J59&lt;&gt;"",DEC2HEX(getValFromImage(HEX2DEC(H59),J59,HEX2DEC(L59),regImage)),getValFromImage(HEX2DEC(H58),J58,HEX2DEC(L58),regImage))</f>
        <v>B88D</v>
      </c>
      <c r="P59" s="45"/>
      <c r="Q59" s="45"/>
      <c r="R59" s="45">
        <f t="shared" si="9"/>
        <v>0</v>
      </c>
      <c r="S59" s="45">
        <f t="shared" si="11"/>
        <v>0</v>
      </c>
      <c r="T59" s="45"/>
      <c r="U59" s="376"/>
      <c r="V59" t="str">
        <f t="shared" si="30"/>
        <v/>
      </c>
      <c r="X59" s="373"/>
      <c r="Y59" s="45"/>
      <c r="Z59" s="45"/>
      <c r="AA59" s="45"/>
      <c r="AB59" s="374"/>
      <c r="AC59" s="374"/>
      <c r="AD59" s="374"/>
      <c r="AE59" s="376"/>
    </row>
    <row r="60" spans="2:31" x14ac:dyDescent="0.25">
      <c r="B60" s="373">
        <f t="shared" si="6"/>
        <v>4</v>
      </c>
      <c r="C60" s="45">
        <f t="shared" si="7"/>
        <v>33</v>
      </c>
      <c r="D60" s="45">
        <f t="shared" si="8"/>
        <v>47</v>
      </c>
      <c r="E60" s="45">
        <f t="shared" si="2"/>
        <v>0</v>
      </c>
      <c r="F60" s="374" t="str">
        <f t="shared" si="40"/>
        <v>closedLoopCalibration</v>
      </c>
      <c r="G60" s="375" t="str">
        <f>regList!D50</f>
        <v>MagnitudeReferenceLSB</v>
      </c>
      <c r="H60" s="45" t="str">
        <f>regList!C50</f>
        <v>2E</v>
      </c>
      <c r="I60" s="374"/>
      <c r="J60" s="45"/>
      <c r="K60" s="45"/>
      <c r="L60" s="45" t="str">
        <f t="shared" si="3"/>
        <v/>
      </c>
      <c r="M60" s="45" t="str">
        <f t="shared" si="10"/>
        <v>R/W</v>
      </c>
      <c r="N60" s="45"/>
      <c r="O60" s="45">
        <f>IF(J60&lt;&gt;"",DEC2HEX(getValFromImage(HEX2DEC(H60),J60,HEX2DEC(L60),regImage)),getValFromImage(HEX2DEC(H59),J59,HEX2DEC(L59),regImage))</f>
        <v>47245</v>
      </c>
      <c r="P60" s="45"/>
      <c r="Q60" s="45"/>
      <c r="R60" s="45">
        <f t="shared" si="9"/>
        <v>0</v>
      </c>
      <c r="S60" s="45">
        <f t="shared" si="11"/>
        <v>0</v>
      </c>
      <c r="T60" s="45"/>
      <c r="U60" s="376"/>
      <c r="V60" t="str">
        <f t="shared" si="30"/>
        <v/>
      </c>
      <c r="X60" s="373"/>
      <c r="Y60" s="45"/>
      <c r="Z60" s="45"/>
      <c r="AA60" s="45"/>
      <c r="AB60" s="374"/>
      <c r="AC60" s="374"/>
      <c r="AD60" s="374"/>
      <c r="AE60" s="376"/>
    </row>
    <row r="61" spans="2:31" x14ac:dyDescent="0.25">
      <c r="B61" s="373">
        <f t="shared" si="6"/>
        <v>4</v>
      </c>
      <c r="C61" s="45">
        <f t="shared" si="7"/>
        <v>34</v>
      </c>
      <c r="D61" s="45">
        <f t="shared" si="8"/>
        <v>48</v>
      </c>
      <c r="E61" s="45">
        <f t="shared" si="2"/>
        <v>0</v>
      </c>
      <c r="F61" s="374" t="str">
        <f t="shared" si="40"/>
        <v>closedLoopCalibration</v>
      </c>
      <c r="G61" s="375" t="str">
        <f>regList!D51</f>
        <v>PhaseOffsetMSB</v>
      </c>
      <c r="H61" s="45" t="str">
        <f>regList!C51</f>
        <v>2F</v>
      </c>
      <c r="I61" s="374" t="s">
        <v>273</v>
      </c>
      <c r="J61" s="45">
        <v>0</v>
      </c>
      <c r="K61" s="45">
        <v>16</v>
      </c>
      <c r="L61" s="45" t="str">
        <f t="shared" si="3"/>
        <v>FFFF</v>
      </c>
      <c r="M61" s="45" t="str">
        <f t="shared" si="10"/>
        <v>R/W</v>
      </c>
      <c r="N61" s="45"/>
      <c r="O61" s="45" t="str">
        <f>IF(J61&lt;&gt;"",DEC2HEX(getValFromImage(HEX2DEC(H61),J61,HEX2DEC(L61),regImage)),getValFromImage(HEX2DEC(H60),J60,HEX2DEC(L60),regImage))</f>
        <v>171C</v>
      </c>
      <c r="P61" s="45"/>
      <c r="Q61" s="45"/>
      <c r="R61" s="45">
        <f t="shared" si="9"/>
        <v>0</v>
      </c>
      <c r="S61" s="45">
        <f t="shared" si="11"/>
        <v>0</v>
      </c>
      <c r="T61" s="45"/>
      <c r="U61" s="376"/>
      <c r="V61" t="str">
        <f t="shared" si="30"/>
        <v/>
      </c>
      <c r="X61" s="373"/>
      <c r="Y61" s="45"/>
      <c r="Z61" s="45"/>
      <c r="AA61" s="45"/>
      <c r="AB61" s="374"/>
      <c r="AC61" s="374"/>
      <c r="AD61" s="374"/>
      <c r="AE61" s="376"/>
    </row>
    <row r="62" spans="2:31" x14ac:dyDescent="0.25">
      <c r="B62" s="373">
        <f t="shared" si="6"/>
        <v>4</v>
      </c>
      <c r="C62" s="45">
        <f t="shared" si="7"/>
        <v>35</v>
      </c>
      <c r="D62" s="45">
        <f t="shared" si="8"/>
        <v>48</v>
      </c>
      <c r="E62" s="45">
        <f t="shared" si="2"/>
        <v>0</v>
      </c>
      <c r="F62" s="374" t="str">
        <f t="shared" si="40"/>
        <v>closedLoopCalibration</v>
      </c>
      <c r="G62" s="375" t="str">
        <f>regList!D52</f>
        <v>PhaseOffsetLSB</v>
      </c>
      <c r="H62" s="45" t="str">
        <f>regList!C52</f>
        <v>30</v>
      </c>
      <c r="I62" s="374"/>
      <c r="J62" s="45"/>
      <c r="K62" s="45"/>
      <c r="L62" s="45" t="str">
        <f t="shared" si="3"/>
        <v/>
      </c>
      <c r="M62" s="45" t="str">
        <f t="shared" si="10"/>
        <v>R/W</v>
      </c>
      <c r="N62" s="45"/>
      <c r="O62" s="45">
        <f>IF(J62&lt;&gt;"",DEC2HEX(getValFromImage(HEX2DEC(H62),J62,HEX2DEC(L62),regImage)),getValFromImage(HEX2DEC(H61),J61,HEX2DEC(L61),regImage))</f>
        <v>5916</v>
      </c>
      <c r="P62" s="45"/>
      <c r="Q62" s="45"/>
      <c r="R62" s="45">
        <f t="shared" si="9"/>
        <v>0</v>
      </c>
      <c r="S62" s="45">
        <f t="shared" si="11"/>
        <v>0</v>
      </c>
      <c r="T62" s="45"/>
      <c r="U62" s="376"/>
      <c r="V62" t="str">
        <f t="shared" si="30"/>
        <v/>
      </c>
      <c r="X62" s="373"/>
      <c r="Y62" s="45"/>
      <c r="Z62" s="45"/>
      <c r="AA62" s="45"/>
      <c r="AB62" s="374"/>
      <c r="AC62" s="374"/>
      <c r="AD62" s="374"/>
      <c r="AE62" s="376"/>
    </row>
    <row r="63" spans="2:31" x14ac:dyDescent="0.25">
      <c r="B63" s="373">
        <f t="shared" si="6"/>
        <v>5</v>
      </c>
      <c r="C63" s="45">
        <f t="shared" si="7"/>
        <v>36</v>
      </c>
      <c r="D63" s="45">
        <f t="shared" si="8"/>
        <v>49</v>
      </c>
      <c r="E63" s="45">
        <f t="shared" si="2"/>
        <v>0</v>
      </c>
      <c r="F63" s="374" t="s">
        <v>715</v>
      </c>
      <c r="G63" s="375" t="str">
        <f>regList!D53</f>
        <v>TemperatureReference</v>
      </c>
      <c r="H63" s="45" t="str">
        <f>regList!C53</f>
        <v>31</v>
      </c>
      <c r="I63" s="374" t="s">
        <v>274</v>
      </c>
      <c r="J63" s="45">
        <v>0</v>
      </c>
      <c r="K63" s="45">
        <v>8</v>
      </c>
      <c r="L63" s="45" t="str">
        <f t="shared" si="3"/>
        <v>FF</v>
      </c>
      <c r="M63" s="45" t="str">
        <f t="shared" si="10"/>
        <v>R/W</v>
      </c>
      <c r="N63" s="45"/>
      <c r="O63" s="45" t="str">
        <f>IF(J63&lt;&gt;"",DEC2HEX(getValFromImage(HEX2DEC(H63),J63,HEX2DEC(L63),regImage)),getValFromImage(HEX2DEC(H62),J62,HEX2DEC(L62),regImage))</f>
        <v>0</v>
      </c>
      <c r="P63" s="45"/>
      <c r="Q63" s="45"/>
      <c r="R63" s="45">
        <f t="shared" si="9"/>
        <v>0</v>
      </c>
      <c r="S63" s="45">
        <f t="shared" si="11"/>
        <v>0</v>
      </c>
      <c r="T63" s="45"/>
      <c r="U63" s="376"/>
      <c r="V63" t="str">
        <f t="shared" si="30"/>
        <v/>
      </c>
      <c r="X63" s="373"/>
      <c r="Y63" s="45"/>
      <c r="Z63" s="45"/>
      <c r="AA63" s="45"/>
      <c r="AB63" s="374"/>
      <c r="AC63" s="374"/>
      <c r="AD63" s="374"/>
      <c r="AE63" s="376"/>
    </row>
    <row r="64" spans="2:31" x14ac:dyDescent="0.25">
      <c r="B64" s="373">
        <f t="shared" si="6"/>
        <v>5</v>
      </c>
      <c r="C64" s="45">
        <f t="shared" si="7"/>
        <v>37</v>
      </c>
      <c r="D64" s="45">
        <f t="shared" si="8"/>
        <v>50</v>
      </c>
      <c r="E64" s="45">
        <f t="shared" si="2"/>
        <v>0</v>
      </c>
      <c r="F64" s="374" t="str">
        <f t="shared" si="40"/>
        <v>openLoopCorrection</v>
      </c>
      <c r="G64" s="375" t="str">
        <f>regList!D54</f>
        <v>EmitterReference</v>
      </c>
      <c r="H64" s="45" t="str">
        <f>regList!C54</f>
        <v>32</v>
      </c>
      <c r="I64" s="374" t="s">
        <v>275</v>
      </c>
      <c r="J64" s="45">
        <v>0</v>
      </c>
      <c r="K64" s="45">
        <v>8</v>
      </c>
      <c r="L64" s="45" t="str">
        <f t="shared" si="3"/>
        <v>FF</v>
      </c>
      <c r="M64" s="45" t="str">
        <f t="shared" si="10"/>
        <v>R/W</v>
      </c>
      <c r="N64" s="45"/>
      <c r="O64" s="45" t="str">
        <f>IF(J64&lt;&gt;"",DEC2HEX(getValFromImage(HEX2DEC(H64),J64,HEX2DEC(L64),regImage)),getValFromImage(HEX2DEC(H63),J63,HEX2DEC(L63),regImage))</f>
        <v>0</v>
      </c>
      <c r="P64" s="45"/>
      <c r="Q64" s="45"/>
      <c r="R64" s="45">
        <f t="shared" si="9"/>
        <v>0</v>
      </c>
      <c r="S64" s="45">
        <f t="shared" si="11"/>
        <v>0</v>
      </c>
      <c r="T64" s="45"/>
      <c r="U64" s="376"/>
      <c r="V64" t="str">
        <f t="shared" si="30"/>
        <v/>
      </c>
      <c r="X64" s="373"/>
      <c r="Y64" s="45"/>
      <c r="Z64" s="45"/>
      <c r="AA64" s="45"/>
      <c r="AB64" s="374"/>
      <c r="AC64" s="374"/>
      <c r="AD64" s="374"/>
      <c r="AE64" s="376"/>
    </row>
    <row r="65" spans="2:31" x14ac:dyDescent="0.25">
      <c r="B65" s="373">
        <f t="shared" si="6"/>
        <v>5</v>
      </c>
      <c r="C65" s="45">
        <f t="shared" si="7"/>
        <v>38</v>
      </c>
      <c r="D65" s="45">
        <f t="shared" si="8"/>
        <v>51</v>
      </c>
      <c r="E65" s="45">
        <f t="shared" si="2"/>
        <v>1</v>
      </c>
      <c r="F65" s="374" t="str">
        <f t="shared" si="40"/>
        <v>openLoopCorrection</v>
      </c>
      <c r="G65" s="375" t="str">
        <f>regList!D55</f>
        <v>PhaseExponent</v>
      </c>
      <c r="H65" s="45" t="str">
        <f>regList!C55</f>
        <v>33</v>
      </c>
      <c r="I65" s="374" t="s">
        <v>276</v>
      </c>
      <c r="J65" s="45">
        <v>0</v>
      </c>
      <c r="K65" s="45">
        <v>4</v>
      </c>
      <c r="L65" s="45" t="str">
        <f t="shared" si="3"/>
        <v>F</v>
      </c>
      <c r="M65" s="45" t="str">
        <f t="shared" si="10"/>
        <v>R/W</v>
      </c>
      <c r="N65" s="45"/>
      <c r="O65" s="45" t="str">
        <f>IF(J65&lt;&gt;"",DEC2HEX(getValFromImage(HEX2DEC(H65),J65,HEX2DEC(L65),regImage)),getValFromImage(HEX2DEC(H64),J64,HEX2DEC(L64),regImage))</f>
        <v>0</v>
      </c>
      <c r="P65" s="45"/>
      <c r="Q65" s="45"/>
      <c r="R65" s="45">
        <f t="shared" si="9"/>
        <v>0</v>
      </c>
      <c r="S65" s="45">
        <f t="shared" si="11"/>
        <v>0</v>
      </c>
      <c r="T65" s="45"/>
      <c r="U65" s="376"/>
      <c r="V65" t="str">
        <f t="shared" si="30"/>
        <v/>
      </c>
      <c r="X65" s="373"/>
      <c r="Y65" s="45"/>
      <c r="Z65" s="45"/>
      <c r="AA65" s="45"/>
      <c r="AB65" s="374"/>
      <c r="AC65" s="374"/>
      <c r="AD65" s="374"/>
      <c r="AE65" s="376"/>
    </row>
    <row r="66" spans="2:31" x14ac:dyDescent="0.25">
      <c r="B66" s="373">
        <f t="shared" si="6"/>
        <v>5</v>
      </c>
      <c r="C66" s="45">
        <f t="shared" si="7"/>
        <v>39</v>
      </c>
      <c r="D66" s="45">
        <f t="shared" si="8"/>
        <v>52</v>
      </c>
      <c r="E66" s="45">
        <f t="shared" si="2"/>
        <v>0</v>
      </c>
      <c r="F66" s="374" t="str">
        <f t="shared" si="40"/>
        <v>openLoopCorrection</v>
      </c>
      <c r="G66" s="375" t="str">
        <f>regList!D56</f>
        <v>PhaseOffsetTempCo1</v>
      </c>
      <c r="H66" s="45" t="str">
        <f>regList!C56</f>
        <v>34</v>
      </c>
      <c r="I66" s="374" t="s">
        <v>277</v>
      </c>
      <c r="J66" s="45">
        <v>0</v>
      </c>
      <c r="K66" s="45">
        <v>8</v>
      </c>
      <c r="L66" s="45" t="str">
        <f t="shared" si="3"/>
        <v>FF</v>
      </c>
      <c r="M66" s="45" t="str">
        <f t="shared" si="10"/>
        <v>R/W</v>
      </c>
      <c r="N66" s="45"/>
      <c r="O66" s="45" t="str">
        <f>IF(J66&lt;&gt;"",DEC2HEX(getValFromImage(HEX2DEC(H66),J66,HEX2DEC(L66),regImage)),getValFromImage(HEX2DEC(H65),J65,HEX2DEC(L65),regImage))</f>
        <v>0</v>
      </c>
      <c r="P66" s="45"/>
      <c r="Q66" s="45"/>
      <c r="R66" s="45">
        <f t="shared" si="9"/>
        <v>0</v>
      </c>
      <c r="S66" s="45">
        <f t="shared" si="11"/>
        <v>0</v>
      </c>
      <c r="T66" s="45"/>
      <c r="U66" s="376"/>
      <c r="V66" t="str">
        <f t="shared" si="30"/>
        <v/>
      </c>
      <c r="X66" s="373"/>
      <c r="Y66" s="45"/>
      <c r="Z66" s="45"/>
      <c r="AA66" s="45"/>
      <c r="AB66" s="374"/>
      <c r="AC66" s="374"/>
      <c r="AD66" s="374"/>
      <c r="AE66" s="376"/>
    </row>
    <row r="67" spans="2:31" x14ac:dyDescent="0.25">
      <c r="B67" s="373">
        <f t="shared" si="6"/>
        <v>5</v>
      </c>
      <c r="C67" s="45">
        <f t="shared" si="7"/>
        <v>40</v>
      </c>
      <c r="D67" s="45">
        <f t="shared" si="8"/>
        <v>53</v>
      </c>
      <c r="E67" s="45">
        <f t="shared" si="2"/>
        <v>0</v>
      </c>
      <c r="F67" s="374" t="str">
        <f t="shared" si="40"/>
        <v>openLoopCorrection</v>
      </c>
      <c r="G67" s="375" t="str">
        <f>regList!D57</f>
        <v>PhaseOffsetEmitterCo1</v>
      </c>
      <c r="H67" s="45" t="str">
        <f>regList!C57</f>
        <v>35</v>
      </c>
      <c r="I67" s="374" t="s">
        <v>281</v>
      </c>
      <c r="J67" s="45">
        <v>0</v>
      </c>
      <c r="K67" s="45">
        <v>8</v>
      </c>
      <c r="L67" s="45" t="str">
        <f t="shared" si="3"/>
        <v>FF</v>
      </c>
      <c r="M67" s="45" t="str">
        <f t="shared" si="10"/>
        <v>R/W</v>
      </c>
      <c r="N67" s="45"/>
      <c r="O67" s="45" t="str">
        <f>IF(J67&lt;&gt;"",DEC2HEX(getValFromImage(HEX2DEC(H67),J67,HEX2DEC(L67),regImage)),getValFromImage(HEX2DEC(H66),J66,HEX2DEC(L66),regImage))</f>
        <v>0</v>
      </c>
      <c r="P67" s="45"/>
      <c r="Q67" s="45"/>
      <c r="R67" s="45">
        <f t="shared" si="9"/>
        <v>0</v>
      </c>
      <c r="S67" s="45">
        <f t="shared" si="11"/>
        <v>0</v>
      </c>
      <c r="T67" s="45"/>
      <c r="U67" s="376"/>
      <c r="V67" t="str">
        <f t="shared" si="30"/>
        <v/>
      </c>
      <c r="X67" s="373"/>
      <c r="Y67" s="45"/>
      <c r="Z67" s="45"/>
      <c r="AA67" s="45"/>
      <c r="AB67" s="374"/>
      <c r="AC67" s="374"/>
      <c r="AD67" s="374"/>
      <c r="AE67" s="376"/>
    </row>
    <row r="68" spans="2:31" x14ac:dyDescent="0.25">
      <c r="B68" s="373">
        <f t="shared" si="6"/>
        <v>5</v>
      </c>
      <c r="C68" s="45">
        <f t="shared" si="7"/>
        <v>41</v>
      </c>
      <c r="D68" s="45">
        <f t="shared" si="8"/>
        <v>54</v>
      </c>
      <c r="E68" s="45">
        <f t="shared" si="2"/>
        <v>1</v>
      </c>
      <c r="F68" s="374" t="str">
        <f t="shared" si="40"/>
        <v>openLoopCorrection</v>
      </c>
      <c r="G68" s="375" t="str">
        <f>regList!D58</f>
        <v>PhaseOffsetAmbientCo1</v>
      </c>
      <c r="H68" s="45" t="str">
        <f>regList!C58</f>
        <v>36</v>
      </c>
      <c r="I68" s="374" t="s">
        <v>279</v>
      </c>
      <c r="J68" s="45">
        <v>0</v>
      </c>
      <c r="K68" s="45">
        <v>8</v>
      </c>
      <c r="L68" s="45" t="str">
        <f t="shared" si="3"/>
        <v>FF</v>
      </c>
      <c r="M68" s="45" t="str">
        <f t="shared" si="10"/>
        <v>R/W</v>
      </c>
      <c r="N68" s="45"/>
      <c r="O68" s="45" t="str">
        <f>IF(J68&lt;&gt;"",DEC2HEX(getValFromImage(HEX2DEC(H68),J68,HEX2DEC(L68),regImage)),getValFromImage(HEX2DEC(H67),J67,HEX2DEC(L67),regImage))</f>
        <v>0</v>
      </c>
      <c r="P68" s="45"/>
      <c r="Q68" s="45"/>
      <c r="R68" s="45">
        <f t="shared" si="9"/>
        <v>0</v>
      </c>
      <c r="S68" s="45">
        <f t="shared" si="11"/>
        <v>0</v>
      </c>
      <c r="T68" s="45"/>
      <c r="U68" s="376"/>
      <c r="V68" t="str">
        <f>IF(W68&lt;&gt;"",MID(F68,1,LEN(F68)-9)&amp;W68,"")</f>
        <v>openLoopCPhaseOffsetAmbientCoef</v>
      </c>
      <c r="W68" s="25" t="s">
        <v>439</v>
      </c>
      <c r="X68" s="373">
        <f>D65</f>
        <v>51</v>
      </c>
      <c r="Y68" s="45">
        <f>D68</f>
        <v>54</v>
      </c>
      <c r="Z68" s="45">
        <f>D73</f>
        <v>59</v>
      </c>
      <c r="AA68" s="45"/>
      <c r="AB68" s="374"/>
      <c r="AC68" s="374"/>
      <c r="AD68" s="374"/>
      <c r="AE68" s="376"/>
    </row>
    <row r="69" spans="2:31" x14ac:dyDescent="0.25">
      <c r="B69" s="373">
        <f t="shared" si="6"/>
        <v>5</v>
      </c>
      <c r="C69" s="45">
        <f t="shared" si="7"/>
        <v>42</v>
      </c>
      <c r="D69" s="45">
        <f t="shared" si="8"/>
        <v>55</v>
      </c>
      <c r="E69" s="45">
        <f t="shared" si="2"/>
        <v>0</v>
      </c>
      <c r="F69" s="374" t="str">
        <f t="shared" si="40"/>
        <v>openLoopCorrection</v>
      </c>
      <c r="G69" s="375" t="str">
        <f>regList!D59</f>
        <v>PhaseOffsetVGA1Co1</v>
      </c>
      <c r="H69" s="45" t="str">
        <f>regList!C59</f>
        <v>37</v>
      </c>
      <c r="I69" s="374" t="s">
        <v>282</v>
      </c>
      <c r="J69" s="45">
        <v>0</v>
      </c>
      <c r="K69" s="45">
        <v>8</v>
      </c>
      <c r="L69" s="45" t="str">
        <f t="shared" si="3"/>
        <v>FF</v>
      </c>
      <c r="M69" s="45" t="str">
        <f t="shared" si="10"/>
        <v>R/W</v>
      </c>
      <c r="N69" s="45"/>
      <c r="O69" s="45" t="str">
        <f>IF(J69&lt;&gt;"",DEC2HEX(getValFromImage(HEX2DEC(H69),J69,HEX2DEC(L69),regImage)),getValFromImage(HEX2DEC(H68),J68,HEX2DEC(L68),regImage))</f>
        <v>0</v>
      </c>
      <c r="P69" s="45"/>
      <c r="Q69" s="45"/>
      <c r="R69" s="45">
        <f t="shared" si="9"/>
        <v>0</v>
      </c>
      <c r="S69" s="45">
        <f t="shared" si="11"/>
        <v>0</v>
      </c>
      <c r="T69" s="45"/>
      <c r="U69" s="376"/>
      <c r="V69" t="str">
        <f t="shared" si="30"/>
        <v/>
      </c>
      <c r="X69" s="373"/>
      <c r="Y69" s="45"/>
      <c r="Z69" s="45"/>
      <c r="AA69" s="45"/>
      <c r="AB69" s="374"/>
      <c r="AC69" s="374"/>
      <c r="AD69" s="374"/>
      <c r="AE69" s="376"/>
    </row>
    <row r="70" spans="2:31" x14ac:dyDescent="0.25">
      <c r="B70" s="373">
        <f t="shared" si="6"/>
        <v>5</v>
      </c>
      <c r="C70" s="45">
        <f t="shared" si="7"/>
        <v>43</v>
      </c>
      <c r="D70" s="45">
        <f t="shared" si="8"/>
        <v>56</v>
      </c>
      <c r="E70" s="45">
        <f t="shared" si="2"/>
        <v>0</v>
      </c>
      <c r="F70" s="374" t="str">
        <f t="shared" si="40"/>
        <v>openLoopCorrection</v>
      </c>
      <c r="G70" s="375" t="str">
        <f>regList!D60</f>
        <v>PhaseOffsetVGA2Co1</v>
      </c>
      <c r="H70" s="45" t="str">
        <f>regList!C60</f>
        <v>38</v>
      </c>
      <c r="I70" s="374" t="s">
        <v>285</v>
      </c>
      <c r="J70" s="45">
        <v>0</v>
      </c>
      <c r="K70" s="45">
        <v>8</v>
      </c>
      <c r="L70" s="45" t="str">
        <f t="shared" si="3"/>
        <v>FF</v>
      </c>
      <c r="M70" s="45" t="str">
        <f t="shared" si="10"/>
        <v>R/W</v>
      </c>
      <c r="N70" s="45"/>
      <c r="O70" s="45" t="str">
        <f>IF(J70&lt;&gt;"",DEC2HEX(getValFromImage(HEX2DEC(H70),J70,HEX2DEC(L70),regImage)),getValFromImage(HEX2DEC(H69),J69,HEX2DEC(L69),regImage))</f>
        <v>0</v>
      </c>
      <c r="P70" s="45"/>
      <c r="Q70" s="45"/>
      <c r="R70" s="45">
        <f t="shared" si="9"/>
        <v>0</v>
      </c>
      <c r="S70" s="45">
        <f t="shared" si="11"/>
        <v>0</v>
      </c>
      <c r="T70" s="45"/>
      <c r="U70" s="376"/>
      <c r="V70" t="str">
        <f t="shared" si="30"/>
        <v/>
      </c>
      <c r="X70" s="373"/>
      <c r="Y70" s="45"/>
      <c r="Z70" s="45"/>
      <c r="AA70" s="45"/>
      <c r="AB70" s="374"/>
      <c r="AC70" s="374"/>
      <c r="AD70" s="374"/>
      <c r="AE70" s="376"/>
    </row>
    <row r="71" spans="2:31" x14ac:dyDescent="0.25">
      <c r="B71" s="373">
        <f t="shared" si="6"/>
        <v>5</v>
      </c>
      <c r="C71" s="45">
        <f t="shared" si="7"/>
        <v>44</v>
      </c>
      <c r="D71" s="45">
        <f t="shared" si="8"/>
        <v>57</v>
      </c>
      <c r="E71" s="45">
        <f t="shared" si="2"/>
        <v>0</v>
      </c>
      <c r="F71" s="374" t="str">
        <f t="shared" si="40"/>
        <v>openLoopCorrection</v>
      </c>
      <c r="G71" s="375" t="str">
        <f>regList!D61</f>
        <v>PhaseOffsetTempCo2</v>
      </c>
      <c r="H71" s="45" t="str">
        <f>regList!C61</f>
        <v>39</v>
      </c>
      <c r="I71" s="374" t="s">
        <v>278</v>
      </c>
      <c r="J71" s="45">
        <v>0</v>
      </c>
      <c r="K71" s="45">
        <v>8</v>
      </c>
      <c r="L71" s="45" t="str">
        <f t="shared" si="3"/>
        <v>FF</v>
      </c>
      <c r="M71" s="45" t="str">
        <f t="shared" si="10"/>
        <v>R/W</v>
      </c>
      <c r="N71" s="45"/>
      <c r="O71" s="45" t="str">
        <f>IF(J71&lt;&gt;"",DEC2HEX(getValFromImage(HEX2DEC(H71),J71,HEX2DEC(L71),regImage)),getValFromImage(HEX2DEC(H70),J70,HEX2DEC(L70),regImage))</f>
        <v>0</v>
      </c>
      <c r="P71" s="45"/>
      <c r="Q71" s="45"/>
      <c r="R71" s="45">
        <f t="shared" si="9"/>
        <v>0</v>
      </c>
      <c r="S71" s="45">
        <f t="shared" si="11"/>
        <v>0</v>
      </c>
      <c r="T71" s="45"/>
      <c r="U71" s="376"/>
      <c r="V71" t="str">
        <f t="shared" si="30"/>
        <v/>
      </c>
      <c r="X71" s="373"/>
      <c r="Y71" s="45"/>
      <c r="Z71" s="45"/>
      <c r="AA71" s="45"/>
      <c r="AB71" s="374"/>
      <c r="AC71" s="374"/>
      <c r="AD71" s="374"/>
      <c r="AE71" s="376"/>
    </row>
    <row r="72" spans="2:31" x14ac:dyDescent="0.25">
      <c r="B72" s="373">
        <f t="shared" si="6"/>
        <v>5</v>
      </c>
      <c r="C72" s="45">
        <f t="shared" si="7"/>
        <v>45</v>
      </c>
      <c r="D72" s="45">
        <f t="shared" si="8"/>
        <v>58</v>
      </c>
      <c r="E72" s="45">
        <f t="shared" si="2"/>
        <v>0</v>
      </c>
      <c r="F72" s="374" t="str">
        <f t="shared" si="40"/>
        <v>openLoopCorrection</v>
      </c>
      <c r="G72" s="375" t="str">
        <f>regList!D62</f>
        <v>PhaseOffsetEmitterCo2</v>
      </c>
      <c r="H72" s="45" t="str">
        <f>regList!C62</f>
        <v>3A</v>
      </c>
      <c r="I72" s="374" t="s">
        <v>286</v>
      </c>
      <c r="J72" s="45">
        <v>0</v>
      </c>
      <c r="K72" s="45">
        <v>8</v>
      </c>
      <c r="L72" s="45" t="str">
        <f t="shared" si="3"/>
        <v>FF</v>
      </c>
      <c r="M72" s="45" t="str">
        <f t="shared" si="10"/>
        <v>R/W</v>
      </c>
      <c r="N72" s="45"/>
      <c r="O72" s="45" t="str">
        <f>IF(J72&lt;&gt;"",DEC2HEX(getValFromImage(HEX2DEC(H72),J72,HEX2DEC(L72),regImage)),getValFromImage(HEX2DEC(H71),J71,HEX2DEC(L71),regImage))</f>
        <v>0</v>
      </c>
      <c r="P72" s="45"/>
      <c r="Q72" s="45"/>
      <c r="R72" s="45">
        <f t="shared" si="9"/>
        <v>0</v>
      </c>
      <c r="S72" s="45">
        <f t="shared" si="11"/>
        <v>0</v>
      </c>
      <c r="T72" s="45"/>
      <c r="U72" s="376"/>
      <c r="V72" t="str">
        <f t="shared" si="30"/>
        <v/>
      </c>
      <c r="X72" s="373"/>
      <c r="Y72" s="45"/>
      <c r="Z72" s="45"/>
      <c r="AA72" s="45"/>
      <c r="AB72" s="374"/>
      <c r="AC72" s="374"/>
      <c r="AD72" s="374"/>
      <c r="AE72" s="376"/>
    </row>
    <row r="73" spans="2:31" x14ac:dyDescent="0.25">
      <c r="B73" s="373">
        <f t="shared" si="6"/>
        <v>5</v>
      </c>
      <c r="C73" s="45">
        <f t="shared" si="7"/>
        <v>46</v>
      </c>
      <c r="D73" s="45">
        <f t="shared" si="8"/>
        <v>59</v>
      </c>
      <c r="E73" s="45">
        <f t="shared" ref="E73:E136" si="43">COUNTIF(APIfields,D73)</f>
        <v>1</v>
      </c>
      <c r="F73" s="374" t="str">
        <f t="shared" si="40"/>
        <v>openLoopCorrection</v>
      </c>
      <c r="G73" s="375" t="str">
        <f>regList!D63</f>
        <v>PhaseOffsetAmbientCo2</v>
      </c>
      <c r="H73" s="45" t="str">
        <f>regList!C63</f>
        <v>3B</v>
      </c>
      <c r="I73" s="374" t="s">
        <v>280</v>
      </c>
      <c r="J73" s="45">
        <v>0</v>
      </c>
      <c r="K73" s="45">
        <v>8</v>
      </c>
      <c r="L73" s="45" t="str">
        <f t="shared" si="3"/>
        <v>FF</v>
      </c>
      <c r="M73" s="45" t="str">
        <f t="shared" si="10"/>
        <v>R/W</v>
      </c>
      <c r="N73" s="45"/>
      <c r="O73" s="45" t="str">
        <f>IF(J73&lt;&gt;"",DEC2HEX(getValFromImage(HEX2DEC(H73),J73,HEX2DEC(L73),regImage)),getValFromImage(HEX2DEC(H72),J72,HEX2DEC(L72),regImage))</f>
        <v>0</v>
      </c>
      <c r="P73" s="45"/>
      <c r="Q73" s="45"/>
      <c r="R73" s="45">
        <f t="shared" si="9"/>
        <v>0</v>
      </c>
      <c r="S73" s="45">
        <f t="shared" si="11"/>
        <v>0</v>
      </c>
      <c r="T73" s="45"/>
      <c r="U73" s="376"/>
      <c r="V73" t="str">
        <f t="shared" si="30"/>
        <v/>
      </c>
      <c r="X73" s="373"/>
      <c r="Y73" s="45"/>
      <c r="Z73" s="45"/>
      <c r="AA73" s="45"/>
      <c r="AB73" s="374"/>
      <c r="AC73" s="374"/>
      <c r="AD73" s="374"/>
      <c r="AE73" s="376"/>
    </row>
    <row r="74" spans="2:31" x14ac:dyDescent="0.25">
      <c r="B74" s="373">
        <f t="shared" si="6"/>
        <v>5</v>
      </c>
      <c r="C74" s="45">
        <f t="shared" si="7"/>
        <v>47</v>
      </c>
      <c r="D74" s="45">
        <f t="shared" si="8"/>
        <v>60</v>
      </c>
      <c r="E74" s="45">
        <f t="shared" si="43"/>
        <v>0</v>
      </c>
      <c r="F74" s="374" t="str">
        <f t="shared" si="40"/>
        <v>openLoopCorrection</v>
      </c>
      <c r="G74" s="375" t="str">
        <f>regList!D64</f>
        <v>PhaseOffsetVGA1Co2</v>
      </c>
      <c r="H74" s="45" t="str">
        <f>regList!C64</f>
        <v>3C</v>
      </c>
      <c r="I74" s="374" t="s">
        <v>283</v>
      </c>
      <c r="J74" s="45">
        <v>0</v>
      </c>
      <c r="K74" s="45">
        <v>8</v>
      </c>
      <c r="L74" s="45" t="str">
        <f t="shared" ref="L74:L166" si="44">IF(K74&lt;&gt;"",DEC2HEX(2^K74-1),"")</f>
        <v>FF</v>
      </c>
      <c r="M74" s="45" t="str">
        <f t="shared" si="10"/>
        <v>R/W</v>
      </c>
      <c r="N74" s="45"/>
      <c r="O74" s="45" t="str">
        <f>IF(J74&lt;&gt;"",DEC2HEX(getValFromImage(HEX2DEC(H74),J74,HEX2DEC(L74),regImage)),getValFromImage(HEX2DEC(H73),J73,HEX2DEC(L73),regImage))</f>
        <v>0</v>
      </c>
      <c r="P74" s="45"/>
      <c r="Q74" s="45"/>
      <c r="R74" s="45">
        <f t="shared" si="9"/>
        <v>0</v>
      </c>
      <c r="S74" s="45">
        <f t="shared" si="11"/>
        <v>0</v>
      </c>
      <c r="T74" s="45"/>
      <c r="U74" s="376"/>
      <c r="V74" t="str">
        <f t="shared" si="30"/>
        <v/>
      </c>
      <c r="X74" s="373"/>
      <c r="Y74" s="45"/>
      <c r="Z74" s="45"/>
      <c r="AA74" s="45"/>
      <c r="AB74" s="374"/>
      <c r="AC74" s="374"/>
      <c r="AD74" s="374"/>
      <c r="AE74" s="376"/>
    </row>
    <row r="75" spans="2:31" x14ac:dyDescent="0.25">
      <c r="B75" s="373">
        <f t="shared" ref="B75:B138" si="45">IF(F75=F74,B74,B74+1)</f>
        <v>5</v>
      </c>
      <c r="C75" s="45">
        <f t="shared" ref="C75:C138" si="46">IF(G74=G75,C74,C74+1)</f>
        <v>48</v>
      </c>
      <c r="D75" s="45">
        <f t="shared" ref="D75:D138" si="47">IF(I75&lt;&gt;"",D74+1,D74)</f>
        <v>61</v>
      </c>
      <c r="E75" s="45">
        <f t="shared" si="43"/>
        <v>0</v>
      </c>
      <c r="F75" s="374" t="str">
        <f t="shared" ref="F75:F153" si="48">F74</f>
        <v>openLoopCorrection</v>
      </c>
      <c r="G75" s="375" t="str">
        <f>regList!D65</f>
        <v>PhaseOffsetVGA2Co2</v>
      </c>
      <c r="H75" s="45" t="str">
        <f>regList!C65</f>
        <v>3D</v>
      </c>
      <c r="I75" s="374" t="s">
        <v>284</v>
      </c>
      <c r="J75" s="45">
        <v>0</v>
      </c>
      <c r="K75" s="45">
        <v>8</v>
      </c>
      <c r="L75" s="45" t="str">
        <f t="shared" si="44"/>
        <v>FF</v>
      </c>
      <c r="M75" s="45" t="str">
        <f t="shared" ref="M75:M138" si="49">M74</f>
        <v>R/W</v>
      </c>
      <c r="N75" s="45"/>
      <c r="O75" s="45" t="str">
        <f>IF(J75&lt;&gt;"",DEC2HEX(getValFromImage(HEX2DEC(H75),J75,HEX2DEC(L75),regImage)),getValFromImage(HEX2DEC(H74),J74,HEX2DEC(L74),regImage))</f>
        <v>0</v>
      </c>
      <c r="P75" s="45"/>
      <c r="Q75" s="45"/>
      <c r="R75" s="45">
        <f t="shared" ref="R75:R138" si="50">R74</f>
        <v>0</v>
      </c>
      <c r="S75" s="45">
        <f t="shared" ref="S75:S138" si="51">S74</f>
        <v>0</v>
      </c>
      <c r="T75" s="45"/>
      <c r="U75" s="376"/>
      <c r="V75" t="str">
        <f t="shared" si="30"/>
        <v/>
      </c>
      <c r="X75" s="373"/>
      <c r="Y75" s="45"/>
      <c r="Z75" s="45"/>
      <c r="AA75" s="45"/>
      <c r="AB75" s="374"/>
      <c r="AC75" s="374"/>
      <c r="AD75" s="374"/>
      <c r="AE75" s="376"/>
    </row>
    <row r="76" spans="2:31" x14ac:dyDescent="0.25">
      <c r="B76" s="373">
        <f t="shared" si="45"/>
        <v>5</v>
      </c>
      <c r="C76" s="45">
        <f t="shared" si="46"/>
        <v>49</v>
      </c>
      <c r="D76" s="45">
        <f t="shared" si="47"/>
        <v>62</v>
      </c>
      <c r="E76" s="45">
        <f t="shared" si="43"/>
        <v>0</v>
      </c>
      <c r="F76" s="374" t="str">
        <f t="shared" si="48"/>
        <v>openLoopCorrection</v>
      </c>
      <c r="G76" s="375" t="str">
        <f>regList!D66</f>
        <v>CrosstalkITempCo1</v>
      </c>
      <c r="H76" s="45" t="str">
        <f>regList!C66</f>
        <v>3E</v>
      </c>
      <c r="I76" s="374" t="s">
        <v>287</v>
      </c>
      <c r="J76" s="45">
        <v>0</v>
      </c>
      <c r="K76" s="45">
        <v>8</v>
      </c>
      <c r="L76" s="45" t="str">
        <f t="shared" si="44"/>
        <v>FF</v>
      </c>
      <c r="M76" s="45" t="str">
        <f t="shared" si="49"/>
        <v>R/W</v>
      </c>
      <c r="N76" s="45"/>
      <c r="O76" s="45" t="str">
        <f>IF(J76&lt;&gt;"",DEC2HEX(getValFromImage(HEX2DEC(H76),J76,HEX2DEC(L76),regImage)),getValFromImage(HEX2DEC(H75),J75,HEX2DEC(L75),regImage))</f>
        <v>0</v>
      </c>
      <c r="P76" s="45"/>
      <c r="Q76" s="45"/>
      <c r="R76" s="45">
        <f t="shared" si="50"/>
        <v>0</v>
      </c>
      <c r="S76" s="45">
        <f t="shared" si="51"/>
        <v>0</v>
      </c>
      <c r="T76" s="45"/>
      <c r="U76" s="376"/>
      <c r="V76" t="str">
        <f t="shared" si="30"/>
        <v/>
      </c>
      <c r="X76" s="373"/>
      <c r="Y76" s="45"/>
      <c r="Z76" s="45"/>
      <c r="AA76" s="45"/>
      <c r="AB76" s="374"/>
      <c r="AC76" s="374"/>
      <c r="AD76" s="374"/>
      <c r="AE76" s="376"/>
    </row>
    <row r="77" spans="2:31" x14ac:dyDescent="0.25">
      <c r="B77" s="373">
        <f t="shared" si="45"/>
        <v>5</v>
      </c>
      <c r="C77" s="45">
        <f t="shared" si="46"/>
        <v>50</v>
      </c>
      <c r="D77" s="45">
        <f t="shared" si="47"/>
        <v>63</v>
      </c>
      <c r="E77" s="45">
        <f t="shared" si="43"/>
        <v>0</v>
      </c>
      <c r="F77" s="374" t="str">
        <f t="shared" si="48"/>
        <v>openLoopCorrection</v>
      </c>
      <c r="G77" s="375" t="str">
        <f>regList!D67</f>
        <v>CrosstalkIEmitterCo1</v>
      </c>
      <c r="H77" s="45" t="str">
        <f>regList!C67</f>
        <v>3F</v>
      </c>
      <c r="I77" s="374" t="s">
        <v>288</v>
      </c>
      <c r="J77" s="45">
        <v>0</v>
      </c>
      <c r="K77" s="45">
        <v>8</v>
      </c>
      <c r="L77" s="45" t="str">
        <f t="shared" si="44"/>
        <v>FF</v>
      </c>
      <c r="M77" s="45" t="str">
        <f t="shared" si="49"/>
        <v>R/W</v>
      </c>
      <c r="N77" s="45"/>
      <c r="O77" s="45" t="str">
        <f>IF(J77&lt;&gt;"",DEC2HEX(getValFromImage(HEX2DEC(H77),J77,HEX2DEC(L77),regImage)),getValFromImage(HEX2DEC(H76),J76,HEX2DEC(L76),regImage))</f>
        <v>0</v>
      </c>
      <c r="P77" s="45"/>
      <c r="Q77" s="45"/>
      <c r="R77" s="45">
        <f t="shared" si="50"/>
        <v>0</v>
      </c>
      <c r="S77" s="45">
        <f t="shared" si="51"/>
        <v>0</v>
      </c>
      <c r="T77" s="45"/>
      <c r="U77" s="376"/>
      <c r="V77" t="str">
        <f t="shared" si="30"/>
        <v/>
      </c>
      <c r="X77" s="373"/>
      <c r="Y77" s="45"/>
      <c r="Z77" s="45"/>
      <c r="AA77" s="45"/>
      <c r="AB77" s="374"/>
      <c r="AC77" s="374"/>
      <c r="AD77" s="374"/>
      <c r="AE77" s="376"/>
    </row>
    <row r="78" spans="2:31" x14ac:dyDescent="0.25">
      <c r="B78" s="373">
        <f t="shared" si="45"/>
        <v>5</v>
      </c>
      <c r="C78" s="45">
        <f t="shared" si="46"/>
        <v>51</v>
      </c>
      <c r="D78" s="45">
        <f t="shared" si="47"/>
        <v>64</v>
      </c>
      <c r="E78" s="45">
        <f t="shared" si="43"/>
        <v>0</v>
      </c>
      <c r="F78" s="374" t="str">
        <f t="shared" si="48"/>
        <v>openLoopCorrection</v>
      </c>
      <c r="G78" s="375" t="str">
        <f>regList!F4</f>
        <v>CrosstalkIAmbientCo1</v>
      </c>
      <c r="H78" s="45" t="str">
        <f>regList!E4</f>
        <v>40</v>
      </c>
      <c r="I78" s="374" t="s">
        <v>289</v>
      </c>
      <c r="J78" s="45">
        <v>0</v>
      </c>
      <c r="K78" s="45">
        <v>8</v>
      </c>
      <c r="L78" s="45" t="str">
        <f t="shared" si="44"/>
        <v>FF</v>
      </c>
      <c r="M78" s="45" t="str">
        <f t="shared" si="49"/>
        <v>R/W</v>
      </c>
      <c r="N78" s="45"/>
      <c r="O78" s="45" t="str">
        <f>IF(J78&lt;&gt;"",DEC2HEX(getValFromImage(HEX2DEC(H78),J78,HEX2DEC(L78),regImage)),getValFromImage(HEX2DEC(H77),J77,HEX2DEC(L77),regImage))</f>
        <v>0</v>
      </c>
      <c r="P78" s="45"/>
      <c r="Q78" s="45"/>
      <c r="R78" s="45">
        <f t="shared" si="50"/>
        <v>0</v>
      </c>
      <c r="S78" s="45">
        <f t="shared" si="51"/>
        <v>0</v>
      </c>
      <c r="T78" s="45"/>
      <c r="U78" s="376"/>
      <c r="V78" t="str">
        <f t="shared" si="30"/>
        <v/>
      </c>
      <c r="X78" s="373"/>
      <c r="Y78" s="45"/>
      <c r="Z78" s="45"/>
      <c r="AA78" s="45"/>
      <c r="AB78" s="374"/>
      <c r="AC78" s="374"/>
      <c r="AD78" s="374"/>
      <c r="AE78" s="376"/>
    </row>
    <row r="79" spans="2:31" x14ac:dyDescent="0.25">
      <c r="B79" s="373">
        <f t="shared" si="45"/>
        <v>5</v>
      </c>
      <c r="C79" s="45">
        <f t="shared" si="46"/>
        <v>52</v>
      </c>
      <c r="D79" s="45">
        <f t="shared" si="47"/>
        <v>65</v>
      </c>
      <c r="E79" s="45">
        <f t="shared" si="43"/>
        <v>0</v>
      </c>
      <c r="F79" s="374" t="str">
        <f t="shared" si="48"/>
        <v>openLoopCorrection</v>
      </c>
      <c r="G79" s="375" t="str">
        <f>regList!F5</f>
        <v>CrosstalkIVGA1Co1</v>
      </c>
      <c r="H79" s="45" t="str">
        <f>regList!E5</f>
        <v>41</v>
      </c>
      <c r="I79" s="374" t="s">
        <v>290</v>
      </c>
      <c r="J79" s="45">
        <v>0</v>
      </c>
      <c r="K79" s="45">
        <v>8</v>
      </c>
      <c r="L79" s="45" t="str">
        <f t="shared" si="44"/>
        <v>FF</v>
      </c>
      <c r="M79" s="45" t="str">
        <f t="shared" si="49"/>
        <v>R/W</v>
      </c>
      <c r="N79" s="45"/>
      <c r="O79" s="45" t="str">
        <f>IF(J79&lt;&gt;"",DEC2HEX(getValFromImage(HEX2DEC(H79),J79,HEX2DEC(L79),regImage)),getValFromImage(HEX2DEC(H78),J78,HEX2DEC(L78),regImage))</f>
        <v>0</v>
      </c>
      <c r="P79" s="45"/>
      <c r="Q79" s="45"/>
      <c r="R79" s="45">
        <f t="shared" si="50"/>
        <v>0</v>
      </c>
      <c r="S79" s="45">
        <f t="shared" si="51"/>
        <v>0</v>
      </c>
      <c r="T79" s="45"/>
      <c r="U79" s="376"/>
      <c r="V79" t="str">
        <f t="shared" si="30"/>
        <v/>
      </c>
      <c r="X79" s="373"/>
      <c r="Y79" s="45"/>
      <c r="Z79" s="45"/>
      <c r="AA79" s="45"/>
      <c r="AB79" s="374"/>
      <c r="AC79" s="374"/>
      <c r="AD79" s="374"/>
      <c r="AE79" s="376"/>
    </row>
    <row r="80" spans="2:31" x14ac:dyDescent="0.25">
      <c r="B80" s="373">
        <f t="shared" si="45"/>
        <v>5</v>
      </c>
      <c r="C80" s="45">
        <f t="shared" si="46"/>
        <v>53</v>
      </c>
      <c r="D80" s="45">
        <f t="shared" si="47"/>
        <v>66</v>
      </c>
      <c r="E80" s="45">
        <f t="shared" si="43"/>
        <v>0</v>
      </c>
      <c r="F80" s="374" t="str">
        <f t="shared" si="48"/>
        <v>openLoopCorrection</v>
      </c>
      <c r="G80" s="375" t="str">
        <f>regList!F6</f>
        <v>CrosstalkIVGA2Co1</v>
      </c>
      <c r="H80" s="45" t="str">
        <f>regList!E6</f>
        <v>42</v>
      </c>
      <c r="I80" s="374" t="s">
        <v>291</v>
      </c>
      <c r="J80" s="45">
        <v>0</v>
      </c>
      <c r="K80" s="45">
        <v>8</v>
      </c>
      <c r="L80" s="45" t="str">
        <f t="shared" si="44"/>
        <v>FF</v>
      </c>
      <c r="M80" s="45" t="str">
        <f t="shared" si="49"/>
        <v>R/W</v>
      </c>
      <c r="N80" s="45"/>
      <c r="O80" s="45" t="str">
        <f>IF(J80&lt;&gt;"",DEC2HEX(getValFromImage(HEX2DEC(H80),J80,HEX2DEC(L80),regImage)),getValFromImage(HEX2DEC(H79),J79,HEX2DEC(L79),regImage))</f>
        <v>0</v>
      </c>
      <c r="P80" s="45"/>
      <c r="Q80" s="45"/>
      <c r="R80" s="45">
        <f t="shared" si="50"/>
        <v>0</v>
      </c>
      <c r="S80" s="45">
        <f t="shared" si="51"/>
        <v>0</v>
      </c>
      <c r="T80" s="45"/>
      <c r="U80" s="376"/>
      <c r="V80" t="str">
        <f t="shared" si="30"/>
        <v/>
      </c>
      <c r="X80" s="373"/>
      <c r="Y80" s="45"/>
      <c r="Z80" s="45"/>
      <c r="AA80" s="45"/>
      <c r="AB80" s="374"/>
      <c r="AC80" s="374"/>
      <c r="AD80" s="374"/>
      <c r="AE80" s="376"/>
    </row>
    <row r="81" spans="2:31" x14ac:dyDescent="0.25">
      <c r="B81" s="373">
        <f t="shared" si="45"/>
        <v>5</v>
      </c>
      <c r="C81" s="45">
        <f t="shared" si="46"/>
        <v>54</v>
      </c>
      <c r="D81" s="45">
        <f t="shared" si="47"/>
        <v>67</v>
      </c>
      <c r="E81" s="45">
        <f t="shared" si="43"/>
        <v>0</v>
      </c>
      <c r="F81" s="374" t="str">
        <f t="shared" si="48"/>
        <v>openLoopCorrection</v>
      </c>
      <c r="G81" s="375" t="str">
        <f>regList!F7</f>
        <v>CrosstalkITempCo2</v>
      </c>
      <c r="H81" s="45" t="str">
        <f>regList!E7</f>
        <v>43</v>
      </c>
      <c r="I81" s="374" t="s">
        <v>292</v>
      </c>
      <c r="J81" s="45">
        <v>0</v>
      </c>
      <c r="K81" s="45">
        <v>8</v>
      </c>
      <c r="L81" s="45" t="str">
        <f t="shared" si="44"/>
        <v>FF</v>
      </c>
      <c r="M81" s="45" t="str">
        <f t="shared" si="49"/>
        <v>R/W</v>
      </c>
      <c r="N81" s="45"/>
      <c r="O81" s="45" t="str">
        <f>IF(J81&lt;&gt;"",DEC2HEX(getValFromImage(HEX2DEC(H81),J81,HEX2DEC(L81),regImage)),getValFromImage(HEX2DEC(H80),J80,HEX2DEC(L80),regImage))</f>
        <v>0</v>
      </c>
      <c r="P81" s="45"/>
      <c r="Q81" s="45"/>
      <c r="R81" s="45">
        <f t="shared" si="50"/>
        <v>0</v>
      </c>
      <c r="S81" s="45">
        <f t="shared" si="51"/>
        <v>0</v>
      </c>
      <c r="T81" s="45"/>
      <c r="U81" s="376"/>
      <c r="V81" t="str">
        <f t="shared" si="30"/>
        <v/>
      </c>
      <c r="X81" s="373"/>
      <c r="Y81" s="45"/>
      <c r="Z81" s="45"/>
      <c r="AA81" s="45"/>
      <c r="AB81" s="374"/>
      <c r="AC81" s="374"/>
      <c r="AD81" s="374"/>
      <c r="AE81" s="376"/>
    </row>
    <row r="82" spans="2:31" x14ac:dyDescent="0.25">
      <c r="B82" s="373">
        <f t="shared" si="45"/>
        <v>5</v>
      </c>
      <c r="C82" s="45">
        <f t="shared" si="46"/>
        <v>55</v>
      </c>
      <c r="D82" s="45">
        <f t="shared" si="47"/>
        <v>68</v>
      </c>
      <c r="E82" s="45">
        <f t="shared" si="43"/>
        <v>0</v>
      </c>
      <c r="F82" s="374" t="str">
        <f t="shared" si="48"/>
        <v>openLoopCorrection</v>
      </c>
      <c r="G82" s="375" t="str">
        <f>regList!F8</f>
        <v>CrosstalkIEmitterCo2</v>
      </c>
      <c r="H82" s="45" t="str">
        <f>regList!E8</f>
        <v>44</v>
      </c>
      <c r="I82" s="374" t="s">
        <v>293</v>
      </c>
      <c r="J82" s="45">
        <v>0</v>
      </c>
      <c r="K82" s="45">
        <v>8</v>
      </c>
      <c r="L82" s="45" t="str">
        <f t="shared" si="44"/>
        <v>FF</v>
      </c>
      <c r="M82" s="45" t="str">
        <f t="shared" si="49"/>
        <v>R/W</v>
      </c>
      <c r="N82" s="45"/>
      <c r="O82" s="45" t="str">
        <f>IF(J82&lt;&gt;"",DEC2HEX(getValFromImage(HEX2DEC(H82),J82,HEX2DEC(L82),regImage)),getValFromImage(HEX2DEC(H81),J81,HEX2DEC(L81),regImage))</f>
        <v>0</v>
      </c>
      <c r="P82" s="45"/>
      <c r="Q82" s="45"/>
      <c r="R82" s="45">
        <f t="shared" si="50"/>
        <v>0</v>
      </c>
      <c r="S82" s="45">
        <f t="shared" si="51"/>
        <v>0</v>
      </c>
      <c r="T82" s="45"/>
      <c r="U82" s="376"/>
      <c r="V82" t="str">
        <f t="shared" si="30"/>
        <v/>
      </c>
      <c r="X82" s="373"/>
      <c r="Y82" s="45"/>
      <c r="Z82" s="45"/>
      <c r="AA82" s="45"/>
      <c r="AB82" s="374"/>
      <c r="AC82" s="374"/>
      <c r="AD82" s="374"/>
      <c r="AE82" s="376"/>
    </row>
    <row r="83" spans="2:31" x14ac:dyDescent="0.25">
      <c r="B83" s="373">
        <f t="shared" si="45"/>
        <v>5</v>
      </c>
      <c r="C83" s="45">
        <f t="shared" si="46"/>
        <v>56</v>
      </c>
      <c r="D83" s="45">
        <f t="shared" si="47"/>
        <v>69</v>
      </c>
      <c r="E83" s="45">
        <f t="shared" si="43"/>
        <v>0</v>
      </c>
      <c r="F83" s="374" t="str">
        <f t="shared" si="48"/>
        <v>openLoopCorrection</v>
      </c>
      <c r="G83" s="375" t="str">
        <f>regList!F9</f>
        <v>CrosstalkIAmbientCo2</v>
      </c>
      <c r="H83" s="45" t="str">
        <f>regList!E9</f>
        <v>45</v>
      </c>
      <c r="I83" s="374" t="s">
        <v>294</v>
      </c>
      <c r="J83" s="45">
        <v>0</v>
      </c>
      <c r="K83" s="45">
        <v>8</v>
      </c>
      <c r="L83" s="45" t="str">
        <f t="shared" si="44"/>
        <v>FF</v>
      </c>
      <c r="M83" s="45" t="str">
        <f t="shared" si="49"/>
        <v>R/W</v>
      </c>
      <c r="N83" s="45"/>
      <c r="O83" s="45" t="str">
        <f>IF(J83&lt;&gt;"",DEC2HEX(getValFromImage(HEX2DEC(H83),J83,HEX2DEC(L83),regImage)),getValFromImage(HEX2DEC(H82),J82,HEX2DEC(L82),regImage))</f>
        <v>0</v>
      </c>
      <c r="P83" s="45"/>
      <c r="Q83" s="45"/>
      <c r="R83" s="45">
        <f t="shared" si="50"/>
        <v>0</v>
      </c>
      <c r="S83" s="45">
        <f t="shared" si="51"/>
        <v>0</v>
      </c>
      <c r="T83" s="45"/>
      <c r="U83" s="376"/>
      <c r="V83" t="str">
        <f t="shared" si="30"/>
        <v/>
      </c>
      <c r="X83" s="373"/>
      <c r="Y83" s="45"/>
      <c r="Z83" s="45"/>
      <c r="AA83" s="45"/>
      <c r="AB83" s="374"/>
      <c r="AC83" s="374"/>
      <c r="AD83" s="374"/>
      <c r="AE83" s="376"/>
    </row>
    <row r="84" spans="2:31" x14ac:dyDescent="0.25">
      <c r="B84" s="373">
        <f t="shared" si="45"/>
        <v>5</v>
      </c>
      <c r="C84" s="45">
        <f t="shared" si="46"/>
        <v>57</v>
      </c>
      <c r="D84" s="45">
        <f t="shared" si="47"/>
        <v>70</v>
      </c>
      <c r="E84" s="45">
        <f t="shared" si="43"/>
        <v>0</v>
      </c>
      <c r="F84" s="374" t="str">
        <f t="shared" si="48"/>
        <v>openLoopCorrection</v>
      </c>
      <c r="G84" s="375" t="str">
        <f>regList!F10</f>
        <v>CrosstalkIVGA1Co2</v>
      </c>
      <c r="H84" s="45" t="str">
        <f>regList!E10</f>
        <v>46</v>
      </c>
      <c r="I84" s="374" t="s">
        <v>295</v>
      </c>
      <c r="J84" s="45">
        <v>0</v>
      </c>
      <c r="K84" s="45">
        <v>8</v>
      </c>
      <c r="L84" s="45" t="str">
        <f t="shared" si="44"/>
        <v>FF</v>
      </c>
      <c r="M84" s="45" t="str">
        <f t="shared" si="49"/>
        <v>R/W</v>
      </c>
      <c r="N84" s="45"/>
      <c r="O84" s="45" t="str">
        <f>IF(J84&lt;&gt;"",DEC2HEX(getValFromImage(HEX2DEC(H84),J84,HEX2DEC(L84),regImage)),getValFromImage(HEX2DEC(H83),J83,HEX2DEC(L83),regImage))</f>
        <v>0</v>
      </c>
      <c r="P84" s="45"/>
      <c r="Q84" s="45"/>
      <c r="R84" s="45">
        <f t="shared" si="50"/>
        <v>0</v>
      </c>
      <c r="S84" s="45">
        <f t="shared" si="51"/>
        <v>0</v>
      </c>
      <c r="T84" s="45"/>
      <c r="U84" s="376"/>
      <c r="V84" t="str">
        <f t="shared" si="30"/>
        <v/>
      </c>
      <c r="X84" s="373"/>
      <c r="Y84" s="45"/>
      <c r="Z84" s="45"/>
      <c r="AA84" s="45"/>
      <c r="AB84" s="374"/>
      <c r="AC84" s="374"/>
      <c r="AD84" s="374"/>
      <c r="AE84" s="376"/>
    </row>
    <row r="85" spans="2:31" x14ac:dyDescent="0.25">
      <c r="B85" s="373">
        <f t="shared" si="45"/>
        <v>5</v>
      </c>
      <c r="C85" s="45">
        <f t="shared" si="46"/>
        <v>58</v>
      </c>
      <c r="D85" s="45">
        <f t="shared" si="47"/>
        <v>71</v>
      </c>
      <c r="E85" s="45">
        <f t="shared" si="43"/>
        <v>0</v>
      </c>
      <c r="F85" s="374" t="str">
        <f t="shared" si="48"/>
        <v>openLoopCorrection</v>
      </c>
      <c r="G85" s="375" t="str">
        <f>regList!F11</f>
        <v>CrosstalkIVGA2Co2</v>
      </c>
      <c r="H85" s="45" t="str">
        <f>regList!E11</f>
        <v>47</v>
      </c>
      <c r="I85" s="374" t="s">
        <v>296</v>
      </c>
      <c r="J85" s="45">
        <v>0</v>
      </c>
      <c r="K85" s="45">
        <v>8</v>
      </c>
      <c r="L85" s="45" t="str">
        <f t="shared" si="44"/>
        <v>FF</v>
      </c>
      <c r="M85" s="45" t="str">
        <f t="shared" si="49"/>
        <v>R/W</v>
      </c>
      <c r="N85" s="45"/>
      <c r="O85" s="45" t="str">
        <f>IF(J85&lt;&gt;"",DEC2HEX(getValFromImage(HEX2DEC(H85),J85,HEX2DEC(L85),regImage)),getValFromImage(HEX2DEC(H84),J84,HEX2DEC(L84),regImage))</f>
        <v>0</v>
      </c>
      <c r="P85" s="45"/>
      <c r="Q85" s="45"/>
      <c r="R85" s="45">
        <f t="shared" si="50"/>
        <v>0</v>
      </c>
      <c r="S85" s="45">
        <f t="shared" si="51"/>
        <v>0</v>
      </c>
      <c r="T85" s="45"/>
      <c r="U85" s="376"/>
      <c r="V85" t="str">
        <f t="shared" si="30"/>
        <v/>
      </c>
      <c r="X85" s="373"/>
      <c r="Y85" s="45"/>
      <c r="Z85" s="45"/>
      <c r="AA85" s="45"/>
      <c r="AB85" s="374"/>
      <c r="AC85" s="374"/>
      <c r="AD85" s="374"/>
      <c r="AE85" s="376"/>
    </row>
    <row r="86" spans="2:31" x14ac:dyDescent="0.25">
      <c r="B86" s="373">
        <f t="shared" si="45"/>
        <v>5</v>
      </c>
      <c r="C86" s="45">
        <f t="shared" si="46"/>
        <v>59</v>
      </c>
      <c r="D86" s="45">
        <f t="shared" si="47"/>
        <v>72</v>
      </c>
      <c r="E86" s="45">
        <f t="shared" si="43"/>
        <v>0</v>
      </c>
      <c r="F86" s="374" t="str">
        <f t="shared" si="48"/>
        <v>openLoopCorrection</v>
      </c>
      <c r="G86" s="375" t="str">
        <f>regList!F12</f>
        <v>CrosstalkQTempCo1</v>
      </c>
      <c r="H86" s="45" t="str">
        <f>regList!E12</f>
        <v>48</v>
      </c>
      <c r="I86" s="374" t="s">
        <v>297</v>
      </c>
      <c r="J86" s="45">
        <v>0</v>
      </c>
      <c r="K86" s="45">
        <v>8</v>
      </c>
      <c r="L86" s="45" t="str">
        <f t="shared" si="44"/>
        <v>FF</v>
      </c>
      <c r="M86" s="45" t="str">
        <f t="shared" si="49"/>
        <v>R/W</v>
      </c>
      <c r="N86" s="45"/>
      <c r="O86" s="45" t="str">
        <f>IF(J86&lt;&gt;"",DEC2HEX(getValFromImage(HEX2DEC(H86),J86,HEX2DEC(L86),regImage)),getValFromImage(HEX2DEC(H85),J85,HEX2DEC(L85),regImage))</f>
        <v>0</v>
      </c>
      <c r="P86" s="45"/>
      <c r="Q86" s="45"/>
      <c r="R86" s="45">
        <f t="shared" si="50"/>
        <v>0</v>
      </c>
      <c r="S86" s="45">
        <f t="shared" si="51"/>
        <v>0</v>
      </c>
      <c r="T86" s="45"/>
      <c r="U86" s="376"/>
      <c r="V86" t="str">
        <f t="shared" si="30"/>
        <v/>
      </c>
      <c r="X86" s="373"/>
      <c r="Y86" s="45"/>
      <c r="Z86" s="45"/>
      <c r="AA86" s="45"/>
      <c r="AB86" s="374"/>
      <c r="AC86" s="374"/>
      <c r="AD86" s="374"/>
      <c r="AE86" s="376"/>
    </row>
    <row r="87" spans="2:31" x14ac:dyDescent="0.25">
      <c r="B87" s="373">
        <f t="shared" si="45"/>
        <v>5</v>
      </c>
      <c r="C87" s="45">
        <f t="shared" si="46"/>
        <v>60</v>
      </c>
      <c r="D87" s="45">
        <f t="shared" si="47"/>
        <v>73</v>
      </c>
      <c r="E87" s="45">
        <f t="shared" si="43"/>
        <v>0</v>
      </c>
      <c r="F87" s="374" t="str">
        <f t="shared" si="48"/>
        <v>openLoopCorrection</v>
      </c>
      <c r="G87" s="375" t="str">
        <f>regList!F13</f>
        <v>CrosstalkQEmitterCo1</v>
      </c>
      <c r="H87" s="45" t="str">
        <f>regList!E13</f>
        <v>49</v>
      </c>
      <c r="I87" s="374" t="s">
        <v>298</v>
      </c>
      <c r="J87" s="45">
        <v>0</v>
      </c>
      <c r="K87" s="45">
        <v>8</v>
      </c>
      <c r="L87" s="45" t="str">
        <f t="shared" si="44"/>
        <v>FF</v>
      </c>
      <c r="M87" s="45" t="str">
        <f t="shared" si="49"/>
        <v>R/W</v>
      </c>
      <c r="N87" s="45"/>
      <c r="O87" s="45" t="str">
        <f>IF(J87&lt;&gt;"",DEC2HEX(getValFromImage(HEX2DEC(H87),J87,HEX2DEC(L87),regImage)),getValFromImage(HEX2DEC(H86),J86,HEX2DEC(L86),regImage))</f>
        <v>0</v>
      </c>
      <c r="P87" s="45"/>
      <c r="Q87" s="45"/>
      <c r="R87" s="45">
        <f t="shared" si="50"/>
        <v>0</v>
      </c>
      <c r="S87" s="45">
        <f t="shared" si="51"/>
        <v>0</v>
      </c>
      <c r="T87" s="45"/>
      <c r="U87" s="376"/>
      <c r="V87" t="str">
        <f t="shared" si="30"/>
        <v/>
      </c>
      <c r="X87" s="373"/>
      <c r="Y87" s="45"/>
      <c r="Z87" s="45"/>
      <c r="AA87" s="45"/>
      <c r="AB87" s="374"/>
      <c r="AC87" s="374"/>
      <c r="AD87" s="374"/>
      <c r="AE87" s="376"/>
    </row>
    <row r="88" spans="2:31" x14ac:dyDescent="0.25">
      <c r="B88" s="373">
        <f t="shared" si="45"/>
        <v>5</v>
      </c>
      <c r="C88" s="45">
        <f t="shared" si="46"/>
        <v>61</v>
      </c>
      <c r="D88" s="45">
        <f t="shared" si="47"/>
        <v>74</v>
      </c>
      <c r="E88" s="45">
        <f t="shared" si="43"/>
        <v>0</v>
      </c>
      <c r="F88" s="374" t="str">
        <f t="shared" si="48"/>
        <v>openLoopCorrection</v>
      </c>
      <c r="G88" s="375" t="str">
        <f>regList!F14</f>
        <v>CrosstalkQAmbientCo1</v>
      </c>
      <c r="H88" s="45" t="str">
        <f>regList!E14</f>
        <v>4A</v>
      </c>
      <c r="I88" s="374" t="s">
        <v>299</v>
      </c>
      <c r="J88" s="45">
        <v>0</v>
      </c>
      <c r="K88" s="45">
        <v>8</v>
      </c>
      <c r="L88" s="45" t="str">
        <f t="shared" si="44"/>
        <v>FF</v>
      </c>
      <c r="M88" s="45" t="str">
        <f t="shared" si="49"/>
        <v>R/W</v>
      </c>
      <c r="N88" s="45"/>
      <c r="O88" s="45" t="str">
        <f>IF(J88&lt;&gt;"",DEC2HEX(getValFromImage(HEX2DEC(H88),J88,HEX2DEC(L88),regImage)),getValFromImage(HEX2DEC(H87),J87,HEX2DEC(L87),regImage))</f>
        <v>0</v>
      </c>
      <c r="P88" s="45"/>
      <c r="Q88" s="45"/>
      <c r="R88" s="45">
        <f t="shared" si="50"/>
        <v>0</v>
      </c>
      <c r="S88" s="45">
        <f t="shared" si="51"/>
        <v>0</v>
      </c>
      <c r="T88" s="45"/>
      <c r="U88" s="376"/>
      <c r="V88" t="str">
        <f t="shared" si="30"/>
        <v/>
      </c>
      <c r="X88" s="373"/>
      <c r="Y88" s="45"/>
      <c r="Z88" s="45"/>
      <c r="AA88" s="45"/>
      <c r="AB88" s="374"/>
      <c r="AC88" s="374"/>
      <c r="AD88" s="374"/>
      <c r="AE88" s="376"/>
    </row>
    <row r="89" spans="2:31" x14ac:dyDescent="0.25">
      <c r="B89" s="373">
        <f t="shared" si="45"/>
        <v>5</v>
      </c>
      <c r="C89" s="45">
        <f t="shared" si="46"/>
        <v>62</v>
      </c>
      <c r="D89" s="45">
        <f t="shared" si="47"/>
        <v>75</v>
      </c>
      <c r="E89" s="45">
        <f t="shared" si="43"/>
        <v>0</v>
      </c>
      <c r="F89" s="374" t="str">
        <f t="shared" si="48"/>
        <v>openLoopCorrection</v>
      </c>
      <c r="G89" s="375" t="str">
        <f>regList!F15</f>
        <v>CrosstalkQVGA1Co1</v>
      </c>
      <c r="H89" s="45" t="str">
        <f>regList!E15</f>
        <v>4B</v>
      </c>
      <c r="I89" s="374" t="s">
        <v>300</v>
      </c>
      <c r="J89" s="45">
        <v>0</v>
      </c>
      <c r="K89" s="45">
        <v>8</v>
      </c>
      <c r="L89" s="45" t="str">
        <f t="shared" si="44"/>
        <v>FF</v>
      </c>
      <c r="M89" s="45" t="str">
        <f t="shared" si="49"/>
        <v>R/W</v>
      </c>
      <c r="N89" s="45"/>
      <c r="O89" s="45" t="str">
        <f>IF(J89&lt;&gt;"",DEC2HEX(getValFromImage(HEX2DEC(H89),J89,HEX2DEC(L89),regImage)),getValFromImage(HEX2DEC(H88),J88,HEX2DEC(L88),regImage))</f>
        <v>0</v>
      </c>
      <c r="P89" s="45"/>
      <c r="Q89" s="45"/>
      <c r="R89" s="45">
        <f t="shared" si="50"/>
        <v>0</v>
      </c>
      <c r="S89" s="45">
        <f t="shared" si="51"/>
        <v>0</v>
      </c>
      <c r="T89" s="45"/>
      <c r="U89" s="376"/>
      <c r="V89" t="str">
        <f t="shared" si="30"/>
        <v/>
      </c>
      <c r="X89" s="373"/>
      <c r="Y89" s="45"/>
      <c r="Z89" s="45"/>
      <c r="AA89" s="45"/>
      <c r="AB89" s="374"/>
      <c r="AC89" s="374"/>
      <c r="AD89" s="374"/>
      <c r="AE89" s="376"/>
    </row>
    <row r="90" spans="2:31" x14ac:dyDescent="0.25">
      <c r="B90" s="373">
        <f t="shared" si="45"/>
        <v>5</v>
      </c>
      <c r="C90" s="45">
        <f t="shared" si="46"/>
        <v>63</v>
      </c>
      <c r="D90" s="45">
        <f t="shared" si="47"/>
        <v>76</v>
      </c>
      <c r="E90" s="45">
        <f t="shared" si="43"/>
        <v>0</v>
      </c>
      <c r="F90" s="374" t="str">
        <f t="shared" si="48"/>
        <v>openLoopCorrection</v>
      </c>
      <c r="G90" s="375" t="str">
        <f>regList!F16</f>
        <v>CrosstalkQVGA2Co1</v>
      </c>
      <c r="H90" s="45" t="str">
        <f>regList!E16</f>
        <v>4C</v>
      </c>
      <c r="I90" s="374" t="s">
        <v>301</v>
      </c>
      <c r="J90" s="45">
        <v>0</v>
      </c>
      <c r="K90" s="45">
        <v>8</v>
      </c>
      <c r="L90" s="45" t="str">
        <f t="shared" si="44"/>
        <v>FF</v>
      </c>
      <c r="M90" s="45" t="str">
        <f t="shared" si="49"/>
        <v>R/W</v>
      </c>
      <c r="N90" s="45"/>
      <c r="O90" s="45" t="str">
        <f>IF(J90&lt;&gt;"",DEC2HEX(getValFromImage(HEX2DEC(H90),J90,HEX2DEC(L90),regImage)),getValFromImage(HEX2DEC(H89),J89,HEX2DEC(L89),regImage))</f>
        <v>0</v>
      </c>
      <c r="P90" s="45"/>
      <c r="Q90" s="45"/>
      <c r="R90" s="45">
        <f t="shared" si="50"/>
        <v>0</v>
      </c>
      <c r="S90" s="45">
        <f t="shared" si="51"/>
        <v>0</v>
      </c>
      <c r="T90" s="45"/>
      <c r="U90" s="376"/>
      <c r="V90" t="str">
        <f t="shared" si="30"/>
        <v/>
      </c>
      <c r="X90" s="373"/>
      <c r="Y90" s="45"/>
      <c r="Z90" s="45"/>
      <c r="AA90" s="45"/>
      <c r="AB90" s="374"/>
      <c r="AC90" s="374"/>
      <c r="AD90" s="374"/>
      <c r="AE90" s="376"/>
    </row>
    <row r="91" spans="2:31" x14ac:dyDescent="0.25">
      <c r="B91" s="373">
        <f t="shared" si="45"/>
        <v>5</v>
      </c>
      <c r="C91" s="45">
        <f t="shared" si="46"/>
        <v>64</v>
      </c>
      <c r="D91" s="45">
        <f t="shared" si="47"/>
        <v>77</v>
      </c>
      <c r="E91" s="45">
        <f t="shared" si="43"/>
        <v>0</v>
      </c>
      <c r="F91" s="374" t="str">
        <f t="shared" si="48"/>
        <v>openLoopCorrection</v>
      </c>
      <c r="G91" s="375" t="str">
        <f>regList!F17</f>
        <v>CrosstalkQTempCo2</v>
      </c>
      <c r="H91" s="45" t="str">
        <f>regList!E17</f>
        <v>4D</v>
      </c>
      <c r="I91" s="374" t="s">
        <v>302</v>
      </c>
      <c r="J91" s="45">
        <v>0</v>
      </c>
      <c r="K91" s="45">
        <v>8</v>
      </c>
      <c r="L91" s="45" t="str">
        <f t="shared" si="44"/>
        <v>FF</v>
      </c>
      <c r="M91" s="45" t="str">
        <f t="shared" si="49"/>
        <v>R/W</v>
      </c>
      <c r="N91" s="45"/>
      <c r="O91" s="45" t="str">
        <f>IF(J91&lt;&gt;"",DEC2HEX(getValFromImage(HEX2DEC(H91),J91,HEX2DEC(L91),regImage)),getValFromImage(HEX2DEC(H90),J90,HEX2DEC(L90),regImage))</f>
        <v>0</v>
      </c>
      <c r="P91" s="45"/>
      <c r="Q91" s="45"/>
      <c r="R91" s="45">
        <f t="shared" si="50"/>
        <v>0</v>
      </c>
      <c r="S91" s="45">
        <f t="shared" si="51"/>
        <v>0</v>
      </c>
      <c r="T91" s="45"/>
      <c r="U91" s="376"/>
      <c r="V91" t="str">
        <f t="shared" si="30"/>
        <v/>
      </c>
      <c r="X91" s="373"/>
      <c r="Y91" s="45"/>
      <c r="Z91" s="45"/>
      <c r="AA91" s="45"/>
      <c r="AB91" s="374"/>
      <c r="AC91" s="374"/>
      <c r="AD91" s="374"/>
      <c r="AE91" s="376"/>
    </row>
    <row r="92" spans="2:31" x14ac:dyDescent="0.25">
      <c r="B92" s="373">
        <f t="shared" si="45"/>
        <v>5</v>
      </c>
      <c r="C92" s="45">
        <f t="shared" si="46"/>
        <v>65</v>
      </c>
      <c r="D92" s="45">
        <f t="shared" si="47"/>
        <v>78</v>
      </c>
      <c r="E92" s="45">
        <f t="shared" si="43"/>
        <v>0</v>
      </c>
      <c r="F92" s="374" t="str">
        <f t="shared" si="48"/>
        <v>openLoopCorrection</v>
      </c>
      <c r="G92" s="375" t="str">
        <f>regList!F18</f>
        <v>CrosstalkQEmitterCo2</v>
      </c>
      <c r="H92" s="45" t="str">
        <f>regList!E18</f>
        <v>4E</v>
      </c>
      <c r="I92" s="374" t="s">
        <v>303</v>
      </c>
      <c r="J92" s="45">
        <v>0</v>
      </c>
      <c r="K92" s="45">
        <v>8</v>
      </c>
      <c r="L92" s="45" t="str">
        <f t="shared" si="44"/>
        <v>FF</v>
      </c>
      <c r="M92" s="45" t="str">
        <f t="shared" si="49"/>
        <v>R/W</v>
      </c>
      <c r="N92" s="45"/>
      <c r="O92" s="45" t="str">
        <f>IF(J92&lt;&gt;"",DEC2HEX(getValFromImage(HEX2DEC(H92),J92,HEX2DEC(L92),regImage)),getValFromImage(HEX2DEC(H91),J91,HEX2DEC(L91),regImage))</f>
        <v>0</v>
      </c>
      <c r="P92" s="45"/>
      <c r="Q92" s="45"/>
      <c r="R92" s="45">
        <f t="shared" si="50"/>
        <v>0</v>
      </c>
      <c r="S92" s="45">
        <f t="shared" si="51"/>
        <v>0</v>
      </c>
      <c r="T92" s="45"/>
      <c r="U92" s="376"/>
      <c r="V92" t="str">
        <f t="shared" si="30"/>
        <v/>
      </c>
      <c r="X92" s="373"/>
      <c r="Y92" s="45"/>
      <c r="Z92" s="45"/>
      <c r="AA92" s="45"/>
      <c r="AB92" s="374"/>
      <c r="AC92" s="374"/>
      <c r="AD92" s="374"/>
      <c r="AE92" s="376"/>
    </row>
    <row r="93" spans="2:31" x14ac:dyDescent="0.25">
      <c r="B93" s="373">
        <f t="shared" si="45"/>
        <v>5</v>
      </c>
      <c r="C93" s="45">
        <f t="shared" si="46"/>
        <v>66</v>
      </c>
      <c r="D93" s="45">
        <f t="shared" si="47"/>
        <v>79</v>
      </c>
      <c r="E93" s="45">
        <f t="shared" si="43"/>
        <v>0</v>
      </c>
      <c r="F93" s="374" t="str">
        <f t="shared" si="48"/>
        <v>openLoopCorrection</v>
      </c>
      <c r="G93" s="375" t="str">
        <f>regList!F19</f>
        <v>CrosstalkQAmbientCo2</v>
      </c>
      <c r="H93" s="45" t="str">
        <f>regList!E19</f>
        <v>4F</v>
      </c>
      <c r="I93" s="374" t="s">
        <v>304</v>
      </c>
      <c r="J93" s="45">
        <v>0</v>
      </c>
      <c r="K93" s="45">
        <v>8</v>
      </c>
      <c r="L93" s="45" t="str">
        <f t="shared" si="44"/>
        <v>FF</v>
      </c>
      <c r="M93" s="45" t="str">
        <f t="shared" si="49"/>
        <v>R/W</v>
      </c>
      <c r="N93" s="45"/>
      <c r="O93" s="45" t="str">
        <f>IF(J93&lt;&gt;"",DEC2HEX(getValFromImage(HEX2DEC(H93),J93,HEX2DEC(L93),regImage)),getValFromImage(HEX2DEC(H92),J92,HEX2DEC(L92),regImage))</f>
        <v>0</v>
      </c>
      <c r="P93" s="45"/>
      <c r="Q93" s="45"/>
      <c r="R93" s="45">
        <f t="shared" si="50"/>
        <v>0</v>
      </c>
      <c r="S93" s="45">
        <f t="shared" si="51"/>
        <v>0</v>
      </c>
      <c r="T93" s="45"/>
      <c r="U93" s="376"/>
      <c r="V93" t="str">
        <f t="shared" si="30"/>
        <v/>
      </c>
      <c r="X93" s="373"/>
      <c r="Y93" s="45"/>
      <c r="Z93" s="45"/>
      <c r="AA93" s="45"/>
      <c r="AB93" s="374"/>
      <c r="AC93" s="374"/>
      <c r="AD93" s="374"/>
      <c r="AE93" s="376"/>
    </row>
    <row r="94" spans="2:31" x14ac:dyDescent="0.25">
      <c r="B94" s="373">
        <f t="shared" si="45"/>
        <v>5</v>
      </c>
      <c r="C94" s="45">
        <f t="shared" si="46"/>
        <v>67</v>
      </c>
      <c r="D94" s="45">
        <f t="shared" si="47"/>
        <v>80</v>
      </c>
      <c r="E94" s="45">
        <f t="shared" si="43"/>
        <v>0</v>
      </c>
      <c r="F94" s="374" t="str">
        <f t="shared" si="48"/>
        <v>openLoopCorrection</v>
      </c>
      <c r="G94" s="375" t="str">
        <f>regList!F20</f>
        <v>CrosstalkQVGA1Co2</v>
      </c>
      <c r="H94" s="45" t="str">
        <f>regList!E20</f>
        <v>50</v>
      </c>
      <c r="I94" s="374" t="s">
        <v>305</v>
      </c>
      <c r="J94" s="45">
        <v>0</v>
      </c>
      <c r="K94" s="45">
        <v>8</v>
      </c>
      <c r="L94" s="45" t="str">
        <f t="shared" si="44"/>
        <v>FF</v>
      </c>
      <c r="M94" s="45" t="str">
        <f t="shared" si="49"/>
        <v>R/W</v>
      </c>
      <c r="N94" s="45"/>
      <c r="O94" s="45" t="str">
        <f>IF(J94&lt;&gt;"",DEC2HEX(getValFromImage(HEX2DEC(H94),J94,HEX2DEC(L94),regImage)),getValFromImage(HEX2DEC(H93),J93,HEX2DEC(L93),regImage))</f>
        <v>0</v>
      </c>
      <c r="P94" s="45"/>
      <c r="Q94" s="45"/>
      <c r="R94" s="45">
        <f t="shared" si="50"/>
        <v>0</v>
      </c>
      <c r="S94" s="45">
        <f t="shared" si="51"/>
        <v>0</v>
      </c>
      <c r="T94" s="45"/>
      <c r="U94" s="376"/>
      <c r="V94" t="str">
        <f t="shared" si="30"/>
        <v/>
      </c>
      <c r="X94" s="373"/>
      <c r="Y94" s="45"/>
      <c r="Z94" s="45"/>
      <c r="AA94" s="45"/>
      <c r="AB94" s="374"/>
      <c r="AC94" s="374"/>
      <c r="AD94" s="374"/>
      <c r="AE94" s="376"/>
    </row>
    <row r="95" spans="2:31" x14ac:dyDescent="0.25">
      <c r="B95" s="373">
        <f t="shared" si="45"/>
        <v>5</v>
      </c>
      <c r="C95" s="45">
        <f t="shared" si="46"/>
        <v>68</v>
      </c>
      <c r="D95" s="45">
        <f t="shared" si="47"/>
        <v>81</v>
      </c>
      <c r="E95" s="45">
        <f t="shared" si="43"/>
        <v>0</v>
      </c>
      <c r="F95" s="374" t="str">
        <f t="shared" si="48"/>
        <v>openLoopCorrection</v>
      </c>
      <c r="G95" s="375" t="str">
        <f>regList!F21</f>
        <v>CrosstalkQVGA2Co2</v>
      </c>
      <c r="H95" s="45" t="str">
        <f>regList!E21</f>
        <v>51</v>
      </c>
      <c r="I95" s="374" t="s">
        <v>306</v>
      </c>
      <c r="J95" s="45">
        <v>0</v>
      </c>
      <c r="K95" s="45">
        <v>8</v>
      </c>
      <c r="L95" s="45" t="str">
        <f t="shared" si="44"/>
        <v>FF</v>
      </c>
      <c r="M95" s="45" t="str">
        <f t="shared" si="49"/>
        <v>R/W</v>
      </c>
      <c r="N95" s="45"/>
      <c r="O95" s="45" t="str">
        <f>IF(J95&lt;&gt;"",DEC2HEX(getValFromImage(HEX2DEC(H95),J95,HEX2DEC(L95),regImage)),getValFromImage(HEX2DEC(H94),J94,HEX2DEC(L94),regImage))</f>
        <v>0</v>
      </c>
      <c r="P95" s="45"/>
      <c r="Q95" s="45"/>
      <c r="R95" s="45">
        <f t="shared" si="50"/>
        <v>0</v>
      </c>
      <c r="S95" s="45">
        <f t="shared" si="51"/>
        <v>0</v>
      </c>
      <c r="T95" s="45"/>
      <c r="U95" s="376"/>
      <c r="V95" t="str">
        <f t="shared" si="30"/>
        <v/>
      </c>
      <c r="X95" s="373"/>
      <c r="Y95" s="45"/>
      <c r="Z95" s="45"/>
      <c r="AA95" s="45"/>
      <c r="AB95" s="374"/>
      <c r="AC95" s="374"/>
      <c r="AD95" s="374"/>
      <c r="AE95" s="376"/>
    </row>
    <row r="96" spans="2:31" x14ac:dyDescent="0.25">
      <c r="B96" s="373">
        <f t="shared" si="45"/>
        <v>5</v>
      </c>
      <c r="C96" s="45">
        <f t="shared" si="46"/>
        <v>69</v>
      </c>
      <c r="D96" s="45">
        <f t="shared" si="47"/>
        <v>82</v>
      </c>
      <c r="E96" s="45">
        <f t="shared" si="43"/>
        <v>0</v>
      </c>
      <c r="F96" s="374" t="str">
        <f t="shared" si="48"/>
        <v>openLoopCorrection</v>
      </c>
      <c r="G96" s="375" t="str">
        <f>regList!F22</f>
        <v>EmitterSelectforOpenLoop</v>
      </c>
      <c r="H96" s="45" t="str">
        <f>regList!E22</f>
        <v>52</v>
      </c>
      <c r="I96" s="374" t="s">
        <v>307</v>
      </c>
      <c r="J96" s="45">
        <v>0</v>
      </c>
      <c r="K96" s="45">
        <v>1</v>
      </c>
      <c r="L96" s="45" t="str">
        <f t="shared" si="44"/>
        <v>1</v>
      </c>
      <c r="M96" s="45" t="str">
        <f t="shared" si="49"/>
        <v>R/W</v>
      </c>
      <c r="N96" s="45"/>
      <c r="O96" s="45" t="str">
        <f>IF(J96&lt;&gt;"",DEC2HEX(getValFromImage(HEX2DEC(H96),J96,HEX2DEC(L96),regImage)),getValFromImage(HEX2DEC(H95),J95,HEX2DEC(L95),regImage))</f>
        <v>0</v>
      </c>
      <c r="P96" s="45"/>
      <c r="Q96" s="45"/>
      <c r="R96" s="45">
        <f t="shared" si="50"/>
        <v>0</v>
      </c>
      <c r="S96" s="45">
        <f t="shared" si="51"/>
        <v>0</v>
      </c>
      <c r="T96" s="45"/>
      <c r="U96" s="376"/>
      <c r="V96" t="str">
        <f t="shared" ref="V96:V159" si="52">IF(W96&lt;&gt;"",MID(F96,1,LEN(F96)-9)&amp;W96,"")</f>
        <v/>
      </c>
      <c r="X96" s="373"/>
      <c r="Y96" s="45"/>
      <c r="Z96" s="45"/>
      <c r="AA96" s="45"/>
      <c r="AB96" s="374"/>
      <c r="AC96" s="374"/>
      <c r="AD96" s="374"/>
      <c r="AE96" s="376"/>
    </row>
    <row r="97" spans="2:31" x14ac:dyDescent="0.25">
      <c r="B97" s="373">
        <f t="shared" si="45"/>
        <v>6</v>
      </c>
      <c r="C97" s="45">
        <f t="shared" si="46"/>
        <v>70</v>
      </c>
      <c r="D97" s="45">
        <f t="shared" si="47"/>
        <v>83</v>
      </c>
      <c r="E97" s="45">
        <f t="shared" si="43"/>
        <v>0</v>
      </c>
      <c r="F97" s="374" t="s">
        <v>716</v>
      </c>
      <c r="G97" s="375" t="str">
        <f>regList!F36</f>
        <v>InterruptControl</v>
      </c>
      <c r="H97" s="45" t="str">
        <f>regList!E36</f>
        <v>60</v>
      </c>
      <c r="I97" s="374" t="s">
        <v>308</v>
      </c>
      <c r="J97" s="45">
        <v>5</v>
      </c>
      <c r="K97" s="45">
        <v>1</v>
      </c>
      <c r="L97" s="45" t="str">
        <f t="shared" si="44"/>
        <v>1</v>
      </c>
      <c r="M97" s="45" t="str">
        <f t="shared" si="49"/>
        <v>R/W</v>
      </c>
      <c r="N97" s="45"/>
      <c r="O97" s="45" t="str">
        <f>IF(J97&lt;&gt;"",DEC2HEX(getValFromImage(HEX2DEC(H97),J97,HEX2DEC(L97),regImage)),getValFromImage(HEX2DEC(H96),J96,HEX2DEC(L96),regImage))</f>
        <v>0</v>
      </c>
      <c r="P97" s="45"/>
      <c r="Q97" s="45"/>
      <c r="R97" s="45">
        <f t="shared" si="50"/>
        <v>0</v>
      </c>
      <c r="S97" s="45">
        <f t="shared" si="51"/>
        <v>0</v>
      </c>
      <c r="T97" s="45"/>
      <c r="U97" s="376"/>
      <c r="V97" t="str">
        <f t="shared" si="52"/>
        <v/>
      </c>
      <c r="X97" s="373"/>
      <c r="Y97" s="45"/>
      <c r="Z97" s="45"/>
      <c r="AA97" s="45"/>
      <c r="AB97" s="374"/>
      <c r="AC97" s="374"/>
      <c r="AD97" s="374"/>
      <c r="AE97" s="376"/>
    </row>
    <row r="98" spans="2:31" x14ac:dyDescent="0.25">
      <c r="B98" s="373">
        <f t="shared" si="45"/>
        <v>6</v>
      </c>
      <c r="C98" s="45">
        <f t="shared" si="46"/>
        <v>70</v>
      </c>
      <c r="D98" s="45">
        <f t="shared" si="47"/>
        <v>84</v>
      </c>
      <c r="E98" s="45">
        <f t="shared" si="43"/>
        <v>0</v>
      </c>
      <c r="F98" s="374" t="str">
        <f t="shared" ref="F98:F100" si="53">F97</f>
        <v>interrupt</v>
      </c>
      <c r="G98" s="375" t="str">
        <f t="shared" ref="G98:G100" si="54">G97</f>
        <v>InterruptControl</v>
      </c>
      <c r="H98" s="45" t="str">
        <f t="shared" ref="H98:H100" si="55">H97</f>
        <v>60</v>
      </c>
      <c r="I98" s="374" t="s">
        <v>309</v>
      </c>
      <c r="J98" s="45">
        <v>4</v>
      </c>
      <c r="K98" s="45">
        <v>1</v>
      </c>
      <c r="L98" s="45" t="str">
        <f t="shared" si="44"/>
        <v>1</v>
      </c>
      <c r="M98" s="45" t="str">
        <f t="shared" si="49"/>
        <v>R/W</v>
      </c>
      <c r="N98" s="45"/>
      <c r="O98" s="45" t="str">
        <f>IF(J98&lt;&gt;"",DEC2HEX(getValFromImage(HEX2DEC(H98),J98,HEX2DEC(L98),regImage)),getValFromImage(HEX2DEC(H97),J97,HEX2DEC(L97),regImage))</f>
        <v>0</v>
      </c>
      <c r="P98" s="45"/>
      <c r="Q98" s="45"/>
      <c r="R98" s="45">
        <f t="shared" si="50"/>
        <v>0</v>
      </c>
      <c r="S98" s="45">
        <f t="shared" si="51"/>
        <v>0</v>
      </c>
      <c r="T98" s="45"/>
      <c r="U98" s="376"/>
      <c r="V98" t="str">
        <f t="shared" si="52"/>
        <v/>
      </c>
      <c r="X98" s="373"/>
      <c r="Y98" s="45"/>
      <c r="Z98" s="45"/>
      <c r="AA98" s="45"/>
      <c r="AB98" s="374"/>
      <c r="AC98" s="374"/>
      <c r="AD98" s="374"/>
      <c r="AE98" s="376"/>
    </row>
    <row r="99" spans="2:31" x14ac:dyDescent="0.25">
      <c r="B99" s="373">
        <f t="shared" si="45"/>
        <v>6</v>
      </c>
      <c r="C99" s="45">
        <f t="shared" si="46"/>
        <v>70</v>
      </c>
      <c r="D99" s="45">
        <f t="shared" si="47"/>
        <v>85</v>
      </c>
      <c r="E99" s="45">
        <f t="shared" si="43"/>
        <v>0</v>
      </c>
      <c r="F99" s="374" t="str">
        <f t="shared" si="53"/>
        <v>interrupt</v>
      </c>
      <c r="G99" s="375" t="str">
        <f t="shared" si="54"/>
        <v>InterruptControl</v>
      </c>
      <c r="H99" s="45" t="str">
        <f t="shared" si="55"/>
        <v>60</v>
      </c>
      <c r="I99" s="374" t="s">
        <v>310</v>
      </c>
      <c r="J99" s="45">
        <v>3</v>
      </c>
      <c r="K99" s="45">
        <v>1</v>
      </c>
      <c r="L99" s="45" t="str">
        <f t="shared" si="44"/>
        <v>1</v>
      </c>
      <c r="M99" s="45" t="str">
        <f t="shared" si="49"/>
        <v>R/W</v>
      </c>
      <c r="N99" s="45"/>
      <c r="O99" s="45" t="str">
        <f>IF(J99&lt;&gt;"",DEC2HEX(getValFromImage(HEX2DEC(H99),J99,HEX2DEC(L99),regImage)),getValFromImage(HEX2DEC(H98),J98,HEX2DEC(L98),regImage))</f>
        <v>0</v>
      </c>
      <c r="P99" s="45"/>
      <c r="Q99" s="45"/>
      <c r="R99" s="45">
        <f t="shared" si="50"/>
        <v>0</v>
      </c>
      <c r="S99" s="45">
        <f t="shared" si="51"/>
        <v>0</v>
      </c>
      <c r="T99" s="45"/>
      <c r="U99" s="376"/>
      <c r="V99" t="str">
        <f t="shared" si="52"/>
        <v/>
      </c>
      <c r="X99" s="373"/>
      <c r="Y99" s="45"/>
      <c r="Z99" s="45"/>
      <c r="AA99" s="45"/>
      <c r="AB99" s="374"/>
      <c r="AC99" s="374"/>
      <c r="AD99" s="374"/>
      <c r="AE99" s="376"/>
    </row>
    <row r="100" spans="2:31" x14ac:dyDescent="0.25">
      <c r="B100" s="373">
        <f t="shared" si="45"/>
        <v>6</v>
      </c>
      <c r="C100" s="45">
        <f t="shared" si="46"/>
        <v>70</v>
      </c>
      <c r="D100" s="45">
        <f t="shared" si="47"/>
        <v>86</v>
      </c>
      <c r="E100" s="45">
        <f t="shared" si="43"/>
        <v>0</v>
      </c>
      <c r="F100" s="374" t="str">
        <f t="shared" si="53"/>
        <v>interrupt</v>
      </c>
      <c r="G100" s="375" t="str">
        <f t="shared" si="54"/>
        <v>InterruptControl</v>
      </c>
      <c r="H100" s="45" t="str">
        <f t="shared" si="55"/>
        <v>60</v>
      </c>
      <c r="I100" s="374" t="s">
        <v>311</v>
      </c>
      <c r="J100" s="45">
        <v>0</v>
      </c>
      <c r="K100" s="45">
        <v>3</v>
      </c>
      <c r="L100" s="45" t="str">
        <f t="shared" si="44"/>
        <v>7</v>
      </c>
      <c r="M100" s="45" t="str">
        <f t="shared" si="49"/>
        <v>R/W</v>
      </c>
      <c r="N100" s="45"/>
      <c r="O100" s="45" t="str">
        <f>IF(J100&lt;&gt;"",DEC2HEX(getValFromImage(HEX2DEC(H100),J100,HEX2DEC(L100),regImage)),getValFromImage(HEX2DEC(H99),J99,HEX2DEC(L99),regImage))</f>
        <v>0</v>
      </c>
      <c r="P100" s="45"/>
      <c r="Q100" s="45"/>
      <c r="R100" s="45">
        <f t="shared" si="50"/>
        <v>0</v>
      </c>
      <c r="S100" s="45">
        <f t="shared" si="51"/>
        <v>0</v>
      </c>
      <c r="T100" s="45"/>
      <c r="U100" s="376"/>
      <c r="V100" t="str">
        <f t="shared" si="52"/>
        <v/>
      </c>
      <c r="X100" s="373"/>
      <c r="Y100" s="45"/>
      <c r="Z100" s="45"/>
      <c r="AA100" s="45"/>
      <c r="AB100" s="374"/>
      <c r="AC100" s="374"/>
      <c r="AD100" s="374"/>
      <c r="AE100" s="376"/>
    </row>
    <row r="101" spans="2:31" x14ac:dyDescent="0.25">
      <c r="B101" s="373">
        <f t="shared" si="45"/>
        <v>6</v>
      </c>
      <c r="C101" s="45">
        <f t="shared" si="46"/>
        <v>71</v>
      </c>
      <c r="D101" s="45">
        <f t="shared" si="47"/>
        <v>87</v>
      </c>
      <c r="E101" s="45">
        <f t="shared" si="43"/>
        <v>0</v>
      </c>
      <c r="F101" s="374" t="str">
        <f>F97</f>
        <v>interrupt</v>
      </c>
      <c r="G101" s="375" t="str">
        <f>regList!F37</f>
        <v>DataInvalid</v>
      </c>
      <c r="H101" s="45" t="str">
        <f>regList!E37</f>
        <v>61</v>
      </c>
      <c r="I101" s="374" t="s">
        <v>313</v>
      </c>
      <c r="J101" s="45">
        <v>0</v>
      </c>
      <c r="K101" s="45">
        <v>8</v>
      </c>
      <c r="L101" s="45" t="str">
        <f t="shared" si="44"/>
        <v>FF</v>
      </c>
      <c r="M101" s="45" t="str">
        <f t="shared" si="49"/>
        <v>R/W</v>
      </c>
      <c r="N101" s="45"/>
      <c r="O101" s="45" t="str">
        <f>IF(J101&lt;&gt;"",DEC2HEX(getValFromImage(HEX2DEC(H101),J101,HEX2DEC(L101),regImage)),getValFromImage(HEX2DEC(H100),J100,HEX2DEC(L100),regImage))</f>
        <v>0</v>
      </c>
      <c r="P101" s="45"/>
      <c r="Q101" s="45"/>
      <c r="R101" s="45">
        <f t="shared" si="50"/>
        <v>0</v>
      </c>
      <c r="S101" s="45">
        <f t="shared" si="51"/>
        <v>0</v>
      </c>
      <c r="T101" s="45"/>
      <c r="U101" s="376"/>
      <c r="V101" t="str">
        <f t="shared" si="52"/>
        <v/>
      </c>
      <c r="X101" s="373"/>
      <c r="Y101" s="45"/>
      <c r="Z101" s="45"/>
      <c r="AA101" s="45"/>
      <c r="AB101" s="374"/>
      <c r="AC101" s="374"/>
      <c r="AD101" s="374"/>
      <c r="AE101" s="376"/>
    </row>
    <row r="102" spans="2:31" x14ac:dyDescent="0.25">
      <c r="B102" s="373">
        <f t="shared" si="45"/>
        <v>6</v>
      </c>
      <c r="C102" s="45">
        <f t="shared" si="46"/>
        <v>72</v>
      </c>
      <c r="D102" s="45">
        <f t="shared" si="47"/>
        <v>88</v>
      </c>
      <c r="E102" s="45">
        <f t="shared" si="43"/>
        <v>0</v>
      </c>
      <c r="F102" s="374" t="str">
        <f t="shared" si="48"/>
        <v>interrupt</v>
      </c>
      <c r="G102" s="375" t="str">
        <f>regList!F38</f>
        <v>Detection</v>
      </c>
      <c r="H102" s="45" t="str">
        <f>regList!E38</f>
        <v>62</v>
      </c>
      <c r="I102" s="374" t="s">
        <v>314</v>
      </c>
      <c r="J102" s="45">
        <v>4</v>
      </c>
      <c r="K102" s="45">
        <v>2</v>
      </c>
      <c r="L102" s="45" t="str">
        <f t="shared" si="44"/>
        <v>3</v>
      </c>
      <c r="M102" s="45" t="str">
        <f t="shared" si="49"/>
        <v>R/W</v>
      </c>
      <c r="N102" s="45"/>
      <c r="O102" s="45" t="str">
        <f>IF(J102&lt;&gt;"",DEC2HEX(getValFromImage(HEX2DEC(H102),J102,HEX2DEC(L102),regImage)),getValFromImage(HEX2DEC(H101),J101,HEX2DEC(L101),regImage))</f>
        <v>0</v>
      </c>
      <c r="P102" s="45"/>
      <c r="Q102" s="45"/>
      <c r="R102" s="45">
        <f t="shared" si="50"/>
        <v>0</v>
      </c>
      <c r="S102" s="45">
        <f t="shared" si="51"/>
        <v>0</v>
      </c>
      <c r="T102" s="45"/>
      <c r="U102" s="376"/>
      <c r="V102" t="str">
        <f t="shared" si="52"/>
        <v/>
      </c>
      <c r="X102" s="373"/>
      <c r="Y102" s="45"/>
      <c r="Z102" s="45"/>
      <c r="AA102" s="45"/>
      <c r="AB102" s="374"/>
      <c r="AC102" s="374"/>
      <c r="AD102" s="374"/>
      <c r="AE102" s="376"/>
    </row>
    <row r="103" spans="2:31" x14ac:dyDescent="0.25">
      <c r="B103" s="373">
        <f t="shared" si="45"/>
        <v>6</v>
      </c>
      <c r="C103" s="45">
        <f t="shared" si="46"/>
        <v>72</v>
      </c>
      <c r="D103" s="45">
        <f t="shared" si="47"/>
        <v>89</v>
      </c>
      <c r="E103" s="45">
        <f t="shared" si="43"/>
        <v>0</v>
      </c>
      <c r="F103" s="374" t="str">
        <f t="shared" si="48"/>
        <v>interrupt</v>
      </c>
      <c r="G103" s="375" t="str">
        <f t="shared" ref="G103:G105" si="56">G102</f>
        <v>Detection</v>
      </c>
      <c r="H103" s="45" t="str">
        <f t="shared" ref="H103:H105" si="57">H102</f>
        <v>62</v>
      </c>
      <c r="I103" s="374" t="s">
        <v>315</v>
      </c>
      <c r="J103" s="45">
        <v>3</v>
      </c>
      <c r="K103" s="45">
        <v>1</v>
      </c>
      <c r="L103" s="45" t="str">
        <f t="shared" si="44"/>
        <v>1</v>
      </c>
      <c r="M103" s="45" t="str">
        <f t="shared" si="49"/>
        <v>R/W</v>
      </c>
      <c r="N103" s="45"/>
      <c r="O103" s="45" t="str">
        <f>IF(J103&lt;&gt;"",DEC2HEX(getValFromImage(HEX2DEC(H103),J103,HEX2DEC(L103),regImage)),getValFromImage(HEX2DEC(H102),J102,HEX2DEC(L102),regImage))</f>
        <v>0</v>
      </c>
      <c r="P103" s="45"/>
      <c r="Q103" s="45"/>
      <c r="R103" s="45">
        <f t="shared" si="50"/>
        <v>0</v>
      </c>
      <c r="S103" s="45">
        <f t="shared" si="51"/>
        <v>0</v>
      </c>
      <c r="T103" s="45"/>
      <c r="U103" s="376"/>
      <c r="V103" t="str">
        <f t="shared" si="52"/>
        <v/>
      </c>
      <c r="X103" s="373"/>
      <c r="Y103" s="45"/>
      <c r="Z103" s="45"/>
      <c r="AA103" s="45"/>
      <c r="AB103" s="374"/>
      <c r="AC103" s="374"/>
      <c r="AD103" s="374"/>
      <c r="AE103" s="376"/>
    </row>
    <row r="104" spans="2:31" x14ac:dyDescent="0.25">
      <c r="B104" s="373">
        <f t="shared" si="45"/>
        <v>6</v>
      </c>
      <c r="C104" s="45">
        <f t="shared" si="46"/>
        <v>72</v>
      </c>
      <c r="D104" s="45">
        <f t="shared" si="47"/>
        <v>90</v>
      </c>
      <c r="E104" s="45">
        <f t="shared" si="43"/>
        <v>0</v>
      </c>
      <c r="F104" s="374" t="str">
        <f t="shared" si="48"/>
        <v>interrupt</v>
      </c>
      <c r="G104" s="375" t="str">
        <f t="shared" si="56"/>
        <v>Detection</v>
      </c>
      <c r="H104" s="45" t="str">
        <f t="shared" si="57"/>
        <v>62</v>
      </c>
      <c r="I104" s="374" t="s">
        <v>316</v>
      </c>
      <c r="J104" s="45">
        <v>2</v>
      </c>
      <c r="K104" s="45">
        <v>1</v>
      </c>
      <c r="L104" s="45" t="str">
        <f t="shared" si="44"/>
        <v>1</v>
      </c>
      <c r="M104" s="45" t="str">
        <f t="shared" si="49"/>
        <v>R/W</v>
      </c>
      <c r="N104" s="45"/>
      <c r="O104" s="45" t="str">
        <f>IF(J104&lt;&gt;"",DEC2HEX(getValFromImage(HEX2DEC(H104),J104,HEX2DEC(L104),regImage)),getValFromImage(HEX2DEC(H103),J103,HEX2DEC(L103),regImage))</f>
        <v>0</v>
      </c>
      <c r="P104" s="45"/>
      <c r="Q104" s="45"/>
      <c r="R104" s="45">
        <f t="shared" si="50"/>
        <v>0</v>
      </c>
      <c r="S104" s="45">
        <f t="shared" si="51"/>
        <v>0</v>
      </c>
      <c r="T104" s="45"/>
      <c r="U104" s="376"/>
      <c r="V104" t="str">
        <f t="shared" si="52"/>
        <v/>
      </c>
      <c r="X104" s="373"/>
      <c r="Y104" s="45"/>
      <c r="Z104" s="45"/>
      <c r="AA104" s="45"/>
      <c r="AB104" s="374"/>
      <c r="AC104" s="374"/>
      <c r="AD104" s="374"/>
      <c r="AE104" s="376"/>
    </row>
    <row r="105" spans="2:31" x14ac:dyDescent="0.25">
      <c r="B105" s="373">
        <f t="shared" si="45"/>
        <v>6</v>
      </c>
      <c r="C105" s="45">
        <f t="shared" si="46"/>
        <v>72</v>
      </c>
      <c r="D105" s="45">
        <f t="shared" si="47"/>
        <v>91</v>
      </c>
      <c r="E105" s="45">
        <f t="shared" si="43"/>
        <v>0</v>
      </c>
      <c r="F105" s="374" t="str">
        <f t="shared" si="48"/>
        <v>interrupt</v>
      </c>
      <c r="G105" s="375" t="str">
        <f t="shared" si="56"/>
        <v>Detection</v>
      </c>
      <c r="H105" s="45" t="str">
        <f t="shared" si="57"/>
        <v>62</v>
      </c>
      <c r="I105" s="374" t="s">
        <v>317</v>
      </c>
      <c r="J105" s="45">
        <v>0</v>
      </c>
      <c r="K105" s="45">
        <v>2</v>
      </c>
      <c r="L105" s="45" t="str">
        <f t="shared" si="44"/>
        <v>3</v>
      </c>
      <c r="M105" s="45" t="str">
        <f t="shared" si="49"/>
        <v>R/W</v>
      </c>
      <c r="N105" s="45"/>
      <c r="O105" s="45" t="str">
        <f>IF(J105&lt;&gt;"",DEC2HEX(getValFromImage(HEX2DEC(H105),J105,HEX2DEC(L105),regImage)),getValFromImage(HEX2DEC(H104),J104,HEX2DEC(L104),regImage))</f>
        <v>0</v>
      </c>
      <c r="P105" s="45"/>
      <c r="Q105" s="45"/>
      <c r="R105" s="45">
        <f t="shared" si="50"/>
        <v>0</v>
      </c>
      <c r="S105" s="45">
        <f t="shared" si="51"/>
        <v>0</v>
      </c>
      <c r="T105" s="45"/>
      <c r="U105" s="376"/>
      <c r="V105" t="str">
        <f t="shared" si="52"/>
        <v/>
      </c>
      <c r="X105" s="373"/>
      <c r="Y105" s="45"/>
      <c r="Z105" s="45"/>
      <c r="AA105" s="45"/>
      <c r="AB105" s="374"/>
      <c r="AC105" s="374"/>
      <c r="AD105" s="374"/>
      <c r="AE105" s="376"/>
    </row>
    <row r="106" spans="2:31" x14ac:dyDescent="0.25">
      <c r="B106" s="373">
        <f t="shared" si="45"/>
        <v>6</v>
      </c>
      <c r="C106" s="45">
        <f t="shared" si="46"/>
        <v>73</v>
      </c>
      <c r="D106" s="45">
        <f t="shared" si="47"/>
        <v>92</v>
      </c>
      <c r="E106" s="45">
        <f t="shared" si="43"/>
        <v>0</v>
      </c>
      <c r="F106" s="374" t="str">
        <f>F102</f>
        <v>interrupt</v>
      </c>
      <c r="G106" s="375" t="str">
        <f>regList!F39</f>
        <v>DetectionCondition1</v>
      </c>
      <c r="H106" s="45" t="str">
        <f>regList!E39</f>
        <v>63</v>
      </c>
      <c r="I106" s="374" t="s">
        <v>318</v>
      </c>
      <c r="J106" s="45">
        <v>7</v>
      </c>
      <c r="K106" s="45">
        <v>1</v>
      </c>
      <c r="L106" s="45" t="str">
        <f t="shared" si="44"/>
        <v>1</v>
      </c>
      <c r="M106" s="45" t="str">
        <f t="shared" si="49"/>
        <v>R/W</v>
      </c>
      <c r="N106" s="45"/>
      <c r="O106" s="45" t="str">
        <f>IF(J106&lt;&gt;"",DEC2HEX(getValFromImage(HEX2DEC(H106),J106,HEX2DEC(L106),regImage)),getValFromImage(HEX2DEC(H105),J105,HEX2DEC(L105),regImage))</f>
        <v>0</v>
      </c>
      <c r="P106" s="45"/>
      <c r="Q106" s="45"/>
      <c r="R106" s="45">
        <f t="shared" si="50"/>
        <v>0</v>
      </c>
      <c r="S106" s="45">
        <f t="shared" si="51"/>
        <v>0</v>
      </c>
      <c r="T106" s="45"/>
      <c r="U106" s="376"/>
      <c r="V106" t="str">
        <f t="shared" si="52"/>
        <v/>
      </c>
      <c r="X106" s="373"/>
      <c r="Y106" s="45"/>
      <c r="Z106" s="45"/>
      <c r="AA106" s="45"/>
      <c r="AB106" s="374"/>
      <c r="AC106" s="374"/>
      <c r="AD106" s="374"/>
      <c r="AE106" s="376"/>
    </row>
    <row r="107" spans="2:31" x14ac:dyDescent="0.25">
      <c r="B107" s="373">
        <f t="shared" si="45"/>
        <v>6</v>
      </c>
      <c r="C107" s="45">
        <f t="shared" si="46"/>
        <v>73</v>
      </c>
      <c r="D107" s="45">
        <f t="shared" si="47"/>
        <v>93</v>
      </c>
      <c r="E107" s="45">
        <f t="shared" si="43"/>
        <v>0</v>
      </c>
      <c r="F107" s="374" t="str">
        <f t="shared" ref="F107:F113" si="58">F106</f>
        <v>interrupt</v>
      </c>
      <c r="G107" s="375" t="str">
        <f t="shared" ref="G107:G113" si="59">G106</f>
        <v>DetectionCondition1</v>
      </c>
      <c r="H107" s="45" t="str">
        <f t="shared" ref="H107:H113" si="60">H106</f>
        <v>63</v>
      </c>
      <c r="I107" s="374" t="s">
        <v>320</v>
      </c>
      <c r="J107" s="45">
        <f>J106-1</f>
        <v>6</v>
      </c>
      <c r="K107" s="45">
        <f>K106</f>
        <v>1</v>
      </c>
      <c r="L107" s="45" t="str">
        <f t="shared" si="44"/>
        <v>1</v>
      </c>
      <c r="M107" s="45" t="str">
        <f t="shared" si="49"/>
        <v>R/W</v>
      </c>
      <c r="N107" s="45"/>
      <c r="O107" s="45" t="str">
        <f>IF(J107&lt;&gt;"",DEC2HEX(getValFromImage(HEX2DEC(H107),J107,HEX2DEC(L107),regImage)),getValFromImage(HEX2DEC(H106),J106,HEX2DEC(L106),regImage))</f>
        <v>0</v>
      </c>
      <c r="P107" s="45"/>
      <c r="Q107" s="45"/>
      <c r="R107" s="45">
        <f t="shared" si="50"/>
        <v>0</v>
      </c>
      <c r="S107" s="45">
        <f t="shared" si="51"/>
        <v>0</v>
      </c>
      <c r="T107" s="45"/>
      <c r="U107" s="376"/>
      <c r="V107" t="str">
        <f t="shared" si="52"/>
        <v/>
      </c>
      <c r="X107" s="373"/>
      <c r="Y107" s="45"/>
      <c r="Z107" s="45"/>
      <c r="AA107" s="45"/>
      <c r="AB107" s="374"/>
      <c r="AC107" s="374"/>
      <c r="AD107" s="374"/>
      <c r="AE107" s="376"/>
    </row>
    <row r="108" spans="2:31" x14ac:dyDescent="0.25">
      <c r="B108" s="373">
        <f t="shared" si="45"/>
        <v>6</v>
      </c>
      <c r="C108" s="45">
        <f t="shared" si="46"/>
        <v>73</v>
      </c>
      <c r="D108" s="45">
        <f t="shared" si="47"/>
        <v>94</v>
      </c>
      <c r="E108" s="45">
        <f t="shared" si="43"/>
        <v>0</v>
      </c>
      <c r="F108" s="374" t="str">
        <f t="shared" si="58"/>
        <v>interrupt</v>
      </c>
      <c r="G108" s="375" t="str">
        <f t="shared" si="59"/>
        <v>DetectionCondition1</v>
      </c>
      <c r="H108" s="45" t="str">
        <f t="shared" si="60"/>
        <v>63</v>
      </c>
      <c r="I108" s="374" t="s">
        <v>321</v>
      </c>
      <c r="J108" s="45">
        <f t="shared" ref="J108:J113" si="61">J107-1</f>
        <v>5</v>
      </c>
      <c r="K108" s="45">
        <f t="shared" ref="K108:K113" si="62">K107</f>
        <v>1</v>
      </c>
      <c r="L108" s="45" t="str">
        <f t="shared" si="44"/>
        <v>1</v>
      </c>
      <c r="M108" s="45" t="str">
        <f t="shared" si="49"/>
        <v>R/W</v>
      </c>
      <c r="N108" s="45"/>
      <c r="O108" s="45" t="str">
        <f>IF(J108&lt;&gt;"",DEC2HEX(getValFromImage(HEX2DEC(H108),J108,HEX2DEC(L108),regImage)),getValFromImage(HEX2DEC(H107),J107,HEX2DEC(L107),regImage))</f>
        <v>0</v>
      </c>
      <c r="P108" s="45"/>
      <c r="Q108" s="45"/>
      <c r="R108" s="45">
        <f t="shared" si="50"/>
        <v>0</v>
      </c>
      <c r="S108" s="45">
        <f t="shared" si="51"/>
        <v>0</v>
      </c>
      <c r="T108" s="45"/>
      <c r="U108" s="376"/>
      <c r="V108" t="str">
        <f t="shared" si="52"/>
        <v/>
      </c>
      <c r="X108" s="373"/>
      <c r="Y108" s="45"/>
      <c r="Z108" s="45"/>
      <c r="AA108" s="45"/>
      <c r="AB108" s="374"/>
      <c r="AC108" s="374"/>
      <c r="AD108" s="374"/>
      <c r="AE108" s="376"/>
    </row>
    <row r="109" spans="2:31" x14ac:dyDescent="0.25">
      <c r="B109" s="373">
        <f t="shared" si="45"/>
        <v>6</v>
      </c>
      <c r="C109" s="45">
        <f t="shared" si="46"/>
        <v>73</v>
      </c>
      <c r="D109" s="45">
        <f t="shared" si="47"/>
        <v>95</v>
      </c>
      <c r="E109" s="45">
        <f t="shared" si="43"/>
        <v>0</v>
      </c>
      <c r="F109" s="374" t="str">
        <f t="shared" si="58"/>
        <v>interrupt</v>
      </c>
      <c r="G109" s="375" t="str">
        <f t="shared" si="59"/>
        <v>DetectionCondition1</v>
      </c>
      <c r="H109" s="45" t="str">
        <f t="shared" si="60"/>
        <v>63</v>
      </c>
      <c r="I109" s="374" t="s">
        <v>322</v>
      </c>
      <c r="J109" s="45">
        <f t="shared" si="61"/>
        <v>4</v>
      </c>
      <c r="K109" s="45">
        <f t="shared" si="62"/>
        <v>1</v>
      </c>
      <c r="L109" s="45" t="str">
        <f t="shared" si="44"/>
        <v>1</v>
      </c>
      <c r="M109" s="45" t="str">
        <f t="shared" si="49"/>
        <v>R/W</v>
      </c>
      <c r="N109" s="45"/>
      <c r="O109" s="45" t="str">
        <f>IF(J109&lt;&gt;"",DEC2HEX(getValFromImage(HEX2DEC(H109),J109,HEX2DEC(L109),regImage)),getValFromImage(HEX2DEC(H108),J108,HEX2DEC(L108),regImage))</f>
        <v>0</v>
      </c>
      <c r="P109" s="45"/>
      <c r="Q109" s="45"/>
      <c r="R109" s="45">
        <f t="shared" si="50"/>
        <v>0</v>
      </c>
      <c r="S109" s="45">
        <f t="shared" si="51"/>
        <v>0</v>
      </c>
      <c r="T109" s="45"/>
      <c r="U109" s="376"/>
      <c r="V109" t="str">
        <f t="shared" si="52"/>
        <v/>
      </c>
      <c r="X109" s="373"/>
      <c r="Y109" s="45"/>
      <c r="Z109" s="45"/>
      <c r="AA109" s="45"/>
      <c r="AB109" s="374"/>
      <c r="AC109" s="374"/>
      <c r="AD109" s="374"/>
      <c r="AE109" s="376"/>
    </row>
    <row r="110" spans="2:31" x14ac:dyDescent="0.25">
      <c r="B110" s="373">
        <f t="shared" si="45"/>
        <v>6</v>
      </c>
      <c r="C110" s="45">
        <f t="shared" si="46"/>
        <v>73</v>
      </c>
      <c r="D110" s="45">
        <f t="shared" si="47"/>
        <v>96</v>
      </c>
      <c r="E110" s="45">
        <f t="shared" si="43"/>
        <v>0</v>
      </c>
      <c r="F110" s="374" t="str">
        <f t="shared" si="58"/>
        <v>interrupt</v>
      </c>
      <c r="G110" s="375" t="str">
        <f t="shared" si="59"/>
        <v>DetectionCondition1</v>
      </c>
      <c r="H110" s="45" t="str">
        <f t="shared" si="60"/>
        <v>63</v>
      </c>
      <c r="I110" s="374" t="s">
        <v>323</v>
      </c>
      <c r="J110" s="45">
        <f t="shared" si="61"/>
        <v>3</v>
      </c>
      <c r="K110" s="45">
        <f t="shared" si="62"/>
        <v>1</v>
      </c>
      <c r="L110" s="45" t="str">
        <f t="shared" si="44"/>
        <v>1</v>
      </c>
      <c r="M110" s="45" t="str">
        <f t="shared" si="49"/>
        <v>R/W</v>
      </c>
      <c r="N110" s="45"/>
      <c r="O110" s="45" t="str">
        <f>IF(J110&lt;&gt;"",DEC2HEX(getValFromImage(HEX2DEC(H110),J110,HEX2DEC(L110),regImage)),getValFromImage(HEX2DEC(H109),J109,HEX2DEC(L109),regImage))</f>
        <v>0</v>
      </c>
      <c r="P110" s="45"/>
      <c r="Q110" s="45"/>
      <c r="R110" s="45">
        <f t="shared" si="50"/>
        <v>0</v>
      </c>
      <c r="S110" s="45">
        <f t="shared" si="51"/>
        <v>0</v>
      </c>
      <c r="T110" s="45"/>
      <c r="U110" s="376"/>
      <c r="V110" t="str">
        <f t="shared" si="52"/>
        <v/>
      </c>
      <c r="X110" s="373"/>
      <c r="Y110" s="45"/>
      <c r="Z110" s="45"/>
      <c r="AA110" s="45"/>
      <c r="AB110" s="374"/>
      <c r="AC110" s="374"/>
      <c r="AD110" s="374"/>
      <c r="AE110" s="376"/>
    </row>
    <row r="111" spans="2:31" x14ac:dyDescent="0.25">
      <c r="B111" s="373">
        <f t="shared" si="45"/>
        <v>6</v>
      </c>
      <c r="C111" s="45">
        <f t="shared" si="46"/>
        <v>73</v>
      </c>
      <c r="D111" s="45">
        <f t="shared" si="47"/>
        <v>97</v>
      </c>
      <c r="E111" s="45">
        <f t="shared" si="43"/>
        <v>0</v>
      </c>
      <c r="F111" s="374" t="str">
        <f t="shared" si="58"/>
        <v>interrupt</v>
      </c>
      <c r="G111" s="375" t="str">
        <f t="shared" si="59"/>
        <v>DetectionCondition1</v>
      </c>
      <c r="H111" s="45" t="str">
        <f t="shared" si="60"/>
        <v>63</v>
      </c>
      <c r="I111" s="374" t="s">
        <v>324</v>
      </c>
      <c r="J111" s="45">
        <f t="shared" si="61"/>
        <v>2</v>
      </c>
      <c r="K111" s="45">
        <f t="shared" si="62"/>
        <v>1</v>
      </c>
      <c r="L111" s="45" t="str">
        <f t="shared" si="44"/>
        <v>1</v>
      </c>
      <c r="M111" s="45" t="str">
        <f t="shared" si="49"/>
        <v>R/W</v>
      </c>
      <c r="N111" s="45"/>
      <c r="O111" s="45" t="str">
        <f>IF(J111&lt;&gt;"",DEC2HEX(getValFromImage(HEX2DEC(H111),J111,HEX2DEC(L111),regImage)),getValFromImage(HEX2DEC(H110),J110,HEX2DEC(L110),regImage))</f>
        <v>0</v>
      </c>
      <c r="P111" s="45"/>
      <c r="Q111" s="45"/>
      <c r="R111" s="45">
        <f t="shared" si="50"/>
        <v>0</v>
      </c>
      <c r="S111" s="45">
        <f t="shared" si="51"/>
        <v>0</v>
      </c>
      <c r="T111" s="45"/>
      <c r="U111" s="376"/>
      <c r="V111" t="str">
        <f t="shared" si="52"/>
        <v/>
      </c>
      <c r="X111" s="373"/>
      <c r="Y111" s="45"/>
      <c r="Z111" s="45"/>
      <c r="AA111" s="45"/>
      <c r="AB111" s="374"/>
      <c r="AC111" s="374"/>
      <c r="AD111" s="374"/>
      <c r="AE111" s="376"/>
    </row>
    <row r="112" spans="2:31" x14ac:dyDescent="0.25">
      <c r="B112" s="373">
        <f t="shared" si="45"/>
        <v>6</v>
      </c>
      <c r="C112" s="45">
        <f t="shared" si="46"/>
        <v>73</v>
      </c>
      <c r="D112" s="45">
        <f t="shared" si="47"/>
        <v>98</v>
      </c>
      <c r="E112" s="45">
        <f t="shared" si="43"/>
        <v>0</v>
      </c>
      <c r="F112" s="374" t="str">
        <f t="shared" si="58"/>
        <v>interrupt</v>
      </c>
      <c r="G112" s="375" t="str">
        <f t="shared" si="59"/>
        <v>DetectionCondition1</v>
      </c>
      <c r="H112" s="45" t="str">
        <f t="shared" si="60"/>
        <v>63</v>
      </c>
      <c r="I112" s="374" t="s">
        <v>325</v>
      </c>
      <c r="J112" s="45">
        <f t="shared" si="61"/>
        <v>1</v>
      </c>
      <c r="K112" s="45">
        <f t="shared" si="62"/>
        <v>1</v>
      </c>
      <c r="L112" s="45" t="str">
        <f t="shared" si="44"/>
        <v>1</v>
      </c>
      <c r="M112" s="45" t="str">
        <f t="shared" si="49"/>
        <v>R/W</v>
      </c>
      <c r="N112" s="45"/>
      <c r="O112" s="45" t="str">
        <f>IF(J112&lt;&gt;"",DEC2HEX(getValFromImage(HEX2DEC(H112),J112,HEX2DEC(L112),regImage)),getValFromImage(HEX2DEC(H111),J111,HEX2DEC(L111),regImage))</f>
        <v>0</v>
      </c>
      <c r="P112" s="45"/>
      <c r="Q112" s="45"/>
      <c r="R112" s="45">
        <f t="shared" si="50"/>
        <v>0</v>
      </c>
      <c r="S112" s="45">
        <f t="shared" si="51"/>
        <v>0</v>
      </c>
      <c r="T112" s="45"/>
      <c r="U112" s="376"/>
      <c r="V112" t="str">
        <f t="shared" si="52"/>
        <v/>
      </c>
      <c r="X112" s="373"/>
      <c r="Y112" s="45"/>
      <c r="Z112" s="45"/>
      <c r="AA112" s="45"/>
      <c r="AB112" s="374"/>
      <c r="AC112" s="374"/>
      <c r="AD112" s="374"/>
      <c r="AE112" s="376"/>
    </row>
    <row r="113" spans="2:31" x14ac:dyDescent="0.25">
      <c r="B113" s="373">
        <f t="shared" si="45"/>
        <v>6</v>
      </c>
      <c r="C113" s="45">
        <f t="shared" si="46"/>
        <v>73</v>
      </c>
      <c r="D113" s="45">
        <f t="shared" si="47"/>
        <v>99</v>
      </c>
      <c r="E113" s="45">
        <f t="shared" si="43"/>
        <v>0</v>
      </c>
      <c r="F113" s="374" t="str">
        <f t="shared" si="58"/>
        <v>interrupt</v>
      </c>
      <c r="G113" s="375" t="str">
        <f t="shared" si="59"/>
        <v>DetectionCondition1</v>
      </c>
      <c r="H113" s="45" t="str">
        <f t="shared" si="60"/>
        <v>63</v>
      </c>
      <c r="I113" s="374" t="s">
        <v>326</v>
      </c>
      <c r="J113" s="45">
        <f t="shared" si="61"/>
        <v>0</v>
      </c>
      <c r="K113" s="45">
        <f t="shared" si="62"/>
        <v>1</v>
      </c>
      <c r="L113" s="45" t="str">
        <f t="shared" si="44"/>
        <v>1</v>
      </c>
      <c r="M113" s="45" t="str">
        <f t="shared" si="49"/>
        <v>R/W</v>
      </c>
      <c r="N113" s="45"/>
      <c r="O113" s="45" t="str">
        <f>IF(J113&lt;&gt;"",DEC2HEX(getValFromImage(HEX2DEC(H113),J113,HEX2DEC(L113),regImage)),getValFromImage(HEX2DEC(H112),J112,HEX2DEC(L112),regImage))</f>
        <v>0</v>
      </c>
      <c r="P113" s="45"/>
      <c r="Q113" s="45"/>
      <c r="R113" s="45">
        <f t="shared" si="50"/>
        <v>0</v>
      </c>
      <c r="S113" s="45">
        <f t="shared" si="51"/>
        <v>0</v>
      </c>
      <c r="T113" s="45"/>
      <c r="U113" s="376"/>
      <c r="V113" t="str">
        <f t="shared" si="52"/>
        <v/>
      </c>
      <c r="X113" s="373"/>
      <c r="Y113" s="45"/>
      <c r="Z113" s="45"/>
      <c r="AA113" s="45"/>
      <c r="AB113" s="374"/>
      <c r="AC113" s="374"/>
      <c r="AD113" s="374"/>
      <c r="AE113" s="376"/>
    </row>
    <row r="114" spans="2:31" x14ac:dyDescent="0.25">
      <c r="B114" s="373">
        <f t="shared" si="45"/>
        <v>6</v>
      </c>
      <c r="C114" s="45">
        <f t="shared" si="46"/>
        <v>74</v>
      </c>
      <c r="D114" s="45">
        <f t="shared" si="47"/>
        <v>100</v>
      </c>
      <c r="E114" s="45">
        <f t="shared" si="43"/>
        <v>0</v>
      </c>
      <c r="F114" s="374" t="str">
        <f>F106</f>
        <v>interrupt</v>
      </c>
      <c r="G114" s="375" t="str">
        <f>regList!F40</f>
        <v>DetectionCondition2</v>
      </c>
      <c r="H114" s="45" t="str">
        <f>regList!E40</f>
        <v>64</v>
      </c>
      <c r="I114" s="374" t="s">
        <v>319</v>
      </c>
      <c r="J114" s="45">
        <v>7</v>
      </c>
      <c r="K114" s="45">
        <v>1</v>
      </c>
      <c r="L114" s="45" t="str">
        <f t="shared" si="44"/>
        <v>1</v>
      </c>
      <c r="M114" s="45" t="str">
        <f t="shared" si="49"/>
        <v>R/W</v>
      </c>
      <c r="N114" s="45"/>
      <c r="O114" s="45" t="str">
        <f>IF(J114&lt;&gt;"",DEC2HEX(getValFromImage(HEX2DEC(H114),J114,HEX2DEC(L114),regImage)),getValFromImage(HEX2DEC(H113),J113,HEX2DEC(L113),regImage))</f>
        <v>0</v>
      </c>
      <c r="P114" s="45"/>
      <c r="Q114" s="45"/>
      <c r="R114" s="45">
        <f t="shared" si="50"/>
        <v>0</v>
      </c>
      <c r="S114" s="45">
        <f t="shared" si="51"/>
        <v>0</v>
      </c>
      <c r="T114" s="45"/>
      <c r="U114" s="376"/>
      <c r="V114" t="str">
        <f t="shared" si="52"/>
        <v/>
      </c>
      <c r="X114" s="373"/>
      <c r="Y114" s="45"/>
      <c r="Z114" s="45"/>
      <c r="AA114" s="45"/>
      <c r="AB114" s="374"/>
      <c r="AC114" s="374"/>
      <c r="AD114" s="374"/>
      <c r="AE114" s="376"/>
    </row>
    <row r="115" spans="2:31" x14ac:dyDescent="0.25">
      <c r="B115" s="373">
        <f t="shared" si="45"/>
        <v>6</v>
      </c>
      <c r="C115" s="45">
        <f t="shared" si="46"/>
        <v>74</v>
      </c>
      <c r="D115" s="45">
        <f t="shared" si="47"/>
        <v>101</v>
      </c>
      <c r="E115" s="45">
        <f t="shared" si="43"/>
        <v>0</v>
      </c>
      <c r="F115" s="374" t="str">
        <f t="shared" ref="F115:F121" si="63">F114</f>
        <v>interrupt</v>
      </c>
      <c r="G115" s="375" t="str">
        <f t="shared" ref="G115:G121" si="64">G114</f>
        <v>DetectionCondition2</v>
      </c>
      <c r="H115" s="45" t="str">
        <f t="shared" ref="H115:H121" si="65">H114</f>
        <v>64</v>
      </c>
      <c r="I115" s="374" t="s">
        <v>327</v>
      </c>
      <c r="J115" s="45">
        <f>J114-1</f>
        <v>6</v>
      </c>
      <c r="K115" s="45">
        <f>K114</f>
        <v>1</v>
      </c>
      <c r="L115" s="45" t="str">
        <f t="shared" si="44"/>
        <v>1</v>
      </c>
      <c r="M115" s="45" t="str">
        <f t="shared" si="49"/>
        <v>R/W</v>
      </c>
      <c r="N115" s="45"/>
      <c r="O115" s="45" t="str">
        <f>IF(J115&lt;&gt;"",DEC2HEX(getValFromImage(HEX2DEC(H115),J115,HEX2DEC(L115),regImage)),getValFromImage(HEX2DEC(H114),J114,HEX2DEC(L114),regImage))</f>
        <v>0</v>
      </c>
      <c r="P115" s="45"/>
      <c r="Q115" s="45"/>
      <c r="R115" s="45">
        <f t="shared" si="50"/>
        <v>0</v>
      </c>
      <c r="S115" s="45">
        <f t="shared" si="51"/>
        <v>0</v>
      </c>
      <c r="T115" s="45"/>
      <c r="U115" s="376"/>
      <c r="V115" t="str">
        <f t="shared" si="52"/>
        <v/>
      </c>
      <c r="X115" s="373"/>
      <c r="Y115" s="45"/>
      <c r="Z115" s="45"/>
      <c r="AA115" s="45"/>
      <c r="AB115" s="374"/>
      <c r="AC115" s="374"/>
      <c r="AD115" s="374"/>
      <c r="AE115" s="376"/>
    </row>
    <row r="116" spans="2:31" x14ac:dyDescent="0.25">
      <c r="B116" s="373">
        <f t="shared" si="45"/>
        <v>6</v>
      </c>
      <c r="C116" s="45">
        <f t="shared" si="46"/>
        <v>74</v>
      </c>
      <c r="D116" s="45">
        <f t="shared" si="47"/>
        <v>102</v>
      </c>
      <c r="E116" s="45">
        <f t="shared" si="43"/>
        <v>0</v>
      </c>
      <c r="F116" s="374" t="str">
        <f t="shared" si="63"/>
        <v>interrupt</v>
      </c>
      <c r="G116" s="375" t="str">
        <f t="shared" si="64"/>
        <v>DetectionCondition2</v>
      </c>
      <c r="H116" s="45" t="str">
        <f t="shared" si="65"/>
        <v>64</v>
      </c>
      <c r="I116" s="374" t="s">
        <v>328</v>
      </c>
      <c r="J116" s="45">
        <f t="shared" ref="J116:J121" si="66">J115-1</f>
        <v>5</v>
      </c>
      <c r="K116" s="45">
        <f t="shared" ref="K116:K121" si="67">K115</f>
        <v>1</v>
      </c>
      <c r="L116" s="45" t="str">
        <f t="shared" si="44"/>
        <v>1</v>
      </c>
      <c r="M116" s="45" t="str">
        <f t="shared" si="49"/>
        <v>R/W</v>
      </c>
      <c r="N116" s="45"/>
      <c r="O116" s="45" t="str">
        <f>IF(J116&lt;&gt;"",DEC2HEX(getValFromImage(HEX2DEC(H116),J116,HEX2DEC(L116),regImage)),getValFromImage(HEX2DEC(H115),J115,HEX2DEC(L115),regImage))</f>
        <v>0</v>
      </c>
      <c r="P116" s="45"/>
      <c r="Q116" s="45"/>
      <c r="R116" s="45">
        <f t="shared" si="50"/>
        <v>0</v>
      </c>
      <c r="S116" s="45">
        <f t="shared" si="51"/>
        <v>0</v>
      </c>
      <c r="T116" s="45"/>
      <c r="U116" s="376"/>
      <c r="V116" t="str">
        <f t="shared" si="52"/>
        <v/>
      </c>
      <c r="X116" s="373"/>
      <c r="Y116" s="45"/>
      <c r="Z116" s="45"/>
      <c r="AA116" s="45"/>
      <c r="AB116" s="374"/>
      <c r="AC116" s="374"/>
      <c r="AD116" s="374"/>
      <c r="AE116" s="376"/>
    </row>
    <row r="117" spans="2:31" x14ac:dyDescent="0.25">
      <c r="B117" s="373">
        <f t="shared" si="45"/>
        <v>6</v>
      </c>
      <c r="C117" s="45">
        <f t="shared" si="46"/>
        <v>74</v>
      </c>
      <c r="D117" s="45">
        <f t="shared" si="47"/>
        <v>103</v>
      </c>
      <c r="E117" s="45">
        <f t="shared" si="43"/>
        <v>0</v>
      </c>
      <c r="F117" s="374" t="str">
        <f t="shared" si="63"/>
        <v>interrupt</v>
      </c>
      <c r="G117" s="375" t="str">
        <f t="shared" si="64"/>
        <v>DetectionCondition2</v>
      </c>
      <c r="H117" s="45" t="str">
        <f t="shared" si="65"/>
        <v>64</v>
      </c>
      <c r="I117" s="374" t="s">
        <v>329</v>
      </c>
      <c r="J117" s="45">
        <f t="shared" si="66"/>
        <v>4</v>
      </c>
      <c r="K117" s="45">
        <f t="shared" si="67"/>
        <v>1</v>
      </c>
      <c r="L117" s="45" t="str">
        <f t="shared" si="44"/>
        <v>1</v>
      </c>
      <c r="M117" s="45" t="str">
        <f t="shared" si="49"/>
        <v>R/W</v>
      </c>
      <c r="N117" s="45"/>
      <c r="O117" s="45" t="str">
        <f>IF(J117&lt;&gt;"",DEC2HEX(getValFromImage(HEX2DEC(H117),J117,HEX2DEC(L117),regImage)),getValFromImage(HEX2DEC(H116),J116,HEX2DEC(L116),regImage))</f>
        <v>0</v>
      </c>
      <c r="P117" s="45"/>
      <c r="Q117" s="45"/>
      <c r="R117" s="45">
        <f t="shared" si="50"/>
        <v>0</v>
      </c>
      <c r="S117" s="45">
        <f t="shared" si="51"/>
        <v>0</v>
      </c>
      <c r="T117" s="45"/>
      <c r="U117" s="376"/>
      <c r="V117" t="str">
        <f t="shared" si="52"/>
        <v/>
      </c>
      <c r="X117" s="373"/>
      <c r="Y117" s="45"/>
      <c r="Z117" s="45"/>
      <c r="AA117" s="45"/>
      <c r="AB117" s="374"/>
      <c r="AC117" s="374"/>
      <c r="AD117" s="374"/>
      <c r="AE117" s="376"/>
    </row>
    <row r="118" spans="2:31" x14ac:dyDescent="0.25">
      <c r="B118" s="373">
        <f t="shared" si="45"/>
        <v>6</v>
      </c>
      <c r="C118" s="45">
        <f t="shared" si="46"/>
        <v>74</v>
      </c>
      <c r="D118" s="45">
        <f t="shared" si="47"/>
        <v>104</v>
      </c>
      <c r="E118" s="45">
        <f t="shared" si="43"/>
        <v>0</v>
      </c>
      <c r="F118" s="374" t="str">
        <f t="shared" si="63"/>
        <v>interrupt</v>
      </c>
      <c r="G118" s="375" t="str">
        <f t="shared" si="64"/>
        <v>DetectionCondition2</v>
      </c>
      <c r="H118" s="45" t="str">
        <f t="shared" si="65"/>
        <v>64</v>
      </c>
      <c r="I118" s="374" t="s">
        <v>330</v>
      </c>
      <c r="J118" s="45">
        <f t="shared" si="66"/>
        <v>3</v>
      </c>
      <c r="K118" s="45">
        <f t="shared" si="67"/>
        <v>1</v>
      </c>
      <c r="L118" s="45" t="str">
        <f t="shared" si="44"/>
        <v>1</v>
      </c>
      <c r="M118" s="45" t="str">
        <f t="shared" si="49"/>
        <v>R/W</v>
      </c>
      <c r="N118" s="45"/>
      <c r="O118" s="45" t="str">
        <f>IF(J118&lt;&gt;"",DEC2HEX(getValFromImage(HEX2DEC(H118),J118,HEX2DEC(L118),regImage)),getValFromImage(HEX2DEC(H117),J117,HEX2DEC(L117),regImage))</f>
        <v>0</v>
      </c>
      <c r="P118" s="45"/>
      <c r="Q118" s="45"/>
      <c r="R118" s="45">
        <f t="shared" si="50"/>
        <v>0</v>
      </c>
      <c r="S118" s="45">
        <f t="shared" si="51"/>
        <v>0</v>
      </c>
      <c r="T118" s="45"/>
      <c r="U118" s="376"/>
      <c r="V118" t="str">
        <f t="shared" si="52"/>
        <v/>
      </c>
      <c r="X118" s="373"/>
      <c r="Y118" s="45"/>
      <c r="Z118" s="45"/>
      <c r="AA118" s="45"/>
      <c r="AB118" s="374"/>
      <c r="AC118" s="374"/>
      <c r="AD118" s="374"/>
      <c r="AE118" s="376"/>
    </row>
    <row r="119" spans="2:31" x14ac:dyDescent="0.25">
      <c r="B119" s="373">
        <f t="shared" si="45"/>
        <v>6</v>
      </c>
      <c r="C119" s="45">
        <f t="shared" si="46"/>
        <v>74</v>
      </c>
      <c r="D119" s="45">
        <f t="shared" si="47"/>
        <v>105</v>
      </c>
      <c r="E119" s="45">
        <f t="shared" si="43"/>
        <v>0</v>
      </c>
      <c r="F119" s="374" t="str">
        <f t="shared" si="63"/>
        <v>interrupt</v>
      </c>
      <c r="G119" s="375" t="str">
        <f t="shared" si="64"/>
        <v>DetectionCondition2</v>
      </c>
      <c r="H119" s="45" t="str">
        <f t="shared" si="65"/>
        <v>64</v>
      </c>
      <c r="I119" s="374" t="s">
        <v>331</v>
      </c>
      <c r="J119" s="45">
        <f t="shared" si="66"/>
        <v>2</v>
      </c>
      <c r="K119" s="45">
        <f t="shared" si="67"/>
        <v>1</v>
      </c>
      <c r="L119" s="45" t="str">
        <f t="shared" si="44"/>
        <v>1</v>
      </c>
      <c r="M119" s="45" t="str">
        <f t="shared" si="49"/>
        <v>R/W</v>
      </c>
      <c r="N119" s="45"/>
      <c r="O119" s="45" t="str">
        <f>IF(J119&lt;&gt;"",DEC2HEX(getValFromImage(HEX2DEC(H119),J119,HEX2DEC(L119),regImage)),getValFromImage(HEX2DEC(H118),J118,HEX2DEC(L118),regImage))</f>
        <v>0</v>
      </c>
      <c r="P119" s="45"/>
      <c r="Q119" s="45"/>
      <c r="R119" s="45">
        <f t="shared" si="50"/>
        <v>0</v>
      </c>
      <c r="S119" s="45">
        <f t="shared" si="51"/>
        <v>0</v>
      </c>
      <c r="T119" s="45"/>
      <c r="U119" s="376"/>
      <c r="V119" t="str">
        <f t="shared" si="52"/>
        <v/>
      </c>
      <c r="X119" s="373"/>
      <c r="Y119" s="45"/>
      <c r="Z119" s="45"/>
      <c r="AA119" s="45"/>
      <c r="AB119" s="374"/>
      <c r="AC119" s="374"/>
      <c r="AD119" s="374"/>
      <c r="AE119" s="376"/>
    </row>
    <row r="120" spans="2:31" x14ac:dyDescent="0.25">
      <c r="B120" s="373">
        <f t="shared" si="45"/>
        <v>6</v>
      </c>
      <c r="C120" s="45">
        <f t="shared" si="46"/>
        <v>74</v>
      </c>
      <c r="D120" s="45">
        <f t="shared" si="47"/>
        <v>106</v>
      </c>
      <c r="E120" s="45">
        <f t="shared" si="43"/>
        <v>0</v>
      </c>
      <c r="F120" s="374" t="str">
        <f t="shared" si="63"/>
        <v>interrupt</v>
      </c>
      <c r="G120" s="375" t="str">
        <f t="shared" si="64"/>
        <v>DetectionCondition2</v>
      </c>
      <c r="H120" s="45" t="str">
        <f t="shared" si="65"/>
        <v>64</v>
      </c>
      <c r="I120" s="374" t="s">
        <v>332</v>
      </c>
      <c r="J120" s="45">
        <f t="shared" si="66"/>
        <v>1</v>
      </c>
      <c r="K120" s="45">
        <f t="shared" si="67"/>
        <v>1</v>
      </c>
      <c r="L120" s="45" t="str">
        <f t="shared" si="44"/>
        <v>1</v>
      </c>
      <c r="M120" s="45" t="str">
        <f t="shared" si="49"/>
        <v>R/W</v>
      </c>
      <c r="N120" s="45"/>
      <c r="O120" s="45" t="str">
        <f>IF(J120&lt;&gt;"",DEC2HEX(getValFromImage(HEX2DEC(H120),J120,HEX2DEC(L120),regImage)),getValFromImage(HEX2DEC(H119),J119,HEX2DEC(L119),regImage))</f>
        <v>0</v>
      </c>
      <c r="P120" s="45"/>
      <c r="Q120" s="45"/>
      <c r="R120" s="45">
        <f t="shared" si="50"/>
        <v>0</v>
      </c>
      <c r="S120" s="45">
        <f t="shared" si="51"/>
        <v>0</v>
      </c>
      <c r="T120" s="45"/>
      <c r="U120" s="376"/>
      <c r="V120" t="str">
        <f t="shared" si="52"/>
        <v/>
      </c>
      <c r="X120" s="373"/>
      <c r="Y120" s="45"/>
      <c r="Z120" s="45"/>
      <c r="AA120" s="45"/>
      <c r="AB120" s="374"/>
      <c r="AC120" s="374"/>
      <c r="AD120" s="374"/>
      <c r="AE120" s="376"/>
    </row>
    <row r="121" spans="2:31" x14ac:dyDescent="0.25">
      <c r="B121" s="373">
        <f t="shared" si="45"/>
        <v>6</v>
      </c>
      <c r="C121" s="45">
        <f t="shared" si="46"/>
        <v>74</v>
      </c>
      <c r="D121" s="45">
        <f t="shared" si="47"/>
        <v>107</v>
      </c>
      <c r="E121" s="45">
        <f t="shared" si="43"/>
        <v>0</v>
      </c>
      <c r="F121" s="374" t="str">
        <f t="shared" si="63"/>
        <v>interrupt</v>
      </c>
      <c r="G121" s="375" t="str">
        <f t="shared" si="64"/>
        <v>DetectionCondition2</v>
      </c>
      <c r="H121" s="45" t="str">
        <f t="shared" si="65"/>
        <v>64</v>
      </c>
      <c r="I121" s="374" t="s">
        <v>333</v>
      </c>
      <c r="J121" s="45">
        <f t="shared" si="66"/>
        <v>0</v>
      </c>
      <c r="K121" s="45">
        <f t="shared" si="67"/>
        <v>1</v>
      </c>
      <c r="L121" s="45" t="str">
        <f t="shared" si="44"/>
        <v>1</v>
      </c>
      <c r="M121" s="45" t="str">
        <f t="shared" si="49"/>
        <v>R/W</v>
      </c>
      <c r="N121" s="45"/>
      <c r="O121" s="45" t="str">
        <f>IF(J121&lt;&gt;"",DEC2HEX(getValFromImage(HEX2DEC(H121),J121,HEX2DEC(L121),regImage)),getValFromImage(HEX2DEC(H120),J120,HEX2DEC(L120),regImage))</f>
        <v>0</v>
      </c>
      <c r="P121" s="45"/>
      <c r="Q121" s="45"/>
      <c r="R121" s="45">
        <f t="shared" si="50"/>
        <v>0</v>
      </c>
      <c r="S121" s="45">
        <f t="shared" si="51"/>
        <v>0</v>
      </c>
      <c r="T121" s="45"/>
      <c r="U121" s="376"/>
      <c r="V121" t="str">
        <f t="shared" si="52"/>
        <v/>
      </c>
      <c r="X121" s="373"/>
      <c r="Y121" s="45"/>
      <c r="Z121" s="45"/>
      <c r="AA121" s="45"/>
      <c r="AB121" s="374"/>
      <c r="AC121" s="374"/>
      <c r="AD121" s="374"/>
      <c r="AE121" s="376"/>
    </row>
    <row r="122" spans="2:31" x14ac:dyDescent="0.25">
      <c r="B122" s="373">
        <f t="shared" si="45"/>
        <v>6</v>
      </c>
      <c r="C122" s="45">
        <f t="shared" si="46"/>
        <v>75</v>
      </c>
      <c r="D122" s="45">
        <f t="shared" si="47"/>
        <v>108</v>
      </c>
      <c r="E122" s="45">
        <f t="shared" si="43"/>
        <v>0</v>
      </c>
      <c r="F122" s="374" t="str">
        <f>F114</f>
        <v>interrupt</v>
      </c>
      <c r="G122" s="375" t="str">
        <f>regList!F41</f>
        <v>ReferenceDistanceforMotionMSB</v>
      </c>
      <c r="H122" s="45" t="str">
        <f>regList!E41</f>
        <v>65</v>
      </c>
      <c r="I122" s="374" t="s">
        <v>334</v>
      </c>
      <c r="J122" s="45">
        <v>0</v>
      </c>
      <c r="K122" s="45">
        <v>16</v>
      </c>
      <c r="L122" s="45" t="str">
        <f t="shared" si="44"/>
        <v>FFFF</v>
      </c>
      <c r="M122" s="45" t="str">
        <f t="shared" si="49"/>
        <v>R/W</v>
      </c>
      <c r="N122" s="45"/>
      <c r="O122" s="45" t="str">
        <f>IF(J122&lt;&gt;"",DEC2HEX(getValFromImage(HEX2DEC(H122),J122,HEX2DEC(L122),regImage)),getValFromImage(HEX2DEC(H121),J121,HEX2DEC(L121),regImage))</f>
        <v>FA3C</v>
      </c>
      <c r="P122" s="45"/>
      <c r="Q122" s="45"/>
      <c r="R122" s="45">
        <f t="shared" si="50"/>
        <v>0</v>
      </c>
      <c r="S122" s="45">
        <f t="shared" si="51"/>
        <v>0</v>
      </c>
      <c r="T122" s="45"/>
      <c r="U122" s="376"/>
      <c r="V122" t="str">
        <f t="shared" si="52"/>
        <v/>
      </c>
      <c r="X122" s="373"/>
      <c r="Y122" s="45"/>
      <c r="Z122" s="45"/>
      <c r="AA122" s="45"/>
      <c r="AB122" s="374"/>
      <c r="AC122" s="374"/>
      <c r="AD122" s="374"/>
      <c r="AE122" s="376"/>
    </row>
    <row r="123" spans="2:31" x14ac:dyDescent="0.25">
      <c r="B123" s="373">
        <f t="shared" si="45"/>
        <v>6</v>
      </c>
      <c r="C123" s="45">
        <f t="shared" si="46"/>
        <v>76</v>
      </c>
      <c r="D123" s="45">
        <f t="shared" si="47"/>
        <v>108</v>
      </c>
      <c r="E123" s="45">
        <f t="shared" si="43"/>
        <v>0</v>
      </c>
      <c r="F123" s="374" t="str">
        <f t="shared" si="48"/>
        <v>interrupt</v>
      </c>
      <c r="G123" s="375" t="str">
        <f>regList!F42</f>
        <v>ReferenceDistanceforMotionLSB</v>
      </c>
      <c r="H123" s="45" t="str">
        <f>regList!E42</f>
        <v>66</v>
      </c>
      <c r="I123" s="374"/>
      <c r="J123" s="45"/>
      <c r="K123" s="45"/>
      <c r="L123" s="45" t="str">
        <f t="shared" si="44"/>
        <v/>
      </c>
      <c r="M123" s="45" t="str">
        <f t="shared" si="49"/>
        <v>R/W</v>
      </c>
      <c r="N123" s="45"/>
      <c r="O123" s="45">
        <f>IF(J123&lt;&gt;"",DEC2HEX(getValFromImage(HEX2DEC(H123),J123,HEX2DEC(L123),regImage)),getValFromImage(HEX2DEC(H122),J122,HEX2DEC(L122),regImage))</f>
        <v>64060</v>
      </c>
      <c r="P123" s="45"/>
      <c r="Q123" s="45"/>
      <c r="R123" s="45">
        <f t="shared" si="50"/>
        <v>0</v>
      </c>
      <c r="S123" s="45">
        <f t="shared" si="51"/>
        <v>0</v>
      </c>
      <c r="T123" s="45"/>
      <c r="U123" s="376"/>
      <c r="V123" t="str">
        <f t="shared" si="52"/>
        <v/>
      </c>
      <c r="X123" s="373"/>
      <c r="Y123" s="45"/>
      <c r="Z123" s="45"/>
      <c r="AA123" s="45"/>
      <c r="AB123" s="374"/>
      <c r="AC123" s="374"/>
      <c r="AD123" s="374"/>
      <c r="AE123" s="376"/>
    </row>
    <row r="124" spans="2:31" x14ac:dyDescent="0.25">
      <c r="B124" s="373">
        <f t="shared" si="45"/>
        <v>6</v>
      </c>
      <c r="C124" s="45">
        <f t="shared" si="46"/>
        <v>77</v>
      </c>
      <c r="D124" s="45">
        <f t="shared" si="47"/>
        <v>109</v>
      </c>
      <c r="E124" s="45">
        <f t="shared" si="43"/>
        <v>0</v>
      </c>
      <c r="F124" s="374" t="str">
        <f t="shared" si="48"/>
        <v>interrupt</v>
      </c>
      <c r="G124" s="375" t="str">
        <f>regList!F43</f>
        <v>ReferenceMagnitudeExponent</v>
      </c>
      <c r="H124" s="45" t="str">
        <f>regList!E43</f>
        <v>67</v>
      </c>
      <c r="I124" s="374" t="s">
        <v>335</v>
      </c>
      <c r="J124" s="45">
        <v>0</v>
      </c>
      <c r="K124" s="45">
        <v>4</v>
      </c>
      <c r="L124" s="45" t="str">
        <f t="shared" si="44"/>
        <v>F</v>
      </c>
      <c r="M124" s="45" t="str">
        <f t="shared" si="49"/>
        <v>R/W</v>
      </c>
      <c r="N124" s="45"/>
      <c r="O124" s="45" t="str">
        <f>IF(J124&lt;&gt;"",DEC2HEX(getValFromImage(HEX2DEC(H124),J124,HEX2DEC(L124),regImage)),getValFromImage(HEX2DEC(H123),J123,HEX2DEC(L123),regImage))</f>
        <v>0</v>
      </c>
      <c r="P124" s="45"/>
      <c r="Q124" s="45"/>
      <c r="R124" s="45">
        <f t="shared" si="50"/>
        <v>0</v>
      </c>
      <c r="S124" s="45">
        <f t="shared" si="51"/>
        <v>0</v>
      </c>
      <c r="T124" s="45"/>
      <c r="U124" s="376"/>
      <c r="V124" t="str">
        <f t="shared" si="52"/>
        <v/>
      </c>
      <c r="X124" s="373"/>
      <c r="Y124" s="45"/>
      <c r="Z124" s="45"/>
      <c r="AA124" s="45"/>
      <c r="AB124" s="374"/>
      <c r="AC124" s="374"/>
      <c r="AD124" s="374"/>
      <c r="AE124" s="376"/>
    </row>
    <row r="125" spans="2:31" x14ac:dyDescent="0.25">
      <c r="B125" s="373">
        <f t="shared" si="45"/>
        <v>6</v>
      </c>
      <c r="C125" s="45">
        <f t="shared" si="46"/>
        <v>78</v>
      </c>
      <c r="D125" s="45">
        <f t="shared" si="47"/>
        <v>110</v>
      </c>
      <c r="E125" s="45">
        <f t="shared" si="43"/>
        <v>0</v>
      </c>
      <c r="F125" s="374" t="str">
        <f t="shared" si="48"/>
        <v>interrupt</v>
      </c>
      <c r="G125" s="375" t="str">
        <f>regList!F44</f>
        <v>ReferenceMagnitudeSignificand</v>
      </c>
      <c r="H125" s="45" t="str">
        <f>regList!E44</f>
        <v>68</v>
      </c>
      <c r="I125" s="374" t="s">
        <v>336</v>
      </c>
      <c r="J125" s="45">
        <v>0</v>
      </c>
      <c r="K125" s="45">
        <v>8</v>
      </c>
      <c r="L125" s="45" t="str">
        <f t="shared" si="44"/>
        <v>FF</v>
      </c>
      <c r="M125" s="45" t="str">
        <f t="shared" si="49"/>
        <v>R/W</v>
      </c>
      <c r="N125" s="45"/>
      <c r="O125" s="45" t="str">
        <f>IF(J125&lt;&gt;"",DEC2HEX(getValFromImage(HEX2DEC(H125),J125,HEX2DEC(L125),regImage)),getValFromImage(HEX2DEC(H124),J124,HEX2DEC(L124),regImage))</f>
        <v>0</v>
      </c>
      <c r="P125" s="45"/>
      <c r="Q125" s="45"/>
      <c r="R125" s="45">
        <f t="shared" si="50"/>
        <v>0</v>
      </c>
      <c r="S125" s="45">
        <f t="shared" si="51"/>
        <v>0</v>
      </c>
      <c r="T125" s="45"/>
      <c r="U125" s="376"/>
      <c r="V125" t="str">
        <f t="shared" si="52"/>
        <v/>
      </c>
      <c r="X125" s="373"/>
      <c r="Y125" s="45"/>
      <c r="Z125" s="45"/>
      <c r="AA125" s="45"/>
      <c r="AB125" s="374"/>
      <c r="AC125" s="374"/>
      <c r="AD125" s="374"/>
      <c r="AE125" s="376"/>
    </row>
    <row r="126" spans="2:31" x14ac:dyDescent="0.25">
      <c r="B126" s="373">
        <f t="shared" si="45"/>
        <v>6</v>
      </c>
      <c r="C126" s="45">
        <f t="shared" si="46"/>
        <v>79</v>
      </c>
      <c r="D126" s="45">
        <f t="shared" si="47"/>
        <v>111</v>
      </c>
      <c r="E126" s="45">
        <f t="shared" si="43"/>
        <v>0</v>
      </c>
      <c r="F126" s="374" t="str">
        <f t="shared" si="48"/>
        <v>interrupt</v>
      </c>
      <c r="G126" s="375" t="str">
        <f>regList!F45</f>
        <v>InterruptFlag</v>
      </c>
      <c r="H126" s="45" t="str">
        <f>regList!E45</f>
        <v>69</v>
      </c>
      <c r="I126" s="374" t="s">
        <v>337</v>
      </c>
      <c r="J126" s="45">
        <v>5</v>
      </c>
      <c r="K126" s="45">
        <v>1</v>
      </c>
      <c r="L126" s="45" t="str">
        <f t="shared" si="44"/>
        <v>1</v>
      </c>
      <c r="M126" s="45" t="str">
        <f t="shared" si="49"/>
        <v>R/W</v>
      </c>
      <c r="N126" s="45"/>
      <c r="O126" s="45" t="str">
        <f>IF(J126&lt;&gt;"",DEC2HEX(getValFromImage(HEX2DEC(H126),J126,HEX2DEC(L126),regImage)),getValFromImage(HEX2DEC(H125),J125,HEX2DEC(L125),regImage))</f>
        <v>0</v>
      </c>
      <c r="P126" s="45"/>
      <c r="Q126" s="45"/>
      <c r="R126" s="45">
        <f t="shared" si="50"/>
        <v>0</v>
      </c>
      <c r="S126" s="45">
        <f t="shared" si="51"/>
        <v>0</v>
      </c>
      <c r="T126" s="45"/>
      <c r="U126" s="376"/>
      <c r="V126" t="str">
        <f t="shared" si="52"/>
        <v/>
      </c>
      <c r="X126" s="373"/>
      <c r="Y126" s="45"/>
      <c r="Z126" s="45"/>
      <c r="AA126" s="45"/>
      <c r="AB126" s="374"/>
      <c r="AC126" s="374"/>
      <c r="AD126" s="374"/>
      <c r="AE126" s="376"/>
    </row>
    <row r="127" spans="2:31" x14ac:dyDescent="0.25">
      <c r="B127" s="373">
        <f t="shared" si="45"/>
        <v>6</v>
      </c>
      <c r="C127" s="45">
        <f t="shared" si="46"/>
        <v>79</v>
      </c>
      <c r="D127" s="45">
        <f t="shared" si="47"/>
        <v>112</v>
      </c>
      <c r="E127" s="45">
        <f t="shared" si="43"/>
        <v>0</v>
      </c>
      <c r="F127" s="374" t="str">
        <f t="shared" ref="F127:F131" si="68">F126</f>
        <v>interrupt</v>
      </c>
      <c r="G127" s="375" t="str">
        <f t="shared" ref="G127:G131" si="69">G126</f>
        <v>InterruptFlag</v>
      </c>
      <c r="H127" s="45" t="str">
        <f t="shared" ref="H127:H131" si="70">H126</f>
        <v>69</v>
      </c>
      <c r="I127" s="374" t="s">
        <v>338</v>
      </c>
      <c r="J127" s="45">
        <f>J126-1</f>
        <v>4</v>
      </c>
      <c r="K127" s="45">
        <f>K126</f>
        <v>1</v>
      </c>
      <c r="L127" s="45" t="str">
        <f t="shared" si="44"/>
        <v>1</v>
      </c>
      <c r="M127" s="45" t="str">
        <f t="shared" si="49"/>
        <v>R/W</v>
      </c>
      <c r="N127" s="45"/>
      <c r="O127" s="45" t="str">
        <f>IF(J127&lt;&gt;"",DEC2HEX(getValFromImage(HEX2DEC(H127),J127,HEX2DEC(L127),regImage)),getValFromImage(HEX2DEC(H126),J126,HEX2DEC(L126),regImage))</f>
        <v>0</v>
      </c>
      <c r="P127" s="45"/>
      <c r="Q127" s="45"/>
      <c r="R127" s="45">
        <f t="shared" si="50"/>
        <v>0</v>
      </c>
      <c r="S127" s="45">
        <f t="shared" si="51"/>
        <v>0</v>
      </c>
      <c r="T127" s="45"/>
      <c r="U127" s="376"/>
      <c r="V127" t="str">
        <f t="shared" si="52"/>
        <v/>
      </c>
      <c r="X127" s="373"/>
      <c r="Y127" s="45"/>
      <c r="Z127" s="45"/>
      <c r="AA127" s="45"/>
      <c r="AB127" s="374"/>
      <c r="AC127" s="374"/>
      <c r="AD127" s="374"/>
      <c r="AE127" s="376"/>
    </row>
    <row r="128" spans="2:31" x14ac:dyDescent="0.25">
      <c r="B128" s="373">
        <f t="shared" si="45"/>
        <v>6</v>
      </c>
      <c r="C128" s="45">
        <f t="shared" si="46"/>
        <v>79</v>
      </c>
      <c r="D128" s="45">
        <f t="shared" si="47"/>
        <v>113</v>
      </c>
      <c r="E128" s="45">
        <f t="shared" si="43"/>
        <v>0</v>
      </c>
      <c r="F128" s="374" t="str">
        <f t="shared" si="68"/>
        <v>interrupt</v>
      </c>
      <c r="G128" s="375" t="str">
        <f t="shared" si="69"/>
        <v>InterruptFlag</v>
      </c>
      <c r="H128" s="45" t="str">
        <f t="shared" si="70"/>
        <v>69</v>
      </c>
      <c r="I128" s="374" t="s">
        <v>339</v>
      </c>
      <c r="J128" s="45">
        <f t="shared" ref="J128:J131" si="71">J127-1</f>
        <v>3</v>
      </c>
      <c r="K128" s="45">
        <f t="shared" ref="K128:K131" si="72">K127</f>
        <v>1</v>
      </c>
      <c r="L128" s="45" t="str">
        <f t="shared" si="44"/>
        <v>1</v>
      </c>
      <c r="M128" s="45" t="str">
        <f t="shared" si="49"/>
        <v>R/W</v>
      </c>
      <c r="N128" s="45"/>
      <c r="O128" s="45" t="str">
        <f>IF(J128&lt;&gt;"",DEC2HEX(getValFromImage(HEX2DEC(H128),J128,HEX2DEC(L128),regImage)),getValFromImage(HEX2DEC(H127),J127,HEX2DEC(L127),regImage))</f>
        <v>0</v>
      </c>
      <c r="P128" s="45"/>
      <c r="Q128" s="45"/>
      <c r="R128" s="45">
        <f t="shared" si="50"/>
        <v>0</v>
      </c>
      <c r="S128" s="45">
        <f t="shared" si="51"/>
        <v>0</v>
      </c>
      <c r="T128" s="45"/>
      <c r="U128" s="376"/>
      <c r="V128" t="str">
        <f t="shared" si="52"/>
        <v/>
      </c>
      <c r="X128" s="373"/>
      <c r="Y128" s="45"/>
      <c r="Z128" s="45"/>
      <c r="AA128" s="45"/>
      <c r="AB128" s="374"/>
      <c r="AC128" s="374"/>
      <c r="AD128" s="374"/>
      <c r="AE128" s="376"/>
    </row>
    <row r="129" spans="2:31" x14ac:dyDescent="0.25">
      <c r="B129" s="373">
        <f t="shared" si="45"/>
        <v>6</v>
      </c>
      <c r="C129" s="45">
        <f t="shared" si="46"/>
        <v>79</v>
      </c>
      <c r="D129" s="45">
        <f t="shared" si="47"/>
        <v>114</v>
      </c>
      <c r="E129" s="45">
        <f t="shared" si="43"/>
        <v>0</v>
      </c>
      <c r="F129" s="374" t="str">
        <f t="shared" si="68"/>
        <v>interrupt</v>
      </c>
      <c r="G129" s="375" t="str">
        <f t="shared" si="69"/>
        <v>InterruptFlag</v>
      </c>
      <c r="H129" s="45" t="str">
        <f t="shared" si="70"/>
        <v>69</v>
      </c>
      <c r="I129" s="374" t="s">
        <v>340</v>
      </c>
      <c r="J129" s="45">
        <f t="shared" si="71"/>
        <v>2</v>
      </c>
      <c r="K129" s="45">
        <f t="shared" si="72"/>
        <v>1</v>
      </c>
      <c r="L129" s="45" t="str">
        <f t="shared" si="44"/>
        <v>1</v>
      </c>
      <c r="M129" s="45" t="str">
        <f t="shared" si="49"/>
        <v>R/W</v>
      </c>
      <c r="N129" s="45"/>
      <c r="O129" s="45" t="str">
        <f>IF(J129&lt;&gt;"",DEC2HEX(getValFromImage(HEX2DEC(H129),J129,HEX2DEC(L129),regImage)),getValFromImage(HEX2DEC(H128),J128,HEX2DEC(L128),regImage))</f>
        <v>0</v>
      </c>
      <c r="P129" s="45"/>
      <c r="Q129" s="45"/>
      <c r="R129" s="45">
        <f t="shared" si="50"/>
        <v>0</v>
      </c>
      <c r="S129" s="45">
        <f t="shared" si="51"/>
        <v>0</v>
      </c>
      <c r="T129" s="45"/>
      <c r="U129" s="376"/>
      <c r="V129" t="str">
        <f t="shared" si="52"/>
        <v/>
      </c>
      <c r="X129" s="373"/>
      <c r="Y129" s="45"/>
      <c r="Z129" s="45"/>
      <c r="AA129" s="45"/>
      <c r="AB129" s="374"/>
      <c r="AC129" s="374"/>
      <c r="AD129" s="374"/>
      <c r="AE129" s="376"/>
    </row>
    <row r="130" spans="2:31" x14ac:dyDescent="0.25">
      <c r="B130" s="373">
        <f t="shared" si="45"/>
        <v>6</v>
      </c>
      <c r="C130" s="45">
        <f t="shared" si="46"/>
        <v>79</v>
      </c>
      <c r="D130" s="45">
        <f t="shared" si="47"/>
        <v>115</v>
      </c>
      <c r="E130" s="45">
        <f t="shared" si="43"/>
        <v>0</v>
      </c>
      <c r="F130" s="374" t="str">
        <f t="shared" si="68"/>
        <v>interrupt</v>
      </c>
      <c r="G130" s="375" t="str">
        <f t="shared" si="69"/>
        <v>InterruptFlag</v>
      </c>
      <c r="H130" s="45" t="str">
        <f t="shared" si="70"/>
        <v>69</v>
      </c>
      <c r="I130" s="374" t="s">
        <v>341</v>
      </c>
      <c r="J130" s="45">
        <f t="shared" si="71"/>
        <v>1</v>
      </c>
      <c r="K130" s="45">
        <f t="shared" si="72"/>
        <v>1</v>
      </c>
      <c r="L130" s="45" t="str">
        <f t="shared" si="44"/>
        <v>1</v>
      </c>
      <c r="M130" s="45" t="str">
        <f t="shared" si="49"/>
        <v>R/W</v>
      </c>
      <c r="N130" s="45"/>
      <c r="O130" s="45" t="str">
        <f>IF(J130&lt;&gt;"",DEC2HEX(getValFromImage(HEX2DEC(H130),J130,HEX2DEC(L130),regImage)),getValFromImage(HEX2DEC(H129),J129,HEX2DEC(L129),regImage))</f>
        <v>0</v>
      </c>
      <c r="P130" s="45"/>
      <c r="Q130" s="45"/>
      <c r="R130" s="45">
        <f t="shared" si="50"/>
        <v>0</v>
      </c>
      <c r="S130" s="45">
        <f t="shared" si="51"/>
        <v>0</v>
      </c>
      <c r="T130" s="45"/>
      <c r="U130" s="376"/>
      <c r="V130" t="str">
        <f t="shared" si="52"/>
        <v/>
      </c>
      <c r="X130" s="373"/>
      <c r="Y130" s="45"/>
      <c r="Z130" s="45"/>
      <c r="AA130" s="45"/>
      <c r="AB130" s="374"/>
      <c r="AC130" s="374"/>
      <c r="AD130" s="374"/>
      <c r="AE130" s="376"/>
    </row>
    <row r="131" spans="2:31" x14ac:dyDescent="0.25">
      <c r="B131" s="373">
        <f t="shared" si="45"/>
        <v>6</v>
      </c>
      <c r="C131" s="45">
        <f t="shared" si="46"/>
        <v>79</v>
      </c>
      <c r="D131" s="45">
        <f t="shared" si="47"/>
        <v>116</v>
      </c>
      <c r="E131" s="45">
        <f t="shared" si="43"/>
        <v>0</v>
      </c>
      <c r="F131" s="374" t="str">
        <f t="shared" si="68"/>
        <v>interrupt</v>
      </c>
      <c r="G131" s="375" t="str">
        <f t="shared" si="69"/>
        <v>InterruptFlag</v>
      </c>
      <c r="H131" s="45" t="str">
        <f t="shared" si="70"/>
        <v>69</v>
      </c>
      <c r="I131" s="374" t="s">
        <v>342</v>
      </c>
      <c r="J131" s="45">
        <f t="shared" si="71"/>
        <v>0</v>
      </c>
      <c r="K131" s="45">
        <f t="shared" si="72"/>
        <v>1</v>
      </c>
      <c r="L131" s="45" t="str">
        <f t="shared" si="44"/>
        <v>1</v>
      </c>
      <c r="M131" s="45" t="str">
        <f t="shared" si="49"/>
        <v>R/W</v>
      </c>
      <c r="N131" s="45"/>
      <c r="O131" s="45" t="str">
        <f>IF(J131&lt;&gt;"",DEC2HEX(getValFromImage(HEX2DEC(H131),J131,HEX2DEC(L131),regImage)),getValFromImage(HEX2DEC(H130),J130,HEX2DEC(L130),regImage))</f>
        <v>1</v>
      </c>
      <c r="P131" s="45"/>
      <c r="Q131" s="45"/>
      <c r="R131" s="45">
        <f t="shared" si="50"/>
        <v>0</v>
      </c>
      <c r="S131" s="45">
        <f t="shared" si="51"/>
        <v>0</v>
      </c>
      <c r="T131" s="45"/>
      <c r="U131" s="376"/>
      <c r="V131" t="str">
        <f t="shared" si="52"/>
        <v/>
      </c>
      <c r="X131" s="373"/>
      <c r="Y131" s="45"/>
      <c r="Z131" s="45"/>
      <c r="AA131" s="45"/>
      <c r="AB131" s="374"/>
      <c r="AC131" s="374"/>
      <c r="AD131" s="374"/>
      <c r="AE131" s="376"/>
    </row>
    <row r="132" spans="2:31" x14ac:dyDescent="0.25">
      <c r="B132" s="373">
        <f t="shared" si="45"/>
        <v>6</v>
      </c>
      <c r="C132" s="45">
        <f t="shared" si="46"/>
        <v>80</v>
      </c>
      <c r="D132" s="45">
        <f t="shared" si="47"/>
        <v>117</v>
      </c>
      <c r="E132" s="45">
        <f t="shared" si="43"/>
        <v>0</v>
      </c>
      <c r="F132" s="374" t="str">
        <f>F126</f>
        <v>interrupt</v>
      </c>
      <c r="G132" s="375" t="str">
        <f>regList!F46</f>
        <v>DetectionFlag</v>
      </c>
      <c r="H132" s="45" t="str">
        <f>regList!E46</f>
        <v>6A</v>
      </c>
      <c r="I132" s="374" t="s">
        <v>344</v>
      </c>
      <c r="J132" s="45">
        <v>7</v>
      </c>
      <c r="K132" s="45">
        <v>1</v>
      </c>
      <c r="L132" s="45" t="str">
        <f t="shared" si="44"/>
        <v>1</v>
      </c>
      <c r="M132" s="45" t="str">
        <f t="shared" si="49"/>
        <v>R/W</v>
      </c>
      <c r="N132" s="45"/>
      <c r="O132" s="45" t="str">
        <f>IF(J132&lt;&gt;"",DEC2HEX(getValFromImage(HEX2DEC(H132),J132,HEX2DEC(L132),regImage)),getValFromImage(HEX2DEC(H131),J131,HEX2DEC(L131),regImage))</f>
        <v>1</v>
      </c>
      <c r="P132" s="45"/>
      <c r="Q132" s="45"/>
      <c r="R132" s="45">
        <f t="shared" si="50"/>
        <v>0</v>
      </c>
      <c r="S132" s="45">
        <f t="shared" si="51"/>
        <v>0</v>
      </c>
      <c r="T132" s="45"/>
      <c r="U132" s="376"/>
      <c r="V132" t="str">
        <f t="shared" si="52"/>
        <v/>
      </c>
      <c r="X132" s="373"/>
      <c r="Y132" s="45"/>
      <c r="Z132" s="45"/>
      <c r="AA132" s="45"/>
      <c r="AB132" s="374"/>
      <c r="AC132" s="374"/>
      <c r="AD132" s="374"/>
      <c r="AE132" s="376"/>
    </row>
    <row r="133" spans="2:31" x14ac:dyDescent="0.25">
      <c r="B133" s="373">
        <f t="shared" si="45"/>
        <v>6</v>
      </c>
      <c r="C133" s="45">
        <f t="shared" si="46"/>
        <v>80</v>
      </c>
      <c r="D133" s="45">
        <f t="shared" si="47"/>
        <v>118</v>
      </c>
      <c r="E133" s="45">
        <f t="shared" si="43"/>
        <v>0</v>
      </c>
      <c r="F133" s="374" t="str">
        <f t="shared" ref="F133:F139" si="73">F132</f>
        <v>interrupt</v>
      </c>
      <c r="G133" s="375" t="str">
        <f t="shared" ref="G133:G139" si="74">G132</f>
        <v>DetectionFlag</v>
      </c>
      <c r="H133" s="45" t="str">
        <f t="shared" ref="H133:H139" si="75">H132</f>
        <v>6A</v>
      </c>
      <c r="I133" s="374" t="s">
        <v>345</v>
      </c>
      <c r="J133" s="45">
        <f t="shared" ref="J133:J139" si="76">J132-1</f>
        <v>6</v>
      </c>
      <c r="K133" s="45">
        <f t="shared" ref="K133:K139" si="77">K132</f>
        <v>1</v>
      </c>
      <c r="L133" s="45" t="str">
        <f t="shared" si="44"/>
        <v>1</v>
      </c>
      <c r="M133" s="45" t="str">
        <f t="shared" si="49"/>
        <v>R/W</v>
      </c>
      <c r="N133" s="45"/>
      <c r="O133" s="45" t="str">
        <f>IF(J133&lt;&gt;"",DEC2HEX(getValFromImage(HEX2DEC(H133),J133,HEX2DEC(L133),regImage)),getValFromImage(HEX2DEC(H132),J132,HEX2DEC(L132),regImage))</f>
        <v>0</v>
      </c>
      <c r="P133" s="45"/>
      <c r="Q133" s="45"/>
      <c r="R133" s="45">
        <f t="shared" si="50"/>
        <v>0</v>
      </c>
      <c r="S133" s="45">
        <f t="shared" si="51"/>
        <v>0</v>
      </c>
      <c r="T133" s="45"/>
      <c r="U133" s="376"/>
      <c r="V133" t="str">
        <f t="shared" si="52"/>
        <v/>
      </c>
      <c r="X133" s="373"/>
      <c r="Y133" s="45"/>
      <c r="Z133" s="45"/>
      <c r="AA133" s="45"/>
      <c r="AB133" s="374"/>
      <c r="AC133" s="374"/>
      <c r="AD133" s="374"/>
      <c r="AE133" s="376"/>
    </row>
    <row r="134" spans="2:31" x14ac:dyDescent="0.25">
      <c r="B134" s="373">
        <f t="shared" si="45"/>
        <v>6</v>
      </c>
      <c r="C134" s="45">
        <f t="shared" si="46"/>
        <v>80</v>
      </c>
      <c r="D134" s="45">
        <f t="shared" si="47"/>
        <v>119</v>
      </c>
      <c r="E134" s="45">
        <f t="shared" si="43"/>
        <v>0</v>
      </c>
      <c r="F134" s="374" t="str">
        <f t="shared" si="73"/>
        <v>interrupt</v>
      </c>
      <c r="G134" s="375" t="str">
        <f t="shared" si="74"/>
        <v>DetectionFlag</v>
      </c>
      <c r="H134" s="45" t="str">
        <f t="shared" si="75"/>
        <v>6A</v>
      </c>
      <c r="I134" s="374" t="s">
        <v>346</v>
      </c>
      <c r="J134" s="45">
        <f t="shared" si="76"/>
        <v>5</v>
      </c>
      <c r="K134" s="45">
        <f t="shared" si="77"/>
        <v>1</v>
      </c>
      <c r="L134" s="45" t="str">
        <f t="shared" si="44"/>
        <v>1</v>
      </c>
      <c r="M134" s="45" t="str">
        <f t="shared" si="49"/>
        <v>R/W</v>
      </c>
      <c r="N134" s="45"/>
      <c r="O134" s="45" t="str">
        <f>IF(J134&lt;&gt;"",DEC2HEX(getValFromImage(HEX2DEC(H134),J134,HEX2DEC(L134),regImage)),getValFromImage(HEX2DEC(H133),J133,HEX2DEC(L133),regImage))</f>
        <v>0</v>
      </c>
      <c r="P134" s="45"/>
      <c r="Q134" s="45"/>
      <c r="R134" s="45">
        <f t="shared" si="50"/>
        <v>0</v>
      </c>
      <c r="S134" s="45">
        <f t="shared" si="51"/>
        <v>0</v>
      </c>
      <c r="T134" s="45"/>
      <c r="U134" s="376"/>
      <c r="V134" t="str">
        <f t="shared" si="52"/>
        <v/>
      </c>
      <c r="X134" s="373"/>
      <c r="Y134" s="45"/>
      <c r="Z134" s="45"/>
      <c r="AA134" s="45"/>
      <c r="AB134" s="374"/>
      <c r="AC134" s="374"/>
      <c r="AD134" s="374"/>
      <c r="AE134" s="376"/>
    </row>
    <row r="135" spans="2:31" x14ac:dyDescent="0.25">
      <c r="B135" s="373">
        <f t="shared" si="45"/>
        <v>6</v>
      </c>
      <c r="C135" s="45">
        <f t="shared" si="46"/>
        <v>80</v>
      </c>
      <c r="D135" s="45">
        <f t="shared" si="47"/>
        <v>120</v>
      </c>
      <c r="E135" s="45">
        <f t="shared" si="43"/>
        <v>0</v>
      </c>
      <c r="F135" s="374" t="str">
        <f t="shared" si="73"/>
        <v>interrupt</v>
      </c>
      <c r="G135" s="375" t="str">
        <f t="shared" si="74"/>
        <v>DetectionFlag</v>
      </c>
      <c r="H135" s="45" t="str">
        <f t="shared" si="75"/>
        <v>6A</v>
      </c>
      <c r="I135" s="374" t="s">
        <v>347</v>
      </c>
      <c r="J135" s="45">
        <f t="shared" si="76"/>
        <v>4</v>
      </c>
      <c r="K135" s="45">
        <f t="shared" si="77"/>
        <v>1</v>
      </c>
      <c r="L135" s="45" t="str">
        <f t="shared" si="44"/>
        <v>1</v>
      </c>
      <c r="M135" s="45" t="str">
        <f t="shared" si="49"/>
        <v>R/W</v>
      </c>
      <c r="N135" s="45"/>
      <c r="O135" s="45" t="str">
        <f>IF(J135&lt;&gt;"",DEC2HEX(getValFromImage(HEX2DEC(H135),J135,HEX2DEC(L135),regImage)),getValFromImage(HEX2DEC(H134),J134,HEX2DEC(L134),regImage))</f>
        <v>0</v>
      </c>
      <c r="P135" s="45"/>
      <c r="Q135" s="45"/>
      <c r="R135" s="45">
        <f t="shared" si="50"/>
        <v>0</v>
      </c>
      <c r="S135" s="45">
        <f t="shared" si="51"/>
        <v>0</v>
      </c>
      <c r="T135" s="45"/>
      <c r="U135" s="376"/>
      <c r="V135" t="str">
        <f t="shared" si="52"/>
        <v/>
      </c>
      <c r="X135" s="373"/>
      <c r="Y135" s="45"/>
      <c r="Z135" s="45"/>
      <c r="AA135" s="45"/>
      <c r="AB135" s="374"/>
      <c r="AC135" s="374"/>
      <c r="AD135" s="374"/>
      <c r="AE135" s="376"/>
    </row>
    <row r="136" spans="2:31" x14ac:dyDescent="0.25">
      <c r="B136" s="373">
        <f t="shared" si="45"/>
        <v>6</v>
      </c>
      <c r="C136" s="45">
        <f t="shared" si="46"/>
        <v>80</v>
      </c>
      <c r="D136" s="45">
        <f t="shared" si="47"/>
        <v>121</v>
      </c>
      <c r="E136" s="45">
        <f t="shared" si="43"/>
        <v>0</v>
      </c>
      <c r="F136" s="374" t="str">
        <f t="shared" si="73"/>
        <v>interrupt</v>
      </c>
      <c r="G136" s="375" t="str">
        <f t="shared" si="74"/>
        <v>DetectionFlag</v>
      </c>
      <c r="H136" s="45" t="str">
        <f t="shared" si="75"/>
        <v>6A</v>
      </c>
      <c r="I136" s="374" t="s">
        <v>348</v>
      </c>
      <c r="J136" s="45">
        <f t="shared" si="76"/>
        <v>3</v>
      </c>
      <c r="K136" s="45">
        <f t="shared" si="77"/>
        <v>1</v>
      </c>
      <c r="L136" s="45" t="str">
        <f t="shared" si="44"/>
        <v>1</v>
      </c>
      <c r="M136" s="45" t="str">
        <f t="shared" si="49"/>
        <v>R/W</v>
      </c>
      <c r="N136" s="45"/>
      <c r="O136" s="45" t="str">
        <f>IF(J136&lt;&gt;"",DEC2HEX(getValFromImage(HEX2DEC(H136),J136,HEX2DEC(L136),regImage)),getValFromImage(HEX2DEC(H135),J135,HEX2DEC(L135),regImage))</f>
        <v>0</v>
      </c>
      <c r="P136" s="45"/>
      <c r="Q136" s="45"/>
      <c r="R136" s="45">
        <f t="shared" si="50"/>
        <v>0</v>
      </c>
      <c r="S136" s="45">
        <f t="shared" si="51"/>
        <v>0</v>
      </c>
      <c r="T136" s="45"/>
      <c r="U136" s="376"/>
      <c r="V136" t="str">
        <f t="shared" si="52"/>
        <v/>
      </c>
      <c r="X136" s="373"/>
      <c r="Y136" s="45"/>
      <c r="Z136" s="45"/>
      <c r="AA136" s="45"/>
      <c r="AB136" s="374"/>
      <c r="AC136" s="374"/>
      <c r="AD136" s="374"/>
      <c r="AE136" s="376"/>
    </row>
    <row r="137" spans="2:31" x14ac:dyDescent="0.25">
      <c r="B137" s="373">
        <f t="shared" si="45"/>
        <v>6</v>
      </c>
      <c r="C137" s="45">
        <f t="shared" si="46"/>
        <v>80</v>
      </c>
      <c r="D137" s="45">
        <f t="shared" si="47"/>
        <v>122</v>
      </c>
      <c r="E137" s="45">
        <f t="shared" ref="E137:E200" si="78">COUNTIF(APIfields,D137)</f>
        <v>0</v>
      </c>
      <c r="F137" s="374" t="str">
        <f t="shared" si="73"/>
        <v>interrupt</v>
      </c>
      <c r="G137" s="375" t="str">
        <f t="shared" si="74"/>
        <v>DetectionFlag</v>
      </c>
      <c r="H137" s="45" t="str">
        <f t="shared" si="75"/>
        <v>6A</v>
      </c>
      <c r="I137" s="374" t="s">
        <v>349</v>
      </c>
      <c r="J137" s="45">
        <f t="shared" si="76"/>
        <v>2</v>
      </c>
      <c r="K137" s="45">
        <f t="shared" si="77"/>
        <v>1</v>
      </c>
      <c r="L137" s="45" t="str">
        <f t="shared" si="44"/>
        <v>1</v>
      </c>
      <c r="M137" s="45" t="str">
        <f t="shared" si="49"/>
        <v>R/W</v>
      </c>
      <c r="N137" s="45"/>
      <c r="O137" s="45" t="str">
        <f>IF(J137&lt;&gt;"",DEC2HEX(getValFromImage(HEX2DEC(H137),J137,HEX2DEC(L137),regImage)),getValFromImage(HEX2DEC(H136),J136,HEX2DEC(L136),regImage))</f>
        <v>0</v>
      </c>
      <c r="P137" s="45"/>
      <c r="Q137" s="45"/>
      <c r="R137" s="45">
        <f t="shared" si="50"/>
        <v>0</v>
      </c>
      <c r="S137" s="45">
        <f t="shared" si="51"/>
        <v>0</v>
      </c>
      <c r="T137" s="45"/>
      <c r="U137" s="376"/>
      <c r="V137" t="str">
        <f t="shared" si="52"/>
        <v/>
      </c>
      <c r="X137" s="373"/>
      <c r="Y137" s="45"/>
      <c r="Z137" s="45"/>
      <c r="AA137" s="45"/>
      <c r="AB137" s="374"/>
      <c r="AC137" s="374"/>
      <c r="AD137" s="374"/>
      <c r="AE137" s="376"/>
    </row>
    <row r="138" spans="2:31" x14ac:dyDescent="0.25">
      <c r="B138" s="373">
        <f t="shared" si="45"/>
        <v>6</v>
      </c>
      <c r="C138" s="45">
        <f t="shared" si="46"/>
        <v>80</v>
      </c>
      <c r="D138" s="45">
        <f t="shared" si="47"/>
        <v>123</v>
      </c>
      <c r="E138" s="45">
        <f t="shared" si="78"/>
        <v>0</v>
      </c>
      <c r="F138" s="374" t="str">
        <f t="shared" si="73"/>
        <v>interrupt</v>
      </c>
      <c r="G138" s="375" t="str">
        <f t="shared" si="74"/>
        <v>DetectionFlag</v>
      </c>
      <c r="H138" s="45" t="str">
        <f t="shared" si="75"/>
        <v>6A</v>
      </c>
      <c r="I138" s="374" t="s">
        <v>350</v>
      </c>
      <c r="J138" s="45">
        <f t="shared" si="76"/>
        <v>1</v>
      </c>
      <c r="K138" s="45">
        <f t="shared" si="77"/>
        <v>1</v>
      </c>
      <c r="L138" s="45" t="str">
        <f t="shared" si="44"/>
        <v>1</v>
      </c>
      <c r="M138" s="45" t="str">
        <f t="shared" si="49"/>
        <v>R/W</v>
      </c>
      <c r="N138" s="45"/>
      <c r="O138" s="45" t="str">
        <f>IF(J138&lt;&gt;"",DEC2HEX(getValFromImage(HEX2DEC(H138),J138,HEX2DEC(L138),regImage)),getValFromImage(HEX2DEC(H137),J137,HEX2DEC(L137),regImage))</f>
        <v>0</v>
      </c>
      <c r="P138" s="45"/>
      <c r="Q138" s="45"/>
      <c r="R138" s="45">
        <f t="shared" si="50"/>
        <v>0</v>
      </c>
      <c r="S138" s="45">
        <f t="shared" si="51"/>
        <v>0</v>
      </c>
      <c r="T138" s="45"/>
      <c r="U138" s="376"/>
      <c r="V138" t="str">
        <f t="shared" si="52"/>
        <v/>
      </c>
      <c r="X138" s="373"/>
      <c r="Y138" s="45"/>
      <c r="Z138" s="45"/>
      <c r="AA138" s="45"/>
      <c r="AB138" s="374"/>
      <c r="AC138" s="374"/>
      <c r="AD138" s="374"/>
      <c r="AE138" s="376"/>
    </row>
    <row r="139" spans="2:31" x14ac:dyDescent="0.25">
      <c r="B139" s="373">
        <f t="shared" ref="B139:B223" si="79">IF(F139=F138,B138,B138+1)</f>
        <v>6</v>
      </c>
      <c r="C139" s="45">
        <f t="shared" ref="C139:C223" si="80">IF(G138=G139,C138,C138+1)</f>
        <v>80</v>
      </c>
      <c r="D139" s="45">
        <f t="shared" ref="D139:D223" si="81">IF(I139&lt;&gt;"",D138+1,D138)</f>
        <v>124</v>
      </c>
      <c r="E139" s="45">
        <f t="shared" si="78"/>
        <v>0</v>
      </c>
      <c r="F139" s="374" t="str">
        <f t="shared" si="73"/>
        <v>interrupt</v>
      </c>
      <c r="G139" s="375" t="str">
        <f t="shared" si="74"/>
        <v>DetectionFlag</v>
      </c>
      <c r="H139" s="45" t="str">
        <f t="shared" si="75"/>
        <v>6A</v>
      </c>
      <c r="I139" s="374" t="s">
        <v>351</v>
      </c>
      <c r="J139" s="45">
        <f t="shared" si="76"/>
        <v>0</v>
      </c>
      <c r="K139" s="45">
        <f t="shared" si="77"/>
        <v>1</v>
      </c>
      <c r="L139" s="45" t="str">
        <f t="shared" si="44"/>
        <v>1</v>
      </c>
      <c r="M139" s="45" t="str">
        <f t="shared" ref="M139:M202" si="82">M138</f>
        <v>R/W</v>
      </c>
      <c r="N139" s="45"/>
      <c r="O139" s="45" t="str">
        <f>IF(J139&lt;&gt;"",DEC2HEX(getValFromImage(HEX2DEC(H139),J139,HEX2DEC(L139),regImage)),getValFromImage(HEX2DEC(H138),J138,HEX2DEC(L138),regImage))</f>
        <v>0</v>
      </c>
      <c r="P139" s="45"/>
      <c r="Q139" s="45"/>
      <c r="R139" s="45">
        <f t="shared" ref="R139:R202" si="83">R138</f>
        <v>0</v>
      </c>
      <c r="S139" s="45">
        <f t="shared" ref="S139:S202" si="84">S138</f>
        <v>0</v>
      </c>
      <c r="T139" s="45"/>
      <c r="U139" s="376"/>
      <c r="V139" t="str">
        <f t="shared" si="52"/>
        <v/>
      </c>
      <c r="X139" s="373"/>
      <c r="Y139" s="45"/>
      <c r="Z139" s="45"/>
      <c r="AA139" s="45"/>
      <c r="AB139" s="374"/>
      <c r="AC139" s="374"/>
      <c r="AD139" s="374"/>
      <c r="AE139" s="376"/>
    </row>
    <row r="140" spans="2:31" x14ac:dyDescent="0.25">
      <c r="B140" s="373">
        <f t="shared" si="79"/>
        <v>6</v>
      </c>
      <c r="C140" s="45">
        <f t="shared" si="80"/>
        <v>81</v>
      </c>
      <c r="D140" s="45">
        <f t="shared" si="81"/>
        <v>125</v>
      </c>
      <c r="E140" s="45">
        <f t="shared" si="78"/>
        <v>0</v>
      </c>
      <c r="F140" s="374" t="str">
        <f>F132</f>
        <v>interrupt</v>
      </c>
      <c r="G140" s="375" t="str">
        <f>regList!F47</f>
        <v>DetectionFlagReference</v>
      </c>
      <c r="H140" s="45" t="str">
        <f>regList!E47</f>
        <v>6B</v>
      </c>
      <c r="I140" s="374" t="s">
        <v>343</v>
      </c>
      <c r="J140" s="45">
        <v>0</v>
      </c>
      <c r="K140" s="45">
        <v>8</v>
      </c>
      <c r="L140" s="45" t="str">
        <f t="shared" si="44"/>
        <v>FF</v>
      </c>
      <c r="M140" s="45" t="str">
        <f t="shared" si="82"/>
        <v>R/W</v>
      </c>
      <c r="N140" s="45"/>
      <c r="O140" s="45" t="str">
        <f>IF(J140&lt;&gt;"",DEC2HEX(getValFromImage(HEX2DEC(H140),J140,HEX2DEC(L140),regImage)),getValFromImage(HEX2DEC(H139),J139,HEX2DEC(L139),regImage))</f>
        <v>80</v>
      </c>
      <c r="P140" s="45"/>
      <c r="Q140" s="45"/>
      <c r="R140" s="45">
        <f t="shared" si="83"/>
        <v>0</v>
      </c>
      <c r="S140" s="45">
        <f t="shared" si="84"/>
        <v>0</v>
      </c>
      <c r="T140" s="45"/>
      <c r="U140" s="376"/>
      <c r="V140" t="str">
        <f t="shared" si="52"/>
        <v/>
      </c>
      <c r="X140" s="373"/>
      <c r="Y140" s="45"/>
      <c r="Z140" s="45"/>
      <c r="AA140" s="45"/>
      <c r="AB140" s="374"/>
      <c r="AC140" s="374"/>
      <c r="AD140" s="374"/>
      <c r="AE140" s="376"/>
    </row>
    <row r="141" spans="2:31" x14ac:dyDescent="0.25">
      <c r="B141" s="373">
        <f t="shared" si="79"/>
        <v>7</v>
      </c>
      <c r="C141" s="45">
        <f t="shared" si="80"/>
        <v>82</v>
      </c>
      <c r="D141" s="45">
        <f t="shared" si="81"/>
        <v>126</v>
      </c>
      <c r="E141" s="45">
        <f t="shared" si="78"/>
        <v>0</v>
      </c>
      <c r="F141" s="374" t="s">
        <v>723</v>
      </c>
      <c r="G141" s="375" t="str">
        <f>regList!F52</f>
        <v>Zone1ThresholdHighMSB</v>
      </c>
      <c r="H141" s="45" t="str">
        <f>regList!E52</f>
        <v>70</v>
      </c>
      <c r="I141" s="374" t="s">
        <v>352</v>
      </c>
      <c r="J141" s="45">
        <v>0</v>
      </c>
      <c r="K141" s="45">
        <v>16</v>
      </c>
      <c r="L141" s="45" t="str">
        <f t="shared" si="44"/>
        <v>FFFF</v>
      </c>
      <c r="M141" s="45" t="str">
        <f t="shared" si="82"/>
        <v>R/W</v>
      </c>
      <c r="N141" s="45"/>
      <c r="O141" s="45" t="str">
        <f>IF(J141&lt;&gt;"",DEC2HEX(getValFromImage(HEX2DEC(H141),J141,HEX2DEC(L141),regImage)),getValFromImage(HEX2DEC(H140),J140,HEX2DEC(L140),regImage))</f>
        <v>DB</v>
      </c>
      <c r="P141" s="45"/>
      <c r="Q141" s="45"/>
      <c r="R141" s="45">
        <f t="shared" si="83"/>
        <v>0</v>
      </c>
      <c r="S141" s="45">
        <f t="shared" si="84"/>
        <v>0</v>
      </c>
      <c r="T141" s="45"/>
      <c r="U141" s="376"/>
      <c r="V141" t="str">
        <f t="shared" si="52"/>
        <v/>
      </c>
      <c r="X141" s="373"/>
      <c r="Y141" s="45"/>
      <c r="Z141" s="45"/>
      <c r="AA141" s="45"/>
      <c r="AB141" s="374"/>
      <c r="AC141" s="374"/>
      <c r="AD141" s="374"/>
      <c r="AE141" s="376"/>
    </row>
    <row r="142" spans="2:31" x14ac:dyDescent="0.25">
      <c r="B142" s="373">
        <f t="shared" si="79"/>
        <v>7</v>
      </c>
      <c r="C142" s="45">
        <f t="shared" si="80"/>
        <v>83</v>
      </c>
      <c r="D142" s="45">
        <f t="shared" si="81"/>
        <v>126</v>
      </c>
      <c r="E142" s="45">
        <f t="shared" si="78"/>
        <v>0</v>
      </c>
      <c r="F142" s="374" t="str">
        <f t="shared" si="48"/>
        <v>detectionModeControl</v>
      </c>
      <c r="G142" s="375" t="str">
        <f>regList!F53</f>
        <v>Zone1ThresholdHighLSB</v>
      </c>
      <c r="H142" s="45" t="str">
        <f>regList!E53</f>
        <v>71</v>
      </c>
      <c r="I142" s="374"/>
      <c r="J142" s="45"/>
      <c r="K142" s="45"/>
      <c r="L142" s="45" t="str">
        <f t="shared" si="44"/>
        <v/>
      </c>
      <c r="M142" s="45" t="str">
        <f t="shared" si="82"/>
        <v>R/W</v>
      </c>
      <c r="N142" s="45"/>
      <c r="O142" s="45">
        <f>IF(J142&lt;&gt;"",DEC2HEX(getValFromImage(HEX2DEC(H142),J142,HEX2DEC(L142),regImage)),getValFromImage(HEX2DEC(H141),J141,HEX2DEC(L141),regImage))</f>
        <v>219</v>
      </c>
      <c r="P142" s="45"/>
      <c r="Q142" s="45"/>
      <c r="R142" s="45">
        <f t="shared" si="83"/>
        <v>0</v>
      </c>
      <c r="S142" s="45">
        <f t="shared" si="84"/>
        <v>0</v>
      </c>
      <c r="T142" s="45"/>
      <c r="U142" s="376"/>
      <c r="V142" t="str">
        <f t="shared" si="52"/>
        <v/>
      </c>
      <c r="X142" s="373"/>
      <c r="Y142" s="45"/>
      <c r="Z142" s="45"/>
      <c r="AA142" s="45"/>
      <c r="AB142" s="374"/>
      <c r="AC142" s="374"/>
      <c r="AD142" s="374"/>
      <c r="AE142" s="376"/>
    </row>
    <row r="143" spans="2:31" x14ac:dyDescent="0.25">
      <c r="B143" s="373">
        <f t="shared" si="79"/>
        <v>7</v>
      </c>
      <c r="C143" s="45">
        <f t="shared" si="80"/>
        <v>84</v>
      </c>
      <c r="D143" s="45">
        <f t="shared" si="81"/>
        <v>127</v>
      </c>
      <c r="E143" s="45">
        <f t="shared" si="78"/>
        <v>0</v>
      </c>
      <c r="F143" s="374" t="str">
        <f t="shared" si="48"/>
        <v>detectionModeControl</v>
      </c>
      <c r="G143" s="375" t="str">
        <f>regList!F54</f>
        <v>Zone1ThresholdLowMSB</v>
      </c>
      <c r="H143" s="45" t="str">
        <f>regList!E54</f>
        <v>72</v>
      </c>
      <c r="I143" s="374" t="s">
        <v>353</v>
      </c>
      <c r="J143" s="45">
        <v>0</v>
      </c>
      <c r="K143" s="45">
        <v>16</v>
      </c>
      <c r="L143" s="45" t="str">
        <f t="shared" si="44"/>
        <v>FFFF</v>
      </c>
      <c r="M143" s="45" t="str">
        <f t="shared" si="82"/>
        <v>R/W</v>
      </c>
      <c r="N143" s="45"/>
      <c r="O143" s="45" t="str">
        <f>IF(J143&lt;&gt;"",DEC2HEX(getValFromImage(HEX2DEC(H143),J143,HEX2DEC(L143),regImage)),getValFromImage(HEX2DEC(H142),J142,HEX2DEC(L142),regImage))</f>
        <v>FF9E</v>
      </c>
      <c r="P143" s="45"/>
      <c r="Q143" s="45"/>
      <c r="R143" s="45">
        <f t="shared" si="83"/>
        <v>0</v>
      </c>
      <c r="S143" s="45">
        <f t="shared" si="84"/>
        <v>0</v>
      </c>
      <c r="T143" s="45"/>
      <c r="U143" s="376"/>
      <c r="V143" t="str">
        <f t="shared" si="52"/>
        <v/>
      </c>
      <c r="X143" s="373"/>
      <c r="Y143" s="45"/>
      <c r="Z143" s="45"/>
      <c r="AA143" s="45"/>
      <c r="AB143" s="374"/>
      <c r="AC143" s="374"/>
      <c r="AD143" s="374"/>
      <c r="AE143" s="376"/>
    </row>
    <row r="144" spans="2:31" x14ac:dyDescent="0.25">
      <c r="B144" s="373">
        <f t="shared" si="79"/>
        <v>7</v>
      </c>
      <c r="C144" s="45">
        <f t="shared" si="80"/>
        <v>85</v>
      </c>
      <c r="D144" s="45">
        <f t="shared" si="81"/>
        <v>127</v>
      </c>
      <c r="E144" s="45">
        <f t="shared" si="78"/>
        <v>0</v>
      </c>
      <c r="F144" s="374" t="str">
        <f t="shared" si="48"/>
        <v>detectionModeControl</v>
      </c>
      <c r="G144" s="375" t="str">
        <f>regList!F55</f>
        <v>Zone1ThresholdLowLSB</v>
      </c>
      <c r="H144" s="45" t="str">
        <f>regList!E55</f>
        <v>73</v>
      </c>
      <c r="I144" s="374"/>
      <c r="J144" s="45"/>
      <c r="K144" s="45"/>
      <c r="L144" s="45" t="str">
        <f t="shared" si="44"/>
        <v/>
      </c>
      <c r="M144" s="45" t="str">
        <f t="shared" si="82"/>
        <v>R/W</v>
      </c>
      <c r="N144" s="45"/>
      <c r="O144" s="45">
        <f>IF(J144&lt;&gt;"",DEC2HEX(getValFromImage(HEX2DEC(H144),J144,HEX2DEC(L144),regImage)),getValFromImage(HEX2DEC(H143),J143,HEX2DEC(L143),regImage))</f>
        <v>65438</v>
      </c>
      <c r="P144" s="45"/>
      <c r="Q144" s="45"/>
      <c r="R144" s="45">
        <f t="shared" si="83"/>
        <v>0</v>
      </c>
      <c r="S144" s="45">
        <f t="shared" si="84"/>
        <v>0</v>
      </c>
      <c r="T144" s="45"/>
      <c r="U144" s="376"/>
      <c r="V144" t="str">
        <f t="shared" si="52"/>
        <v/>
      </c>
      <c r="X144" s="373"/>
      <c r="Y144" s="45"/>
      <c r="Z144" s="45"/>
      <c r="AA144" s="45"/>
      <c r="AB144" s="374"/>
      <c r="AC144" s="374"/>
      <c r="AD144" s="374"/>
      <c r="AE144" s="376"/>
    </row>
    <row r="145" spans="2:31" x14ac:dyDescent="0.25">
      <c r="B145" s="373">
        <f t="shared" si="79"/>
        <v>7</v>
      </c>
      <c r="C145" s="45">
        <f t="shared" si="80"/>
        <v>86</v>
      </c>
      <c r="D145" s="45">
        <f t="shared" si="81"/>
        <v>128</v>
      </c>
      <c r="E145" s="45">
        <f t="shared" si="78"/>
        <v>0</v>
      </c>
      <c r="F145" s="374" t="str">
        <f t="shared" si="48"/>
        <v>detectionModeControl</v>
      </c>
      <c r="G145" s="375" t="str">
        <f>regList!F56</f>
        <v>Zone2ThresholdHighMSB</v>
      </c>
      <c r="H145" s="45" t="str">
        <f>regList!E56</f>
        <v>74</v>
      </c>
      <c r="I145" s="374" t="s">
        <v>354</v>
      </c>
      <c r="J145" s="45">
        <v>0</v>
      </c>
      <c r="K145" s="45">
        <v>16</v>
      </c>
      <c r="L145" s="45" t="str">
        <f t="shared" si="44"/>
        <v>FFFF</v>
      </c>
      <c r="M145" s="45" t="str">
        <f t="shared" si="82"/>
        <v>R/W</v>
      </c>
      <c r="N145" s="45"/>
      <c r="O145" s="45" t="str">
        <f>IF(J145&lt;&gt;"",DEC2HEX(getValFromImage(HEX2DEC(H145),J145,HEX2DEC(L145),regImage)),getValFromImage(HEX2DEC(H144),J144,HEX2DEC(L144),regImage))</f>
        <v>561</v>
      </c>
      <c r="P145" s="45"/>
      <c r="Q145" s="45"/>
      <c r="R145" s="45">
        <f t="shared" si="83"/>
        <v>0</v>
      </c>
      <c r="S145" s="45">
        <f t="shared" si="84"/>
        <v>0</v>
      </c>
      <c r="T145" s="45"/>
      <c r="U145" s="376"/>
      <c r="V145" t="str">
        <f t="shared" si="52"/>
        <v/>
      </c>
      <c r="X145" s="373"/>
      <c r="Y145" s="45"/>
      <c r="Z145" s="45"/>
      <c r="AA145" s="45"/>
      <c r="AB145" s="374"/>
      <c r="AC145" s="374"/>
      <c r="AD145" s="374"/>
      <c r="AE145" s="376"/>
    </row>
    <row r="146" spans="2:31" x14ac:dyDescent="0.25">
      <c r="B146" s="373">
        <f t="shared" si="79"/>
        <v>7</v>
      </c>
      <c r="C146" s="45">
        <f t="shared" si="80"/>
        <v>87</v>
      </c>
      <c r="D146" s="45">
        <f t="shared" si="81"/>
        <v>128</v>
      </c>
      <c r="E146" s="45">
        <f t="shared" si="78"/>
        <v>0</v>
      </c>
      <c r="F146" s="374" t="str">
        <f t="shared" si="48"/>
        <v>detectionModeControl</v>
      </c>
      <c r="G146" s="375" t="str">
        <f>regList!F57</f>
        <v>Zone2ThresholdHighLSB</v>
      </c>
      <c r="H146" s="45" t="str">
        <f>regList!E57</f>
        <v>75</v>
      </c>
      <c r="I146" s="374"/>
      <c r="J146" s="45"/>
      <c r="K146" s="45"/>
      <c r="L146" s="45" t="str">
        <f t="shared" si="44"/>
        <v/>
      </c>
      <c r="M146" s="45" t="str">
        <f t="shared" si="82"/>
        <v>R/W</v>
      </c>
      <c r="N146" s="45"/>
      <c r="O146" s="45">
        <f>IF(J146&lt;&gt;"",DEC2HEX(getValFromImage(HEX2DEC(H146),J146,HEX2DEC(L146),regImage)),getValFromImage(HEX2DEC(H145),J145,HEX2DEC(L145),regImage))</f>
        <v>1377</v>
      </c>
      <c r="P146" s="45"/>
      <c r="Q146" s="45"/>
      <c r="R146" s="45">
        <f t="shared" si="83"/>
        <v>0</v>
      </c>
      <c r="S146" s="45">
        <f t="shared" si="84"/>
        <v>0</v>
      </c>
      <c r="T146" s="45"/>
      <c r="U146" s="376"/>
      <c r="V146" t="str">
        <f t="shared" si="52"/>
        <v/>
      </c>
      <c r="X146" s="373"/>
      <c r="Y146" s="45"/>
      <c r="Z146" s="45"/>
      <c r="AA146" s="45"/>
      <c r="AB146" s="374"/>
      <c r="AC146" s="374"/>
      <c r="AD146" s="374"/>
      <c r="AE146" s="376"/>
    </row>
    <row r="147" spans="2:31" x14ac:dyDescent="0.25">
      <c r="B147" s="373">
        <f t="shared" si="79"/>
        <v>7</v>
      </c>
      <c r="C147" s="45">
        <f t="shared" si="80"/>
        <v>88</v>
      </c>
      <c r="D147" s="45">
        <f t="shared" si="81"/>
        <v>129</v>
      </c>
      <c r="E147" s="45">
        <f t="shared" si="78"/>
        <v>0</v>
      </c>
      <c r="F147" s="374" t="str">
        <f t="shared" si="48"/>
        <v>detectionModeControl</v>
      </c>
      <c r="G147" s="375" t="str">
        <f>regList!F58</f>
        <v>Zone2ThresholdLowMSB</v>
      </c>
      <c r="H147" s="45" t="str">
        <f>regList!E58</f>
        <v>76</v>
      </c>
      <c r="I147" s="374" t="s">
        <v>355</v>
      </c>
      <c r="J147" s="45">
        <v>0</v>
      </c>
      <c r="K147" s="45">
        <v>16</v>
      </c>
      <c r="L147" s="45" t="str">
        <f t="shared" si="44"/>
        <v>FFFF</v>
      </c>
      <c r="M147" s="45" t="str">
        <f t="shared" si="82"/>
        <v>R/W</v>
      </c>
      <c r="N147" s="45"/>
      <c r="O147" s="45" t="str">
        <f>IF(J147&lt;&gt;"",DEC2HEX(getValFromImage(HEX2DEC(H147),J147,HEX2DEC(L147),regImage)),getValFromImage(HEX2DEC(H146),J146,HEX2DEC(L146),regImage))</f>
        <v>B1</v>
      </c>
      <c r="P147" s="45"/>
      <c r="Q147" s="45"/>
      <c r="R147" s="45">
        <f t="shared" si="83"/>
        <v>0</v>
      </c>
      <c r="S147" s="45">
        <f t="shared" si="84"/>
        <v>0</v>
      </c>
      <c r="T147" s="45"/>
      <c r="U147" s="376"/>
      <c r="V147" t="str">
        <f t="shared" si="52"/>
        <v/>
      </c>
      <c r="X147" s="373"/>
      <c r="Y147" s="45"/>
      <c r="Z147" s="45"/>
      <c r="AA147" s="45"/>
      <c r="AB147" s="374"/>
      <c r="AC147" s="374"/>
      <c r="AD147" s="374"/>
      <c r="AE147" s="376"/>
    </row>
    <row r="148" spans="2:31" x14ac:dyDescent="0.25">
      <c r="B148" s="373">
        <f t="shared" si="79"/>
        <v>7</v>
      </c>
      <c r="C148" s="45">
        <f t="shared" si="80"/>
        <v>89</v>
      </c>
      <c r="D148" s="45">
        <f t="shared" si="81"/>
        <v>129</v>
      </c>
      <c r="E148" s="45">
        <f t="shared" si="78"/>
        <v>0</v>
      </c>
      <c r="F148" s="374" t="str">
        <f t="shared" si="48"/>
        <v>detectionModeControl</v>
      </c>
      <c r="G148" s="375" t="str">
        <f>regList!F59</f>
        <v>Zone2ThresholdLowLSB</v>
      </c>
      <c r="H148" s="45" t="str">
        <f>regList!E59</f>
        <v>77</v>
      </c>
      <c r="I148" s="374"/>
      <c r="J148" s="45"/>
      <c r="K148" s="45"/>
      <c r="L148" s="45" t="str">
        <f t="shared" si="44"/>
        <v/>
      </c>
      <c r="M148" s="45" t="str">
        <f t="shared" si="82"/>
        <v>R/W</v>
      </c>
      <c r="N148" s="45"/>
      <c r="O148" s="45">
        <f>IF(J148&lt;&gt;"",DEC2HEX(getValFromImage(HEX2DEC(H148),J148,HEX2DEC(L148),regImage)),getValFromImage(HEX2DEC(H147),J147,HEX2DEC(L147),regImage))</f>
        <v>177</v>
      </c>
      <c r="P148" s="45"/>
      <c r="Q148" s="45"/>
      <c r="R148" s="45">
        <f t="shared" si="83"/>
        <v>0</v>
      </c>
      <c r="S148" s="45">
        <f t="shared" si="84"/>
        <v>0</v>
      </c>
      <c r="T148" s="45"/>
      <c r="U148" s="376"/>
      <c r="V148" t="str">
        <f t="shared" si="52"/>
        <v/>
      </c>
      <c r="X148" s="373"/>
      <c r="Y148" s="45"/>
      <c r="Z148" s="45"/>
      <c r="AA148" s="45"/>
      <c r="AB148" s="374"/>
      <c r="AC148" s="374"/>
      <c r="AD148" s="374"/>
      <c r="AE148" s="376"/>
    </row>
    <row r="149" spans="2:31" x14ac:dyDescent="0.25">
      <c r="B149" s="373">
        <f t="shared" si="79"/>
        <v>7</v>
      </c>
      <c r="C149" s="45">
        <f t="shared" si="80"/>
        <v>90</v>
      </c>
      <c r="D149" s="45">
        <f t="shared" si="81"/>
        <v>130</v>
      </c>
      <c r="E149" s="45">
        <f t="shared" si="78"/>
        <v>0</v>
      </c>
      <c r="F149" s="374" t="str">
        <f t="shared" si="48"/>
        <v>detectionModeControl</v>
      </c>
      <c r="G149" s="375" t="str">
        <f>regList!F60</f>
        <v>Zone3ThresholdHighMSB</v>
      </c>
      <c r="H149" s="45" t="str">
        <f>regList!E60</f>
        <v>78</v>
      </c>
      <c r="I149" s="374" t="s">
        <v>357</v>
      </c>
      <c r="J149" s="45">
        <v>0</v>
      </c>
      <c r="K149" s="45">
        <v>16</v>
      </c>
      <c r="L149" s="45" t="str">
        <f t="shared" si="44"/>
        <v>FFFF</v>
      </c>
      <c r="M149" s="45" t="str">
        <f t="shared" si="82"/>
        <v>R/W</v>
      </c>
      <c r="N149" s="45"/>
      <c r="O149" s="45" t="str">
        <f>IF(J149&lt;&gt;"",DEC2HEX(getValFromImage(HEX2DEC(H149),J149,HEX2DEC(L149),regImage)),getValFromImage(HEX2DEC(H148),J148,HEX2DEC(L148),regImage))</f>
        <v>F5E</v>
      </c>
      <c r="P149" s="45"/>
      <c r="Q149" s="45"/>
      <c r="R149" s="45">
        <f t="shared" si="83"/>
        <v>0</v>
      </c>
      <c r="S149" s="45">
        <f t="shared" si="84"/>
        <v>0</v>
      </c>
      <c r="T149" s="45"/>
      <c r="U149" s="376"/>
      <c r="V149" t="str">
        <f t="shared" si="52"/>
        <v/>
      </c>
      <c r="X149" s="373"/>
      <c r="Y149" s="45"/>
      <c r="Z149" s="45"/>
      <c r="AA149" s="45"/>
      <c r="AB149" s="374"/>
      <c r="AC149" s="374"/>
      <c r="AD149" s="374"/>
      <c r="AE149" s="376"/>
    </row>
    <row r="150" spans="2:31" x14ac:dyDescent="0.25">
      <c r="B150" s="373">
        <f t="shared" si="79"/>
        <v>7</v>
      </c>
      <c r="C150" s="45">
        <f t="shared" si="80"/>
        <v>91</v>
      </c>
      <c r="D150" s="45">
        <f t="shared" si="81"/>
        <v>130</v>
      </c>
      <c r="E150" s="45">
        <f t="shared" si="78"/>
        <v>0</v>
      </c>
      <c r="F150" s="374" t="str">
        <f t="shared" si="48"/>
        <v>detectionModeControl</v>
      </c>
      <c r="G150" s="375" t="str">
        <f>regList!F61</f>
        <v>Zone3ThresholdHighLSB</v>
      </c>
      <c r="H150" s="45" t="str">
        <f>regList!E61</f>
        <v>79</v>
      </c>
      <c r="I150" s="374"/>
      <c r="J150" s="45"/>
      <c r="K150" s="45"/>
      <c r="L150" s="45" t="str">
        <f t="shared" si="44"/>
        <v/>
      </c>
      <c r="M150" s="45" t="str">
        <f t="shared" si="82"/>
        <v>R/W</v>
      </c>
      <c r="N150" s="45"/>
      <c r="O150" s="45">
        <f>IF(J150&lt;&gt;"",DEC2HEX(getValFromImage(HEX2DEC(H150),J150,HEX2DEC(L150),regImage)),getValFromImage(HEX2DEC(H149),J149,HEX2DEC(L149),regImage))</f>
        <v>3934</v>
      </c>
      <c r="P150" s="45"/>
      <c r="Q150" s="45"/>
      <c r="R150" s="45">
        <f t="shared" si="83"/>
        <v>0</v>
      </c>
      <c r="S150" s="45">
        <f t="shared" si="84"/>
        <v>0</v>
      </c>
      <c r="T150" s="45"/>
      <c r="U150" s="376"/>
      <c r="V150" t="str">
        <f t="shared" si="52"/>
        <v/>
      </c>
      <c r="X150" s="373"/>
      <c r="Y150" s="45"/>
      <c r="Z150" s="45"/>
      <c r="AA150" s="45"/>
      <c r="AB150" s="374"/>
      <c r="AC150" s="374"/>
      <c r="AD150" s="374"/>
      <c r="AE150" s="376"/>
    </row>
    <row r="151" spans="2:31" x14ac:dyDescent="0.25">
      <c r="B151" s="373">
        <f t="shared" si="79"/>
        <v>7</v>
      </c>
      <c r="C151" s="45">
        <f t="shared" si="80"/>
        <v>92</v>
      </c>
      <c r="D151" s="45">
        <f t="shared" si="81"/>
        <v>131</v>
      </c>
      <c r="E151" s="45">
        <f t="shared" si="78"/>
        <v>0</v>
      </c>
      <c r="F151" s="374" t="str">
        <f t="shared" si="48"/>
        <v>detectionModeControl</v>
      </c>
      <c r="G151" s="375" t="str">
        <f>regList!F62</f>
        <v>Zone3ThresholdLowMSB</v>
      </c>
      <c r="H151" s="45" t="str">
        <f>regList!E62</f>
        <v>7A</v>
      </c>
      <c r="I151" s="374" t="s">
        <v>358</v>
      </c>
      <c r="J151" s="45">
        <v>0</v>
      </c>
      <c r="K151" s="45">
        <v>16</v>
      </c>
      <c r="L151" s="45" t="str">
        <f t="shared" si="44"/>
        <v>FFFF</v>
      </c>
      <c r="M151" s="45" t="str">
        <f t="shared" si="82"/>
        <v>R/W</v>
      </c>
      <c r="N151" s="45"/>
      <c r="O151" s="45" t="str">
        <f>IF(J151&lt;&gt;"",DEC2HEX(getValFromImage(HEX2DEC(H151),J151,HEX2DEC(L151),regImage)),getValFromImage(HEX2DEC(H150),J150,HEX2DEC(L150),regImage))</f>
        <v>3D7</v>
      </c>
      <c r="P151" s="45"/>
      <c r="Q151" s="45"/>
      <c r="R151" s="45">
        <f t="shared" si="83"/>
        <v>0</v>
      </c>
      <c r="S151" s="45">
        <f t="shared" si="84"/>
        <v>0</v>
      </c>
      <c r="T151" s="45"/>
      <c r="U151" s="376"/>
      <c r="V151" t="str">
        <f t="shared" si="52"/>
        <v/>
      </c>
      <c r="X151" s="373"/>
      <c r="Y151" s="45"/>
      <c r="Z151" s="45"/>
      <c r="AA151" s="45"/>
      <c r="AB151" s="374"/>
      <c r="AC151" s="374"/>
      <c r="AD151" s="374"/>
      <c r="AE151" s="376"/>
    </row>
    <row r="152" spans="2:31" x14ac:dyDescent="0.25">
      <c r="B152" s="373">
        <f t="shared" si="79"/>
        <v>7</v>
      </c>
      <c r="C152" s="45">
        <f t="shared" si="80"/>
        <v>93</v>
      </c>
      <c r="D152" s="45">
        <f t="shared" si="81"/>
        <v>131</v>
      </c>
      <c r="E152" s="45">
        <f t="shared" si="78"/>
        <v>0</v>
      </c>
      <c r="F152" s="374" t="str">
        <f t="shared" si="48"/>
        <v>detectionModeControl</v>
      </c>
      <c r="G152" s="375" t="str">
        <f>regList!F63</f>
        <v>Zone3ThresholdLowLSB</v>
      </c>
      <c r="H152" s="45" t="str">
        <f>regList!E63</f>
        <v>7B</v>
      </c>
      <c r="I152" s="374"/>
      <c r="J152" s="45"/>
      <c r="K152" s="45"/>
      <c r="L152" s="45" t="str">
        <f t="shared" si="44"/>
        <v/>
      </c>
      <c r="M152" s="45" t="str">
        <f t="shared" si="82"/>
        <v>R/W</v>
      </c>
      <c r="N152" s="45"/>
      <c r="O152" s="45">
        <f>IF(J152&lt;&gt;"",DEC2HEX(getValFromImage(HEX2DEC(H152),J152,HEX2DEC(L152),regImage)),getValFromImage(HEX2DEC(H151),J151,HEX2DEC(L151),regImage))</f>
        <v>983</v>
      </c>
      <c r="P152" s="45"/>
      <c r="Q152" s="45"/>
      <c r="R152" s="45">
        <f t="shared" si="83"/>
        <v>0</v>
      </c>
      <c r="S152" s="45">
        <f t="shared" si="84"/>
        <v>0</v>
      </c>
      <c r="T152" s="45"/>
      <c r="U152" s="376"/>
      <c r="V152" t="str">
        <f t="shared" si="52"/>
        <v/>
      </c>
      <c r="X152" s="373"/>
      <c r="Y152" s="45"/>
      <c r="Z152" s="45"/>
      <c r="AA152" s="45"/>
      <c r="AB152" s="374"/>
      <c r="AC152" s="374"/>
      <c r="AD152" s="374"/>
      <c r="AE152" s="376"/>
    </row>
    <row r="153" spans="2:31" x14ac:dyDescent="0.25">
      <c r="B153" s="373">
        <f t="shared" si="79"/>
        <v>7</v>
      </c>
      <c r="C153" s="45">
        <f t="shared" si="80"/>
        <v>94</v>
      </c>
      <c r="D153" s="45">
        <f t="shared" si="81"/>
        <v>132</v>
      </c>
      <c r="E153" s="45">
        <f t="shared" si="78"/>
        <v>0</v>
      </c>
      <c r="F153" s="374" t="str">
        <f t="shared" si="48"/>
        <v>detectionModeControl</v>
      </c>
      <c r="G153" s="375" t="str">
        <f>regList!F64</f>
        <v>MagnitudeThreshold1HighExponent</v>
      </c>
      <c r="H153" s="45" t="str">
        <f>regList!E64</f>
        <v>7C</v>
      </c>
      <c r="I153" s="374" t="s">
        <v>359</v>
      </c>
      <c r="J153" s="45">
        <v>0</v>
      </c>
      <c r="K153" s="45">
        <v>4</v>
      </c>
      <c r="L153" s="45" t="str">
        <f t="shared" si="44"/>
        <v>F</v>
      </c>
      <c r="M153" s="45" t="str">
        <f t="shared" si="82"/>
        <v>R/W</v>
      </c>
      <c r="N153" s="45"/>
      <c r="O153" s="45" t="str">
        <f>IF(J153&lt;&gt;"",DEC2HEX(getValFromImage(HEX2DEC(H153),J153,HEX2DEC(L153),regImage)),getValFromImage(HEX2DEC(H152),J152,HEX2DEC(L152),regImage))</f>
        <v>3</v>
      </c>
      <c r="P153" s="45"/>
      <c r="Q153" s="45"/>
      <c r="R153" s="45">
        <f t="shared" si="83"/>
        <v>0</v>
      </c>
      <c r="S153" s="45">
        <f t="shared" si="84"/>
        <v>0</v>
      </c>
      <c r="T153" s="45"/>
      <c r="U153" s="376"/>
      <c r="V153" t="str">
        <f t="shared" si="52"/>
        <v/>
      </c>
      <c r="X153" s="373"/>
      <c r="Y153" s="45"/>
      <c r="Z153" s="45"/>
      <c r="AA153" s="45"/>
      <c r="AB153" s="374"/>
      <c r="AC153" s="374"/>
      <c r="AD153" s="374"/>
      <c r="AE153" s="376"/>
    </row>
    <row r="154" spans="2:31" x14ac:dyDescent="0.25">
      <c r="B154" s="373">
        <f t="shared" si="79"/>
        <v>7</v>
      </c>
      <c r="C154" s="45">
        <f t="shared" si="80"/>
        <v>95</v>
      </c>
      <c r="D154" s="45">
        <f t="shared" si="81"/>
        <v>133</v>
      </c>
      <c r="E154" s="45">
        <f t="shared" si="78"/>
        <v>0</v>
      </c>
      <c r="F154" s="374" t="str">
        <f t="shared" ref="F154:H168" si="85">F153</f>
        <v>detectionModeControl</v>
      </c>
      <c r="G154" s="375" t="str">
        <f>regList!F65</f>
        <v>MagnitudeThreshold1High</v>
      </c>
      <c r="H154" s="45" t="str">
        <f>regList!E65</f>
        <v>7D</v>
      </c>
      <c r="I154" s="374" t="s">
        <v>360</v>
      </c>
      <c r="J154" s="45">
        <v>0</v>
      </c>
      <c r="K154" s="45">
        <v>8</v>
      </c>
      <c r="L154" s="45" t="str">
        <f t="shared" si="44"/>
        <v>FF</v>
      </c>
      <c r="M154" s="45" t="str">
        <f t="shared" si="82"/>
        <v>R/W</v>
      </c>
      <c r="N154" s="45"/>
      <c r="O154" s="45" t="str">
        <f>IF(J154&lt;&gt;"",DEC2HEX(getValFromImage(HEX2DEC(H154),J154,HEX2DEC(L154),regImage)),getValFromImage(HEX2DEC(H153),J153,HEX2DEC(L153),regImage))</f>
        <v>95</v>
      </c>
      <c r="P154" s="45"/>
      <c r="Q154" s="45"/>
      <c r="R154" s="45">
        <f t="shared" si="83"/>
        <v>0</v>
      </c>
      <c r="S154" s="45">
        <f t="shared" si="84"/>
        <v>0</v>
      </c>
      <c r="T154" s="45"/>
      <c r="U154" s="376"/>
      <c r="V154" t="str">
        <f t="shared" si="52"/>
        <v/>
      </c>
      <c r="X154" s="373"/>
      <c r="Y154" s="45"/>
      <c r="Z154" s="45"/>
      <c r="AA154" s="45"/>
      <c r="AB154" s="374"/>
      <c r="AC154" s="374"/>
      <c r="AD154" s="374"/>
      <c r="AE154" s="376"/>
    </row>
    <row r="155" spans="2:31" x14ac:dyDescent="0.25">
      <c r="B155" s="373">
        <f t="shared" si="79"/>
        <v>7</v>
      </c>
      <c r="C155" s="45">
        <f t="shared" si="80"/>
        <v>96</v>
      </c>
      <c r="D155" s="45">
        <f t="shared" si="81"/>
        <v>134</v>
      </c>
      <c r="E155" s="45">
        <f t="shared" si="78"/>
        <v>0</v>
      </c>
      <c r="F155" s="374" t="str">
        <f t="shared" si="85"/>
        <v>detectionModeControl</v>
      </c>
      <c r="G155" s="375" t="str">
        <f>regList!F66</f>
        <v>MagnitudeThreshold2LowExponent</v>
      </c>
      <c r="H155" s="45" t="str">
        <f>regList!E66</f>
        <v>7E</v>
      </c>
      <c r="I155" s="374" t="s">
        <v>361</v>
      </c>
      <c r="J155" s="45">
        <v>0</v>
      </c>
      <c r="K155" s="45">
        <v>4</v>
      </c>
      <c r="L155" s="45" t="str">
        <f t="shared" si="44"/>
        <v>F</v>
      </c>
      <c r="M155" s="45" t="str">
        <f t="shared" si="82"/>
        <v>R/W</v>
      </c>
      <c r="N155" s="45"/>
      <c r="O155" s="45" t="str">
        <f>IF(J155&lt;&gt;"",DEC2HEX(getValFromImage(HEX2DEC(H155),J155,HEX2DEC(L155),regImage)),getValFromImage(HEX2DEC(H154),J154,HEX2DEC(L154),regImage))</f>
        <v>2</v>
      </c>
      <c r="P155" s="45"/>
      <c r="Q155" s="45"/>
      <c r="R155" s="45">
        <f t="shared" si="83"/>
        <v>0</v>
      </c>
      <c r="S155" s="45">
        <f t="shared" si="84"/>
        <v>0</v>
      </c>
      <c r="T155" s="45"/>
      <c r="U155" s="376"/>
      <c r="V155" t="str">
        <f t="shared" si="52"/>
        <v/>
      </c>
      <c r="X155" s="373"/>
      <c r="Y155" s="45"/>
      <c r="Z155" s="45"/>
      <c r="AA155" s="45"/>
      <c r="AB155" s="374"/>
      <c r="AC155" s="374"/>
      <c r="AD155" s="374"/>
      <c r="AE155" s="376"/>
    </row>
    <row r="156" spans="2:31" x14ac:dyDescent="0.25">
      <c r="B156" s="373">
        <f t="shared" si="79"/>
        <v>7</v>
      </c>
      <c r="C156" s="45">
        <f t="shared" si="80"/>
        <v>97</v>
      </c>
      <c r="D156" s="45">
        <f t="shared" si="81"/>
        <v>135</v>
      </c>
      <c r="E156" s="45">
        <f t="shared" si="78"/>
        <v>0</v>
      </c>
      <c r="F156" s="374" t="str">
        <f t="shared" si="85"/>
        <v>detectionModeControl</v>
      </c>
      <c r="G156" s="375" t="str">
        <f>regList!F67</f>
        <v>MagnitudeThreshold2Low</v>
      </c>
      <c r="H156" s="45" t="str">
        <f>regList!E67</f>
        <v>7F</v>
      </c>
      <c r="I156" s="374" t="s">
        <v>364</v>
      </c>
      <c r="J156" s="45">
        <v>0</v>
      </c>
      <c r="K156" s="45">
        <v>8</v>
      </c>
      <c r="L156" s="45" t="str">
        <f t="shared" si="44"/>
        <v>FF</v>
      </c>
      <c r="M156" s="45" t="str">
        <f t="shared" si="82"/>
        <v>R/W</v>
      </c>
      <c r="N156" s="45"/>
      <c r="O156" s="45" t="str">
        <f>IF(J156&lt;&gt;"",DEC2HEX(getValFromImage(HEX2DEC(H156),J156,HEX2DEC(L156),regImage)),getValFromImage(HEX2DEC(H155),J155,HEX2DEC(L155),regImage))</f>
        <v>C7</v>
      </c>
      <c r="P156" s="45"/>
      <c r="Q156" s="45"/>
      <c r="R156" s="45">
        <f t="shared" si="83"/>
        <v>0</v>
      </c>
      <c r="S156" s="45">
        <f t="shared" si="84"/>
        <v>0</v>
      </c>
      <c r="T156" s="45"/>
      <c r="U156" s="376"/>
      <c r="V156" t="str">
        <f t="shared" si="52"/>
        <v/>
      </c>
      <c r="X156" s="373"/>
      <c r="Y156" s="45"/>
      <c r="Z156" s="45"/>
      <c r="AA156" s="45"/>
      <c r="AB156" s="374"/>
      <c r="AC156" s="374"/>
      <c r="AD156" s="374"/>
      <c r="AE156" s="376"/>
    </row>
    <row r="157" spans="2:31" x14ac:dyDescent="0.25">
      <c r="B157" s="373">
        <f t="shared" si="79"/>
        <v>7</v>
      </c>
      <c r="C157" s="45">
        <f t="shared" si="80"/>
        <v>98</v>
      </c>
      <c r="D157" s="45">
        <f t="shared" si="81"/>
        <v>136</v>
      </c>
      <c r="E157" s="45">
        <f t="shared" si="78"/>
        <v>0</v>
      </c>
      <c r="F157" s="374" t="str">
        <f t="shared" si="85"/>
        <v>detectionModeControl</v>
      </c>
      <c r="G157" s="375" t="str">
        <f>regList!H4</f>
        <v>MagnitudeThreshold2HighExponent</v>
      </c>
      <c r="H157" s="45" t="str">
        <f>regList!G4</f>
        <v>80</v>
      </c>
      <c r="I157" s="374" t="s">
        <v>362</v>
      </c>
      <c r="J157" s="45">
        <v>0</v>
      </c>
      <c r="K157" s="45">
        <v>4</v>
      </c>
      <c r="L157" s="45" t="str">
        <f t="shared" si="44"/>
        <v>F</v>
      </c>
      <c r="M157" s="45" t="str">
        <f t="shared" si="82"/>
        <v>R/W</v>
      </c>
      <c r="N157" s="45"/>
      <c r="O157" s="45" t="str">
        <f>IF(J157&lt;&gt;"",DEC2HEX(getValFromImage(HEX2DEC(H157),J157,HEX2DEC(L157),regImage)),getValFromImage(HEX2DEC(H156),J156,HEX2DEC(L156),regImage))</f>
        <v>6</v>
      </c>
      <c r="P157" s="45"/>
      <c r="Q157" s="45"/>
      <c r="R157" s="45">
        <f t="shared" si="83"/>
        <v>0</v>
      </c>
      <c r="S157" s="45">
        <f t="shared" si="84"/>
        <v>0</v>
      </c>
      <c r="T157" s="45"/>
      <c r="U157" s="376"/>
      <c r="V157" t="str">
        <f t="shared" si="52"/>
        <v/>
      </c>
      <c r="X157" s="373"/>
      <c r="Y157" s="45"/>
      <c r="Z157" s="45"/>
      <c r="AA157" s="45"/>
      <c r="AB157" s="374"/>
      <c r="AC157" s="374"/>
      <c r="AD157" s="374"/>
      <c r="AE157" s="376"/>
    </row>
    <row r="158" spans="2:31" x14ac:dyDescent="0.25">
      <c r="B158" s="373">
        <f t="shared" si="79"/>
        <v>7</v>
      </c>
      <c r="C158" s="45">
        <f t="shared" si="80"/>
        <v>99</v>
      </c>
      <c r="D158" s="45">
        <f t="shared" si="81"/>
        <v>137</v>
      </c>
      <c r="E158" s="45">
        <f t="shared" si="78"/>
        <v>0</v>
      </c>
      <c r="F158" s="374" t="str">
        <f t="shared" si="85"/>
        <v>detectionModeControl</v>
      </c>
      <c r="G158" s="375" t="str">
        <f>regList!H5</f>
        <v>MagnitudeThreshold2High</v>
      </c>
      <c r="H158" s="45" t="str">
        <f>regList!G5</f>
        <v>81</v>
      </c>
      <c r="I158" s="374" t="s">
        <v>365</v>
      </c>
      <c r="J158" s="45">
        <v>0</v>
      </c>
      <c r="K158" s="45">
        <v>8</v>
      </c>
      <c r="L158" s="45" t="str">
        <f t="shared" si="44"/>
        <v>FF</v>
      </c>
      <c r="M158" s="45" t="str">
        <f t="shared" si="82"/>
        <v>R/W</v>
      </c>
      <c r="N158" s="45"/>
      <c r="O158" s="45" t="str">
        <f>IF(J158&lt;&gt;"",DEC2HEX(getValFromImage(HEX2DEC(H158),J158,HEX2DEC(L158),regImage)),getValFromImage(HEX2DEC(H157),J157,HEX2DEC(L157),regImage))</f>
        <v>A3</v>
      </c>
      <c r="P158" s="45"/>
      <c r="Q158" s="45"/>
      <c r="R158" s="45">
        <f t="shared" si="83"/>
        <v>0</v>
      </c>
      <c r="S158" s="45">
        <f t="shared" si="84"/>
        <v>0</v>
      </c>
      <c r="T158" s="45"/>
      <c r="U158" s="376"/>
      <c r="V158" t="str">
        <f t="shared" si="52"/>
        <v/>
      </c>
      <c r="X158" s="373"/>
      <c r="Y158" s="45"/>
      <c r="Z158" s="45"/>
      <c r="AA158" s="45"/>
      <c r="AB158" s="374"/>
      <c r="AC158" s="374"/>
      <c r="AD158" s="374"/>
      <c r="AE158" s="376"/>
    </row>
    <row r="159" spans="2:31" x14ac:dyDescent="0.25">
      <c r="B159" s="373">
        <f t="shared" si="79"/>
        <v>7</v>
      </c>
      <c r="C159" s="45">
        <f t="shared" si="80"/>
        <v>100</v>
      </c>
      <c r="D159" s="45">
        <f t="shared" si="81"/>
        <v>138</v>
      </c>
      <c r="E159" s="45">
        <f t="shared" si="78"/>
        <v>0</v>
      </c>
      <c r="F159" s="374" t="str">
        <f t="shared" si="85"/>
        <v>detectionModeControl</v>
      </c>
      <c r="G159" s="375" t="str">
        <f>regList!H6</f>
        <v>MagnitudeThreshold3LowExponent</v>
      </c>
      <c r="H159" s="45" t="str">
        <f>regList!G6</f>
        <v>82</v>
      </c>
      <c r="I159" s="374" t="s">
        <v>363</v>
      </c>
      <c r="J159" s="45">
        <v>0</v>
      </c>
      <c r="K159" s="45">
        <v>4</v>
      </c>
      <c r="L159" s="45" t="str">
        <f t="shared" si="44"/>
        <v>F</v>
      </c>
      <c r="M159" s="45" t="str">
        <f t="shared" si="82"/>
        <v>R/W</v>
      </c>
      <c r="N159" s="45"/>
      <c r="O159" s="45" t="str">
        <f>IF(J159&lt;&gt;"",DEC2HEX(getValFromImage(HEX2DEC(H159),J159,HEX2DEC(L159),regImage)),getValFromImage(HEX2DEC(H158),J158,HEX2DEC(L158),regImage))</f>
        <v>6</v>
      </c>
      <c r="P159" s="45"/>
      <c r="Q159" s="45"/>
      <c r="R159" s="45">
        <f t="shared" si="83"/>
        <v>0</v>
      </c>
      <c r="S159" s="45">
        <f t="shared" si="84"/>
        <v>0</v>
      </c>
      <c r="T159" s="45"/>
      <c r="U159" s="376"/>
      <c r="V159" t="str">
        <f t="shared" si="52"/>
        <v/>
      </c>
      <c r="X159" s="373"/>
      <c r="Y159" s="45"/>
      <c r="Z159" s="45"/>
      <c r="AA159" s="45"/>
      <c r="AB159" s="374"/>
      <c r="AC159" s="374"/>
      <c r="AD159" s="374"/>
      <c r="AE159" s="376"/>
    </row>
    <row r="160" spans="2:31" x14ac:dyDescent="0.25">
      <c r="B160" s="373">
        <f t="shared" si="79"/>
        <v>7</v>
      </c>
      <c r="C160" s="45">
        <f t="shared" si="80"/>
        <v>101</v>
      </c>
      <c r="D160" s="45">
        <f t="shared" si="81"/>
        <v>139</v>
      </c>
      <c r="E160" s="45">
        <f t="shared" si="78"/>
        <v>0</v>
      </c>
      <c r="F160" s="374" t="str">
        <f t="shared" si="85"/>
        <v>detectionModeControl</v>
      </c>
      <c r="G160" s="375" t="str">
        <f>regList!H7</f>
        <v>MagnitudeThreshold3Low</v>
      </c>
      <c r="H160" s="45" t="str">
        <f>regList!G7</f>
        <v>83</v>
      </c>
      <c r="I160" s="374" t="s">
        <v>366</v>
      </c>
      <c r="J160" s="45">
        <v>0</v>
      </c>
      <c r="K160" s="45">
        <v>8</v>
      </c>
      <c r="L160" s="45" t="str">
        <f t="shared" si="44"/>
        <v>FF</v>
      </c>
      <c r="M160" s="45" t="str">
        <f t="shared" si="82"/>
        <v>R/W</v>
      </c>
      <c r="N160" s="45"/>
      <c r="O160" s="45" t="str">
        <f>IF(J160&lt;&gt;"",DEC2HEX(getValFromImage(HEX2DEC(H160),J160,HEX2DEC(L160),regImage)),getValFromImage(HEX2DEC(H159),J159,HEX2DEC(L159),regImage))</f>
        <v>94</v>
      </c>
      <c r="P160" s="45"/>
      <c r="Q160" s="45"/>
      <c r="R160" s="45">
        <f t="shared" si="83"/>
        <v>0</v>
      </c>
      <c r="S160" s="45">
        <f t="shared" si="84"/>
        <v>0</v>
      </c>
      <c r="T160" s="45"/>
      <c r="U160" s="376"/>
      <c r="V160" t="str">
        <f t="shared" ref="V160:V223" si="86">IF(W160&lt;&gt;"",MID(F160,1,LEN(F160)-9)&amp;W160,"")</f>
        <v/>
      </c>
      <c r="X160" s="373"/>
      <c r="Y160" s="45"/>
      <c r="Z160" s="45"/>
      <c r="AA160" s="45"/>
      <c r="AB160" s="374"/>
      <c r="AC160" s="374"/>
      <c r="AD160" s="374"/>
      <c r="AE160" s="376"/>
    </row>
    <row r="161" spans="2:31" x14ac:dyDescent="0.25">
      <c r="B161" s="373">
        <f t="shared" si="79"/>
        <v>7</v>
      </c>
      <c r="C161" s="45">
        <f t="shared" si="80"/>
        <v>102</v>
      </c>
      <c r="D161" s="45">
        <f t="shared" si="81"/>
        <v>140</v>
      </c>
      <c r="E161" s="45">
        <f t="shared" si="78"/>
        <v>0</v>
      </c>
      <c r="F161" s="374" t="str">
        <f t="shared" si="85"/>
        <v>detectionModeControl</v>
      </c>
      <c r="G161" s="375" t="str">
        <f>regList!H8</f>
        <v>MotionDistanceThresholdMSB</v>
      </c>
      <c r="H161" s="45" t="str">
        <f>regList!G8</f>
        <v>84</v>
      </c>
      <c r="I161" s="374" t="s">
        <v>367</v>
      </c>
      <c r="J161" s="45">
        <v>0</v>
      </c>
      <c r="K161" s="45">
        <v>16</v>
      </c>
      <c r="L161" s="45" t="str">
        <f t="shared" si="44"/>
        <v>FFFF</v>
      </c>
      <c r="M161" s="45" t="str">
        <f t="shared" si="82"/>
        <v>R/W</v>
      </c>
      <c r="N161" s="45"/>
      <c r="O161" s="45" t="str">
        <f>IF(J161&lt;&gt;"",DEC2HEX(getValFromImage(HEX2DEC(H161),J161,HEX2DEC(L161),regImage)),getValFromImage(HEX2DEC(H160),J160,HEX2DEC(L160),regImage))</f>
        <v>24E</v>
      </c>
      <c r="P161" s="45"/>
      <c r="Q161" s="45"/>
      <c r="R161" s="45">
        <f t="shared" si="83"/>
        <v>0</v>
      </c>
      <c r="S161" s="45">
        <f t="shared" si="84"/>
        <v>0</v>
      </c>
      <c r="T161" s="45"/>
      <c r="U161" s="376"/>
      <c r="V161" t="str">
        <f t="shared" si="86"/>
        <v/>
      </c>
      <c r="X161" s="373"/>
      <c r="Y161" s="45"/>
      <c r="Z161" s="45"/>
      <c r="AA161" s="45"/>
      <c r="AB161" s="374"/>
      <c r="AC161" s="374"/>
      <c r="AD161" s="374"/>
      <c r="AE161" s="376"/>
    </row>
    <row r="162" spans="2:31" x14ac:dyDescent="0.25">
      <c r="B162" s="373">
        <f t="shared" si="79"/>
        <v>7</v>
      </c>
      <c r="C162" s="45">
        <f t="shared" si="80"/>
        <v>103</v>
      </c>
      <c r="D162" s="45">
        <f t="shared" si="81"/>
        <v>140</v>
      </c>
      <c r="E162" s="45">
        <f t="shared" si="78"/>
        <v>0</v>
      </c>
      <c r="F162" s="374" t="str">
        <f t="shared" si="85"/>
        <v>detectionModeControl</v>
      </c>
      <c r="G162" s="375" t="str">
        <f>regList!H9</f>
        <v>MotionDistanceThresholdLSB</v>
      </c>
      <c r="H162" s="45" t="str">
        <f>regList!G9</f>
        <v>85</v>
      </c>
      <c r="I162" s="374"/>
      <c r="J162" s="45"/>
      <c r="K162" s="45"/>
      <c r="L162" s="45" t="str">
        <f t="shared" si="44"/>
        <v/>
      </c>
      <c r="M162" s="45" t="str">
        <f t="shared" si="82"/>
        <v>R/W</v>
      </c>
      <c r="N162" s="45"/>
      <c r="O162" s="45">
        <f>IF(J162&lt;&gt;"",DEC2HEX(getValFromImage(HEX2DEC(H162),J162,HEX2DEC(L162),regImage)),getValFromImage(HEX2DEC(H161),J161,HEX2DEC(L161),regImage))</f>
        <v>590</v>
      </c>
      <c r="P162" s="45"/>
      <c r="Q162" s="45"/>
      <c r="R162" s="45">
        <f t="shared" si="83"/>
        <v>0</v>
      </c>
      <c r="S162" s="45">
        <f t="shared" si="84"/>
        <v>0</v>
      </c>
      <c r="T162" s="45"/>
      <c r="U162" s="376"/>
      <c r="V162" t="str">
        <f t="shared" si="86"/>
        <v/>
      </c>
      <c r="X162" s="373"/>
      <c r="Y162" s="45"/>
      <c r="Z162" s="45"/>
      <c r="AA162" s="45"/>
      <c r="AB162" s="374"/>
      <c r="AC162" s="374"/>
      <c r="AD162" s="374"/>
      <c r="AE162" s="376"/>
    </row>
    <row r="163" spans="2:31" x14ac:dyDescent="0.25">
      <c r="B163" s="373">
        <f t="shared" si="79"/>
        <v>7</v>
      </c>
      <c r="C163" s="45">
        <f t="shared" si="80"/>
        <v>104</v>
      </c>
      <c r="D163" s="45">
        <f t="shared" si="81"/>
        <v>141</v>
      </c>
      <c r="E163" s="45">
        <f t="shared" si="78"/>
        <v>0</v>
      </c>
      <c r="F163" s="374" t="str">
        <f t="shared" si="85"/>
        <v>detectionModeControl</v>
      </c>
      <c r="G163" s="375" t="str">
        <f>regList!H10</f>
        <v>MotionMagnitudeThreshold</v>
      </c>
      <c r="H163" s="45" t="str">
        <f>regList!G10</f>
        <v>86</v>
      </c>
      <c r="I163" s="374" t="s">
        <v>368</v>
      </c>
      <c r="J163" s="45">
        <v>0</v>
      </c>
      <c r="K163" s="45">
        <v>8</v>
      </c>
      <c r="L163" s="45" t="str">
        <f t="shared" si="44"/>
        <v>FF</v>
      </c>
      <c r="M163" s="45" t="str">
        <f t="shared" si="82"/>
        <v>R/W</v>
      </c>
      <c r="N163" s="45"/>
      <c r="O163" s="45" t="str">
        <f>IF(J163&lt;&gt;"",DEC2HEX(getValFromImage(HEX2DEC(H163),J163,HEX2DEC(L163),regImage)),getValFromImage(HEX2DEC(H162),J162,HEX2DEC(L162),regImage))</f>
        <v>0</v>
      </c>
      <c r="P163" s="45"/>
      <c r="Q163" s="45"/>
      <c r="R163" s="45">
        <f t="shared" si="83"/>
        <v>0</v>
      </c>
      <c r="S163" s="45">
        <f t="shared" si="84"/>
        <v>0</v>
      </c>
      <c r="T163" s="45"/>
      <c r="U163" s="376"/>
      <c r="V163" t="str">
        <f t="shared" si="86"/>
        <v/>
      </c>
      <c r="X163" s="373"/>
      <c r="Y163" s="45"/>
      <c r="Z163" s="45"/>
      <c r="AA163" s="45"/>
      <c r="AB163" s="374"/>
      <c r="AC163" s="374"/>
      <c r="AD163" s="374"/>
      <c r="AE163" s="376"/>
    </row>
    <row r="164" spans="2:31" x14ac:dyDescent="0.25">
      <c r="B164" s="373">
        <f t="shared" si="79"/>
        <v>8</v>
      </c>
      <c r="C164" s="45">
        <f t="shared" si="80"/>
        <v>105</v>
      </c>
      <c r="D164" s="45">
        <f>IF(I164&lt;&gt;"",D163+1,D163)</f>
        <v>142</v>
      </c>
      <c r="E164" s="45">
        <f t="shared" si="78"/>
        <v>1</v>
      </c>
      <c r="F164" s="374" t="s">
        <v>717</v>
      </c>
      <c r="G164" s="375" t="str">
        <f>regList!H20</f>
        <v>DriverRange</v>
      </c>
      <c r="H164" s="45" t="str">
        <f>regList!G20</f>
        <v>90</v>
      </c>
      <c r="I164" s="374" t="s">
        <v>428</v>
      </c>
      <c r="J164" s="45">
        <v>0</v>
      </c>
      <c r="K164" s="45">
        <v>4</v>
      </c>
      <c r="L164" s="45" t="str">
        <f t="shared" si="44"/>
        <v>F</v>
      </c>
      <c r="M164" s="45" t="str">
        <f t="shared" si="82"/>
        <v>R/W</v>
      </c>
      <c r="N164" s="45"/>
      <c r="O164" s="45" t="str">
        <f>IF(J164&lt;&gt;"",DEC2HEX(getValFromImage(HEX2DEC(H164),J164,HEX2DEC(L164),regImage)),getValFromImage(HEX2DEC(H163),J163,HEX2DEC(L163),regImage))</f>
        <v>F</v>
      </c>
      <c r="P164" s="45"/>
      <c r="Q164" s="45"/>
      <c r="R164" s="45">
        <f t="shared" si="83"/>
        <v>0</v>
      </c>
      <c r="S164" s="45">
        <f t="shared" si="84"/>
        <v>0</v>
      </c>
      <c r="T164" s="45"/>
      <c r="U164" s="376"/>
      <c r="V164" t="str">
        <f t="shared" si="86"/>
        <v>analIRDR</v>
      </c>
      <c r="W164" s="43" t="s">
        <v>430</v>
      </c>
      <c r="X164" s="373">
        <f>D164</f>
        <v>142</v>
      </c>
      <c r="Y164" s="45">
        <f>D165</f>
        <v>143</v>
      </c>
      <c r="Z164" s="45"/>
      <c r="AA164" s="45"/>
      <c r="AB164" s="374"/>
      <c r="AC164" s="374"/>
      <c r="AD164" s="374"/>
      <c r="AE164" s="376"/>
    </row>
    <row r="165" spans="2:31" x14ac:dyDescent="0.25">
      <c r="B165" s="373">
        <f t="shared" si="79"/>
        <v>8</v>
      </c>
      <c r="C165" s="45">
        <f t="shared" si="80"/>
        <v>106</v>
      </c>
      <c r="D165" s="45">
        <f>IF(I165&lt;&gt;"",D164+1,D164)</f>
        <v>143</v>
      </c>
      <c r="E165" s="45">
        <f t="shared" si="78"/>
        <v>1</v>
      </c>
      <c r="F165" s="374" t="str">
        <f t="shared" si="85"/>
        <v>analogControl</v>
      </c>
      <c r="G165" s="375" t="str">
        <f>regList!H21</f>
        <v>EmitterCurrentDAC</v>
      </c>
      <c r="H165" s="45" t="str">
        <f>regList!G21</f>
        <v>91</v>
      </c>
      <c r="I165" s="374" t="s">
        <v>369</v>
      </c>
      <c r="J165" s="45">
        <v>0</v>
      </c>
      <c r="K165" s="45">
        <v>8</v>
      </c>
      <c r="L165" s="45" t="str">
        <f t="shared" si="44"/>
        <v>FF</v>
      </c>
      <c r="M165" s="45" t="str">
        <f t="shared" si="82"/>
        <v>R/W</v>
      </c>
      <c r="N165" s="45"/>
      <c r="O165" s="45" t="str">
        <f>IF(J165&lt;&gt;"",DEC2HEX(getValFromImage(HEX2DEC(H165),J165,HEX2DEC(L165),regImage)),getValFromImage(HEX2DEC(H164),J164,HEX2DEC(L164),regImage))</f>
        <v>FF</v>
      </c>
      <c r="P165" s="45"/>
      <c r="Q165" s="45"/>
      <c r="R165" s="45">
        <f t="shared" si="83"/>
        <v>0</v>
      </c>
      <c r="S165" s="45">
        <f t="shared" si="84"/>
        <v>0</v>
      </c>
      <c r="T165" s="45"/>
      <c r="U165" s="376"/>
      <c r="V165">
        <f>250*HEX2DEC(O164)*HEX2DEC(O165)/(255*15)</f>
        <v>250</v>
      </c>
      <c r="W165" s="43"/>
      <c r="X165" s="373"/>
      <c r="Y165" s="45"/>
      <c r="Z165" s="45"/>
      <c r="AA165" s="45"/>
      <c r="AB165" s="374"/>
      <c r="AC165" s="374"/>
      <c r="AD165" s="374"/>
      <c r="AE165" s="376"/>
    </row>
    <row r="166" spans="2:31" x14ac:dyDescent="0.25">
      <c r="B166" s="373">
        <f t="shared" si="79"/>
        <v>8</v>
      </c>
      <c r="C166" s="45">
        <f t="shared" si="80"/>
        <v>107</v>
      </c>
      <c r="D166" s="45">
        <f t="shared" si="81"/>
        <v>144</v>
      </c>
      <c r="E166" s="45">
        <f t="shared" si="78"/>
        <v>0</v>
      </c>
      <c r="F166" s="374" t="str">
        <f t="shared" si="85"/>
        <v>analogControl</v>
      </c>
      <c r="G166" s="375" t="str">
        <f>regList!H22</f>
        <v>DriverControl</v>
      </c>
      <c r="H166" s="45" t="str">
        <f>regList!G22</f>
        <v>92</v>
      </c>
      <c r="I166" s="374" t="s">
        <v>370</v>
      </c>
      <c r="J166" s="45">
        <v>2</v>
      </c>
      <c r="K166" s="45">
        <v>1</v>
      </c>
      <c r="L166" s="45" t="str">
        <f t="shared" si="44"/>
        <v>1</v>
      </c>
      <c r="M166" s="45" t="str">
        <f t="shared" si="82"/>
        <v>R/W</v>
      </c>
      <c r="N166" s="45"/>
      <c r="O166" s="45" t="str">
        <f>IF(J166&lt;&gt;"",DEC2HEX(getValFromImage(HEX2DEC(H166),J166,HEX2DEC(L166),regImage)),getValFromImage(HEX2DEC(H165),J165,HEX2DEC(L165),regImage))</f>
        <v>0</v>
      </c>
      <c r="P166" s="45"/>
      <c r="Q166" s="45"/>
      <c r="R166" s="45">
        <f t="shared" si="83"/>
        <v>0</v>
      </c>
      <c r="S166" s="45">
        <f t="shared" si="84"/>
        <v>0</v>
      </c>
      <c r="T166" s="45"/>
      <c r="U166" s="376"/>
      <c r="V166" t="str">
        <f t="shared" si="86"/>
        <v/>
      </c>
      <c r="X166" s="373"/>
      <c r="Y166" s="45"/>
      <c r="Z166" s="45"/>
      <c r="AA166" s="45"/>
      <c r="AB166" s="374"/>
      <c r="AC166" s="374"/>
      <c r="AD166" s="374"/>
      <c r="AE166" s="376"/>
    </row>
    <row r="167" spans="2:31" x14ac:dyDescent="0.25">
      <c r="B167" s="373">
        <f t="shared" ref="B167:B170" si="87">IF(F167=F166,B166,B166+1)</f>
        <v>8</v>
      </c>
      <c r="C167" s="45">
        <f t="shared" ref="C167:C170" si="88">IF(G166=G167,C166,C166+1)</f>
        <v>107</v>
      </c>
      <c r="D167" s="45">
        <f t="shared" ref="D167:D170" si="89">IF(I167&lt;&gt;"",D166+1,D166)</f>
        <v>145</v>
      </c>
      <c r="E167" s="45">
        <f t="shared" si="78"/>
        <v>0</v>
      </c>
      <c r="F167" s="374" t="str">
        <f t="shared" si="85"/>
        <v>analogControl</v>
      </c>
      <c r="G167" s="375" t="str">
        <f t="shared" si="85"/>
        <v>DriverControl</v>
      </c>
      <c r="H167" s="45" t="str">
        <f t="shared" si="85"/>
        <v>92</v>
      </c>
      <c r="I167" s="374" t="s">
        <v>371</v>
      </c>
      <c r="J167" s="45">
        <v>1</v>
      </c>
      <c r="K167" s="45">
        <v>1</v>
      </c>
      <c r="L167" s="45" t="str">
        <f t="shared" ref="L167:L168" si="90">IF(K167&lt;&gt;"",DEC2HEX(2^K167-1),"")</f>
        <v>1</v>
      </c>
      <c r="M167" s="45" t="str">
        <f t="shared" si="82"/>
        <v>R/W</v>
      </c>
      <c r="N167" s="45"/>
      <c r="O167" s="45" t="str">
        <f>IF(J167&lt;&gt;"",DEC2HEX(getValFromImage(HEX2DEC(H167),J167,HEX2DEC(L167),regImage)),getValFromImage(HEX2DEC(H166),J166,HEX2DEC(L166),regImage))</f>
        <v>0</v>
      </c>
      <c r="P167" s="45"/>
      <c r="Q167" s="45"/>
      <c r="R167" s="45">
        <f t="shared" si="83"/>
        <v>0</v>
      </c>
      <c r="S167" s="45">
        <f t="shared" si="84"/>
        <v>0</v>
      </c>
      <c r="T167" s="45"/>
      <c r="U167" s="376"/>
      <c r="V167" t="str">
        <f t="shared" si="86"/>
        <v/>
      </c>
      <c r="X167" s="373"/>
      <c r="Y167" s="45"/>
      <c r="Z167" s="45"/>
      <c r="AA167" s="45"/>
      <c r="AB167" s="374"/>
      <c r="AC167" s="374"/>
      <c r="AD167" s="374"/>
      <c r="AE167" s="376"/>
    </row>
    <row r="168" spans="2:31" x14ac:dyDescent="0.25">
      <c r="B168" s="373">
        <f t="shared" si="87"/>
        <v>8</v>
      </c>
      <c r="C168" s="45">
        <f t="shared" si="88"/>
        <v>107</v>
      </c>
      <c r="D168" s="45">
        <f t="shared" si="89"/>
        <v>146</v>
      </c>
      <c r="E168" s="45">
        <f t="shared" si="78"/>
        <v>0</v>
      </c>
      <c r="F168" s="374" t="str">
        <f t="shared" si="85"/>
        <v>analogControl</v>
      </c>
      <c r="G168" s="375" t="str">
        <f t="shared" si="85"/>
        <v>DriverControl</v>
      </c>
      <c r="H168" s="45" t="str">
        <f t="shared" si="85"/>
        <v>92</v>
      </c>
      <c r="I168" s="374" t="s">
        <v>372</v>
      </c>
      <c r="J168" s="45">
        <v>0</v>
      </c>
      <c r="K168" s="45">
        <v>1</v>
      </c>
      <c r="L168" s="45" t="str">
        <f t="shared" si="90"/>
        <v>1</v>
      </c>
      <c r="M168" s="45" t="str">
        <f t="shared" si="82"/>
        <v>R/W</v>
      </c>
      <c r="N168" s="45"/>
      <c r="O168" s="45" t="str">
        <f>IF(J168&lt;&gt;"",DEC2HEX(getValFromImage(HEX2DEC(H168),J168,HEX2DEC(L168),regImage)),getValFromImage(HEX2DEC(H167),J167,HEX2DEC(L167),regImage))</f>
        <v>0</v>
      </c>
      <c r="P168" s="45"/>
      <c r="Q168" s="45"/>
      <c r="R168" s="45">
        <f t="shared" si="83"/>
        <v>0</v>
      </c>
      <c r="S168" s="45">
        <f t="shared" si="84"/>
        <v>0</v>
      </c>
      <c r="T168" s="45"/>
      <c r="U168" s="376"/>
      <c r="V168" t="str">
        <f t="shared" si="86"/>
        <v/>
      </c>
      <c r="X168" s="373"/>
      <c r="Y168" s="45"/>
      <c r="Z168" s="45"/>
      <c r="AA168" s="45"/>
      <c r="AB168" s="374"/>
      <c r="AC168" s="374"/>
      <c r="AD168" s="374"/>
      <c r="AE168" s="376"/>
    </row>
    <row r="169" spans="2:31" x14ac:dyDescent="0.25">
      <c r="B169" s="373">
        <f t="shared" si="87"/>
        <v>8</v>
      </c>
      <c r="C169" s="45">
        <f t="shared" si="88"/>
        <v>108</v>
      </c>
      <c r="D169" s="45">
        <f t="shared" si="89"/>
        <v>147</v>
      </c>
      <c r="E169" s="45">
        <f t="shared" si="78"/>
        <v>0</v>
      </c>
      <c r="F169" s="374" t="str">
        <f>F166</f>
        <v>analogControl</v>
      </c>
      <c r="G169" s="375" t="str">
        <f>regList!H23</f>
        <v>ThresholdCurrentDAC</v>
      </c>
      <c r="H169" s="45" t="str">
        <f>regList!G23</f>
        <v>93</v>
      </c>
      <c r="I169" s="374" t="s">
        <v>373</v>
      </c>
      <c r="J169" s="45">
        <v>0</v>
      </c>
      <c r="K169" s="45">
        <v>8</v>
      </c>
      <c r="L169" s="45" t="str">
        <f t="shared" ref="L169:L217" si="91">IF(K169&lt;&gt;"",DEC2HEX(2^K169-1),"")</f>
        <v>FF</v>
      </c>
      <c r="M169" s="45" t="str">
        <f t="shared" si="82"/>
        <v>R/W</v>
      </c>
      <c r="N169" s="45"/>
      <c r="O169" s="45" t="str">
        <f>IF(J169&lt;&gt;"",DEC2HEX(getValFromImage(HEX2DEC(H169),J169,HEX2DEC(L169),regImage)),getValFromImage(HEX2DEC(H168),J168,HEX2DEC(L168),regImage))</f>
        <v>0</v>
      </c>
      <c r="P169" s="45"/>
      <c r="Q169" s="45"/>
      <c r="R169" s="45">
        <f t="shared" si="83"/>
        <v>0</v>
      </c>
      <c r="S169" s="45">
        <f t="shared" si="84"/>
        <v>0</v>
      </c>
      <c r="T169" s="45"/>
      <c r="U169" s="376"/>
      <c r="V169" t="str">
        <f t="shared" si="86"/>
        <v/>
      </c>
      <c r="X169" s="373"/>
      <c r="Y169" s="45"/>
      <c r="Z169" s="45"/>
      <c r="AA169" s="45"/>
      <c r="AB169" s="374"/>
      <c r="AC169" s="374"/>
      <c r="AD169" s="374"/>
      <c r="AE169" s="376"/>
    </row>
    <row r="170" spans="2:31" x14ac:dyDescent="0.25">
      <c r="B170" s="373">
        <f t="shared" si="87"/>
        <v>8</v>
      </c>
      <c r="C170" s="45">
        <f t="shared" si="88"/>
        <v>109</v>
      </c>
      <c r="D170" s="45">
        <f t="shared" si="89"/>
        <v>148</v>
      </c>
      <c r="E170" s="45">
        <f t="shared" si="78"/>
        <v>0</v>
      </c>
      <c r="F170" s="374" t="str">
        <f t="shared" ref="F170:H244" si="92">F169</f>
        <v>analogControl</v>
      </c>
      <c r="G170" s="375" t="str">
        <f>regList!H24</f>
        <v>DriverBoost</v>
      </c>
      <c r="H170" s="45" t="str">
        <f>regList!G24</f>
        <v>94</v>
      </c>
      <c r="I170" s="374" t="s">
        <v>374</v>
      </c>
      <c r="J170" s="45">
        <v>0</v>
      </c>
      <c r="K170" s="45">
        <v>4</v>
      </c>
      <c r="L170" s="45" t="str">
        <f t="shared" si="91"/>
        <v>F</v>
      </c>
      <c r="M170" s="45" t="str">
        <f t="shared" si="82"/>
        <v>R/W</v>
      </c>
      <c r="N170" s="45"/>
      <c r="O170" s="45" t="str">
        <f>IF(J170&lt;&gt;"",DEC2HEX(getValFromImage(HEX2DEC(H170),J170,HEX2DEC(L170),regImage)),getValFromImage(HEX2DEC(H169),J169,HEX2DEC(L169),regImage))</f>
        <v>0</v>
      </c>
      <c r="P170" s="45"/>
      <c r="Q170" s="45"/>
      <c r="R170" s="45">
        <f t="shared" si="83"/>
        <v>0</v>
      </c>
      <c r="S170" s="45">
        <f t="shared" si="84"/>
        <v>0</v>
      </c>
      <c r="T170" s="45"/>
      <c r="U170" s="376"/>
      <c r="V170" t="str">
        <f t="shared" si="86"/>
        <v/>
      </c>
      <c r="X170" s="373"/>
      <c r="Y170" s="45"/>
      <c r="Z170" s="45"/>
      <c r="AA170" s="45"/>
      <c r="AB170" s="374"/>
      <c r="AC170" s="374"/>
      <c r="AD170" s="374"/>
      <c r="AE170" s="376"/>
    </row>
    <row r="171" spans="2:31" x14ac:dyDescent="0.25">
      <c r="B171" s="373">
        <f t="shared" si="79"/>
        <v>8</v>
      </c>
      <c r="C171" s="45">
        <f t="shared" si="80"/>
        <v>110</v>
      </c>
      <c r="D171" s="45">
        <f t="shared" si="81"/>
        <v>149</v>
      </c>
      <c r="E171" s="45">
        <f t="shared" si="78"/>
        <v>0</v>
      </c>
      <c r="F171" s="374" t="str">
        <f t="shared" si="92"/>
        <v>analogControl</v>
      </c>
      <c r="G171" s="375" t="str">
        <f>regList!H25</f>
        <v>DriverBoostDuration</v>
      </c>
      <c r="H171" s="45" t="str">
        <f>regList!G25</f>
        <v>95</v>
      </c>
      <c r="I171" s="374" t="s">
        <v>375</v>
      </c>
      <c r="J171" s="45">
        <v>0</v>
      </c>
      <c r="K171" s="45">
        <v>6</v>
      </c>
      <c r="L171" s="45" t="str">
        <f t="shared" si="91"/>
        <v>3F</v>
      </c>
      <c r="M171" s="45" t="str">
        <f t="shared" si="82"/>
        <v>R/W</v>
      </c>
      <c r="N171" s="45"/>
      <c r="O171" s="45" t="str">
        <f>IF(J171&lt;&gt;"",DEC2HEX(getValFromImage(HEX2DEC(H171),J171,HEX2DEC(L171),regImage)),getValFromImage(HEX2DEC(H170),J170,HEX2DEC(L170),regImage))</f>
        <v>0</v>
      </c>
      <c r="P171" s="45"/>
      <c r="Q171" s="45"/>
      <c r="R171" s="45">
        <f t="shared" si="83"/>
        <v>0</v>
      </c>
      <c r="S171" s="45">
        <f t="shared" si="84"/>
        <v>0</v>
      </c>
      <c r="T171" s="45"/>
      <c r="U171" s="376"/>
      <c r="V171" t="str">
        <f t="shared" si="86"/>
        <v/>
      </c>
      <c r="X171" s="373"/>
      <c r="Y171" s="45"/>
      <c r="Z171" s="45"/>
      <c r="AA171" s="45"/>
      <c r="AB171" s="374"/>
      <c r="AC171" s="374"/>
      <c r="AD171" s="374"/>
      <c r="AE171" s="376"/>
    </row>
    <row r="172" spans="2:31" x14ac:dyDescent="0.25">
      <c r="B172" s="373">
        <f t="shared" si="79"/>
        <v>8</v>
      </c>
      <c r="C172" s="45">
        <f t="shared" si="80"/>
        <v>111</v>
      </c>
      <c r="D172" s="45">
        <f t="shared" si="81"/>
        <v>150</v>
      </c>
      <c r="E172" s="45">
        <f t="shared" si="78"/>
        <v>0</v>
      </c>
      <c r="F172" s="374" t="str">
        <f t="shared" si="92"/>
        <v>analogControl</v>
      </c>
      <c r="G172" s="375" t="str">
        <f>regList!H26</f>
        <v>DriverChargeBalancingDAC</v>
      </c>
      <c r="H172" s="45" t="str">
        <f>regList!G26</f>
        <v>96</v>
      </c>
      <c r="I172" s="374" t="s">
        <v>376</v>
      </c>
      <c r="J172" s="45">
        <v>0</v>
      </c>
      <c r="K172" s="45">
        <v>8</v>
      </c>
      <c r="L172" s="45" t="str">
        <f t="shared" si="91"/>
        <v>FF</v>
      </c>
      <c r="M172" s="45" t="str">
        <f t="shared" si="82"/>
        <v>R/W</v>
      </c>
      <c r="N172" s="45"/>
      <c r="O172" s="45" t="str">
        <f>IF(J172&lt;&gt;"",DEC2HEX(getValFromImage(HEX2DEC(H172),J172,HEX2DEC(L172),regImage)),getValFromImage(HEX2DEC(H171),J171,HEX2DEC(L171),regImage))</f>
        <v>0</v>
      </c>
      <c r="P172" s="45"/>
      <c r="Q172" s="45"/>
      <c r="R172" s="45">
        <f t="shared" si="83"/>
        <v>0</v>
      </c>
      <c r="S172" s="45">
        <f t="shared" si="84"/>
        <v>0</v>
      </c>
      <c r="T172" s="45"/>
      <c r="U172" s="376"/>
      <c r="V172" t="str">
        <f t="shared" si="86"/>
        <v/>
      </c>
      <c r="X172" s="373"/>
      <c r="Y172" s="45"/>
      <c r="Z172" s="45"/>
      <c r="AA172" s="45"/>
      <c r="AB172" s="374"/>
      <c r="AC172" s="374"/>
      <c r="AD172" s="374"/>
      <c r="AE172" s="376"/>
    </row>
    <row r="173" spans="2:31" x14ac:dyDescent="0.25">
      <c r="B173" s="373">
        <f t="shared" ref="B173:B192" si="93">IF(F173=F172,B172,B172+1)</f>
        <v>8</v>
      </c>
      <c r="C173" s="45">
        <f t="shared" ref="C173:C192" si="94">IF(G172=G173,C172,C172+1)</f>
        <v>112</v>
      </c>
      <c r="D173" s="45">
        <f t="shared" ref="D173:D192" si="95">IF(I173&lt;&gt;"",D172+1,D172)</f>
        <v>151</v>
      </c>
      <c r="E173" s="45">
        <f t="shared" si="78"/>
        <v>0</v>
      </c>
      <c r="F173" s="374" t="str">
        <f t="shared" si="92"/>
        <v>analogControl</v>
      </c>
      <c r="G173" s="375" t="str">
        <f>regList!H27</f>
        <v>FrontendControl</v>
      </c>
      <c r="H173" s="45" t="str">
        <f>regList!G27</f>
        <v>97</v>
      </c>
      <c r="I173" s="374" t="s">
        <v>377</v>
      </c>
      <c r="J173" s="45">
        <v>4</v>
      </c>
      <c r="K173" s="45">
        <v>1</v>
      </c>
      <c r="L173" s="45" t="str">
        <f t="shared" si="91"/>
        <v>1</v>
      </c>
      <c r="M173" s="45" t="str">
        <f t="shared" si="82"/>
        <v>R/W</v>
      </c>
      <c r="N173" s="45"/>
      <c r="O173" s="45" t="str">
        <f>IF(J173&lt;&gt;"",DEC2HEX(getValFromImage(HEX2DEC(H173),J173,HEX2DEC(L173),regImage)),getValFromImage(HEX2DEC(H172),J172,HEX2DEC(L172),regImage))</f>
        <v>0</v>
      </c>
      <c r="P173" s="45"/>
      <c r="Q173" s="45"/>
      <c r="R173" s="45">
        <f t="shared" si="83"/>
        <v>0</v>
      </c>
      <c r="S173" s="45">
        <f t="shared" si="84"/>
        <v>0</v>
      </c>
      <c r="T173" s="45"/>
      <c r="U173" s="376"/>
      <c r="V173" t="str">
        <f t="shared" si="86"/>
        <v/>
      </c>
      <c r="X173" s="373"/>
      <c r="Y173" s="45"/>
      <c r="Z173" s="45"/>
      <c r="AA173" s="45"/>
      <c r="AB173" s="374"/>
      <c r="AC173" s="374"/>
      <c r="AD173" s="374"/>
      <c r="AE173" s="376"/>
    </row>
    <row r="174" spans="2:31" x14ac:dyDescent="0.25">
      <c r="B174" s="373">
        <f t="shared" si="93"/>
        <v>8</v>
      </c>
      <c r="C174" s="45">
        <f t="shared" si="94"/>
        <v>112</v>
      </c>
      <c r="D174" s="45">
        <f t="shared" si="95"/>
        <v>152</v>
      </c>
      <c r="E174" s="45">
        <f t="shared" si="78"/>
        <v>0</v>
      </c>
      <c r="F174" s="374" t="str">
        <f t="shared" si="92"/>
        <v>analogControl</v>
      </c>
      <c r="G174" s="375" t="str">
        <f t="shared" si="92"/>
        <v>FrontendControl</v>
      </c>
      <c r="H174" s="45" t="str">
        <f t="shared" si="92"/>
        <v>97</v>
      </c>
      <c r="I174" s="374" t="s">
        <v>378</v>
      </c>
      <c r="J174" s="45">
        <v>3</v>
      </c>
      <c r="K174" s="45">
        <v>1</v>
      </c>
      <c r="L174" s="45" t="str">
        <f t="shared" si="91"/>
        <v>1</v>
      </c>
      <c r="M174" s="45" t="str">
        <f t="shared" si="82"/>
        <v>R/W</v>
      </c>
      <c r="N174" s="45"/>
      <c r="O174" s="45" t="str">
        <f>IF(J174&lt;&gt;"",DEC2HEX(getValFromImage(HEX2DEC(H174),J174,HEX2DEC(L174),regImage)),getValFromImage(HEX2DEC(H173),J173,HEX2DEC(L173),regImage))</f>
        <v>0</v>
      </c>
      <c r="P174" s="45"/>
      <c r="Q174" s="45"/>
      <c r="R174" s="45">
        <f t="shared" si="83"/>
        <v>0</v>
      </c>
      <c r="S174" s="45">
        <f t="shared" si="84"/>
        <v>0</v>
      </c>
      <c r="T174" s="45"/>
      <c r="U174" s="376"/>
      <c r="V174" t="str">
        <f t="shared" si="86"/>
        <v/>
      </c>
      <c r="X174" s="373"/>
      <c r="Y174" s="45"/>
      <c r="Z174" s="45"/>
      <c r="AA174" s="45"/>
      <c r="AB174" s="374"/>
      <c r="AC174" s="374"/>
      <c r="AD174" s="374"/>
      <c r="AE174" s="376"/>
    </row>
    <row r="175" spans="2:31" x14ac:dyDescent="0.25">
      <c r="B175" s="373">
        <f t="shared" si="93"/>
        <v>8</v>
      </c>
      <c r="C175" s="45">
        <f t="shared" si="94"/>
        <v>112</v>
      </c>
      <c r="D175" s="45">
        <f t="shared" si="95"/>
        <v>153</v>
      </c>
      <c r="E175" s="45">
        <f t="shared" si="78"/>
        <v>1</v>
      </c>
      <c r="F175" s="374" t="str">
        <f t="shared" si="92"/>
        <v>analogControl</v>
      </c>
      <c r="G175" s="375" t="str">
        <f t="shared" si="92"/>
        <v>FrontendControl</v>
      </c>
      <c r="H175" s="45" t="str">
        <f t="shared" si="92"/>
        <v>97</v>
      </c>
      <c r="I175" s="374" t="s">
        <v>379</v>
      </c>
      <c r="J175" s="45">
        <v>2</v>
      </c>
      <c r="K175" s="45">
        <v>1</v>
      </c>
      <c r="L175" s="45" t="str">
        <f t="shared" si="91"/>
        <v>1</v>
      </c>
      <c r="M175" s="45" t="str">
        <f t="shared" si="82"/>
        <v>R/W</v>
      </c>
      <c r="N175" s="45"/>
      <c r="O175" s="45" t="str">
        <f>IF(J175&lt;&gt;"",DEC2HEX(getValFromImage(HEX2DEC(H175),J175,HEX2DEC(L175),regImage)),getValFromImage(HEX2DEC(H174),J174,HEX2DEC(L174),regImage))</f>
        <v>1</v>
      </c>
      <c r="P175" s="45"/>
      <c r="Q175" s="45"/>
      <c r="R175" s="45">
        <f t="shared" si="83"/>
        <v>0</v>
      </c>
      <c r="S175" s="45">
        <f t="shared" si="84"/>
        <v>0</v>
      </c>
      <c r="T175" s="45"/>
      <c r="U175" s="376"/>
      <c r="V175" t="str">
        <f t="shared" si="86"/>
        <v>analAfeGain</v>
      </c>
      <c r="W175" s="43" t="s">
        <v>431</v>
      </c>
      <c r="X175" s="373">
        <f>D175</f>
        <v>153</v>
      </c>
      <c r="Y175" s="45">
        <f>D176</f>
        <v>154</v>
      </c>
      <c r="Z175" s="45"/>
      <c r="AA175" s="45"/>
      <c r="AB175" s="374"/>
      <c r="AC175" s="374"/>
      <c r="AD175" s="374"/>
      <c r="AE175" s="376"/>
    </row>
    <row r="176" spans="2:31" x14ac:dyDescent="0.25">
      <c r="B176" s="373">
        <f t="shared" si="93"/>
        <v>8</v>
      </c>
      <c r="C176" s="45">
        <f t="shared" si="94"/>
        <v>112</v>
      </c>
      <c r="D176" s="45">
        <f t="shared" si="95"/>
        <v>154</v>
      </c>
      <c r="E176" s="45">
        <f t="shared" si="78"/>
        <v>1</v>
      </c>
      <c r="F176" s="374" t="str">
        <f t="shared" si="92"/>
        <v>analogControl</v>
      </c>
      <c r="G176" s="375" t="str">
        <f t="shared" si="92"/>
        <v>FrontendControl</v>
      </c>
      <c r="H176" s="45" t="str">
        <f t="shared" si="92"/>
        <v>97</v>
      </c>
      <c r="I176" s="374" t="s">
        <v>380</v>
      </c>
      <c r="J176" s="45">
        <v>0</v>
      </c>
      <c r="K176" s="45">
        <v>2</v>
      </c>
      <c r="L176" s="45" t="str">
        <f t="shared" si="91"/>
        <v>3</v>
      </c>
      <c r="M176" s="45" t="str">
        <f t="shared" si="82"/>
        <v>R/W</v>
      </c>
      <c r="N176" s="45"/>
      <c r="O176" s="45" t="str">
        <f>IF(J176&lt;&gt;"",DEC2HEX(getValFromImage(HEX2DEC(H176),J176,HEX2DEC(L176),regImage)),getValFromImage(HEX2DEC(H175),J175,HEX2DEC(L175),regImage))</f>
        <v>2</v>
      </c>
      <c r="P176" s="45"/>
      <c r="Q176" s="45"/>
      <c r="R176" s="45">
        <f t="shared" si="83"/>
        <v>0</v>
      </c>
      <c r="S176" s="45">
        <f t="shared" si="84"/>
        <v>0</v>
      </c>
      <c r="T176" s="45"/>
      <c r="U176" s="376"/>
      <c r="V176" t="str">
        <f t="shared" si="86"/>
        <v/>
      </c>
      <c r="W176" s="43"/>
      <c r="X176" s="373"/>
      <c r="Y176" s="45"/>
      <c r="Z176" s="45"/>
      <c r="AA176" s="45"/>
      <c r="AB176" s="374"/>
      <c r="AC176" s="374"/>
      <c r="AD176" s="374"/>
      <c r="AE176" s="376"/>
    </row>
    <row r="177" spans="2:31" x14ac:dyDescent="0.25">
      <c r="B177" s="373">
        <f t="shared" ref="B177:B188" si="96">IF(F177=F176,B176,B176+1)</f>
        <v>8</v>
      </c>
      <c r="C177" s="45">
        <f t="shared" ref="C177:C188" si="97">IF(G176=G177,C176,C176+1)</f>
        <v>113</v>
      </c>
      <c r="D177" s="45">
        <f t="shared" ref="D177:D188" si="98">IF(I177&lt;&gt;"",D176+1,D176)</f>
        <v>155</v>
      </c>
      <c r="E177" s="45">
        <f t="shared" si="78"/>
        <v>0</v>
      </c>
      <c r="F177" s="374" t="str">
        <f>F173</f>
        <v>analogControl</v>
      </c>
      <c r="G177" s="375" t="str">
        <f>regList!H28</f>
        <v>AFEControlRegisters</v>
      </c>
      <c r="H177" s="45" t="str">
        <f>regList!G28</f>
        <v>98</v>
      </c>
      <c r="I177" s="374" t="s">
        <v>381</v>
      </c>
      <c r="J177" s="45">
        <v>7</v>
      </c>
      <c r="K177" s="45">
        <v>1</v>
      </c>
      <c r="L177" s="45" t="str">
        <f t="shared" si="91"/>
        <v>1</v>
      </c>
      <c r="M177" s="45" t="str">
        <f t="shared" si="82"/>
        <v>R/W</v>
      </c>
      <c r="N177" s="45"/>
      <c r="O177" s="45" t="str">
        <f>IF(J177&lt;&gt;"",DEC2HEX(getValFromImage(HEX2DEC(H177),J177,HEX2DEC(L177),regImage)),getValFromImage(HEX2DEC(H176),J176,HEX2DEC(L176),regImage))</f>
        <v>0</v>
      </c>
      <c r="P177" s="45"/>
      <c r="Q177" s="45"/>
      <c r="R177" s="45">
        <f t="shared" si="83"/>
        <v>0</v>
      </c>
      <c r="S177" s="45">
        <f t="shared" si="84"/>
        <v>0</v>
      </c>
      <c r="T177" s="45"/>
      <c r="U177" s="376"/>
      <c r="V177" t="str">
        <f t="shared" si="86"/>
        <v/>
      </c>
      <c r="X177" s="373"/>
      <c r="Y177" s="45"/>
      <c r="Z177" s="45"/>
      <c r="AA177" s="45"/>
      <c r="AB177" s="374"/>
      <c r="AC177" s="374"/>
      <c r="AD177" s="374"/>
      <c r="AE177" s="376"/>
    </row>
    <row r="178" spans="2:31" x14ac:dyDescent="0.25">
      <c r="B178" s="373">
        <f t="shared" si="96"/>
        <v>8</v>
      </c>
      <c r="C178" s="45">
        <f t="shared" si="97"/>
        <v>113</v>
      </c>
      <c r="D178" s="45">
        <f t="shared" si="98"/>
        <v>156</v>
      </c>
      <c r="E178" s="45">
        <f t="shared" si="78"/>
        <v>0</v>
      </c>
      <c r="F178" s="374" t="str">
        <f t="shared" si="92"/>
        <v>analogControl</v>
      </c>
      <c r="G178" s="375" t="str">
        <f t="shared" si="92"/>
        <v>AFEControlRegisters</v>
      </c>
      <c r="H178" s="45" t="str">
        <f t="shared" si="92"/>
        <v>98</v>
      </c>
      <c r="I178" s="374" t="s">
        <v>382</v>
      </c>
      <c r="J178" s="45">
        <v>6</v>
      </c>
      <c r="K178" s="45">
        <v>1</v>
      </c>
      <c r="L178" s="45" t="str">
        <f t="shared" ref="L178:L180" si="99">IF(K178&lt;&gt;"",DEC2HEX(2^K178-1),"")</f>
        <v>1</v>
      </c>
      <c r="M178" s="45" t="str">
        <f t="shared" si="82"/>
        <v>R/W</v>
      </c>
      <c r="N178" s="45"/>
      <c r="O178" s="45" t="str">
        <f>IF(J178&lt;&gt;"",DEC2HEX(getValFromImage(HEX2DEC(H178),J178,HEX2DEC(L178),regImage)),getValFromImage(HEX2DEC(H177),J177,HEX2DEC(L177),regImage))</f>
        <v>0</v>
      </c>
      <c r="P178" s="45"/>
      <c r="Q178" s="45"/>
      <c r="R178" s="45">
        <f t="shared" si="83"/>
        <v>0</v>
      </c>
      <c r="S178" s="45">
        <f t="shared" si="84"/>
        <v>0</v>
      </c>
      <c r="T178" s="45"/>
      <c r="U178" s="376"/>
      <c r="V178" t="str">
        <f t="shared" si="86"/>
        <v/>
      </c>
      <c r="X178" s="373"/>
      <c r="Y178" s="45"/>
      <c r="Z178" s="45"/>
      <c r="AA178" s="45"/>
      <c r="AB178" s="374"/>
      <c r="AC178" s="374"/>
      <c r="AD178" s="374"/>
      <c r="AE178" s="376"/>
    </row>
    <row r="179" spans="2:31" x14ac:dyDescent="0.25">
      <c r="B179" s="373">
        <f t="shared" si="96"/>
        <v>8</v>
      </c>
      <c r="C179" s="45">
        <f t="shared" si="97"/>
        <v>113</v>
      </c>
      <c r="D179" s="45">
        <f t="shared" si="98"/>
        <v>157</v>
      </c>
      <c r="E179" s="45">
        <f t="shared" si="78"/>
        <v>0</v>
      </c>
      <c r="F179" s="374" t="str">
        <f t="shared" si="92"/>
        <v>analogControl</v>
      </c>
      <c r="G179" s="375" t="str">
        <f t="shared" si="92"/>
        <v>AFEControlRegisters</v>
      </c>
      <c r="H179" s="45" t="str">
        <f t="shared" si="92"/>
        <v>98</v>
      </c>
      <c r="I179" s="374" t="s">
        <v>383</v>
      </c>
      <c r="J179" s="45">
        <v>3</v>
      </c>
      <c r="K179" s="45">
        <v>3</v>
      </c>
      <c r="L179" s="45" t="str">
        <f t="shared" si="99"/>
        <v>7</v>
      </c>
      <c r="M179" s="45" t="str">
        <f t="shared" si="82"/>
        <v>R/W</v>
      </c>
      <c r="N179" s="45"/>
      <c r="O179" s="45" t="str">
        <f>IF(J179&lt;&gt;"",DEC2HEX(getValFromImage(HEX2DEC(H179),J179,HEX2DEC(L179),regImage)),getValFromImage(HEX2DEC(H178),J178,HEX2DEC(L178),regImage))</f>
        <v>0</v>
      </c>
      <c r="P179" s="45"/>
      <c r="Q179" s="45"/>
      <c r="R179" s="45">
        <f t="shared" si="83"/>
        <v>0</v>
      </c>
      <c r="S179" s="45">
        <f t="shared" si="84"/>
        <v>0</v>
      </c>
      <c r="T179" s="45"/>
      <c r="U179" s="376"/>
      <c r="V179" t="str">
        <f t="shared" si="86"/>
        <v/>
      </c>
      <c r="X179" s="373"/>
      <c r="Y179" s="45"/>
      <c r="Z179" s="45"/>
      <c r="AA179" s="45"/>
      <c r="AB179" s="374"/>
      <c r="AC179" s="374"/>
      <c r="AD179" s="374"/>
      <c r="AE179" s="376"/>
    </row>
    <row r="180" spans="2:31" x14ac:dyDescent="0.25">
      <c r="B180" s="373">
        <f t="shared" si="96"/>
        <v>8</v>
      </c>
      <c r="C180" s="45">
        <f t="shared" si="97"/>
        <v>113</v>
      </c>
      <c r="D180" s="45">
        <f t="shared" si="98"/>
        <v>158</v>
      </c>
      <c r="E180" s="45">
        <f t="shared" si="78"/>
        <v>0</v>
      </c>
      <c r="F180" s="374" t="str">
        <f t="shared" si="92"/>
        <v>analogControl</v>
      </c>
      <c r="G180" s="375" t="str">
        <f t="shared" si="92"/>
        <v>AFEControlRegisters</v>
      </c>
      <c r="H180" s="45" t="str">
        <f t="shared" si="92"/>
        <v>98</v>
      </c>
      <c r="I180" s="374" t="s">
        <v>384</v>
      </c>
      <c r="J180" s="45">
        <v>0</v>
      </c>
      <c r="K180" s="45">
        <v>3</v>
      </c>
      <c r="L180" s="45" t="str">
        <f t="shared" si="99"/>
        <v>7</v>
      </c>
      <c r="M180" s="45" t="str">
        <f t="shared" si="82"/>
        <v>R/W</v>
      </c>
      <c r="N180" s="45"/>
      <c r="O180" s="45" t="str">
        <f>IF(J180&lt;&gt;"",DEC2HEX(getValFromImage(HEX2DEC(H180),J180,HEX2DEC(L180),regImage)),getValFromImage(HEX2DEC(H179),J179,HEX2DEC(L179),regImage))</f>
        <v>0</v>
      </c>
      <c r="P180" s="45"/>
      <c r="Q180" s="45"/>
      <c r="R180" s="45">
        <f t="shared" si="83"/>
        <v>0</v>
      </c>
      <c r="S180" s="45">
        <f t="shared" si="84"/>
        <v>0</v>
      </c>
      <c r="T180" s="45"/>
      <c r="U180" s="376"/>
      <c r="V180" t="str">
        <f t="shared" si="86"/>
        <v/>
      </c>
      <c r="X180" s="373"/>
      <c r="Y180" s="45"/>
      <c r="Z180" s="45"/>
      <c r="AA180" s="45"/>
      <c r="AB180" s="374"/>
      <c r="AC180" s="374"/>
      <c r="AD180" s="374"/>
      <c r="AE180" s="376"/>
    </row>
    <row r="181" spans="2:31" x14ac:dyDescent="0.25">
      <c r="B181" s="373">
        <f t="shared" si="96"/>
        <v>8</v>
      </c>
      <c r="C181" s="45">
        <f t="shared" si="97"/>
        <v>114</v>
      </c>
      <c r="D181" s="45">
        <f t="shared" si="98"/>
        <v>159</v>
      </c>
      <c r="E181" s="45">
        <f t="shared" si="78"/>
        <v>0</v>
      </c>
      <c r="F181" s="374" t="str">
        <f>F177</f>
        <v>analogControl</v>
      </c>
      <c r="G181" s="375" t="str">
        <f>regList!H29</f>
        <v>AmbientADCTestFeatures</v>
      </c>
      <c r="H181" s="45" t="str">
        <f>regList!G29</f>
        <v>99</v>
      </c>
      <c r="I181" s="374" t="s">
        <v>385</v>
      </c>
      <c r="J181" s="45">
        <v>5</v>
      </c>
      <c r="K181" s="45">
        <v>1</v>
      </c>
      <c r="L181" s="45" t="str">
        <f t="shared" si="91"/>
        <v>1</v>
      </c>
      <c r="M181" s="45" t="str">
        <f t="shared" si="82"/>
        <v>R/W</v>
      </c>
      <c r="N181" s="45"/>
      <c r="O181" s="45" t="str">
        <f>IF(J181&lt;&gt;"",DEC2HEX(getValFromImage(HEX2DEC(H181),J181,HEX2DEC(L181),regImage)),getValFromImage(HEX2DEC(H180),J180,HEX2DEC(L180),regImage))</f>
        <v>0</v>
      </c>
      <c r="P181" s="45"/>
      <c r="Q181" s="45"/>
      <c r="R181" s="45">
        <f t="shared" si="83"/>
        <v>0</v>
      </c>
      <c r="S181" s="45">
        <f t="shared" si="84"/>
        <v>0</v>
      </c>
      <c r="T181" s="45"/>
      <c r="U181" s="376"/>
      <c r="V181" t="str">
        <f t="shared" si="86"/>
        <v/>
      </c>
      <c r="X181" s="373"/>
      <c r="Y181" s="45"/>
      <c r="Z181" s="45"/>
      <c r="AA181" s="45"/>
      <c r="AB181" s="374"/>
      <c r="AC181" s="374"/>
      <c r="AD181" s="374"/>
      <c r="AE181" s="376"/>
    </row>
    <row r="182" spans="2:31" x14ac:dyDescent="0.25">
      <c r="B182" s="373">
        <f t="shared" ref="B182:B183" si="100">IF(F182=F181,B181,B181+1)</f>
        <v>8</v>
      </c>
      <c r="C182" s="45">
        <f t="shared" ref="C182:C183" si="101">IF(G181=G182,C181,C181+1)</f>
        <v>114</v>
      </c>
      <c r="D182" s="45">
        <f t="shared" ref="D182:D183" si="102">IF(I182&lt;&gt;"",D181+1,D181)</f>
        <v>160</v>
      </c>
      <c r="E182" s="45">
        <f t="shared" si="78"/>
        <v>0</v>
      </c>
      <c r="F182" s="374" t="str">
        <f t="shared" si="92"/>
        <v>analogControl</v>
      </c>
      <c r="G182" s="375" t="str">
        <f t="shared" si="92"/>
        <v>AmbientADCTestFeatures</v>
      </c>
      <c r="H182" s="45" t="str">
        <f t="shared" si="92"/>
        <v>99</v>
      </c>
      <c r="I182" s="374" t="s">
        <v>386</v>
      </c>
      <c r="J182" s="45">
        <v>0</v>
      </c>
      <c r="K182" s="45">
        <v>5</v>
      </c>
      <c r="L182" s="45" t="str">
        <f t="shared" si="91"/>
        <v>1F</v>
      </c>
      <c r="M182" s="45" t="str">
        <f t="shared" si="82"/>
        <v>R/W</v>
      </c>
      <c r="N182" s="45"/>
      <c r="O182" s="45" t="str">
        <f>IF(J182&lt;&gt;"",DEC2HEX(getValFromImage(HEX2DEC(H182),J182,HEX2DEC(L182),regImage)),getValFromImage(HEX2DEC(H181),J181,HEX2DEC(L181),regImage))</f>
        <v>0</v>
      </c>
      <c r="P182" s="45"/>
      <c r="Q182" s="45"/>
      <c r="R182" s="45">
        <f t="shared" si="83"/>
        <v>0</v>
      </c>
      <c r="S182" s="45">
        <f t="shared" si="84"/>
        <v>0</v>
      </c>
      <c r="T182" s="45"/>
      <c r="U182" s="376"/>
      <c r="V182" t="str">
        <f t="shared" si="86"/>
        <v/>
      </c>
      <c r="X182" s="373"/>
      <c r="Y182" s="45"/>
      <c r="Z182" s="45"/>
      <c r="AA182" s="45"/>
      <c r="AB182" s="374"/>
      <c r="AC182" s="374"/>
      <c r="AD182" s="374"/>
      <c r="AE182" s="376"/>
    </row>
    <row r="183" spans="2:31" x14ac:dyDescent="0.25">
      <c r="B183" s="373">
        <f t="shared" si="100"/>
        <v>8</v>
      </c>
      <c r="C183" s="45">
        <f t="shared" si="101"/>
        <v>115</v>
      </c>
      <c r="D183" s="45">
        <f t="shared" si="102"/>
        <v>161</v>
      </c>
      <c r="E183" s="45">
        <f t="shared" si="78"/>
        <v>0</v>
      </c>
      <c r="F183" s="374" t="str">
        <f>F181</f>
        <v>analogControl</v>
      </c>
      <c r="G183" s="375" t="str">
        <f>regList!H30</f>
        <v>VGAOffsetCode</v>
      </c>
      <c r="H183" s="45" t="str">
        <f>regList!G30</f>
        <v>9A</v>
      </c>
      <c r="I183" s="374" t="s">
        <v>387</v>
      </c>
      <c r="J183" s="45">
        <v>6</v>
      </c>
      <c r="K183" s="45">
        <v>2</v>
      </c>
      <c r="L183" s="45" t="str">
        <f t="shared" si="91"/>
        <v>3</v>
      </c>
      <c r="M183" s="45" t="str">
        <f t="shared" si="82"/>
        <v>R/W</v>
      </c>
      <c r="N183" s="45"/>
      <c r="O183" s="45" t="str">
        <f>IF(J183&lt;&gt;"",DEC2HEX(getValFromImage(HEX2DEC(H183),J183,HEX2DEC(L183),regImage)),getValFromImage(HEX2DEC(H182),J182,HEX2DEC(L182),regImage))</f>
        <v>0</v>
      </c>
      <c r="P183" s="45"/>
      <c r="Q183" s="45"/>
      <c r="R183" s="45">
        <f t="shared" si="83"/>
        <v>0</v>
      </c>
      <c r="S183" s="45">
        <f t="shared" si="84"/>
        <v>0</v>
      </c>
      <c r="T183" s="45"/>
      <c r="U183" s="376"/>
      <c r="V183" t="str">
        <f t="shared" si="86"/>
        <v/>
      </c>
      <c r="X183" s="373"/>
      <c r="Y183" s="45"/>
      <c r="Z183" s="45"/>
      <c r="AA183" s="45"/>
      <c r="AB183" s="374"/>
      <c r="AC183" s="374"/>
      <c r="AD183" s="374"/>
      <c r="AE183" s="376"/>
    </row>
    <row r="184" spans="2:31" x14ac:dyDescent="0.25">
      <c r="B184" s="373">
        <f t="shared" ref="B184:B187" si="103">IF(F184=F183,B183,B183+1)</f>
        <v>8</v>
      </c>
      <c r="C184" s="45">
        <f t="shared" ref="C184:C187" si="104">IF(G183=G184,C183,C183+1)</f>
        <v>115</v>
      </c>
      <c r="D184" s="45">
        <f t="shared" ref="D184:D187" si="105">IF(I184&lt;&gt;"",D183+1,D183)</f>
        <v>162</v>
      </c>
      <c r="E184" s="45">
        <f t="shared" si="78"/>
        <v>0</v>
      </c>
      <c r="F184" s="374" t="str">
        <f t="shared" si="92"/>
        <v>analogControl</v>
      </c>
      <c r="G184" s="375" t="str">
        <f t="shared" si="92"/>
        <v>VGAOffsetCode</v>
      </c>
      <c r="H184" s="45" t="str">
        <f t="shared" si="92"/>
        <v>9A</v>
      </c>
      <c r="I184" s="374" t="s">
        <v>388</v>
      </c>
      <c r="J184" s="45">
        <v>2</v>
      </c>
      <c r="K184" s="45">
        <v>4</v>
      </c>
      <c r="L184" s="45" t="str">
        <f t="shared" si="91"/>
        <v>F</v>
      </c>
      <c r="M184" s="45" t="str">
        <f t="shared" si="82"/>
        <v>R/W</v>
      </c>
      <c r="N184" s="45"/>
      <c r="O184" s="45" t="str">
        <f>IF(J184&lt;&gt;"",DEC2HEX(getValFromImage(HEX2DEC(H184),J184,HEX2DEC(L184),regImage)),getValFromImage(HEX2DEC(H183),J183,HEX2DEC(L183),regImage))</f>
        <v>F</v>
      </c>
      <c r="P184" s="45"/>
      <c r="Q184" s="45"/>
      <c r="R184" s="45">
        <f t="shared" si="83"/>
        <v>0</v>
      </c>
      <c r="S184" s="45">
        <f t="shared" si="84"/>
        <v>0</v>
      </c>
      <c r="T184" s="45"/>
      <c r="U184" s="376"/>
      <c r="V184" t="str">
        <f t="shared" si="86"/>
        <v/>
      </c>
      <c r="X184" s="373"/>
      <c r="Y184" s="45"/>
      <c r="Z184" s="45"/>
      <c r="AA184" s="45"/>
      <c r="AB184" s="374"/>
      <c r="AC184" s="374"/>
      <c r="AD184" s="374"/>
      <c r="AE184" s="376"/>
    </row>
    <row r="185" spans="2:31" x14ac:dyDescent="0.25">
      <c r="B185" s="373">
        <f t="shared" si="103"/>
        <v>8</v>
      </c>
      <c r="C185" s="45">
        <f t="shared" si="104"/>
        <v>115</v>
      </c>
      <c r="D185" s="45">
        <f t="shared" si="105"/>
        <v>163</v>
      </c>
      <c r="E185" s="45">
        <f t="shared" si="78"/>
        <v>0</v>
      </c>
      <c r="F185" s="374" t="str">
        <f t="shared" si="92"/>
        <v>analogControl</v>
      </c>
      <c r="G185" s="375" t="str">
        <f t="shared" si="92"/>
        <v>VGAOffsetCode</v>
      </c>
      <c r="H185" s="45" t="str">
        <f t="shared" si="92"/>
        <v>9A</v>
      </c>
      <c r="I185" s="374" t="s">
        <v>389</v>
      </c>
      <c r="J185" s="45">
        <v>0</v>
      </c>
      <c r="K185" s="45">
        <v>2</v>
      </c>
      <c r="L185" s="45" t="str">
        <f t="shared" si="91"/>
        <v>3</v>
      </c>
      <c r="M185" s="45" t="str">
        <f t="shared" si="82"/>
        <v>R/W</v>
      </c>
      <c r="N185" s="45"/>
      <c r="O185" s="45" t="str">
        <f>IF(J185&lt;&gt;"",DEC2HEX(getValFromImage(HEX2DEC(H185),J185,HEX2DEC(L185),regImage)),getValFromImage(HEX2DEC(H184),J184,HEX2DEC(L184),regImage))</f>
        <v>1</v>
      </c>
      <c r="P185" s="45"/>
      <c r="Q185" s="45"/>
      <c r="R185" s="45">
        <f t="shared" si="83"/>
        <v>0</v>
      </c>
      <c r="S185" s="45">
        <f t="shared" si="84"/>
        <v>0</v>
      </c>
      <c r="T185" s="45"/>
      <c r="U185" s="376"/>
      <c r="V185" t="str">
        <f t="shared" si="86"/>
        <v/>
      </c>
      <c r="X185" s="373"/>
      <c r="Y185" s="45"/>
      <c r="Z185" s="45"/>
      <c r="AA185" s="45"/>
      <c r="AB185" s="374"/>
      <c r="AC185" s="374"/>
      <c r="AD185" s="374"/>
      <c r="AE185" s="376"/>
    </row>
    <row r="186" spans="2:31" x14ac:dyDescent="0.25">
      <c r="B186" s="373">
        <f t="shared" si="103"/>
        <v>8</v>
      </c>
      <c r="C186" s="45">
        <f t="shared" si="104"/>
        <v>116</v>
      </c>
      <c r="D186" s="45">
        <f t="shared" si="105"/>
        <v>164</v>
      </c>
      <c r="E186" s="45">
        <f t="shared" si="78"/>
        <v>0</v>
      </c>
      <c r="F186" s="374" t="str">
        <f>F183</f>
        <v>analogControl</v>
      </c>
      <c r="G186" s="375" t="str">
        <f>regList!H31</f>
        <v>VGA1ManualforLight</v>
      </c>
      <c r="H186" s="45" t="str">
        <f>regList!G31</f>
        <v>9B</v>
      </c>
      <c r="I186" s="374" t="s">
        <v>390</v>
      </c>
      <c r="J186" s="45">
        <v>0</v>
      </c>
      <c r="K186" s="45">
        <v>8</v>
      </c>
      <c r="L186" s="45" t="str">
        <f t="shared" si="91"/>
        <v>FF</v>
      </c>
      <c r="M186" s="45" t="str">
        <f t="shared" si="82"/>
        <v>R/W</v>
      </c>
      <c r="N186" s="45"/>
      <c r="O186" s="45" t="str">
        <f>IF(J186&lt;&gt;"",DEC2HEX(getValFromImage(HEX2DEC(H186),J186,HEX2DEC(L186),regImage)),getValFromImage(HEX2DEC(H185),J185,HEX2DEC(L185),regImage))</f>
        <v>FF</v>
      </c>
      <c r="P186" s="45"/>
      <c r="Q186" s="45"/>
      <c r="R186" s="45">
        <f t="shared" si="83"/>
        <v>0</v>
      </c>
      <c r="S186" s="45">
        <f t="shared" si="84"/>
        <v>0</v>
      </c>
      <c r="T186" s="45"/>
      <c r="U186" s="376"/>
      <c r="V186" t="str">
        <f t="shared" si="86"/>
        <v/>
      </c>
      <c r="X186" s="373"/>
      <c r="Y186" s="45"/>
      <c r="Z186" s="45"/>
      <c r="AA186" s="45"/>
      <c r="AB186" s="374"/>
      <c r="AC186" s="374"/>
      <c r="AD186" s="374"/>
      <c r="AE186" s="376"/>
    </row>
    <row r="187" spans="2:31" x14ac:dyDescent="0.25">
      <c r="B187" s="373">
        <f t="shared" si="103"/>
        <v>8</v>
      </c>
      <c r="C187" s="45">
        <f t="shared" si="104"/>
        <v>117</v>
      </c>
      <c r="D187" s="45">
        <f t="shared" si="105"/>
        <v>165</v>
      </c>
      <c r="E187" s="45">
        <f t="shared" si="78"/>
        <v>0</v>
      </c>
      <c r="F187" s="374" t="str">
        <f t="shared" si="92"/>
        <v>analogControl</v>
      </c>
      <c r="G187" s="375" t="str">
        <f>regList!H32</f>
        <v>VGA2ManualforLight</v>
      </c>
      <c r="H187" s="45" t="str">
        <f>regList!G32</f>
        <v>9C</v>
      </c>
      <c r="I187" s="374" t="s">
        <v>391</v>
      </c>
      <c r="J187" s="45">
        <v>0</v>
      </c>
      <c r="K187" s="45">
        <v>8</v>
      </c>
      <c r="L187" s="45" t="str">
        <f t="shared" si="91"/>
        <v>FF</v>
      </c>
      <c r="M187" s="45" t="str">
        <f t="shared" si="82"/>
        <v>R/W</v>
      </c>
      <c r="N187" s="45"/>
      <c r="O187" s="45" t="str">
        <f>IF(J187&lt;&gt;"",DEC2HEX(getValFromImage(HEX2DEC(H187),J187,HEX2DEC(L187),regImage)),getValFromImage(HEX2DEC(H186),J186,HEX2DEC(L186),regImage))</f>
        <v>10</v>
      </c>
      <c r="P187" s="45"/>
      <c r="Q187" s="45"/>
      <c r="R187" s="45">
        <f t="shared" si="83"/>
        <v>0</v>
      </c>
      <c r="S187" s="45">
        <f t="shared" si="84"/>
        <v>0</v>
      </c>
      <c r="T187" s="45"/>
      <c r="U187" s="376"/>
      <c r="V187" t="str">
        <f t="shared" si="86"/>
        <v/>
      </c>
      <c r="X187" s="373"/>
      <c r="Y187" s="45"/>
      <c r="Z187" s="45"/>
      <c r="AA187" s="45"/>
      <c r="AB187" s="374"/>
      <c r="AC187" s="374"/>
      <c r="AD187" s="374"/>
      <c r="AE187" s="376"/>
    </row>
    <row r="188" spans="2:31" x14ac:dyDescent="0.25">
      <c r="B188" s="373">
        <f t="shared" si="96"/>
        <v>8</v>
      </c>
      <c r="C188" s="45">
        <f t="shared" si="97"/>
        <v>118</v>
      </c>
      <c r="D188" s="45">
        <f t="shared" si="98"/>
        <v>166</v>
      </c>
      <c r="E188" s="45">
        <f t="shared" si="78"/>
        <v>0</v>
      </c>
      <c r="F188" s="374" t="str">
        <f t="shared" si="92"/>
        <v>analogControl</v>
      </c>
      <c r="G188" s="375" t="str">
        <f>regList!H33</f>
        <v>VGA1ManualforZP</v>
      </c>
      <c r="H188" s="45" t="str">
        <f>regList!G33</f>
        <v>9D</v>
      </c>
      <c r="I188" s="374" t="s">
        <v>392</v>
      </c>
      <c r="J188" s="45">
        <v>0</v>
      </c>
      <c r="K188" s="45">
        <v>8</v>
      </c>
      <c r="L188" s="45" t="str">
        <f t="shared" si="91"/>
        <v>FF</v>
      </c>
      <c r="M188" s="45" t="str">
        <f t="shared" si="82"/>
        <v>R/W</v>
      </c>
      <c r="N188" s="45"/>
      <c r="O188" s="45" t="str">
        <f>IF(J188&lt;&gt;"",DEC2HEX(getValFromImage(HEX2DEC(H188),J188,HEX2DEC(L188),regImage)),getValFromImage(HEX2DEC(H187),J187,HEX2DEC(L187),regImage))</f>
        <v>FF</v>
      </c>
      <c r="P188" s="45"/>
      <c r="Q188" s="45"/>
      <c r="R188" s="45">
        <f t="shared" si="83"/>
        <v>0</v>
      </c>
      <c r="S188" s="45">
        <f t="shared" si="84"/>
        <v>0</v>
      </c>
      <c r="T188" s="45"/>
      <c r="U188" s="376"/>
      <c r="V188" t="str">
        <f t="shared" si="86"/>
        <v/>
      </c>
      <c r="X188" s="373"/>
      <c r="Y188" s="45"/>
      <c r="Z188" s="45"/>
      <c r="AA188" s="45"/>
      <c r="AB188" s="374"/>
      <c r="AC188" s="374"/>
      <c r="AD188" s="374"/>
      <c r="AE188" s="376"/>
    </row>
    <row r="189" spans="2:31" x14ac:dyDescent="0.25">
      <c r="B189" s="373">
        <f t="shared" si="93"/>
        <v>8</v>
      </c>
      <c r="C189" s="45">
        <f t="shared" si="94"/>
        <v>119</v>
      </c>
      <c r="D189" s="45">
        <f t="shared" si="95"/>
        <v>167</v>
      </c>
      <c r="E189" s="45">
        <f t="shared" si="78"/>
        <v>0</v>
      </c>
      <c r="F189" s="374" t="str">
        <f t="shared" si="92"/>
        <v>analogControl</v>
      </c>
      <c r="G189" s="375" t="str">
        <f>regList!H34</f>
        <v>VGA2ManualforZP</v>
      </c>
      <c r="H189" s="45" t="str">
        <f>regList!G34</f>
        <v>9E</v>
      </c>
      <c r="I189" s="374" t="s">
        <v>393</v>
      </c>
      <c r="J189" s="45">
        <v>0</v>
      </c>
      <c r="K189" s="45">
        <v>8</v>
      </c>
      <c r="L189" s="45" t="str">
        <f t="shared" si="91"/>
        <v>FF</v>
      </c>
      <c r="M189" s="45" t="str">
        <f t="shared" si="82"/>
        <v>R/W</v>
      </c>
      <c r="N189" s="45"/>
      <c r="O189" s="45" t="str">
        <f>IF(J189&lt;&gt;"",DEC2HEX(getValFromImage(HEX2DEC(H189),J189,HEX2DEC(L189),regImage)),getValFromImage(HEX2DEC(H188),J188,HEX2DEC(L188),regImage))</f>
        <v>10</v>
      </c>
      <c r="P189" s="45"/>
      <c r="Q189" s="45"/>
      <c r="R189" s="45">
        <f t="shared" si="83"/>
        <v>0</v>
      </c>
      <c r="S189" s="45">
        <f t="shared" si="84"/>
        <v>0</v>
      </c>
      <c r="T189" s="45"/>
      <c r="U189" s="376"/>
      <c r="V189" t="str">
        <f t="shared" si="86"/>
        <v/>
      </c>
      <c r="X189" s="373"/>
      <c r="Y189" s="45"/>
      <c r="Z189" s="45"/>
      <c r="AA189" s="45"/>
      <c r="AB189" s="374"/>
      <c r="AC189" s="374"/>
      <c r="AD189" s="374"/>
      <c r="AE189" s="376"/>
    </row>
    <row r="190" spans="2:31" x14ac:dyDescent="0.25">
      <c r="B190" s="373">
        <f t="shared" si="93"/>
        <v>8</v>
      </c>
      <c r="C190" s="45">
        <f t="shared" si="94"/>
        <v>120</v>
      </c>
      <c r="D190" s="45">
        <f t="shared" si="95"/>
        <v>168</v>
      </c>
      <c r="E190" s="45">
        <f t="shared" si="78"/>
        <v>0</v>
      </c>
      <c r="F190" s="374" t="str">
        <f t="shared" si="92"/>
        <v>analogControl</v>
      </c>
      <c r="G190" s="375" t="str">
        <f>regList!H35</f>
        <v>VGA1ControlforCollision</v>
      </c>
      <c r="H190" s="45" t="str">
        <f>regList!G35</f>
        <v>9F</v>
      </c>
      <c r="I190" s="374" t="s">
        <v>394</v>
      </c>
      <c r="J190" s="45">
        <v>0</v>
      </c>
      <c r="K190" s="45">
        <v>8</v>
      </c>
      <c r="L190" s="45" t="str">
        <f t="shared" si="91"/>
        <v>FF</v>
      </c>
      <c r="M190" s="45" t="str">
        <f t="shared" si="82"/>
        <v>R/W</v>
      </c>
      <c r="N190" s="45"/>
      <c r="O190" s="45" t="str">
        <f>IF(J190&lt;&gt;"",DEC2HEX(getValFromImage(HEX2DEC(H190),J190,HEX2DEC(L190),regImage)),getValFromImage(HEX2DEC(H189),J189,HEX2DEC(L189),regImage))</f>
        <v>FF</v>
      </c>
      <c r="P190" s="45"/>
      <c r="Q190" s="45"/>
      <c r="R190" s="45">
        <f t="shared" si="83"/>
        <v>0</v>
      </c>
      <c r="S190" s="45">
        <f t="shared" si="84"/>
        <v>0</v>
      </c>
      <c r="T190" s="45"/>
      <c r="U190" s="376"/>
      <c r="V190" t="str">
        <f t="shared" si="86"/>
        <v/>
      </c>
      <c r="X190" s="373"/>
      <c r="Y190" s="45"/>
      <c r="Z190" s="45"/>
      <c r="AA190" s="45"/>
      <c r="AB190" s="374"/>
      <c r="AC190" s="374"/>
      <c r="AD190" s="374"/>
      <c r="AE190" s="376"/>
    </row>
    <row r="191" spans="2:31" x14ac:dyDescent="0.25">
      <c r="B191" s="373">
        <f t="shared" si="93"/>
        <v>8</v>
      </c>
      <c r="C191" s="45">
        <f t="shared" si="94"/>
        <v>121</v>
      </c>
      <c r="D191" s="45">
        <f t="shared" si="95"/>
        <v>169</v>
      </c>
      <c r="E191" s="45">
        <f t="shared" si="78"/>
        <v>0</v>
      </c>
      <c r="F191" s="374" t="str">
        <f t="shared" si="92"/>
        <v>analogControl</v>
      </c>
      <c r="G191" s="375" t="str">
        <f>regList!H36</f>
        <v>VGA2ControlforCollision</v>
      </c>
      <c r="H191" s="45" t="str">
        <f>regList!G36</f>
        <v>A0</v>
      </c>
      <c r="I191" s="374" t="s">
        <v>395</v>
      </c>
      <c r="J191" s="45">
        <v>0</v>
      </c>
      <c r="K191" s="45">
        <v>8</v>
      </c>
      <c r="L191" s="45" t="str">
        <f t="shared" si="91"/>
        <v>FF</v>
      </c>
      <c r="M191" s="45" t="str">
        <f t="shared" si="82"/>
        <v>R/W</v>
      </c>
      <c r="N191" s="45"/>
      <c r="O191" s="45" t="str">
        <f>IF(J191&lt;&gt;"",DEC2HEX(getValFromImage(HEX2DEC(H191),J191,HEX2DEC(L191),regImage)),getValFromImage(HEX2DEC(H190),J190,HEX2DEC(L190),regImage))</f>
        <v>10</v>
      </c>
      <c r="P191" s="45"/>
      <c r="Q191" s="45"/>
      <c r="R191" s="45">
        <f t="shared" si="83"/>
        <v>0</v>
      </c>
      <c r="S191" s="45">
        <f t="shared" si="84"/>
        <v>0</v>
      </c>
      <c r="T191" s="45"/>
      <c r="U191" s="376"/>
      <c r="V191" t="str">
        <f t="shared" si="86"/>
        <v/>
      </c>
      <c r="X191" s="373"/>
      <c r="Y191" s="45"/>
      <c r="Z191" s="45"/>
      <c r="AA191" s="45"/>
      <c r="AB191" s="374"/>
      <c r="AC191" s="374"/>
      <c r="AD191" s="374"/>
      <c r="AE191" s="376"/>
    </row>
    <row r="192" spans="2:31" x14ac:dyDescent="0.25">
      <c r="B192" s="373">
        <f t="shared" si="93"/>
        <v>8</v>
      </c>
      <c r="C192" s="45">
        <f t="shared" si="94"/>
        <v>122</v>
      </c>
      <c r="D192" s="45">
        <f t="shared" si="95"/>
        <v>170</v>
      </c>
      <c r="E192" s="45">
        <f t="shared" si="78"/>
        <v>0</v>
      </c>
      <c r="F192" s="374" t="str">
        <f t="shared" si="92"/>
        <v>analogControl</v>
      </c>
      <c r="G192" s="375" t="str">
        <f>regList!H37</f>
        <v>ADCVrefCode</v>
      </c>
      <c r="H192" s="45" t="str">
        <f>regList!G37</f>
        <v>A1</v>
      </c>
      <c r="I192" s="374" t="s">
        <v>396</v>
      </c>
      <c r="J192" s="45">
        <v>0</v>
      </c>
      <c r="K192" s="45">
        <v>5</v>
      </c>
      <c r="L192" s="45" t="str">
        <f t="shared" si="91"/>
        <v>1F</v>
      </c>
      <c r="M192" s="45" t="str">
        <f t="shared" si="82"/>
        <v>R/W</v>
      </c>
      <c r="N192" s="45"/>
      <c r="O192" s="45" t="str">
        <f>IF(J192&lt;&gt;"",DEC2HEX(getValFromImage(HEX2DEC(H192),J192,HEX2DEC(L192),regImage)),getValFromImage(HEX2DEC(H191),J191,HEX2DEC(L191),regImage))</f>
        <v>0</v>
      </c>
      <c r="P192" s="45"/>
      <c r="Q192" s="45"/>
      <c r="R192" s="45">
        <f t="shared" si="83"/>
        <v>0</v>
      </c>
      <c r="S192" s="45">
        <f t="shared" si="84"/>
        <v>0</v>
      </c>
      <c r="T192" s="45"/>
      <c r="U192" s="376"/>
      <c r="V192" t="str">
        <f t="shared" si="86"/>
        <v/>
      </c>
      <c r="X192" s="373"/>
      <c r="Y192" s="45"/>
      <c r="Z192" s="45"/>
      <c r="AA192" s="45"/>
      <c r="AB192" s="374"/>
      <c r="AC192" s="374"/>
      <c r="AD192" s="374"/>
      <c r="AE192" s="376"/>
    </row>
    <row r="193" spans="2:31" x14ac:dyDescent="0.25">
      <c r="B193" s="373">
        <f t="shared" si="79"/>
        <v>8</v>
      </c>
      <c r="C193" s="45">
        <f t="shared" si="80"/>
        <v>123</v>
      </c>
      <c r="D193" s="45">
        <f t="shared" si="81"/>
        <v>171</v>
      </c>
      <c r="E193" s="45">
        <f t="shared" si="78"/>
        <v>0</v>
      </c>
      <c r="F193" s="374" t="str">
        <f t="shared" si="92"/>
        <v>analogControl</v>
      </c>
      <c r="G193" s="375" t="str">
        <f>regList!H38</f>
        <v>PeakDetectorThresholds0</v>
      </c>
      <c r="H193" s="45" t="str">
        <f>regList!G38</f>
        <v>A2</v>
      </c>
      <c r="I193" s="374" t="s">
        <v>398</v>
      </c>
      <c r="J193" s="45">
        <v>6</v>
      </c>
      <c r="K193" s="45">
        <v>2</v>
      </c>
      <c r="L193" s="45" t="str">
        <f t="shared" si="91"/>
        <v>3</v>
      </c>
      <c r="M193" s="45" t="str">
        <f t="shared" si="82"/>
        <v>R/W</v>
      </c>
      <c r="N193" s="45"/>
      <c r="O193" s="45" t="str">
        <f>IF(J193&lt;&gt;"",DEC2HEX(getValFromImage(HEX2DEC(H193),J193,HEX2DEC(L193),regImage)),getValFromImage(HEX2DEC(H192),J192,HEX2DEC(L192),regImage))</f>
        <v>0</v>
      </c>
      <c r="P193" s="45"/>
      <c r="Q193" s="45"/>
      <c r="R193" s="45">
        <f t="shared" si="83"/>
        <v>0</v>
      </c>
      <c r="S193" s="45">
        <f t="shared" si="84"/>
        <v>0</v>
      </c>
      <c r="T193" s="45"/>
      <c r="U193" s="376"/>
      <c r="V193" t="str">
        <f t="shared" si="86"/>
        <v/>
      </c>
      <c r="X193" s="373"/>
      <c r="Y193" s="45"/>
      <c r="Z193" s="45"/>
      <c r="AA193" s="45"/>
      <c r="AB193" s="374"/>
      <c r="AC193" s="374"/>
      <c r="AD193" s="374"/>
      <c r="AE193" s="376"/>
    </row>
    <row r="194" spans="2:31" x14ac:dyDescent="0.25">
      <c r="B194" s="373">
        <f t="shared" ref="B194:B197" si="106">IF(F194=F193,B193,B193+1)</f>
        <v>8</v>
      </c>
      <c r="C194" s="45">
        <f t="shared" ref="C194:C197" si="107">IF(G193=G194,C193,C193+1)</f>
        <v>123</v>
      </c>
      <c r="D194" s="45">
        <f t="shared" ref="D194:D197" si="108">IF(I194&lt;&gt;"",D193+1,D193)</f>
        <v>172</v>
      </c>
      <c r="E194" s="45">
        <f t="shared" si="78"/>
        <v>0</v>
      </c>
      <c r="F194" s="374" t="str">
        <f t="shared" si="92"/>
        <v>analogControl</v>
      </c>
      <c r="G194" s="375" t="str">
        <f t="shared" si="92"/>
        <v>PeakDetectorThresholds0</v>
      </c>
      <c r="H194" s="45" t="str">
        <f t="shared" si="92"/>
        <v>A2</v>
      </c>
      <c r="I194" s="374" t="s">
        <v>399</v>
      </c>
      <c r="J194" s="45">
        <v>4</v>
      </c>
      <c r="K194" s="45">
        <v>2</v>
      </c>
      <c r="L194" s="45" t="str">
        <f t="shared" ref="L194:L196" si="109">IF(K194&lt;&gt;"",DEC2HEX(2^K194-1),"")</f>
        <v>3</v>
      </c>
      <c r="M194" s="45" t="str">
        <f t="shared" si="82"/>
        <v>R/W</v>
      </c>
      <c r="N194" s="45"/>
      <c r="O194" s="45" t="str">
        <f>IF(J194&lt;&gt;"",DEC2HEX(getValFromImage(HEX2DEC(H194),J194,HEX2DEC(L194),regImage)),getValFromImage(HEX2DEC(H193),J193,HEX2DEC(L193),regImage))</f>
        <v>0</v>
      </c>
      <c r="P194" s="45"/>
      <c r="Q194" s="45"/>
      <c r="R194" s="45">
        <f t="shared" si="83"/>
        <v>0</v>
      </c>
      <c r="S194" s="45">
        <f t="shared" si="84"/>
        <v>0</v>
      </c>
      <c r="T194" s="45"/>
      <c r="U194" s="376"/>
      <c r="V194" t="str">
        <f t="shared" si="86"/>
        <v/>
      </c>
      <c r="X194" s="373"/>
      <c r="Y194" s="45"/>
      <c r="Z194" s="45"/>
      <c r="AA194" s="45"/>
      <c r="AB194" s="374"/>
      <c r="AC194" s="374"/>
      <c r="AD194" s="374"/>
      <c r="AE194" s="376"/>
    </row>
    <row r="195" spans="2:31" x14ac:dyDescent="0.25">
      <c r="B195" s="373">
        <f t="shared" si="106"/>
        <v>8</v>
      </c>
      <c r="C195" s="45">
        <f t="shared" si="107"/>
        <v>123</v>
      </c>
      <c r="D195" s="45">
        <f t="shared" si="108"/>
        <v>173</v>
      </c>
      <c r="E195" s="45">
        <f t="shared" si="78"/>
        <v>0</v>
      </c>
      <c r="F195" s="374" t="str">
        <f t="shared" si="92"/>
        <v>analogControl</v>
      </c>
      <c r="G195" s="375" t="str">
        <f t="shared" si="92"/>
        <v>PeakDetectorThresholds0</v>
      </c>
      <c r="H195" s="45" t="str">
        <f t="shared" si="92"/>
        <v>A2</v>
      </c>
      <c r="I195" s="374" t="s">
        <v>400</v>
      </c>
      <c r="J195" s="45">
        <v>2</v>
      </c>
      <c r="K195" s="45">
        <v>2</v>
      </c>
      <c r="L195" s="45" t="str">
        <f t="shared" si="109"/>
        <v>3</v>
      </c>
      <c r="M195" s="45" t="str">
        <f t="shared" si="82"/>
        <v>R/W</v>
      </c>
      <c r="N195" s="45"/>
      <c r="O195" s="45" t="str">
        <f>IF(J195&lt;&gt;"",DEC2HEX(getValFromImage(HEX2DEC(H195),J195,HEX2DEC(L195),regImage)),getValFromImage(HEX2DEC(H194),J194,HEX2DEC(L194),regImage))</f>
        <v>0</v>
      </c>
      <c r="P195" s="45"/>
      <c r="Q195" s="45"/>
      <c r="R195" s="45">
        <f t="shared" si="83"/>
        <v>0</v>
      </c>
      <c r="S195" s="45">
        <f t="shared" si="84"/>
        <v>0</v>
      </c>
      <c r="T195" s="45"/>
      <c r="U195" s="376"/>
      <c r="V195" t="str">
        <f t="shared" si="86"/>
        <v/>
      </c>
      <c r="X195" s="373"/>
      <c r="Y195" s="45"/>
      <c r="Z195" s="45"/>
      <c r="AA195" s="45"/>
      <c r="AB195" s="374"/>
      <c r="AC195" s="374"/>
      <c r="AD195" s="374"/>
      <c r="AE195" s="376"/>
    </row>
    <row r="196" spans="2:31" x14ac:dyDescent="0.25">
      <c r="B196" s="373">
        <f t="shared" si="106"/>
        <v>8</v>
      </c>
      <c r="C196" s="45">
        <f t="shared" si="107"/>
        <v>123</v>
      </c>
      <c r="D196" s="45">
        <f t="shared" si="108"/>
        <v>174</v>
      </c>
      <c r="E196" s="45">
        <f t="shared" si="78"/>
        <v>0</v>
      </c>
      <c r="F196" s="374" t="str">
        <f t="shared" si="92"/>
        <v>analogControl</v>
      </c>
      <c r="G196" s="375" t="str">
        <f t="shared" si="92"/>
        <v>PeakDetectorThresholds0</v>
      </c>
      <c r="H196" s="45" t="str">
        <f t="shared" si="92"/>
        <v>A2</v>
      </c>
      <c r="I196" s="374" t="s">
        <v>397</v>
      </c>
      <c r="J196" s="45">
        <v>0</v>
      </c>
      <c r="K196" s="45">
        <v>2</v>
      </c>
      <c r="L196" s="45" t="str">
        <f t="shared" si="109"/>
        <v>3</v>
      </c>
      <c r="M196" s="45" t="str">
        <f t="shared" si="82"/>
        <v>R/W</v>
      </c>
      <c r="N196" s="45"/>
      <c r="O196" s="45" t="str">
        <f>IF(J196&lt;&gt;"",DEC2HEX(getValFromImage(HEX2DEC(H196),J196,HEX2DEC(L196),regImage)),getValFromImage(HEX2DEC(H195),J195,HEX2DEC(L195),regImage))</f>
        <v>0</v>
      </c>
      <c r="P196" s="45"/>
      <c r="Q196" s="45"/>
      <c r="R196" s="45">
        <f t="shared" si="83"/>
        <v>0</v>
      </c>
      <c r="S196" s="45">
        <f t="shared" si="84"/>
        <v>0</v>
      </c>
      <c r="T196" s="45"/>
      <c r="U196" s="376"/>
      <c r="V196" t="str">
        <f t="shared" si="86"/>
        <v/>
      </c>
      <c r="X196" s="373"/>
      <c r="Y196" s="45"/>
      <c r="Z196" s="45"/>
      <c r="AA196" s="45"/>
      <c r="AB196" s="374"/>
      <c r="AC196" s="374"/>
      <c r="AD196" s="374"/>
      <c r="AE196" s="376"/>
    </row>
    <row r="197" spans="2:31" x14ac:dyDescent="0.25">
      <c r="B197" s="373">
        <f t="shared" si="106"/>
        <v>8</v>
      </c>
      <c r="C197" s="45">
        <f t="shared" si="107"/>
        <v>124</v>
      </c>
      <c r="D197" s="45">
        <f t="shared" si="108"/>
        <v>175</v>
      </c>
      <c r="E197" s="45">
        <f t="shared" si="78"/>
        <v>0</v>
      </c>
      <c r="F197" s="374" t="str">
        <f>F193</f>
        <v>analogControl</v>
      </c>
      <c r="G197" s="375" t="str">
        <f>regList!H39</f>
        <v>PeakDetectorThresholds1</v>
      </c>
      <c r="H197" s="45" t="str">
        <f>regList!G39</f>
        <v>A3</v>
      </c>
      <c r="I197" s="374" t="s">
        <v>404</v>
      </c>
      <c r="J197" s="45">
        <v>6</v>
      </c>
      <c r="K197" s="45">
        <v>2</v>
      </c>
      <c r="L197" s="45" t="str">
        <f t="shared" si="91"/>
        <v>3</v>
      </c>
      <c r="M197" s="45" t="str">
        <f t="shared" si="82"/>
        <v>R/W</v>
      </c>
      <c r="N197" s="45"/>
      <c r="O197" s="45" t="str">
        <f>IF(J197&lt;&gt;"",DEC2HEX(getValFromImage(HEX2DEC(H197),J197,HEX2DEC(L197),regImage)),getValFromImage(HEX2DEC(H196),J196,HEX2DEC(L196),regImage))</f>
        <v>0</v>
      </c>
      <c r="P197" s="45"/>
      <c r="Q197" s="45"/>
      <c r="R197" s="45">
        <f t="shared" si="83"/>
        <v>0</v>
      </c>
      <c r="S197" s="45">
        <f t="shared" si="84"/>
        <v>0</v>
      </c>
      <c r="T197" s="45"/>
      <c r="U197" s="376"/>
      <c r="V197" t="str">
        <f t="shared" si="86"/>
        <v/>
      </c>
      <c r="X197" s="373"/>
      <c r="Y197" s="45"/>
      <c r="Z197" s="45"/>
      <c r="AA197" s="45"/>
      <c r="AB197" s="374"/>
      <c r="AC197" s="374"/>
      <c r="AD197" s="374"/>
      <c r="AE197" s="376"/>
    </row>
    <row r="198" spans="2:31" x14ac:dyDescent="0.25">
      <c r="B198" s="373">
        <f t="shared" ref="B198:B210" si="110">IF(F198=F197,B197,B197+1)</f>
        <v>8</v>
      </c>
      <c r="C198" s="45">
        <f t="shared" ref="C198:C210" si="111">IF(G197=G198,C197,C197+1)</f>
        <v>124</v>
      </c>
      <c r="D198" s="45">
        <f t="shared" ref="D198:D210" si="112">IF(I198&lt;&gt;"",D197+1,D197)</f>
        <v>176</v>
      </c>
      <c r="E198" s="45">
        <f t="shared" si="78"/>
        <v>0</v>
      </c>
      <c r="F198" s="374" t="str">
        <f t="shared" si="92"/>
        <v>analogControl</v>
      </c>
      <c r="G198" s="375" t="str">
        <f t="shared" si="92"/>
        <v>PeakDetectorThresholds1</v>
      </c>
      <c r="H198" s="45" t="str">
        <f t="shared" si="92"/>
        <v>A3</v>
      </c>
      <c r="I198" s="374" t="s">
        <v>405</v>
      </c>
      <c r="J198" s="45">
        <v>4</v>
      </c>
      <c r="K198" s="45">
        <v>2</v>
      </c>
      <c r="L198" s="45" t="str">
        <f t="shared" ref="L198:L200" si="113">IF(K198&lt;&gt;"",DEC2HEX(2^K198-1),"")</f>
        <v>3</v>
      </c>
      <c r="M198" s="45" t="str">
        <f t="shared" si="82"/>
        <v>R/W</v>
      </c>
      <c r="N198" s="45"/>
      <c r="O198" s="45" t="str">
        <f>IF(J198&lt;&gt;"",DEC2HEX(getValFromImage(HEX2DEC(H198),J198,HEX2DEC(L198),regImage)),getValFromImage(HEX2DEC(H197),J197,HEX2DEC(L197),regImage))</f>
        <v>0</v>
      </c>
      <c r="P198" s="45"/>
      <c r="Q198" s="45"/>
      <c r="R198" s="45">
        <f t="shared" si="83"/>
        <v>0</v>
      </c>
      <c r="S198" s="45">
        <f t="shared" si="84"/>
        <v>0</v>
      </c>
      <c r="T198" s="45"/>
      <c r="U198" s="376"/>
      <c r="V198" t="str">
        <f t="shared" si="86"/>
        <v/>
      </c>
      <c r="X198" s="373"/>
      <c r="Y198" s="45"/>
      <c r="Z198" s="45"/>
      <c r="AA198" s="45"/>
      <c r="AB198" s="374"/>
      <c r="AC198" s="374"/>
      <c r="AD198" s="374"/>
      <c r="AE198" s="376"/>
    </row>
    <row r="199" spans="2:31" x14ac:dyDescent="0.25">
      <c r="B199" s="373">
        <f t="shared" si="110"/>
        <v>8</v>
      </c>
      <c r="C199" s="45">
        <f t="shared" si="111"/>
        <v>124</v>
      </c>
      <c r="D199" s="45">
        <f t="shared" si="112"/>
        <v>177</v>
      </c>
      <c r="E199" s="45">
        <f t="shared" si="78"/>
        <v>0</v>
      </c>
      <c r="F199" s="374" t="str">
        <f t="shared" si="92"/>
        <v>analogControl</v>
      </c>
      <c r="G199" s="375" t="str">
        <f t="shared" si="92"/>
        <v>PeakDetectorThresholds1</v>
      </c>
      <c r="H199" s="45" t="str">
        <f t="shared" si="92"/>
        <v>A3</v>
      </c>
      <c r="I199" s="374" t="s">
        <v>406</v>
      </c>
      <c r="J199" s="45">
        <v>2</v>
      </c>
      <c r="K199" s="45">
        <v>2</v>
      </c>
      <c r="L199" s="45" t="str">
        <f t="shared" si="113"/>
        <v>3</v>
      </c>
      <c r="M199" s="45" t="str">
        <f t="shared" si="82"/>
        <v>R/W</v>
      </c>
      <c r="N199" s="45"/>
      <c r="O199" s="45" t="str">
        <f>IF(J199&lt;&gt;"",DEC2HEX(getValFromImage(HEX2DEC(H199),J199,HEX2DEC(L199),regImage)),getValFromImage(HEX2DEC(H198),J198,HEX2DEC(L198),regImage))</f>
        <v>0</v>
      </c>
      <c r="P199" s="45"/>
      <c r="Q199" s="45"/>
      <c r="R199" s="45">
        <f t="shared" si="83"/>
        <v>0</v>
      </c>
      <c r="S199" s="45">
        <f t="shared" si="84"/>
        <v>0</v>
      </c>
      <c r="T199" s="45"/>
      <c r="U199" s="376"/>
      <c r="V199" t="str">
        <f t="shared" si="86"/>
        <v/>
      </c>
      <c r="X199" s="373"/>
      <c r="Y199" s="45"/>
      <c r="Z199" s="45"/>
      <c r="AA199" s="45"/>
      <c r="AB199" s="374"/>
      <c r="AC199" s="374"/>
      <c r="AD199" s="374"/>
      <c r="AE199" s="376"/>
    </row>
    <row r="200" spans="2:31" x14ac:dyDescent="0.25">
      <c r="B200" s="373">
        <f t="shared" si="110"/>
        <v>8</v>
      </c>
      <c r="C200" s="45">
        <f t="shared" si="111"/>
        <v>124</v>
      </c>
      <c r="D200" s="45">
        <f t="shared" si="112"/>
        <v>178</v>
      </c>
      <c r="E200" s="45">
        <f t="shared" si="78"/>
        <v>0</v>
      </c>
      <c r="F200" s="374" t="str">
        <f t="shared" si="92"/>
        <v>analogControl</v>
      </c>
      <c r="G200" s="375" t="str">
        <f t="shared" si="92"/>
        <v>PeakDetectorThresholds1</v>
      </c>
      <c r="H200" s="45" t="str">
        <f t="shared" si="92"/>
        <v>A3</v>
      </c>
      <c r="I200" s="374" t="s">
        <v>407</v>
      </c>
      <c r="J200" s="45">
        <v>0</v>
      </c>
      <c r="K200" s="45">
        <v>2</v>
      </c>
      <c r="L200" s="45" t="str">
        <f t="shared" si="113"/>
        <v>3</v>
      </c>
      <c r="M200" s="45" t="str">
        <f t="shared" si="82"/>
        <v>R/W</v>
      </c>
      <c r="N200" s="45"/>
      <c r="O200" s="45" t="str">
        <f>IF(J200&lt;&gt;"",DEC2HEX(getValFromImage(HEX2DEC(H200),J200,HEX2DEC(L200),regImage)),getValFromImage(HEX2DEC(H199),J199,HEX2DEC(L199),regImage))</f>
        <v>0</v>
      </c>
      <c r="P200" s="45"/>
      <c r="Q200" s="45"/>
      <c r="R200" s="45">
        <f t="shared" si="83"/>
        <v>0</v>
      </c>
      <c r="S200" s="45">
        <f t="shared" si="84"/>
        <v>0</v>
      </c>
      <c r="T200" s="45"/>
      <c r="U200" s="376"/>
      <c r="V200" t="str">
        <f t="shared" si="86"/>
        <v/>
      </c>
      <c r="X200" s="373"/>
      <c r="Y200" s="45"/>
      <c r="Z200" s="45"/>
      <c r="AA200" s="45"/>
      <c r="AB200" s="374"/>
      <c r="AC200" s="374"/>
      <c r="AD200" s="374"/>
      <c r="AE200" s="376"/>
    </row>
    <row r="201" spans="2:31" x14ac:dyDescent="0.25">
      <c r="B201" s="373">
        <f t="shared" si="110"/>
        <v>8</v>
      </c>
      <c r="C201" s="45">
        <f t="shared" si="111"/>
        <v>125</v>
      </c>
      <c r="D201" s="45">
        <f t="shared" si="112"/>
        <v>179</v>
      </c>
      <c r="E201" s="45">
        <f t="shared" ref="E201:E271" si="114">COUNTIF(APIfields,D201)</f>
        <v>0</v>
      </c>
      <c r="F201" s="374" t="str">
        <f>F194</f>
        <v>analogControl</v>
      </c>
      <c r="G201" s="375" t="str">
        <f>regList!H40</f>
        <v>PeakDetectorThresholds2</v>
      </c>
      <c r="H201" s="45" t="str">
        <f>regList!G40</f>
        <v>A4</v>
      </c>
      <c r="I201" s="374" t="s">
        <v>410</v>
      </c>
      <c r="J201" s="45">
        <v>6</v>
      </c>
      <c r="K201" s="45">
        <v>2</v>
      </c>
      <c r="L201" s="45" t="str">
        <f t="shared" ref="L201" si="115">IF(K201&lt;&gt;"",DEC2HEX(2^K201-1),"")</f>
        <v>3</v>
      </c>
      <c r="M201" s="45" t="str">
        <f t="shared" si="82"/>
        <v>R/W</v>
      </c>
      <c r="N201" s="45"/>
      <c r="O201" s="45" t="str">
        <f>IF(J201&lt;&gt;"",DEC2HEX(getValFromImage(HEX2DEC(H201),J201,HEX2DEC(L201),regImage)),getValFromImage(HEX2DEC(H200),J200,HEX2DEC(L200),regImage))</f>
        <v>0</v>
      </c>
      <c r="P201" s="45"/>
      <c r="Q201" s="45"/>
      <c r="R201" s="45">
        <f t="shared" si="83"/>
        <v>0</v>
      </c>
      <c r="S201" s="45">
        <f t="shared" si="84"/>
        <v>0</v>
      </c>
      <c r="T201" s="45"/>
      <c r="U201" s="376"/>
      <c r="V201" t="str">
        <f t="shared" si="86"/>
        <v/>
      </c>
      <c r="X201" s="373"/>
      <c r="Y201" s="45"/>
      <c r="Z201" s="45"/>
      <c r="AA201" s="45"/>
      <c r="AB201" s="374"/>
      <c r="AC201" s="374"/>
      <c r="AD201" s="374"/>
      <c r="AE201" s="376"/>
    </row>
    <row r="202" spans="2:31" x14ac:dyDescent="0.25">
      <c r="B202" s="373">
        <f t="shared" si="110"/>
        <v>8</v>
      </c>
      <c r="C202" s="45">
        <f t="shared" si="111"/>
        <v>125</v>
      </c>
      <c r="D202" s="45">
        <f t="shared" si="112"/>
        <v>180</v>
      </c>
      <c r="E202" s="45">
        <f t="shared" si="114"/>
        <v>0</v>
      </c>
      <c r="F202" s="374" t="str">
        <f t="shared" si="92"/>
        <v>analogControl</v>
      </c>
      <c r="G202" s="375" t="str">
        <f t="shared" si="92"/>
        <v>PeakDetectorThresholds2</v>
      </c>
      <c r="H202" s="45" t="str">
        <f t="shared" si="92"/>
        <v>A4</v>
      </c>
      <c r="I202" s="374" t="s">
        <v>411</v>
      </c>
      <c r="J202" s="45">
        <v>4</v>
      </c>
      <c r="K202" s="45">
        <v>2</v>
      </c>
      <c r="L202" s="45" t="str">
        <f t="shared" si="91"/>
        <v>3</v>
      </c>
      <c r="M202" s="45" t="str">
        <f t="shared" si="82"/>
        <v>R/W</v>
      </c>
      <c r="N202" s="45"/>
      <c r="O202" s="45" t="str">
        <f>IF(J202&lt;&gt;"",DEC2HEX(getValFromImage(HEX2DEC(H202),J202,HEX2DEC(L202),regImage)),getValFromImage(HEX2DEC(H201),J201,HEX2DEC(L201),regImage))</f>
        <v>0</v>
      </c>
      <c r="P202" s="45"/>
      <c r="Q202" s="45"/>
      <c r="R202" s="45">
        <f t="shared" si="83"/>
        <v>0</v>
      </c>
      <c r="S202" s="45">
        <f t="shared" si="84"/>
        <v>0</v>
      </c>
      <c r="T202" s="45"/>
      <c r="U202" s="376"/>
      <c r="V202" t="str">
        <f t="shared" si="86"/>
        <v/>
      </c>
      <c r="X202" s="373"/>
      <c r="Y202" s="45"/>
      <c r="Z202" s="45"/>
      <c r="AA202" s="45"/>
      <c r="AB202" s="374"/>
      <c r="AC202" s="374"/>
      <c r="AD202" s="374"/>
      <c r="AE202" s="376"/>
    </row>
    <row r="203" spans="2:31" x14ac:dyDescent="0.25">
      <c r="B203" s="373">
        <f t="shared" si="110"/>
        <v>8</v>
      </c>
      <c r="C203" s="45">
        <f t="shared" si="111"/>
        <v>125</v>
      </c>
      <c r="D203" s="45">
        <f t="shared" si="112"/>
        <v>181</v>
      </c>
      <c r="E203" s="45">
        <f t="shared" si="114"/>
        <v>0</v>
      </c>
      <c r="F203" s="374" t="str">
        <f t="shared" si="92"/>
        <v>analogControl</v>
      </c>
      <c r="G203" s="375" t="str">
        <f t="shared" si="92"/>
        <v>PeakDetectorThresholds2</v>
      </c>
      <c r="H203" s="45" t="str">
        <f t="shared" si="92"/>
        <v>A4</v>
      </c>
      <c r="I203" s="374" t="s">
        <v>408</v>
      </c>
      <c r="J203" s="45">
        <v>2</v>
      </c>
      <c r="K203" s="45">
        <v>2</v>
      </c>
      <c r="L203" s="45" t="str">
        <f t="shared" si="91"/>
        <v>3</v>
      </c>
      <c r="M203" s="45" t="str">
        <f t="shared" ref="M203:M266" si="116">M202</f>
        <v>R/W</v>
      </c>
      <c r="N203" s="45"/>
      <c r="O203" s="45" t="str">
        <f>IF(J203&lt;&gt;"",DEC2HEX(getValFromImage(HEX2DEC(H203),J203,HEX2DEC(L203),regImage)),getValFromImage(HEX2DEC(H202),J202,HEX2DEC(L202),regImage))</f>
        <v>0</v>
      </c>
      <c r="P203" s="45"/>
      <c r="Q203" s="45"/>
      <c r="R203" s="45">
        <f t="shared" ref="R203:R266" si="117">R202</f>
        <v>0</v>
      </c>
      <c r="S203" s="45">
        <f t="shared" ref="S203:S266" si="118">S202</f>
        <v>0</v>
      </c>
      <c r="T203" s="45"/>
      <c r="U203" s="376"/>
      <c r="V203" t="str">
        <f t="shared" si="86"/>
        <v/>
      </c>
      <c r="X203" s="373"/>
      <c r="Y203" s="45"/>
      <c r="Z203" s="45"/>
      <c r="AA203" s="45"/>
      <c r="AB203" s="374"/>
      <c r="AC203" s="374"/>
      <c r="AD203" s="374"/>
      <c r="AE203" s="376"/>
    </row>
    <row r="204" spans="2:31" x14ac:dyDescent="0.25">
      <c r="B204" s="373">
        <f t="shared" si="110"/>
        <v>8</v>
      </c>
      <c r="C204" s="45">
        <f t="shared" si="111"/>
        <v>125</v>
      </c>
      <c r="D204" s="45">
        <f t="shared" si="112"/>
        <v>182</v>
      </c>
      <c r="E204" s="45">
        <f t="shared" si="114"/>
        <v>0</v>
      </c>
      <c r="F204" s="374" t="str">
        <f>F197</f>
        <v>analogControl</v>
      </c>
      <c r="G204" s="375" t="str">
        <f>regList!H40</f>
        <v>PeakDetectorThresholds2</v>
      </c>
      <c r="H204" s="45" t="str">
        <f>regList!G40</f>
        <v>A4</v>
      </c>
      <c r="I204" s="374" t="s">
        <v>409</v>
      </c>
      <c r="J204" s="45">
        <v>0</v>
      </c>
      <c r="K204" s="45">
        <v>2</v>
      </c>
      <c r="L204" s="45" t="str">
        <f t="shared" si="91"/>
        <v>3</v>
      </c>
      <c r="M204" s="45" t="str">
        <f t="shared" si="116"/>
        <v>R/W</v>
      </c>
      <c r="N204" s="45"/>
      <c r="O204" s="45" t="str">
        <f>IF(J204&lt;&gt;"",DEC2HEX(getValFromImage(HEX2DEC(H204),J204,HEX2DEC(L204),regImage)),getValFromImage(HEX2DEC(H203),J203,HEX2DEC(L203),regImage))</f>
        <v>0</v>
      </c>
      <c r="P204" s="45"/>
      <c r="Q204" s="45"/>
      <c r="R204" s="45">
        <f t="shared" si="117"/>
        <v>0</v>
      </c>
      <c r="S204" s="45">
        <f t="shared" si="118"/>
        <v>0</v>
      </c>
      <c r="T204" s="45"/>
      <c r="U204" s="376"/>
      <c r="V204" t="str">
        <f t="shared" si="86"/>
        <v/>
      </c>
      <c r="X204" s="373"/>
      <c r="Y204" s="45"/>
      <c r="Z204" s="45"/>
      <c r="AA204" s="45"/>
      <c r="AB204" s="374"/>
      <c r="AC204" s="374"/>
      <c r="AD204" s="374"/>
      <c r="AE204" s="376"/>
    </row>
    <row r="205" spans="2:31" x14ac:dyDescent="0.25">
      <c r="B205" s="373">
        <f t="shared" si="110"/>
        <v>8</v>
      </c>
      <c r="C205" s="45">
        <f t="shared" si="111"/>
        <v>126</v>
      </c>
      <c r="D205" s="45">
        <f t="shared" si="112"/>
        <v>183</v>
      </c>
      <c r="E205" s="45">
        <f t="shared" si="114"/>
        <v>0</v>
      </c>
      <c r="F205" s="374" t="str">
        <f>F204</f>
        <v>analogControl</v>
      </c>
      <c r="G205" s="375" t="str">
        <f>regList!H41</f>
        <v>EmitterVoltageADCOffset</v>
      </c>
      <c r="H205" s="45" t="str">
        <f>regList!G41</f>
        <v>A5</v>
      </c>
      <c r="I205" s="374" t="s">
        <v>412</v>
      </c>
      <c r="J205" s="45">
        <v>0</v>
      </c>
      <c r="K205" s="45">
        <v>4</v>
      </c>
      <c r="L205" s="45" t="str">
        <f t="shared" si="91"/>
        <v>F</v>
      </c>
      <c r="M205" s="45" t="str">
        <f t="shared" si="116"/>
        <v>R/W</v>
      </c>
      <c r="N205" s="45"/>
      <c r="O205" s="45" t="str">
        <f>IF(J205&lt;&gt;"",DEC2HEX(getValFromImage(HEX2DEC(H205),J205,HEX2DEC(L205),regImage)),getValFromImage(HEX2DEC(H204),J204,HEX2DEC(L204),regImage))</f>
        <v>0</v>
      </c>
      <c r="P205" s="45"/>
      <c r="Q205" s="45"/>
      <c r="R205" s="45">
        <f t="shared" si="117"/>
        <v>0</v>
      </c>
      <c r="S205" s="45">
        <f t="shared" si="118"/>
        <v>0</v>
      </c>
      <c r="T205" s="45"/>
      <c r="U205" s="376"/>
      <c r="V205" t="str">
        <f t="shared" si="86"/>
        <v/>
      </c>
      <c r="X205" s="373"/>
      <c r="Y205" s="45"/>
      <c r="Z205" s="45"/>
      <c r="AA205" s="45"/>
      <c r="AB205" s="374"/>
      <c r="AC205" s="374"/>
      <c r="AD205" s="374"/>
      <c r="AE205" s="376"/>
    </row>
    <row r="206" spans="2:31" x14ac:dyDescent="0.25">
      <c r="B206" s="373">
        <f t="shared" si="110"/>
        <v>8</v>
      </c>
      <c r="C206" s="45">
        <f t="shared" si="111"/>
        <v>127</v>
      </c>
      <c r="D206" s="45">
        <f t="shared" si="112"/>
        <v>184</v>
      </c>
      <c r="E206" s="45">
        <f t="shared" si="114"/>
        <v>0</v>
      </c>
      <c r="F206" s="374" t="str">
        <f t="shared" si="92"/>
        <v>analogControl</v>
      </c>
      <c r="G206" s="375" t="str">
        <f>regList!H42</f>
        <v>EmitterVoltageADCMuxSelect</v>
      </c>
      <c r="H206" s="45" t="str">
        <f>regList!G42</f>
        <v>A6</v>
      </c>
      <c r="I206" s="374" t="s">
        <v>422</v>
      </c>
      <c r="J206" s="45">
        <v>4</v>
      </c>
      <c r="K206" s="45">
        <v>3</v>
      </c>
      <c r="L206" s="45" t="str">
        <f t="shared" si="91"/>
        <v>7</v>
      </c>
      <c r="M206" s="45" t="str">
        <f t="shared" si="116"/>
        <v>R/W</v>
      </c>
      <c r="N206" s="45"/>
      <c r="O206" s="45" t="str">
        <f>IF(J206&lt;&gt;"",DEC2HEX(getValFromImage(HEX2DEC(H206),J206,HEX2DEC(L206),regImage)),getValFromImage(HEX2DEC(H205),J205,HEX2DEC(L205),regImage))</f>
        <v>0</v>
      </c>
      <c r="P206" s="45"/>
      <c r="Q206" s="45"/>
      <c r="R206" s="45">
        <f t="shared" si="117"/>
        <v>0</v>
      </c>
      <c r="S206" s="45">
        <f t="shared" si="118"/>
        <v>0</v>
      </c>
      <c r="T206" s="45"/>
      <c r="U206" s="376"/>
      <c r="V206" t="str">
        <f t="shared" si="86"/>
        <v/>
      </c>
      <c r="X206" s="373"/>
      <c r="Y206" s="45"/>
      <c r="Z206" s="45"/>
      <c r="AA206" s="45"/>
      <c r="AB206" s="374"/>
      <c r="AC206" s="374"/>
      <c r="AD206" s="374"/>
      <c r="AE206" s="376"/>
    </row>
    <row r="207" spans="2:31" x14ac:dyDescent="0.25">
      <c r="B207" s="373">
        <f t="shared" ref="B207:B208" si="119">IF(F207=F206,B206,B206+1)</f>
        <v>8</v>
      </c>
      <c r="C207" s="45">
        <f t="shared" ref="C207:C208" si="120">IF(G206=G207,C206,C206+1)</f>
        <v>127</v>
      </c>
      <c r="D207" s="45">
        <f t="shared" ref="D207:D208" si="121">IF(I207&lt;&gt;"",D206+1,D206)</f>
        <v>185</v>
      </c>
      <c r="E207" s="45">
        <f t="shared" si="114"/>
        <v>0</v>
      </c>
      <c r="F207" s="374" t="str">
        <f t="shared" si="92"/>
        <v>analogControl</v>
      </c>
      <c r="G207" s="375" t="str">
        <f t="shared" si="92"/>
        <v>EmitterVoltageADCMuxSelect</v>
      </c>
      <c r="H207" s="45" t="str">
        <f t="shared" si="92"/>
        <v>A6</v>
      </c>
      <c r="I207" s="374" t="s">
        <v>423</v>
      </c>
      <c r="J207" s="45">
        <v>0</v>
      </c>
      <c r="K207" s="45">
        <v>3</v>
      </c>
      <c r="L207" s="45" t="str">
        <f t="shared" si="91"/>
        <v>7</v>
      </c>
      <c r="M207" s="45" t="str">
        <f t="shared" si="116"/>
        <v>R/W</v>
      </c>
      <c r="N207" s="45"/>
      <c r="O207" s="45" t="str">
        <f>IF(J207&lt;&gt;"",DEC2HEX(getValFromImage(HEX2DEC(H207),J207,HEX2DEC(L207),regImage)),getValFromImage(HEX2DEC(H206),J206,HEX2DEC(L206),regImage))</f>
        <v>0</v>
      </c>
      <c r="P207" s="45"/>
      <c r="Q207" s="45"/>
      <c r="R207" s="45">
        <f t="shared" si="117"/>
        <v>0</v>
      </c>
      <c r="S207" s="45">
        <f t="shared" si="118"/>
        <v>0</v>
      </c>
      <c r="T207" s="45"/>
      <c r="U207" s="376"/>
      <c r="V207" t="str">
        <f t="shared" si="86"/>
        <v/>
      </c>
      <c r="X207" s="373"/>
      <c r="Y207" s="45"/>
      <c r="Z207" s="45"/>
      <c r="AA207" s="45"/>
      <c r="AB207" s="374"/>
      <c r="AC207" s="374"/>
      <c r="AD207" s="374"/>
      <c r="AE207" s="376"/>
    </row>
    <row r="208" spans="2:31" x14ac:dyDescent="0.25">
      <c r="B208" s="373">
        <f t="shared" si="119"/>
        <v>8</v>
      </c>
      <c r="C208" s="45">
        <f t="shared" si="120"/>
        <v>128</v>
      </c>
      <c r="D208" s="45">
        <f t="shared" si="121"/>
        <v>186</v>
      </c>
      <c r="E208" s="45">
        <f t="shared" si="114"/>
        <v>0</v>
      </c>
      <c r="F208" s="374" t="str">
        <f>F206</f>
        <v>analogControl</v>
      </c>
      <c r="G208" s="375" t="str">
        <f>regList!H43</f>
        <v>TempSensorRegA</v>
      </c>
      <c r="H208" s="45" t="str">
        <f>regList!G43</f>
        <v>A7</v>
      </c>
      <c r="I208" s="374" t="s">
        <v>414</v>
      </c>
      <c r="J208" s="45">
        <v>0</v>
      </c>
      <c r="K208" s="45">
        <v>8</v>
      </c>
      <c r="L208" s="45" t="str">
        <f t="shared" si="91"/>
        <v>FF</v>
      </c>
      <c r="M208" s="45" t="str">
        <f t="shared" si="116"/>
        <v>R/W</v>
      </c>
      <c r="N208" s="45"/>
      <c r="O208" s="45" t="str">
        <f>IF(J208&lt;&gt;"",DEC2HEX(getValFromImage(HEX2DEC(H208),J208,HEX2DEC(L208),regImage)),getValFromImage(HEX2DEC(H207),J207,HEX2DEC(L207),regImage))</f>
        <v>0</v>
      </c>
      <c r="P208" s="45"/>
      <c r="Q208" s="45"/>
      <c r="R208" s="45">
        <f t="shared" si="117"/>
        <v>0</v>
      </c>
      <c r="S208" s="45">
        <f t="shared" si="118"/>
        <v>0</v>
      </c>
      <c r="T208" s="45"/>
      <c r="U208" s="376"/>
      <c r="V208" t="str">
        <f t="shared" si="86"/>
        <v/>
      </c>
      <c r="X208" s="373"/>
      <c r="Y208" s="45"/>
      <c r="Z208" s="45"/>
      <c r="AA208" s="45"/>
      <c r="AB208" s="374"/>
      <c r="AC208" s="374"/>
      <c r="AD208" s="374"/>
      <c r="AE208" s="376"/>
    </row>
    <row r="209" spans="2:31" x14ac:dyDescent="0.25">
      <c r="B209" s="373">
        <f t="shared" si="110"/>
        <v>8</v>
      </c>
      <c r="C209" s="45">
        <f t="shared" si="111"/>
        <v>129</v>
      </c>
      <c r="D209" s="45">
        <f t="shared" si="112"/>
        <v>187</v>
      </c>
      <c r="E209" s="45">
        <f t="shared" si="114"/>
        <v>0</v>
      </c>
      <c r="F209" s="374" t="str">
        <f t="shared" si="92"/>
        <v>analogControl</v>
      </c>
      <c r="G209" s="375" t="str">
        <f>regList!H44</f>
        <v>TempSensorRegB</v>
      </c>
      <c r="H209" s="45" t="str">
        <f>regList!G44</f>
        <v>A8</v>
      </c>
      <c r="I209" s="374" t="s">
        <v>413</v>
      </c>
      <c r="J209" s="45">
        <v>0</v>
      </c>
      <c r="K209" s="45">
        <v>8</v>
      </c>
      <c r="L209" s="45" t="str">
        <f t="shared" si="91"/>
        <v>FF</v>
      </c>
      <c r="M209" s="45" t="str">
        <f t="shared" si="116"/>
        <v>R/W</v>
      </c>
      <c r="N209" s="45"/>
      <c r="O209" s="45" t="str">
        <f>IF(J209&lt;&gt;"",DEC2HEX(getValFromImage(HEX2DEC(H209),J209,HEX2DEC(L209),regImage)),getValFromImage(HEX2DEC(H208),J208,HEX2DEC(L208),regImage))</f>
        <v>0</v>
      </c>
      <c r="P209" s="45"/>
      <c r="Q209" s="45"/>
      <c r="R209" s="45">
        <f t="shared" si="117"/>
        <v>0</v>
      </c>
      <c r="S209" s="45">
        <f t="shared" si="118"/>
        <v>0</v>
      </c>
      <c r="T209" s="45"/>
      <c r="U209" s="376"/>
      <c r="V209" t="str">
        <f t="shared" si="86"/>
        <v/>
      </c>
      <c r="X209" s="373"/>
      <c r="Y209" s="45"/>
      <c r="Z209" s="45"/>
      <c r="AA209" s="45"/>
      <c r="AB209" s="374"/>
      <c r="AC209" s="374"/>
      <c r="AD209" s="374"/>
      <c r="AE209" s="376"/>
    </row>
    <row r="210" spans="2:31" x14ac:dyDescent="0.25">
      <c r="B210" s="373">
        <f t="shared" si="110"/>
        <v>8</v>
      </c>
      <c r="C210" s="45">
        <f t="shared" si="111"/>
        <v>130</v>
      </c>
      <c r="D210" s="45">
        <f t="shared" si="112"/>
        <v>188</v>
      </c>
      <c r="E210" s="45">
        <f t="shared" si="114"/>
        <v>0</v>
      </c>
      <c r="F210" s="374" t="str">
        <f t="shared" si="92"/>
        <v>analogControl</v>
      </c>
      <c r="G210" s="375" t="str">
        <f>regList!H45</f>
        <v>TempSensorRegC</v>
      </c>
      <c r="H210" s="45" t="str">
        <f>regList!G45</f>
        <v>A9</v>
      </c>
      <c r="I210" s="374" t="s">
        <v>415</v>
      </c>
      <c r="J210" s="45">
        <v>0</v>
      </c>
      <c r="K210" s="45">
        <v>8</v>
      </c>
      <c r="L210" s="45" t="str">
        <f t="shared" si="91"/>
        <v>FF</v>
      </c>
      <c r="M210" s="45" t="str">
        <f t="shared" si="116"/>
        <v>R/W</v>
      </c>
      <c r="N210" s="45"/>
      <c r="O210" s="45" t="str">
        <f>IF(J210&lt;&gt;"",DEC2HEX(getValFromImage(HEX2DEC(H210),J210,HEX2DEC(L210),regImage)),getValFromImage(HEX2DEC(H209),J209,HEX2DEC(L209),regImage))</f>
        <v>0</v>
      </c>
      <c r="P210" s="45"/>
      <c r="Q210" s="45"/>
      <c r="R210" s="45">
        <f t="shared" si="117"/>
        <v>0</v>
      </c>
      <c r="S210" s="45">
        <f t="shared" si="118"/>
        <v>0</v>
      </c>
      <c r="T210" s="45"/>
      <c r="U210" s="376"/>
      <c r="V210" t="str">
        <f t="shared" si="86"/>
        <v/>
      </c>
      <c r="X210" s="373"/>
      <c r="Y210" s="45"/>
      <c r="Z210" s="45"/>
      <c r="AA210" s="45"/>
      <c r="AB210" s="374"/>
      <c r="AC210" s="374"/>
      <c r="AD210" s="374"/>
      <c r="AE210" s="376"/>
    </row>
    <row r="211" spans="2:31" x14ac:dyDescent="0.25">
      <c r="B211" s="373">
        <f t="shared" si="79"/>
        <v>8</v>
      </c>
      <c r="C211" s="45">
        <f t="shared" si="80"/>
        <v>131</v>
      </c>
      <c r="D211" s="45">
        <f t="shared" si="81"/>
        <v>189</v>
      </c>
      <c r="E211" s="45">
        <f t="shared" si="114"/>
        <v>0</v>
      </c>
      <c r="F211" s="374" t="str">
        <f t="shared" si="92"/>
        <v>analogControl</v>
      </c>
      <c r="G211" s="375" t="str">
        <f>regList!H46</f>
        <v>TempSensorADCMode</v>
      </c>
      <c r="H211" s="45" t="str">
        <f>regList!G46</f>
        <v>AA</v>
      </c>
      <c r="I211" s="374" t="s">
        <v>416</v>
      </c>
      <c r="J211" s="45">
        <v>0</v>
      </c>
      <c r="K211" s="45">
        <v>5</v>
      </c>
      <c r="L211" s="45" t="str">
        <f t="shared" si="91"/>
        <v>1F</v>
      </c>
      <c r="M211" s="45" t="str">
        <f t="shared" si="116"/>
        <v>R/W</v>
      </c>
      <c r="N211" s="45"/>
      <c r="O211" s="45" t="str">
        <f>IF(J211&lt;&gt;"",DEC2HEX(getValFromImage(HEX2DEC(H211),J211,HEX2DEC(L211),regImage)),getValFromImage(HEX2DEC(H210),J210,HEX2DEC(L210),regImage))</f>
        <v>0</v>
      </c>
      <c r="P211" s="45"/>
      <c r="Q211" s="45"/>
      <c r="R211" s="45">
        <f t="shared" si="117"/>
        <v>0</v>
      </c>
      <c r="S211" s="45">
        <f t="shared" si="118"/>
        <v>0</v>
      </c>
      <c r="T211" s="45"/>
      <c r="U211" s="376"/>
      <c r="V211" t="str">
        <f t="shared" si="86"/>
        <v/>
      </c>
      <c r="X211" s="373"/>
      <c r="Y211" s="45"/>
      <c r="Z211" s="45"/>
      <c r="AA211" s="45"/>
      <c r="AB211" s="374"/>
      <c r="AC211" s="374"/>
      <c r="AD211" s="374"/>
      <c r="AE211" s="376"/>
    </row>
    <row r="212" spans="2:31" x14ac:dyDescent="0.25">
      <c r="B212" s="373">
        <f t="shared" si="79"/>
        <v>8</v>
      </c>
      <c r="C212" s="45">
        <f t="shared" si="80"/>
        <v>132</v>
      </c>
      <c r="D212" s="45">
        <f t="shared" si="81"/>
        <v>190</v>
      </c>
      <c r="E212" s="45">
        <f t="shared" si="114"/>
        <v>0</v>
      </c>
      <c r="F212" s="374" t="str">
        <f t="shared" si="92"/>
        <v>analogControl</v>
      </c>
      <c r="G212" s="375" t="str">
        <f>regList!H47</f>
        <v>BPFSelect</v>
      </c>
      <c r="H212" s="45" t="str">
        <f>regList!G47</f>
        <v>AB</v>
      </c>
      <c r="I212" s="374" t="s">
        <v>417</v>
      </c>
      <c r="J212" s="45">
        <v>0</v>
      </c>
      <c r="K212" s="45">
        <v>2</v>
      </c>
      <c r="L212" s="45" t="str">
        <f t="shared" si="91"/>
        <v>3</v>
      </c>
      <c r="M212" s="45" t="str">
        <f t="shared" si="116"/>
        <v>R/W</v>
      </c>
      <c r="N212" s="45"/>
      <c r="O212" s="45" t="str">
        <f>IF(J212&lt;&gt;"",DEC2HEX(getValFromImage(HEX2DEC(H212),J212,HEX2DEC(L212),regImage)),getValFromImage(HEX2DEC(H211),J211,HEX2DEC(L211),regImage))</f>
        <v>0</v>
      </c>
      <c r="P212" s="45"/>
      <c r="Q212" s="45"/>
      <c r="R212" s="45">
        <f t="shared" si="117"/>
        <v>0</v>
      </c>
      <c r="S212" s="45">
        <f t="shared" si="118"/>
        <v>0</v>
      </c>
      <c r="T212" s="45"/>
      <c r="U212" s="376"/>
      <c r="V212" s="1"/>
      <c r="X212" s="373"/>
      <c r="Y212" s="45"/>
      <c r="Z212" s="45"/>
      <c r="AA212" s="45"/>
      <c r="AB212" s="374"/>
      <c r="AC212" s="374"/>
      <c r="AD212" s="374"/>
      <c r="AE212" s="376"/>
    </row>
    <row r="213" spans="2:31" x14ac:dyDescent="0.25">
      <c r="B213" s="373">
        <f t="shared" si="79"/>
        <v>8</v>
      </c>
      <c r="C213" s="45">
        <f t="shared" si="80"/>
        <v>133</v>
      </c>
      <c r="D213" s="45">
        <f t="shared" si="81"/>
        <v>191</v>
      </c>
      <c r="E213" s="45">
        <f t="shared" si="114"/>
        <v>0</v>
      </c>
      <c r="F213" s="374" t="str">
        <f t="shared" si="92"/>
        <v>analogControl</v>
      </c>
      <c r="G213" s="375" t="str">
        <f>regList!H48</f>
        <v>Oscillator_AAFOffset</v>
      </c>
      <c r="H213" s="45" t="str">
        <f>regList!G48</f>
        <v>AC</v>
      </c>
      <c r="I213" s="374" t="s">
        <v>418</v>
      </c>
      <c r="J213" s="45">
        <v>0</v>
      </c>
      <c r="K213" s="45">
        <v>4</v>
      </c>
      <c r="L213" s="45" t="str">
        <f t="shared" si="91"/>
        <v>F</v>
      </c>
      <c r="M213" s="45" t="str">
        <f t="shared" si="116"/>
        <v>R/W</v>
      </c>
      <c r="N213" s="45"/>
      <c r="O213" s="45" t="str">
        <f>IF(J213&lt;&gt;"",DEC2HEX(getValFromImage(HEX2DEC(H213),J213,HEX2DEC(L213),regImage)),getValFromImage(HEX2DEC(H212),J212,HEX2DEC(L212),regImage))</f>
        <v>0</v>
      </c>
      <c r="P213" s="45"/>
      <c r="Q213" s="45"/>
      <c r="R213" s="45">
        <f t="shared" si="117"/>
        <v>0</v>
      </c>
      <c r="S213" s="45">
        <f t="shared" si="118"/>
        <v>0</v>
      </c>
      <c r="T213" s="45"/>
      <c r="U213" s="376"/>
      <c r="V213" t="str">
        <f t="shared" si="86"/>
        <v/>
      </c>
      <c r="X213" s="373"/>
      <c r="Y213" s="45"/>
      <c r="Z213" s="45"/>
      <c r="AA213" s="45"/>
      <c r="AB213" s="374"/>
      <c r="AC213" s="374"/>
      <c r="AD213" s="374"/>
      <c r="AE213" s="376"/>
    </row>
    <row r="214" spans="2:31" x14ac:dyDescent="0.25">
      <c r="B214" s="373">
        <f t="shared" si="79"/>
        <v>8</v>
      </c>
      <c r="C214" s="45">
        <f t="shared" si="80"/>
        <v>134</v>
      </c>
      <c r="D214" s="45">
        <f t="shared" si="81"/>
        <v>192</v>
      </c>
      <c r="E214" s="45">
        <f t="shared" si="114"/>
        <v>0</v>
      </c>
      <c r="F214" s="374" t="str">
        <f t="shared" si="92"/>
        <v>analogControl</v>
      </c>
      <c r="G214" s="375" t="str">
        <f>regList!H49</f>
        <v>OscillatorSelect</v>
      </c>
      <c r="H214" s="45" t="str">
        <f>regList!G49</f>
        <v>AD</v>
      </c>
      <c r="I214" s="374" t="s">
        <v>419</v>
      </c>
      <c r="J214" s="45">
        <v>0</v>
      </c>
      <c r="K214" s="45">
        <v>1</v>
      </c>
      <c r="L214" s="45" t="str">
        <f t="shared" si="91"/>
        <v>1</v>
      </c>
      <c r="M214" s="45" t="str">
        <f t="shared" si="116"/>
        <v>R/W</v>
      </c>
      <c r="N214" s="45"/>
      <c r="O214" s="45" t="str">
        <f>IF(J214&lt;&gt;"",DEC2HEX(getValFromImage(HEX2DEC(H214),J214,HEX2DEC(L214),regImage)),getValFromImage(HEX2DEC(H213),J213,HEX2DEC(L213),regImage))</f>
        <v>0</v>
      </c>
      <c r="P214" s="45"/>
      <c r="Q214" s="45"/>
      <c r="R214" s="45">
        <f t="shared" si="117"/>
        <v>0</v>
      </c>
      <c r="S214" s="45">
        <f t="shared" si="118"/>
        <v>0</v>
      </c>
      <c r="T214" s="45"/>
      <c r="U214" s="376"/>
      <c r="V214" s="1"/>
      <c r="X214" s="373"/>
      <c r="Y214" s="45"/>
      <c r="Z214" s="45"/>
      <c r="AA214" s="45"/>
      <c r="AB214" s="374"/>
      <c r="AC214" s="374"/>
      <c r="AD214" s="374"/>
      <c r="AE214" s="376"/>
    </row>
    <row r="215" spans="2:31" x14ac:dyDescent="0.25">
      <c r="B215" s="373">
        <f t="shared" si="79"/>
        <v>8</v>
      </c>
      <c r="C215" s="45">
        <f t="shared" si="80"/>
        <v>135</v>
      </c>
      <c r="D215" s="45">
        <f t="shared" si="81"/>
        <v>193</v>
      </c>
      <c r="E215" s="45">
        <f t="shared" si="114"/>
        <v>0</v>
      </c>
      <c r="F215" s="374" t="str">
        <f t="shared" si="92"/>
        <v>analogControl</v>
      </c>
      <c r="G215" s="375" t="str">
        <f>regList!H50</f>
        <v>InternalRSET</v>
      </c>
      <c r="H215" s="45" t="str">
        <f>regList!G50</f>
        <v>AE</v>
      </c>
      <c r="I215" s="374" t="s">
        <v>420</v>
      </c>
      <c r="J215" s="45">
        <v>0</v>
      </c>
      <c r="K215" s="45">
        <v>1</v>
      </c>
      <c r="L215" s="45" t="str">
        <f t="shared" si="91"/>
        <v>1</v>
      </c>
      <c r="M215" s="45" t="str">
        <f t="shared" si="116"/>
        <v>R/W</v>
      </c>
      <c r="N215" s="45"/>
      <c r="O215" s="45" t="str">
        <f>IF(J215&lt;&gt;"",DEC2HEX(getValFromImage(HEX2DEC(H215),J215,HEX2DEC(L215),regImage)),getValFromImage(HEX2DEC(H214),J214,HEX2DEC(L214),regImage))</f>
        <v>0</v>
      </c>
      <c r="P215" s="45"/>
      <c r="Q215" s="45"/>
      <c r="R215" s="45">
        <f t="shared" si="117"/>
        <v>0</v>
      </c>
      <c r="S215" s="45">
        <f t="shared" si="118"/>
        <v>0</v>
      </c>
      <c r="T215" s="45"/>
      <c r="U215" s="376"/>
      <c r="V215" t="str">
        <f t="shared" si="86"/>
        <v/>
      </c>
      <c r="X215" s="373"/>
      <c r="Y215" s="45"/>
      <c r="Z215" s="45"/>
      <c r="AA215" s="45"/>
      <c r="AB215" s="374"/>
      <c r="AC215" s="374"/>
      <c r="AD215" s="374"/>
      <c r="AE215" s="376"/>
    </row>
    <row r="216" spans="2:31" x14ac:dyDescent="0.25">
      <c r="B216" s="373">
        <f t="shared" si="79"/>
        <v>8</v>
      </c>
      <c r="C216" s="45">
        <f t="shared" si="80"/>
        <v>136</v>
      </c>
      <c r="D216" s="45">
        <f t="shared" si="81"/>
        <v>194</v>
      </c>
      <c r="E216" s="45">
        <f t="shared" si="114"/>
        <v>0</v>
      </c>
      <c r="F216" s="374" t="str">
        <f t="shared" si="92"/>
        <v>analogControl</v>
      </c>
      <c r="G216" s="375" t="str">
        <f>regList!H51</f>
        <v>Spares</v>
      </c>
      <c r="H216" s="45" t="str">
        <f>regList!G51</f>
        <v>AF</v>
      </c>
      <c r="I216" s="374" t="s">
        <v>421</v>
      </c>
      <c r="J216" s="45">
        <v>0</v>
      </c>
      <c r="K216" s="45">
        <v>8</v>
      </c>
      <c r="L216" s="45" t="str">
        <f t="shared" si="91"/>
        <v>FF</v>
      </c>
      <c r="M216" s="45" t="str">
        <f t="shared" si="116"/>
        <v>R/W</v>
      </c>
      <c r="N216" s="45"/>
      <c r="O216" s="45" t="str">
        <f>IF(J216&lt;&gt;"",DEC2HEX(getValFromImage(HEX2DEC(H216),J216,HEX2DEC(L216),regImage)),getValFromImage(HEX2DEC(H215),J215,HEX2DEC(L215),regImage))</f>
        <v>0</v>
      </c>
      <c r="P216" s="45"/>
      <c r="Q216" s="45"/>
      <c r="R216" s="45">
        <f t="shared" si="117"/>
        <v>0</v>
      </c>
      <c r="S216" s="45">
        <f t="shared" si="118"/>
        <v>0</v>
      </c>
      <c r="T216" s="45"/>
      <c r="U216" s="376"/>
      <c r="V216" t="str">
        <f t="shared" si="86"/>
        <v/>
      </c>
      <c r="X216" s="373"/>
      <c r="Y216" s="45"/>
      <c r="Z216" s="45"/>
      <c r="AA216" s="45"/>
      <c r="AB216" s="374"/>
      <c r="AC216" s="374"/>
      <c r="AD216" s="374"/>
      <c r="AE216" s="376"/>
    </row>
    <row r="217" spans="2:31" x14ac:dyDescent="0.25">
      <c r="B217" s="373">
        <f t="shared" si="79"/>
        <v>9</v>
      </c>
      <c r="C217" s="45">
        <f t="shared" si="80"/>
        <v>137</v>
      </c>
      <c r="D217" s="45">
        <f>IF(I217&lt;&gt;"",D216+1,D216)</f>
        <v>195</v>
      </c>
      <c r="E217" s="45">
        <f t="shared" si="114"/>
        <v>0</v>
      </c>
      <c r="F217" s="374" t="s">
        <v>727</v>
      </c>
      <c r="G217" s="375" t="str">
        <f>regList!H52</f>
        <v>Command</v>
      </c>
      <c r="H217" s="45" t="str">
        <f>regList!G52</f>
        <v>B0</v>
      </c>
      <c r="I217" s="375" t="str">
        <f>G217</f>
        <v>Command</v>
      </c>
      <c r="J217" s="45">
        <v>0</v>
      </c>
      <c r="K217" s="45">
        <v>8</v>
      </c>
      <c r="L217" s="45" t="str">
        <f t="shared" si="91"/>
        <v>FF</v>
      </c>
      <c r="M217" s="45" t="str">
        <f t="shared" si="116"/>
        <v>R/W</v>
      </c>
      <c r="N217" s="45"/>
      <c r="O217" s="45" t="str">
        <f>IF(J217&lt;&gt;"",DEC2HEX(getValFromImage(HEX2DEC(H217),J217,HEX2DEC(L217),regImage)),getValFromImage(HEX2DEC(H216),J216,HEX2DEC(L216),regImage))</f>
        <v>10</v>
      </c>
      <c r="P217" s="45"/>
      <c r="Q217" s="45"/>
      <c r="R217" s="45">
        <f t="shared" si="117"/>
        <v>0</v>
      </c>
      <c r="S217" s="45">
        <f t="shared" si="118"/>
        <v>0</v>
      </c>
      <c r="T217" s="45"/>
      <c r="U217" s="376"/>
      <c r="V217" t="str">
        <f t="shared" si="86"/>
        <v/>
      </c>
      <c r="X217" s="373"/>
      <c r="Y217" s="45"/>
      <c r="Z217" s="45"/>
      <c r="AA217" s="45"/>
      <c r="AB217" s="374"/>
      <c r="AC217" s="374"/>
      <c r="AD217" s="374"/>
      <c r="AE217" s="376"/>
    </row>
    <row r="218" spans="2:31" x14ac:dyDescent="0.25">
      <c r="B218" s="373">
        <f t="shared" si="79"/>
        <v>9</v>
      </c>
      <c r="C218" s="45">
        <f t="shared" si="80"/>
        <v>138</v>
      </c>
      <c r="D218" s="45">
        <f t="shared" si="81"/>
        <v>196</v>
      </c>
      <c r="E218" s="45">
        <f t="shared" si="114"/>
        <v>0</v>
      </c>
      <c r="F218" s="374" t="str">
        <f t="shared" si="92"/>
        <v>dft</v>
      </c>
      <c r="G218" s="375" t="str">
        <f>regList!H53</f>
        <v>I2CFast</v>
      </c>
      <c r="H218" s="45" t="str">
        <f>regList!G53</f>
        <v>B1</v>
      </c>
      <c r="I218" s="375" t="str">
        <f t="shared" ref="I218:I244" si="122">G218</f>
        <v>I2CFast</v>
      </c>
      <c r="J218" s="45">
        <v>0</v>
      </c>
      <c r="K218" s="45">
        <v>8</v>
      </c>
      <c r="L218" s="45" t="str">
        <f t="shared" ref="L218:L279" si="123">IF(K218&lt;&gt;"",DEC2HEX(2^K218-1),"")</f>
        <v>FF</v>
      </c>
      <c r="M218" s="45" t="str">
        <f t="shared" si="116"/>
        <v>R/W</v>
      </c>
      <c r="N218" s="45"/>
      <c r="O218" s="45" t="str">
        <f>IF(J218&lt;&gt;"",DEC2HEX(getValFromImage(HEX2DEC(H218),J218,HEX2DEC(L218),regImage)),getValFromImage(HEX2DEC(H217),J217,HEX2DEC(L217),regImage))</f>
        <v>0</v>
      </c>
      <c r="P218" s="45"/>
      <c r="Q218" s="45"/>
      <c r="R218" s="45">
        <f t="shared" si="117"/>
        <v>0</v>
      </c>
      <c r="S218" s="45">
        <f t="shared" si="118"/>
        <v>0</v>
      </c>
      <c r="T218" s="45"/>
      <c r="U218" s="376"/>
      <c r="V218" t="str">
        <f t="shared" si="86"/>
        <v/>
      </c>
      <c r="X218" s="373"/>
      <c r="Y218" s="45"/>
      <c r="Z218" s="45"/>
      <c r="AA218" s="45"/>
      <c r="AB218" s="374"/>
      <c r="AC218" s="374"/>
      <c r="AD218" s="374"/>
      <c r="AE218" s="376"/>
    </row>
    <row r="219" spans="2:31" x14ac:dyDescent="0.25">
      <c r="B219" s="373">
        <f t="shared" si="79"/>
        <v>9</v>
      </c>
      <c r="C219" s="45">
        <f t="shared" si="80"/>
        <v>139</v>
      </c>
      <c r="D219" s="45">
        <f t="shared" si="81"/>
        <v>197</v>
      </c>
      <c r="E219" s="45">
        <f t="shared" si="114"/>
        <v>0</v>
      </c>
      <c r="F219" s="374" t="str">
        <f t="shared" si="92"/>
        <v>dft</v>
      </c>
      <c r="G219" s="375" t="str">
        <f>regList!H54</f>
        <v>RivisionID</v>
      </c>
      <c r="H219" s="45" t="str">
        <f>regList!G54</f>
        <v>B2</v>
      </c>
      <c r="I219" s="375" t="str">
        <f t="shared" si="122"/>
        <v>RivisionID</v>
      </c>
      <c r="J219" s="45">
        <v>0</v>
      </c>
      <c r="K219" s="45">
        <v>8</v>
      </c>
      <c r="L219" s="45" t="str">
        <f t="shared" si="123"/>
        <v>FF</v>
      </c>
      <c r="M219" s="45" t="str">
        <f t="shared" si="116"/>
        <v>R/W</v>
      </c>
      <c r="N219" s="45"/>
      <c r="O219" s="45" t="str">
        <f>IF(J219&lt;&gt;"",DEC2HEX(getValFromImage(HEX2DEC(H219),J219,HEX2DEC(L219),regImage)),getValFromImage(HEX2DEC(H218),J218,HEX2DEC(L218),regImage))</f>
        <v>0</v>
      </c>
      <c r="P219" s="45"/>
      <c r="Q219" s="45"/>
      <c r="R219" s="45">
        <f t="shared" si="117"/>
        <v>0</v>
      </c>
      <c r="S219" s="45">
        <f t="shared" si="118"/>
        <v>0</v>
      </c>
      <c r="T219" s="45"/>
      <c r="U219" s="376"/>
      <c r="V219" t="str">
        <f t="shared" si="86"/>
        <v/>
      </c>
      <c r="X219" s="373"/>
      <c r="Y219" s="45"/>
      <c r="Z219" s="45"/>
      <c r="AA219" s="45"/>
      <c r="AB219" s="374"/>
      <c r="AC219" s="374"/>
      <c r="AD219" s="374"/>
      <c r="AE219" s="376"/>
    </row>
    <row r="220" spans="2:31" x14ac:dyDescent="0.25">
      <c r="B220" s="373">
        <f t="shared" si="79"/>
        <v>9</v>
      </c>
      <c r="C220" s="45">
        <f t="shared" si="80"/>
        <v>140</v>
      </c>
      <c r="D220" s="45">
        <f t="shared" si="81"/>
        <v>198</v>
      </c>
      <c r="E220" s="45">
        <f t="shared" si="114"/>
        <v>0</v>
      </c>
      <c r="F220" s="374" t="str">
        <f t="shared" si="92"/>
        <v>dft</v>
      </c>
      <c r="G220" s="375" t="str">
        <f>regList!H55</f>
        <v>BlockOverride1</v>
      </c>
      <c r="H220" s="45" t="str">
        <f>regList!G55</f>
        <v>B3</v>
      </c>
      <c r="I220" s="375" t="str">
        <f t="shared" si="122"/>
        <v>BlockOverride1</v>
      </c>
      <c r="J220" s="45">
        <v>0</v>
      </c>
      <c r="K220" s="45">
        <v>8</v>
      </c>
      <c r="L220" s="45" t="str">
        <f t="shared" si="123"/>
        <v>FF</v>
      </c>
      <c r="M220" s="45" t="str">
        <f t="shared" si="116"/>
        <v>R/W</v>
      </c>
      <c r="N220" s="45"/>
      <c r="O220" s="45" t="str">
        <f>IF(J220&lt;&gt;"",DEC2HEX(getValFromImage(HEX2DEC(H220),J220,HEX2DEC(L220),regImage)),getValFromImage(HEX2DEC(H219),J219,HEX2DEC(L219),regImage))</f>
        <v>0</v>
      </c>
      <c r="P220" s="45"/>
      <c r="Q220" s="45"/>
      <c r="R220" s="45">
        <f t="shared" si="117"/>
        <v>0</v>
      </c>
      <c r="S220" s="45">
        <f t="shared" si="118"/>
        <v>0</v>
      </c>
      <c r="T220" s="45"/>
      <c r="U220" s="376"/>
      <c r="V220" t="str">
        <f t="shared" si="86"/>
        <v/>
      </c>
      <c r="X220" s="373"/>
      <c r="Y220" s="45"/>
      <c r="Z220" s="45"/>
      <c r="AA220" s="45"/>
      <c r="AB220" s="374"/>
      <c r="AC220" s="374"/>
      <c r="AD220" s="374"/>
      <c r="AE220" s="376"/>
    </row>
    <row r="221" spans="2:31" x14ac:dyDescent="0.25">
      <c r="B221" s="373">
        <f t="shared" si="79"/>
        <v>9</v>
      </c>
      <c r="C221" s="45">
        <f t="shared" si="80"/>
        <v>141</v>
      </c>
      <c r="D221" s="45">
        <f t="shared" si="81"/>
        <v>199</v>
      </c>
      <c r="E221" s="45">
        <f t="shared" si="114"/>
        <v>0</v>
      </c>
      <c r="F221" s="374" t="str">
        <f t="shared" si="92"/>
        <v>dft</v>
      </c>
      <c r="G221" s="375" t="str">
        <f>regList!H56</f>
        <v>BlockOverride2</v>
      </c>
      <c r="H221" s="45" t="str">
        <f>regList!G56</f>
        <v>B4</v>
      </c>
      <c r="I221" s="375" t="str">
        <f t="shared" si="122"/>
        <v>BlockOverride2</v>
      </c>
      <c r="J221" s="45">
        <v>0</v>
      </c>
      <c r="K221" s="45">
        <v>8</v>
      </c>
      <c r="L221" s="45" t="str">
        <f t="shared" si="123"/>
        <v>FF</v>
      </c>
      <c r="M221" s="45" t="str">
        <f t="shared" si="116"/>
        <v>R/W</v>
      </c>
      <c r="N221" s="45"/>
      <c r="O221" s="45" t="str">
        <f>IF(J221&lt;&gt;"",DEC2HEX(getValFromImage(HEX2DEC(H221),J221,HEX2DEC(L221),regImage)),getValFromImage(HEX2DEC(H220),J220,HEX2DEC(L220),regImage))</f>
        <v>0</v>
      </c>
      <c r="P221" s="45"/>
      <c r="Q221" s="45"/>
      <c r="R221" s="45">
        <f t="shared" si="117"/>
        <v>0</v>
      </c>
      <c r="S221" s="45">
        <f t="shared" si="118"/>
        <v>0</v>
      </c>
      <c r="T221" s="45"/>
      <c r="U221" s="376"/>
      <c r="V221" t="str">
        <f t="shared" si="86"/>
        <v/>
      </c>
      <c r="X221" s="373"/>
      <c r="Y221" s="45"/>
      <c r="Z221" s="45"/>
      <c r="AA221" s="45"/>
      <c r="AB221" s="374"/>
      <c r="AC221" s="374"/>
      <c r="AD221" s="374"/>
      <c r="AE221" s="376"/>
    </row>
    <row r="222" spans="2:31" x14ac:dyDescent="0.25">
      <c r="B222" s="373">
        <f t="shared" si="79"/>
        <v>9</v>
      </c>
      <c r="C222" s="45">
        <f t="shared" si="80"/>
        <v>142</v>
      </c>
      <c r="D222" s="45">
        <f t="shared" si="81"/>
        <v>200</v>
      </c>
      <c r="E222" s="45">
        <f t="shared" si="114"/>
        <v>0</v>
      </c>
      <c r="F222" s="374" t="str">
        <f t="shared" si="92"/>
        <v>dft</v>
      </c>
      <c r="G222" s="375" t="str">
        <f>regList!H57</f>
        <v>StateMachineControl</v>
      </c>
      <c r="H222" s="45" t="str">
        <f>regList!G57</f>
        <v>B5</v>
      </c>
      <c r="I222" s="375" t="str">
        <f t="shared" si="122"/>
        <v>StateMachineControl</v>
      </c>
      <c r="J222" s="45">
        <v>0</v>
      </c>
      <c r="K222" s="45">
        <v>8</v>
      </c>
      <c r="L222" s="45" t="str">
        <f t="shared" si="123"/>
        <v>FF</v>
      </c>
      <c r="M222" s="45" t="str">
        <f t="shared" si="116"/>
        <v>R/W</v>
      </c>
      <c r="N222" s="45"/>
      <c r="O222" s="45" t="str">
        <f>IF(J222&lt;&gt;"",DEC2HEX(getValFromImage(HEX2DEC(H222),J222,HEX2DEC(L222),regImage)),getValFromImage(HEX2DEC(H221),J221,HEX2DEC(L221),regImage))</f>
        <v>0</v>
      </c>
      <c r="P222" s="45"/>
      <c r="Q222" s="45"/>
      <c r="R222" s="45">
        <f t="shared" si="117"/>
        <v>0</v>
      </c>
      <c r="S222" s="45">
        <f t="shared" si="118"/>
        <v>0</v>
      </c>
      <c r="T222" s="45"/>
      <c r="U222" s="376"/>
      <c r="V222" t="str">
        <f t="shared" si="86"/>
        <v/>
      </c>
      <c r="X222" s="373"/>
      <c r="Y222" s="45"/>
      <c r="Z222" s="45"/>
      <c r="AA222" s="45"/>
      <c r="AB222" s="374"/>
      <c r="AC222" s="374"/>
      <c r="AD222" s="374"/>
      <c r="AE222" s="376"/>
    </row>
    <row r="223" spans="2:31" x14ac:dyDescent="0.25">
      <c r="B223" s="373">
        <f t="shared" si="79"/>
        <v>9</v>
      </c>
      <c r="C223" s="45">
        <f t="shared" si="80"/>
        <v>143</v>
      </c>
      <c r="D223" s="45">
        <f t="shared" si="81"/>
        <v>201</v>
      </c>
      <c r="E223" s="45">
        <f t="shared" si="114"/>
        <v>0</v>
      </c>
      <c r="F223" s="374" t="str">
        <f t="shared" si="92"/>
        <v>dft</v>
      </c>
      <c r="G223" s="375" t="str">
        <f>regList!H58</f>
        <v>StateMachineOverride</v>
      </c>
      <c r="H223" s="45" t="str">
        <f>regList!G58</f>
        <v>B6</v>
      </c>
      <c r="I223" s="375" t="str">
        <f t="shared" si="122"/>
        <v>StateMachineOverride</v>
      </c>
      <c r="J223" s="45">
        <v>0</v>
      </c>
      <c r="K223" s="45">
        <v>8</v>
      </c>
      <c r="L223" s="45" t="str">
        <f t="shared" si="123"/>
        <v>FF</v>
      </c>
      <c r="M223" s="45" t="str">
        <f t="shared" si="116"/>
        <v>R/W</v>
      </c>
      <c r="N223" s="45"/>
      <c r="O223" s="45" t="str">
        <f>IF(J223&lt;&gt;"",DEC2HEX(getValFromImage(HEX2DEC(H223),J223,HEX2DEC(L223),regImage)),getValFromImage(HEX2DEC(H222),J222,HEX2DEC(L222),regImage))</f>
        <v>0</v>
      </c>
      <c r="P223" s="45"/>
      <c r="Q223" s="45"/>
      <c r="R223" s="45">
        <f t="shared" si="117"/>
        <v>0</v>
      </c>
      <c r="S223" s="45">
        <f t="shared" si="118"/>
        <v>0</v>
      </c>
      <c r="T223" s="45"/>
      <c r="U223" s="376"/>
      <c r="V223" t="str">
        <f t="shared" si="86"/>
        <v/>
      </c>
      <c r="X223" s="373"/>
      <c r="Y223" s="45"/>
      <c r="Z223" s="45"/>
      <c r="AA223" s="45"/>
      <c r="AB223" s="374"/>
      <c r="AC223" s="374"/>
      <c r="AD223" s="374"/>
      <c r="AE223" s="376"/>
    </row>
    <row r="224" spans="2:31" x14ac:dyDescent="0.25">
      <c r="B224" s="373">
        <f t="shared" ref="B224:B294" si="124">IF(F224=F223,B223,B223+1)</f>
        <v>9</v>
      </c>
      <c r="C224" s="45">
        <f t="shared" ref="C224:C294" si="125">IF(G223=G224,C223,C223+1)</f>
        <v>144</v>
      </c>
      <c r="D224" s="45">
        <f t="shared" ref="D224:D294" si="126">IF(I224&lt;&gt;"",D223+1,D223)</f>
        <v>202</v>
      </c>
      <c r="E224" s="45">
        <f t="shared" si="114"/>
        <v>0</v>
      </c>
      <c r="F224" s="374" t="str">
        <f t="shared" si="92"/>
        <v>dft</v>
      </c>
      <c r="G224" s="375" t="str">
        <f>regList!H59</f>
        <v>StateMachineOverride1</v>
      </c>
      <c r="H224" s="45" t="str">
        <f>regList!G59</f>
        <v>B7</v>
      </c>
      <c r="I224" s="375" t="str">
        <f t="shared" si="122"/>
        <v>StateMachineOverride1</v>
      </c>
      <c r="J224" s="45">
        <v>0</v>
      </c>
      <c r="K224" s="45">
        <v>8</v>
      </c>
      <c r="L224" s="45" t="str">
        <f t="shared" si="123"/>
        <v>FF</v>
      </c>
      <c r="M224" s="45" t="str">
        <f t="shared" si="116"/>
        <v>R/W</v>
      </c>
      <c r="N224" s="45"/>
      <c r="O224" s="45" t="str">
        <f>IF(J224&lt;&gt;"",DEC2HEX(getValFromImage(HEX2DEC(H224),J224,HEX2DEC(L224),regImage)),getValFromImage(HEX2DEC(H223),J223,HEX2DEC(L223),regImage))</f>
        <v>0</v>
      </c>
      <c r="P224" s="45"/>
      <c r="Q224" s="45"/>
      <c r="R224" s="45">
        <f t="shared" si="117"/>
        <v>0</v>
      </c>
      <c r="S224" s="45">
        <f t="shared" si="118"/>
        <v>0</v>
      </c>
      <c r="T224" s="45"/>
      <c r="U224" s="376"/>
      <c r="V224" t="str">
        <f t="shared" ref="V224:V294" si="127">IF(W224&lt;&gt;"",MID(F224,1,LEN(F224)-9)&amp;W224,"")</f>
        <v/>
      </c>
      <c r="X224" s="373"/>
      <c r="Y224" s="45"/>
      <c r="Z224" s="45"/>
      <c r="AA224" s="45"/>
      <c r="AB224" s="374"/>
      <c r="AC224" s="374"/>
      <c r="AD224" s="374"/>
      <c r="AE224" s="376"/>
    </row>
    <row r="225" spans="2:31" x14ac:dyDescent="0.25">
      <c r="B225" s="373">
        <f t="shared" si="124"/>
        <v>9</v>
      </c>
      <c r="C225" s="45">
        <f t="shared" si="125"/>
        <v>145</v>
      </c>
      <c r="D225" s="45">
        <f t="shared" si="126"/>
        <v>203</v>
      </c>
      <c r="E225" s="45">
        <f t="shared" si="114"/>
        <v>0</v>
      </c>
      <c r="F225" s="374" t="str">
        <f t="shared" si="92"/>
        <v>dft</v>
      </c>
      <c r="G225" s="375" t="str">
        <f>regList!H60</f>
        <v>AnalogMonitorControl</v>
      </c>
      <c r="H225" s="45" t="str">
        <f>regList!G60</f>
        <v>B8</v>
      </c>
      <c r="I225" s="375" t="str">
        <f t="shared" si="122"/>
        <v>AnalogMonitorControl</v>
      </c>
      <c r="J225" s="45">
        <v>0</v>
      </c>
      <c r="K225" s="45">
        <v>8</v>
      </c>
      <c r="L225" s="45" t="str">
        <f t="shared" si="123"/>
        <v>FF</v>
      </c>
      <c r="M225" s="45" t="str">
        <f t="shared" si="116"/>
        <v>R/W</v>
      </c>
      <c r="N225" s="45"/>
      <c r="O225" s="45" t="str">
        <f>IF(J225&lt;&gt;"",DEC2HEX(getValFromImage(HEX2DEC(H225),J225,HEX2DEC(L225),regImage)),getValFromImage(HEX2DEC(H224),J224,HEX2DEC(L224),regImage))</f>
        <v>0</v>
      </c>
      <c r="P225" s="45"/>
      <c r="Q225" s="45"/>
      <c r="R225" s="45">
        <f t="shared" si="117"/>
        <v>0</v>
      </c>
      <c r="S225" s="45">
        <f t="shared" si="118"/>
        <v>0</v>
      </c>
      <c r="T225" s="45"/>
      <c r="U225" s="376"/>
      <c r="V225" t="str">
        <f t="shared" si="127"/>
        <v/>
      </c>
      <c r="X225" s="373"/>
      <c r="Y225" s="45"/>
      <c r="Z225" s="45"/>
      <c r="AA225" s="45"/>
      <c r="AB225" s="374"/>
      <c r="AC225" s="374"/>
      <c r="AD225" s="374"/>
      <c r="AE225" s="376"/>
    </row>
    <row r="226" spans="2:31" x14ac:dyDescent="0.25">
      <c r="B226" s="373">
        <f t="shared" si="124"/>
        <v>9</v>
      </c>
      <c r="C226" s="45">
        <f t="shared" si="125"/>
        <v>146</v>
      </c>
      <c r="D226" s="45">
        <f t="shared" si="126"/>
        <v>204</v>
      </c>
      <c r="E226" s="45">
        <f t="shared" si="114"/>
        <v>0</v>
      </c>
      <c r="F226" s="374" t="str">
        <f t="shared" si="92"/>
        <v>dft</v>
      </c>
      <c r="G226" s="375" t="str">
        <f>regList!H61</f>
        <v>NCOControl1</v>
      </c>
      <c r="H226" s="45" t="str">
        <f>regList!G61</f>
        <v>B9</v>
      </c>
      <c r="I226" s="375" t="s">
        <v>752</v>
      </c>
      <c r="J226" s="45">
        <v>0</v>
      </c>
      <c r="K226" s="45">
        <v>8</v>
      </c>
      <c r="L226" s="45" t="str">
        <f t="shared" si="123"/>
        <v>FF</v>
      </c>
      <c r="M226" s="45" t="str">
        <f t="shared" si="116"/>
        <v>R/W</v>
      </c>
      <c r="N226" s="45"/>
      <c r="O226" s="45" t="str">
        <f>IF(J226&lt;&gt;"",DEC2HEX(getValFromImage(HEX2DEC(H226),J226,HEX2DEC(L226),regImage)),getValFromImage(HEX2DEC(H225),J225,HEX2DEC(L225),regImage))</f>
        <v>A0</v>
      </c>
      <c r="P226" s="45"/>
      <c r="Q226" s="45"/>
      <c r="R226" s="45">
        <f t="shared" si="117"/>
        <v>0</v>
      </c>
      <c r="S226" s="45">
        <f t="shared" si="118"/>
        <v>0</v>
      </c>
      <c r="T226" s="45"/>
      <c r="U226" s="376"/>
      <c r="V226" t="str">
        <f t="shared" si="127"/>
        <v/>
      </c>
      <c r="X226" s="373"/>
      <c r="Y226" s="45"/>
      <c r="Z226" s="45"/>
      <c r="AA226" s="45"/>
      <c r="AB226" s="374"/>
      <c r="AC226" s="374"/>
      <c r="AD226" s="374"/>
      <c r="AE226" s="376"/>
    </row>
    <row r="227" spans="2:31" x14ac:dyDescent="0.25">
      <c r="B227" s="373">
        <f t="shared" si="124"/>
        <v>9</v>
      </c>
      <c r="C227" s="45">
        <f t="shared" si="125"/>
        <v>147</v>
      </c>
      <c r="D227" s="45">
        <f t="shared" si="126"/>
        <v>205</v>
      </c>
      <c r="E227" s="45">
        <f t="shared" si="114"/>
        <v>0</v>
      </c>
      <c r="F227" s="374" t="str">
        <f t="shared" si="92"/>
        <v>dft</v>
      </c>
      <c r="G227" s="375" t="str">
        <f>regList!H62</f>
        <v>NCOControl2</v>
      </c>
      <c r="H227" s="45" t="str">
        <f>regList!G62</f>
        <v>BA</v>
      </c>
      <c r="I227" s="375" t="s">
        <v>753</v>
      </c>
      <c r="J227" s="45">
        <v>0</v>
      </c>
      <c r="K227" s="45">
        <v>8</v>
      </c>
      <c r="L227" s="45" t="str">
        <f t="shared" si="123"/>
        <v>FF</v>
      </c>
      <c r="M227" s="45" t="str">
        <f t="shared" si="116"/>
        <v>R/W</v>
      </c>
      <c r="N227" s="45"/>
      <c r="O227" s="45" t="str">
        <f>IF(J227&lt;&gt;"",DEC2HEX(getValFromImage(HEX2DEC(H227),J227,HEX2DEC(L227),regImage)),getValFromImage(HEX2DEC(H226),J226,HEX2DEC(L226),regImage))</f>
        <v>7F</v>
      </c>
      <c r="P227" s="45"/>
      <c r="Q227" s="45"/>
      <c r="R227" s="45">
        <f t="shared" si="117"/>
        <v>0</v>
      </c>
      <c r="S227" s="45">
        <f t="shared" si="118"/>
        <v>0</v>
      </c>
      <c r="T227" s="45"/>
      <c r="U227" s="376"/>
      <c r="V227" t="str">
        <f t="shared" si="127"/>
        <v/>
      </c>
      <c r="X227" s="373"/>
      <c r="Y227" s="45"/>
      <c r="Z227" s="45"/>
      <c r="AA227" s="45"/>
      <c r="AB227" s="374"/>
      <c r="AC227" s="374"/>
      <c r="AD227" s="374"/>
      <c r="AE227" s="376"/>
    </row>
    <row r="228" spans="2:31" x14ac:dyDescent="0.25">
      <c r="B228" s="373">
        <f t="shared" si="124"/>
        <v>9</v>
      </c>
      <c r="C228" s="45">
        <f t="shared" si="125"/>
        <v>148</v>
      </c>
      <c r="D228" s="45">
        <f t="shared" si="126"/>
        <v>206</v>
      </c>
      <c r="E228" s="45">
        <f t="shared" si="114"/>
        <v>0</v>
      </c>
      <c r="F228" s="374" t="str">
        <f t="shared" si="92"/>
        <v>dft</v>
      </c>
      <c r="G228" s="375" t="str">
        <f>regList!H63</f>
        <v>NCOControl3</v>
      </c>
      <c r="H228" s="45" t="str">
        <f>regList!G63</f>
        <v>BB</v>
      </c>
      <c r="I228" s="375" t="s">
        <v>751</v>
      </c>
      <c r="J228" s="45">
        <v>2</v>
      </c>
      <c r="K228" s="45">
        <v>6</v>
      </c>
      <c r="L228" s="45" t="str">
        <f t="shared" si="123"/>
        <v>3F</v>
      </c>
      <c r="M228" s="45" t="str">
        <f t="shared" si="116"/>
        <v>R/W</v>
      </c>
      <c r="N228" s="45"/>
      <c r="O228" s="45" t="str">
        <f>IF(J228&lt;&gt;"",DEC2HEX(getValFromImage(HEX2DEC(H228),J228,HEX2DEC(L228),regImage)),getValFromImage(HEX2DEC(H227),J227,HEX2DEC(L227),regImage))</f>
        <v>0</v>
      </c>
      <c r="P228" s="45"/>
      <c r="Q228" s="45"/>
      <c r="R228" s="45">
        <f t="shared" si="117"/>
        <v>0</v>
      </c>
      <c r="S228" s="45">
        <f t="shared" si="118"/>
        <v>0</v>
      </c>
      <c r="T228" s="45"/>
      <c r="U228" s="376"/>
      <c r="V228" t="str">
        <f t="shared" si="127"/>
        <v/>
      </c>
      <c r="X228" s="373"/>
      <c r="Y228" s="45"/>
      <c r="Z228" s="45"/>
      <c r="AA228" s="45"/>
      <c r="AB228" s="374"/>
      <c r="AC228" s="374"/>
      <c r="AD228" s="374"/>
      <c r="AE228" s="376"/>
    </row>
    <row r="229" spans="2:31" x14ac:dyDescent="0.25">
      <c r="B229" s="373">
        <f t="shared" si="124"/>
        <v>10</v>
      </c>
      <c r="C229" s="45">
        <f t="shared" si="125"/>
        <v>149</v>
      </c>
      <c r="D229" s="45">
        <f t="shared" si="126"/>
        <v>207</v>
      </c>
      <c r="E229" s="45">
        <f t="shared" si="114"/>
        <v>0</v>
      </c>
      <c r="F229" s="374" t="s">
        <v>718</v>
      </c>
      <c r="G229" s="375" t="str">
        <f>regList!J4</f>
        <v>FuseOperation</v>
      </c>
      <c r="H229" s="45" t="str">
        <f>regList!I4</f>
        <v>C0</v>
      </c>
      <c r="I229" s="375" t="str">
        <f t="shared" si="122"/>
        <v>FuseOperation</v>
      </c>
      <c r="J229" s="45">
        <v>0</v>
      </c>
      <c r="K229" s="45">
        <v>8</v>
      </c>
      <c r="L229" s="45" t="str">
        <f t="shared" si="123"/>
        <v>FF</v>
      </c>
      <c r="M229" s="45" t="str">
        <f t="shared" si="116"/>
        <v>R/W</v>
      </c>
      <c r="N229" s="45"/>
      <c r="O229" s="45" t="str">
        <f>IF(J229&lt;&gt;"",DEC2HEX(getValFromImage(HEX2DEC(H229),J229,HEX2DEC(L229),regImage)),getValFromImage(HEX2DEC(H228),J228,HEX2DEC(L228),regImage))</f>
        <v>0</v>
      </c>
      <c r="P229" s="45"/>
      <c r="Q229" s="45"/>
      <c r="R229" s="45">
        <f t="shared" si="117"/>
        <v>0</v>
      </c>
      <c r="S229" s="45">
        <f t="shared" si="118"/>
        <v>0</v>
      </c>
      <c r="T229" s="45"/>
      <c r="U229" s="376"/>
      <c r="V229" t="str">
        <f t="shared" si="127"/>
        <v/>
      </c>
      <c r="X229" s="373"/>
      <c r="Y229" s="45"/>
      <c r="Z229" s="45"/>
      <c r="AA229" s="45"/>
      <c r="AB229" s="374"/>
      <c r="AC229" s="374"/>
      <c r="AD229" s="374"/>
      <c r="AE229" s="376"/>
    </row>
    <row r="230" spans="2:31" x14ac:dyDescent="0.25">
      <c r="B230" s="373">
        <f t="shared" si="124"/>
        <v>10</v>
      </c>
      <c r="C230" s="45">
        <f t="shared" si="125"/>
        <v>150</v>
      </c>
      <c r="D230" s="45">
        <f t="shared" si="126"/>
        <v>208</v>
      </c>
      <c r="E230" s="45">
        <f t="shared" si="114"/>
        <v>0</v>
      </c>
      <c r="F230" s="374" t="str">
        <f t="shared" si="92"/>
        <v>fuse</v>
      </c>
      <c r="G230" s="375" t="str">
        <f>regList!J5</f>
        <v>Fusereg1</v>
      </c>
      <c r="H230" s="45" t="str">
        <f>regList!I5</f>
        <v>C1</v>
      </c>
      <c r="I230" s="375" t="str">
        <f t="shared" si="122"/>
        <v>Fusereg1</v>
      </c>
      <c r="J230" s="45">
        <v>0</v>
      </c>
      <c r="K230" s="45">
        <v>8</v>
      </c>
      <c r="L230" s="45" t="str">
        <f t="shared" si="123"/>
        <v>FF</v>
      </c>
      <c r="M230" s="45" t="str">
        <f t="shared" si="116"/>
        <v>R/W</v>
      </c>
      <c r="N230" s="45"/>
      <c r="O230" s="45" t="str">
        <f>IF(J230&lt;&gt;"",DEC2HEX(getValFromImage(HEX2DEC(H230),J230,HEX2DEC(L230),regImage)),getValFromImage(HEX2DEC(H229),J229,HEX2DEC(L229),regImage))</f>
        <v>0</v>
      </c>
      <c r="P230" s="45"/>
      <c r="Q230" s="45"/>
      <c r="R230" s="45">
        <f t="shared" si="117"/>
        <v>0</v>
      </c>
      <c r="S230" s="45">
        <f t="shared" si="118"/>
        <v>0</v>
      </c>
      <c r="T230" s="45"/>
      <c r="U230" s="376"/>
      <c r="V230" t="str">
        <f t="shared" si="127"/>
        <v/>
      </c>
      <c r="X230" s="373"/>
      <c r="Y230" s="45"/>
      <c r="Z230" s="45"/>
      <c r="AA230" s="45"/>
      <c r="AB230" s="374"/>
      <c r="AC230" s="374"/>
      <c r="AD230" s="374"/>
      <c r="AE230" s="376"/>
    </row>
    <row r="231" spans="2:31" x14ac:dyDescent="0.25">
      <c r="B231" s="373">
        <f t="shared" si="124"/>
        <v>10</v>
      </c>
      <c r="C231" s="45">
        <f t="shared" si="125"/>
        <v>151</v>
      </c>
      <c r="D231" s="45">
        <f t="shared" si="126"/>
        <v>209</v>
      </c>
      <c r="E231" s="45">
        <f t="shared" si="114"/>
        <v>0</v>
      </c>
      <c r="F231" s="374" t="str">
        <f t="shared" si="92"/>
        <v>fuse</v>
      </c>
      <c r="G231" s="375" t="str">
        <f>regList!J6</f>
        <v>Fuse_reg2</v>
      </c>
      <c r="H231" s="45" t="str">
        <f>regList!I6</f>
        <v>C2</v>
      </c>
      <c r="I231" s="375" t="str">
        <f t="shared" si="122"/>
        <v>Fuse_reg2</v>
      </c>
      <c r="J231" s="45">
        <v>0</v>
      </c>
      <c r="K231" s="45">
        <v>8</v>
      </c>
      <c r="L231" s="45" t="str">
        <f t="shared" si="123"/>
        <v>FF</v>
      </c>
      <c r="M231" s="45" t="str">
        <f t="shared" si="116"/>
        <v>R/W</v>
      </c>
      <c r="N231" s="45"/>
      <c r="O231" s="45" t="str">
        <f>IF(J231&lt;&gt;"",DEC2HEX(getValFromImage(HEX2DEC(H231),J231,HEX2DEC(L231),regImage)),getValFromImage(HEX2DEC(H230),J230,HEX2DEC(L230),regImage))</f>
        <v>0</v>
      </c>
      <c r="P231" s="45"/>
      <c r="Q231" s="45"/>
      <c r="R231" s="45">
        <f t="shared" si="117"/>
        <v>0</v>
      </c>
      <c r="S231" s="45">
        <f t="shared" si="118"/>
        <v>0</v>
      </c>
      <c r="T231" s="45"/>
      <c r="U231" s="376"/>
      <c r="V231" t="str">
        <f t="shared" si="127"/>
        <v/>
      </c>
      <c r="X231" s="373"/>
      <c r="Y231" s="45"/>
      <c r="Z231" s="45"/>
      <c r="AA231" s="45"/>
      <c r="AB231" s="374"/>
      <c r="AC231" s="374"/>
      <c r="AD231" s="374"/>
      <c r="AE231" s="376"/>
    </row>
    <row r="232" spans="2:31" x14ac:dyDescent="0.25">
      <c r="B232" s="373">
        <f t="shared" si="124"/>
        <v>10</v>
      </c>
      <c r="C232" s="45">
        <f t="shared" si="125"/>
        <v>152</v>
      </c>
      <c r="D232" s="45">
        <f t="shared" si="126"/>
        <v>210</v>
      </c>
      <c r="E232" s="45">
        <f t="shared" si="114"/>
        <v>0</v>
      </c>
      <c r="F232" s="374" t="str">
        <f t="shared" si="92"/>
        <v>fuse</v>
      </c>
      <c r="G232" s="375" t="str">
        <f>regList!J7</f>
        <v>Fusereg3</v>
      </c>
      <c r="H232" s="45" t="str">
        <f>regList!I7</f>
        <v>C3</v>
      </c>
      <c r="I232" s="375" t="str">
        <f t="shared" si="122"/>
        <v>Fusereg3</v>
      </c>
      <c r="J232" s="45">
        <v>0</v>
      </c>
      <c r="K232" s="45">
        <v>8</v>
      </c>
      <c r="L232" s="45" t="str">
        <f t="shared" si="123"/>
        <v>FF</v>
      </c>
      <c r="M232" s="45" t="str">
        <f t="shared" si="116"/>
        <v>R/W</v>
      </c>
      <c r="N232" s="45"/>
      <c r="O232" s="45" t="str">
        <f>IF(J232&lt;&gt;"",DEC2HEX(getValFromImage(HEX2DEC(H232),J232,HEX2DEC(L232),regImage)),getValFromImage(HEX2DEC(H231),J231,HEX2DEC(L231),regImage))</f>
        <v>0</v>
      </c>
      <c r="P232" s="45"/>
      <c r="Q232" s="45"/>
      <c r="R232" s="45">
        <f t="shared" si="117"/>
        <v>0</v>
      </c>
      <c r="S232" s="45">
        <f t="shared" si="118"/>
        <v>0</v>
      </c>
      <c r="T232" s="45"/>
      <c r="U232" s="376"/>
      <c r="V232" t="str">
        <f t="shared" si="127"/>
        <v/>
      </c>
      <c r="X232" s="373"/>
      <c r="Y232" s="45"/>
      <c r="Z232" s="45"/>
      <c r="AA232" s="45"/>
      <c r="AB232" s="374"/>
      <c r="AC232" s="374"/>
      <c r="AD232" s="374"/>
      <c r="AE232" s="376"/>
    </row>
    <row r="233" spans="2:31" x14ac:dyDescent="0.25">
      <c r="B233" s="373">
        <f t="shared" si="124"/>
        <v>10</v>
      </c>
      <c r="C233" s="45">
        <f t="shared" si="125"/>
        <v>153</v>
      </c>
      <c r="D233" s="45">
        <f t="shared" si="126"/>
        <v>211</v>
      </c>
      <c r="E233" s="45">
        <f t="shared" si="114"/>
        <v>0</v>
      </c>
      <c r="F233" s="374" t="str">
        <f t="shared" si="92"/>
        <v>fuse</v>
      </c>
      <c r="G233" s="375" t="str">
        <f>regList!J8</f>
        <v>Fusereg4</v>
      </c>
      <c r="H233" s="45" t="str">
        <f>regList!I8</f>
        <v>C4</v>
      </c>
      <c r="I233" s="375" t="str">
        <f t="shared" si="122"/>
        <v>Fusereg4</v>
      </c>
      <c r="J233" s="45">
        <v>0</v>
      </c>
      <c r="K233" s="45">
        <v>8</v>
      </c>
      <c r="L233" s="45" t="str">
        <f t="shared" si="123"/>
        <v>FF</v>
      </c>
      <c r="M233" s="45" t="str">
        <f t="shared" si="116"/>
        <v>R/W</v>
      </c>
      <c r="N233" s="45"/>
      <c r="O233" s="45" t="str">
        <f>IF(J233&lt;&gt;"",DEC2HEX(getValFromImage(HEX2DEC(H233),J233,HEX2DEC(L233),regImage)),getValFromImage(HEX2DEC(H232),J232,HEX2DEC(L232),regImage))</f>
        <v>0</v>
      </c>
      <c r="P233" s="45"/>
      <c r="Q233" s="45"/>
      <c r="R233" s="45">
        <f t="shared" si="117"/>
        <v>0</v>
      </c>
      <c r="S233" s="45">
        <f t="shared" si="118"/>
        <v>0</v>
      </c>
      <c r="T233" s="45"/>
      <c r="U233" s="376"/>
      <c r="V233" t="str">
        <f t="shared" si="127"/>
        <v/>
      </c>
      <c r="X233" s="373"/>
      <c r="Y233" s="45"/>
      <c r="Z233" s="45"/>
      <c r="AA233" s="45"/>
      <c r="AB233" s="374"/>
      <c r="AC233" s="374"/>
      <c r="AD233" s="374"/>
      <c r="AE233" s="376"/>
    </row>
    <row r="234" spans="2:31" x14ac:dyDescent="0.25">
      <c r="B234" s="373">
        <f t="shared" si="124"/>
        <v>11</v>
      </c>
      <c r="C234" s="45">
        <f t="shared" si="125"/>
        <v>154</v>
      </c>
      <c r="D234" s="45">
        <f t="shared" si="126"/>
        <v>212</v>
      </c>
      <c r="E234" s="45">
        <f t="shared" si="114"/>
        <v>0</v>
      </c>
      <c r="F234" s="374" t="s">
        <v>722</v>
      </c>
      <c r="G234" s="375" t="str">
        <f>regList!J9</f>
        <v>testreg1</v>
      </c>
      <c r="H234" s="45" t="str">
        <f>regList!I9</f>
        <v>C5</v>
      </c>
      <c r="I234" s="375" t="str">
        <f t="shared" si="122"/>
        <v>testreg1</v>
      </c>
      <c r="J234" s="45">
        <v>0</v>
      </c>
      <c r="K234" s="45">
        <v>8</v>
      </c>
      <c r="L234" s="45" t="str">
        <f t="shared" si="123"/>
        <v>FF</v>
      </c>
      <c r="M234" s="45" t="str">
        <f t="shared" si="116"/>
        <v>R/W</v>
      </c>
      <c r="N234" s="45"/>
      <c r="O234" s="45" t="str">
        <f>IF(J234&lt;&gt;"",DEC2HEX(getValFromImage(HEX2DEC(H234),J234,HEX2DEC(L234),regImage)),getValFromImage(HEX2DEC(H233),J233,HEX2DEC(L233),regImage))</f>
        <v>0</v>
      </c>
      <c r="P234" s="45"/>
      <c r="Q234" s="45"/>
      <c r="R234" s="45">
        <f t="shared" si="117"/>
        <v>0</v>
      </c>
      <c r="S234" s="45">
        <f t="shared" si="118"/>
        <v>0</v>
      </c>
      <c r="T234" s="45"/>
      <c r="U234" s="376"/>
      <c r="V234" t="str">
        <f t="shared" si="127"/>
        <v/>
      </c>
      <c r="X234" s="373"/>
      <c r="Y234" s="45"/>
      <c r="Z234" s="45"/>
      <c r="AA234" s="45"/>
      <c r="AB234" s="374"/>
      <c r="AC234" s="374"/>
      <c r="AD234" s="374"/>
      <c r="AE234" s="376"/>
    </row>
    <row r="235" spans="2:31" x14ac:dyDescent="0.25">
      <c r="B235" s="373">
        <f t="shared" si="124"/>
        <v>11</v>
      </c>
      <c r="C235" s="45">
        <f t="shared" si="125"/>
        <v>155</v>
      </c>
      <c r="D235" s="45">
        <f t="shared" si="126"/>
        <v>213</v>
      </c>
      <c r="E235" s="45">
        <f t="shared" si="114"/>
        <v>0</v>
      </c>
      <c r="F235" s="374" t="str">
        <f t="shared" si="92"/>
        <v>digitalTest</v>
      </c>
      <c r="G235" s="375" t="str">
        <f>regList!J10</f>
        <v>testreg2</v>
      </c>
      <c r="H235" s="45" t="str">
        <f>regList!I10</f>
        <v>C6</v>
      </c>
      <c r="I235" s="375" t="str">
        <f t="shared" si="122"/>
        <v>testreg2</v>
      </c>
      <c r="J235" s="45">
        <v>0</v>
      </c>
      <c r="K235" s="45">
        <v>8</v>
      </c>
      <c r="L235" s="45" t="str">
        <f t="shared" si="123"/>
        <v>FF</v>
      </c>
      <c r="M235" s="45" t="str">
        <f t="shared" si="116"/>
        <v>R/W</v>
      </c>
      <c r="N235" s="45"/>
      <c r="O235" s="45" t="str">
        <f>IF(J235&lt;&gt;"",DEC2HEX(getValFromImage(HEX2DEC(H235),J235,HEX2DEC(L235),regImage)),getValFromImage(HEX2DEC(H234),J234,HEX2DEC(L234),regImage))</f>
        <v>0</v>
      </c>
      <c r="P235" s="45"/>
      <c r="Q235" s="45"/>
      <c r="R235" s="45">
        <f t="shared" si="117"/>
        <v>0</v>
      </c>
      <c r="S235" s="45">
        <f t="shared" si="118"/>
        <v>0</v>
      </c>
      <c r="T235" s="45"/>
      <c r="U235" s="376"/>
      <c r="V235" t="str">
        <f t="shared" si="127"/>
        <v/>
      </c>
      <c r="X235" s="373"/>
      <c r="Y235" s="45"/>
      <c r="Z235" s="45"/>
      <c r="AA235" s="45"/>
      <c r="AB235" s="374"/>
      <c r="AC235" s="374"/>
      <c r="AD235" s="374"/>
      <c r="AE235" s="376"/>
    </row>
    <row r="236" spans="2:31" x14ac:dyDescent="0.25">
      <c r="B236" s="373">
        <f t="shared" si="124"/>
        <v>11</v>
      </c>
      <c r="C236" s="45">
        <f t="shared" si="125"/>
        <v>156</v>
      </c>
      <c r="D236" s="45">
        <f t="shared" si="126"/>
        <v>214</v>
      </c>
      <c r="E236" s="45">
        <f t="shared" si="114"/>
        <v>0</v>
      </c>
      <c r="F236" s="374" t="str">
        <f t="shared" si="92"/>
        <v>digitalTest</v>
      </c>
      <c r="G236" s="375" t="str">
        <f>regList!J11</f>
        <v>testreg3</v>
      </c>
      <c r="H236" s="45" t="str">
        <f>regList!I11</f>
        <v>C7</v>
      </c>
      <c r="I236" s="375" t="str">
        <f t="shared" si="122"/>
        <v>testreg3</v>
      </c>
      <c r="J236" s="45">
        <v>0</v>
      </c>
      <c r="K236" s="45">
        <v>8</v>
      </c>
      <c r="L236" s="45" t="str">
        <f t="shared" si="123"/>
        <v>FF</v>
      </c>
      <c r="M236" s="45" t="str">
        <f t="shared" si="116"/>
        <v>R/W</v>
      </c>
      <c r="N236" s="45"/>
      <c r="O236" s="45" t="str">
        <f>IF(J236&lt;&gt;"",DEC2HEX(getValFromImage(HEX2DEC(H236),J236,HEX2DEC(L236),regImage)),getValFromImage(HEX2DEC(H235),J235,HEX2DEC(L235),regImage))</f>
        <v>0</v>
      </c>
      <c r="P236" s="45"/>
      <c r="Q236" s="45"/>
      <c r="R236" s="45">
        <f t="shared" si="117"/>
        <v>0</v>
      </c>
      <c r="S236" s="45">
        <f t="shared" si="118"/>
        <v>0</v>
      </c>
      <c r="T236" s="45"/>
      <c r="U236" s="376"/>
      <c r="V236" t="str">
        <f t="shared" si="127"/>
        <v/>
      </c>
      <c r="X236" s="373"/>
      <c r="Y236" s="45"/>
      <c r="Z236" s="45"/>
      <c r="AA236" s="45"/>
      <c r="AB236" s="374"/>
      <c r="AC236" s="374"/>
      <c r="AD236" s="374"/>
      <c r="AE236" s="376"/>
    </row>
    <row r="237" spans="2:31" x14ac:dyDescent="0.25">
      <c r="B237" s="373">
        <f t="shared" si="124"/>
        <v>11</v>
      </c>
      <c r="C237" s="45">
        <f t="shared" si="125"/>
        <v>157</v>
      </c>
      <c r="D237" s="45">
        <f t="shared" si="126"/>
        <v>215</v>
      </c>
      <c r="E237" s="45">
        <f t="shared" si="114"/>
        <v>0</v>
      </c>
      <c r="F237" s="374" t="str">
        <f t="shared" si="92"/>
        <v>digitalTest</v>
      </c>
      <c r="G237" s="375" t="str">
        <f>regList!J12</f>
        <v>testreg4</v>
      </c>
      <c r="H237" s="45" t="str">
        <f>regList!I12</f>
        <v>C8</v>
      </c>
      <c r="I237" s="375" t="str">
        <f t="shared" si="122"/>
        <v>testreg4</v>
      </c>
      <c r="J237" s="45">
        <v>0</v>
      </c>
      <c r="K237" s="45">
        <v>8</v>
      </c>
      <c r="L237" s="45" t="str">
        <f t="shared" si="123"/>
        <v>FF</v>
      </c>
      <c r="M237" s="45" t="str">
        <f t="shared" si="116"/>
        <v>R/W</v>
      </c>
      <c r="N237" s="45"/>
      <c r="O237" s="45" t="str">
        <f>IF(J237&lt;&gt;"",DEC2HEX(getValFromImage(HEX2DEC(H237),J237,HEX2DEC(L237),regImage)),getValFromImage(HEX2DEC(H236),J236,HEX2DEC(L236),regImage))</f>
        <v>0</v>
      </c>
      <c r="P237" s="45"/>
      <c r="Q237" s="45"/>
      <c r="R237" s="45">
        <f t="shared" si="117"/>
        <v>0</v>
      </c>
      <c r="S237" s="45">
        <f t="shared" si="118"/>
        <v>0</v>
      </c>
      <c r="T237" s="45"/>
      <c r="U237" s="376"/>
      <c r="V237" t="str">
        <f t="shared" si="127"/>
        <v/>
      </c>
      <c r="X237" s="373"/>
      <c r="Y237" s="45"/>
      <c r="Z237" s="45"/>
      <c r="AA237" s="45"/>
      <c r="AB237" s="374"/>
      <c r="AC237" s="374"/>
      <c r="AD237" s="374"/>
      <c r="AE237" s="376"/>
    </row>
    <row r="238" spans="2:31" x14ac:dyDescent="0.25">
      <c r="B238" s="373">
        <f t="shared" si="124"/>
        <v>11</v>
      </c>
      <c r="C238" s="45">
        <f t="shared" si="125"/>
        <v>158</v>
      </c>
      <c r="D238" s="45">
        <f t="shared" si="126"/>
        <v>216</v>
      </c>
      <c r="E238" s="45">
        <f t="shared" si="114"/>
        <v>0</v>
      </c>
      <c r="F238" s="374" t="str">
        <f t="shared" si="92"/>
        <v>digitalTest</v>
      </c>
      <c r="G238" s="375" t="str">
        <f>regList!J13</f>
        <v>testmux</v>
      </c>
      <c r="H238" s="45" t="str">
        <f>regList!I13</f>
        <v>C9</v>
      </c>
      <c r="I238" s="375" t="str">
        <f t="shared" si="122"/>
        <v>testmux</v>
      </c>
      <c r="J238" s="45">
        <v>0</v>
      </c>
      <c r="K238" s="45">
        <v>8</v>
      </c>
      <c r="L238" s="45" t="str">
        <f t="shared" si="123"/>
        <v>FF</v>
      </c>
      <c r="M238" s="45" t="str">
        <f t="shared" si="116"/>
        <v>R/W</v>
      </c>
      <c r="N238" s="45"/>
      <c r="O238" s="45" t="str">
        <f>IF(J238&lt;&gt;"",DEC2HEX(getValFromImage(HEX2DEC(H238),J238,HEX2DEC(L238),regImage)),getValFromImage(HEX2DEC(H237),J237,HEX2DEC(L237),regImage))</f>
        <v>0</v>
      </c>
      <c r="P238" s="45"/>
      <c r="Q238" s="45"/>
      <c r="R238" s="45">
        <f t="shared" si="117"/>
        <v>0</v>
      </c>
      <c r="S238" s="45">
        <f t="shared" si="118"/>
        <v>0</v>
      </c>
      <c r="T238" s="45"/>
      <c r="U238" s="376"/>
      <c r="V238" t="str">
        <f t="shared" si="127"/>
        <v/>
      </c>
      <c r="X238" s="373"/>
      <c r="Y238" s="45"/>
      <c r="Z238" s="45"/>
      <c r="AA238" s="45"/>
      <c r="AB238" s="374"/>
      <c r="AC238" s="374"/>
      <c r="AD238" s="374"/>
      <c r="AE238" s="376"/>
    </row>
    <row r="239" spans="2:31" x14ac:dyDescent="0.25">
      <c r="B239" s="373">
        <f t="shared" si="124"/>
        <v>11</v>
      </c>
      <c r="C239" s="45">
        <f t="shared" si="125"/>
        <v>159</v>
      </c>
      <c r="D239" s="45">
        <f t="shared" si="126"/>
        <v>217</v>
      </c>
      <c r="E239" s="45">
        <f t="shared" si="114"/>
        <v>0</v>
      </c>
      <c r="F239" s="374" t="str">
        <f t="shared" si="92"/>
        <v>digitalTest</v>
      </c>
      <c r="G239" s="375" t="str">
        <f>regList!J14</f>
        <v>testsample</v>
      </c>
      <c r="H239" s="45" t="str">
        <f>regList!I14</f>
        <v>CA</v>
      </c>
      <c r="I239" s="375" t="str">
        <f t="shared" si="122"/>
        <v>testsample</v>
      </c>
      <c r="J239" s="45">
        <v>0</v>
      </c>
      <c r="K239" s="45">
        <v>8</v>
      </c>
      <c r="L239" s="45" t="str">
        <f t="shared" si="123"/>
        <v>FF</v>
      </c>
      <c r="M239" s="45" t="str">
        <f t="shared" si="116"/>
        <v>R/W</v>
      </c>
      <c r="N239" s="45"/>
      <c r="O239" s="45" t="str">
        <f>IF(J239&lt;&gt;"",DEC2HEX(getValFromImage(HEX2DEC(H239),J239,HEX2DEC(L239),regImage)),getValFromImage(HEX2DEC(H238),J238,HEX2DEC(L238),regImage))</f>
        <v>0</v>
      </c>
      <c r="P239" s="45"/>
      <c r="Q239" s="45"/>
      <c r="R239" s="45">
        <f t="shared" si="117"/>
        <v>0</v>
      </c>
      <c r="S239" s="45">
        <f t="shared" si="118"/>
        <v>0</v>
      </c>
      <c r="T239" s="45"/>
      <c r="U239" s="376"/>
      <c r="V239" t="str">
        <f t="shared" si="127"/>
        <v/>
      </c>
      <c r="X239" s="373"/>
      <c r="Y239" s="45"/>
      <c r="Z239" s="45"/>
      <c r="AA239" s="45"/>
      <c r="AB239" s="374"/>
      <c r="AC239" s="374"/>
      <c r="AD239" s="374"/>
      <c r="AE239" s="376"/>
    </row>
    <row r="240" spans="2:31" x14ac:dyDescent="0.25">
      <c r="B240" s="373">
        <f t="shared" si="124"/>
        <v>11</v>
      </c>
      <c r="C240" s="45">
        <f t="shared" si="125"/>
        <v>160</v>
      </c>
      <c r="D240" s="45">
        <f t="shared" si="126"/>
        <v>218</v>
      </c>
      <c r="E240" s="45">
        <f t="shared" si="114"/>
        <v>0</v>
      </c>
      <c r="F240" s="374" t="str">
        <f t="shared" si="92"/>
        <v>digitalTest</v>
      </c>
      <c r="G240" s="375" t="str">
        <f>regList!J15</f>
        <v>testreadsanple</v>
      </c>
      <c r="H240" s="45" t="str">
        <f>regList!I15</f>
        <v>CB</v>
      </c>
      <c r="I240" s="375" t="str">
        <f t="shared" si="122"/>
        <v>testreadsanple</v>
      </c>
      <c r="J240" s="45">
        <v>0</v>
      </c>
      <c r="K240" s="45">
        <v>8</v>
      </c>
      <c r="L240" s="45" t="str">
        <f t="shared" si="123"/>
        <v>FF</v>
      </c>
      <c r="M240" s="45" t="str">
        <f t="shared" si="116"/>
        <v>R/W</v>
      </c>
      <c r="N240" s="45"/>
      <c r="O240" s="45" t="str">
        <f>IF(J240&lt;&gt;"",DEC2HEX(getValFromImage(HEX2DEC(H240),J240,HEX2DEC(L240),regImage)),getValFromImage(HEX2DEC(H239),J239,HEX2DEC(L239),regImage))</f>
        <v>0</v>
      </c>
      <c r="P240" s="45"/>
      <c r="Q240" s="45"/>
      <c r="R240" s="45">
        <f t="shared" si="117"/>
        <v>0</v>
      </c>
      <c r="S240" s="45">
        <f t="shared" si="118"/>
        <v>0</v>
      </c>
      <c r="T240" s="45"/>
      <c r="U240" s="376"/>
      <c r="V240" t="str">
        <f t="shared" si="127"/>
        <v/>
      </c>
      <c r="X240" s="373"/>
      <c r="Y240" s="45"/>
      <c r="Z240" s="45"/>
      <c r="AA240" s="45"/>
      <c r="AB240" s="374"/>
      <c r="AC240" s="374"/>
      <c r="AD240" s="374"/>
      <c r="AE240" s="376"/>
    </row>
    <row r="241" spans="2:31" x14ac:dyDescent="0.25">
      <c r="B241" s="373">
        <f t="shared" si="124"/>
        <v>11</v>
      </c>
      <c r="C241" s="45">
        <f t="shared" si="125"/>
        <v>161</v>
      </c>
      <c r="D241" s="45">
        <f t="shared" si="126"/>
        <v>219</v>
      </c>
      <c r="E241" s="45">
        <f t="shared" si="114"/>
        <v>0</v>
      </c>
      <c r="F241" s="374" t="str">
        <f t="shared" si="92"/>
        <v>digitalTest</v>
      </c>
      <c r="G241" s="375" t="str">
        <f>regList!J16</f>
        <v>testtrim1</v>
      </c>
      <c r="H241" s="45" t="str">
        <f>regList!I16</f>
        <v>CC</v>
      </c>
      <c r="I241" s="375" t="str">
        <f t="shared" si="122"/>
        <v>testtrim1</v>
      </c>
      <c r="J241" s="45">
        <v>0</v>
      </c>
      <c r="K241" s="45">
        <v>8</v>
      </c>
      <c r="L241" s="45" t="str">
        <f t="shared" si="123"/>
        <v>FF</v>
      </c>
      <c r="M241" s="45" t="str">
        <f t="shared" si="116"/>
        <v>R/W</v>
      </c>
      <c r="N241" s="45"/>
      <c r="O241" s="45" t="str">
        <f>IF(J241&lt;&gt;"",DEC2HEX(getValFromImage(HEX2DEC(H241),J241,HEX2DEC(L241),regImage)),getValFromImage(HEX2DEC(H240),J240,HEX2DEC(L240),regImage))</f>
        <v>0</v>
      </c>
      <c r="P241" s="45"/>
      <c r="Q241" s="45"/>
      <c r="R241" s="45">
        <f t="shared" si="117"/>
        <v>0</v>
      </c>
      <c r="S241" s="45">
        <f t="shared" si="118"/>
        <v>0</v>
      </c>
      <c r="T241" s="45"/>
      <c r="U241" s="376"/>
      <c r="V241" t="str">
        <f t="shared" si="127"/>
        <v/>
      </c>
      <c r="X241" s="373"/>
      <c r="Y241" s="45"/>
      <c r="Z241" s="45"/>
      <c r="AA241" s="45"/>
      <c r="AB241" s="374"/>
      <c r="AC241" s="374"/>
      <c r="AD241" s="374"/>
      <c r="AE241" s="376"/>
    </row>
    <row r="242" spans="2:31" x14ac:dyDescent="0.25">
      <c r="B242" s="373">
        <f t="shared" si="124"/>
        <v>11</v>
      </c>
      <c r="C242" s="45">
        <f t="shared" si="125"/>
        <v>162</v>
      </c>
      <c r="D242" s="45">
        <f t="shared" si="126"/>
        <v>220</v>
      </c>
      <c r="E242" s="45">
        <f t="shared" si="114"/>
        <v>0</v>
      </c>
      <c r="F242" s="374" t="str">
        <f t="shared" si="92"/>
        <v>digitalTest</v>
      </c>
      <c r="G242" s="375" t="str">
        <f>regList!J17</f>
        <v>testtrim2</v>
      </c>
      <c r="H242" s="45" t="str">
        <f>regList!I17</f>
        <v>CD</v>
      </c>
      <c r="I242" s="375" t="str">
        <f t="shared" si="122"/>
        <v>testtrim2</v>
      </c>
      <c r="J242" s="45">
        <v>0</v>
      </c>
      <c r="K242" s="45">
        <v>8</v>
      </c>
      <c r="L242" s="45" t="str">
        <f t="shared" si="123"/>
        <v>FF</v>
      </c>
      <c r="M242" s="45" t="str">
        <f t="shared" si="116"/>
        <v>R/W</v>
      </c>
      <c r="N242" s="45"/>
      <c r="O242" s="45" t="str">
        <f>IF(J242&lt;&gt;"",DEC2HEX(getValFromImage(HEX2DEC(H242),J242,HEX2DEC(L242),regImage)),getValFromImage(HEX2DEC(H241),J241,HEX2DEC(L241),regImage))</f>
        <v>0</v>
      </c>
      <c r="P242" s="45"/>
      <c r="Q242" s="45"/>
      <c r="R242" s="45">
        <f t="shared" si="117"/>
        <v>0</v>
      </c>
      <c r="S242" s="45">
        <f t="shared" si="118"/>
        <v>0</v>
      </c>
      <c r="T242" s="45"/>
      <c r="U242" s="376"/>
      <c r="V242" t="str">
        <f t="shared" si="127"/>
        <v/>
      </c>
      <c r="X242" s="373"/>
      <c r="Y242" s="45"/>
      <c r="Z242" s="45"/>
      <c r="AA242" s="45"/>
      <c r="AB242" s="374"/>
      <c r="AC242" s="374"/>
      <c r="AD242" s="374"/>
      <c r="AE242" s="376"/>
    </row>
    <row r="243" spans="2:31" x14ac:dyDescent="0.25">
      <c r="B243" s="373">
        <f t="shared" si="124"/>
        <v>11</v>
      </c>
      <c r="C243" s="45">
        <f t="shared" si="125"/>
        <v>163</v>
      </c>
      <c r="D243" s="45">
        <f t="shared" si="126"/>
        <v>221</v>
      </c>
      <c r="E243" s="45">
        <f t="shared" si="114"/>
        <v>0</v>
      </c>
      <c r="F243" s="374" t="str">
        <f t="shared" si="92"/>
        <v>digitalTest</v>
      </c>
      <c r="G243" s="375" t="str">
        <f>regList!J18</f>
        <v>testtrim3</v>
      </c>
      <c r="H243" s="45" t="str">
        <f>regList!I18</f>
        <v>CE</v>
      </c>
      <c r="I243" s="375" t="str">
        <f t="shared" si="122"/>
        <v>testtrim3</v>
      </c>
      <c r="J243" s="45">
        <v>0</v>
      </c>
      <c r="K243" s="45">
        <v>8</v>
      </c>
      <c r="L243" s="45" t="str">
        <f t="shared" si="123"/>
        <v>FF</v>
      </c>
      <c r="M243" s="45" t="str">
        <f t="shared" si="116"/>
        <v>R/W</v>
      </c>
      <c r="N243" s="45"/>
      <c r="O243" s="45" t="str">
        <f>IF(J243&lt;&gt;"",DEC2HEX(getValFromImage(HEX2DEC(H243),J243,HEX2DEC(L243),regImage)),getValFromImage(HEX2DEC(H242),J242,HEX2DEC(L242),regImage))</f>
        <v>0</v>
      </c>
      <c r="P243" s="45"/>
      <c r="Q243" s="45"/>
      <c r="R243" s="45">
        <f t="shared" si="117"/>
        <v>0</v>
      </c>
      <c r="S243" s="45">
        <f t="shared" si="118"/>
        <v>0</v>
      </c>
      <c r="T243" s="45"/>
      <c r="U243" s="376"/>
      <c r="V243" t="str">
        <f t="shared" si="127"/>
        <v/>
      </c>
      <c r="X243" s="373"/>
      <c r="Y243" s="45"/>
      <c r="Z243" s="45"/>
      <c r="AA243" s="45"/>
      <c r="AB243" s="374"/>
      <c r="AC243" s="374"/>
      <c r="AD243" s="374"/>
      <c r="AE243" s="376"/>
    </row>
    <row r="244" spans="2:31" x14ac:dyDescent="0.25">
      <c r="B244" s="373">
        <f t="shared" si="124"/>
        <v>11</v>
      </c>
      <c r="C244" s="45">
        <f t="shared" si="125"/>
        <v>164</v>
      </c>
      <c r="D244" s="45">
        <f t="shared" si="126"/>
        <v>222</v>
      </c>
      <c r="E244" s="45">
        <f t="shared" si="114"/>
        <v>0</v>
      </c>
      <c r="F244" s="374" t="str">
        <f t="shared" si="92"/>
        <v>digitalTest</v>
      </c>
      <c r="G244" s="375" t="str">
        <f>regList!J19</f>
        <v>testtrim4</v>
      </c>
      <c r="H244" s="45" t="str">
        <f>regList!I19</f>
        <v>CF</v>
      </c>
      <c r="I244" s="375" t="str">
        <f t="shared" si="122"/>
        <v>testtrim4</v>
      </c>
      <c r="J244" s="45">
        <v>0</v>
      </c>
      <c r="K244" s="45">
        <v>8</v>
      </c>
      <c r="L244" s="45" t="str">
        <f t="shared" si="123"/>
        <v>FF</v>
      </c>
      <c r="M244" s="45" t="str">
        <f t="shared" si="116"/>
        <v>R/W</v>
      </c>
      <c r="N244" s="45"/>
      <c r="O244" s="45" t="str">
        <f>IF(J244&lt;&gt;"",DEC2HEX(getValFromImage(HEX2DEC(H244),J244,HEX2DEC(L244),regImage)),getValFromImage(HEX2DEC(H243),J243,HEX2DEC(L243),regImage))</f>
        <v>0</v>
      </c>
      <c r="P244" s="45"/>
      <c r="Q244" s="45"/>
      <c r="R244" s="45">
        <f t="shared" si="117"/>
        <v>0</v>
      </c>
      <c r="S244" s="45">
        <f t="shared" si="118"/>
        <v>0</v>
      </c>
      <c r="T244" s="45"/>
      <c r="U244" s="376"/>
      <c r="V244" t="str">
        <f t="shared" si="127"/>
        <v/>
      </c>
      <c r="X244" s="373"/>
      <c r="Y244" s="45"/>
      <c r="Z244" s="45"/>
      <c r="AA244" s="45"/>
      <c r="AB244" s="374"/>
      <c r="AC244" s="374"/>
      <c r="AD244" s="374"/>
      <c r="AE244" s="376"/>
    </row>
    <row r="245" spans="2:31" x14ac:dyDescent="0.25">
      <c r="B245" s="373">
        <f t="shared" si="124"/>
        <v>12</v>
      </c>
      <c r="C245" s="45">
        <f t="shared" si="125"/>
        <v>165</v>
      </c>
      <c r="D245" s="45">
        <f t="shared" si="126"/>
        <v>223</v>
      </c>
      <c r="E245" s="45">
        <f t="shared" si="114"/>
        <v>0</v>
      </c>
      <c r="F245" s="374" t="s">
        <v>719</v>
      </c>
      <c r="G245" s="375" t="str">
        <f>regList!J20</f>
        <v>DataInvalid</v>
      </c>
      <c r="H245" s="45" t="str">
        <f>regList!I20</f>
        <v>D0</v>
      </c>
      <c r="I245" s="375" t="s">
        <v>552</v>
      </c>
      <c r="J245" s="45">
        <v>7</v>
      </c>
      <c r="K245" s="45">
        <v>1</v>
      </c>
      <c r="L245" s="45" t="str">
        <f t="shared" si="123"/>
        <v>1</v>
      </c>
      <c r="M245" s="45" t="s">
        <v>240</v>
      </c>
      <c r="N245" s="45"/>
      <c r="O245" s="45" t="str">
        <f>IF(J245&lt;&gt;"",DEC2HEX(getValFromImage(HEX2DEC(H245),J245,HEX2DEC(L245),regImage)),getValFromImage(HEX2DEC(H244),J244,HEX2DEC(L244),regImage))</f>
        <v>0</v>
      </c>
      <c r="P245" s="45"/>
      <c r="Q245" s="45"/>
      <c r="R245" s="45">
        <f t="shared" si="117"/>
        <v>0</v>
      </c>
      <c r="S245" s="45">
        <f t="shared" si="118"/>
        <v>0</v>
      </c>
      <c r="T245" s="45"/>
      <c r="U245" s="376"/>
      <c r="V245" t="str">
        <f t="shared" si="127"/>
        <v/>
      </c>
      <c r="X245" s="373"/>
      <c r="Y245" s="45"/>
      <c r="Z245" s="45"/>
      <c r="AA245" s="45"/>
      <c r="AB245" s="374"/>
      <c r="AC245" s="374"/>
      <c r="AD245" s="374"/>
      <c r="AE245" s="376"/>
    </row>
    <row r="246" spans="2:31" x14ac:dyDescent="0.25">
      <c r="B246" s="373">
        <f t="shared" ref="B246:B253" si="128">IF(F246=F245,B245,B245+1)</f>
        <v>12</v>
      </c>
      <c r="C246" s="45">
        <f t="shared" ref="C246:C253" si="129">IF(G245=G246,C245,C245+1)</f>
        <v>165</v>
      </c>
      <c r="D246" s="45">
        <f t="shared" ref="D246:D253" si="130">IF(I246&lt;&gt;"",D245+1,D245)</f>
        <v>224</v>
      </c>
      <c r="E246" s="45">
        <f t="shared" ref="E246:E253" si="131">COUNTIF(APIfields,D246)</f>
        <v>0</v>
      </c>
      <c r="F246" s="374" t="str">
        <f>F245</f>
        <v>lightSampleStatus</v>
      </c>
      <c r="G246" s="374" t="str">
        <f t="shared" ref="G246:L246" si="132">G245</f>
        <v>DataInvalid</v>
      </c>
      <c r="H246" s="45" t="str">
        <f t="shared" si="132"/>
        <v>D0</v>
      </c>
      <c r="I246" s="374" t="s">
        <v>554</v>
      </c>
      <c r="J246" s="45">
        <f>J245-1</f>
        <v>6</v>
      </c>
      <c r="K246" s="45">
        <f t="shared" si="132"/>
        <v>1</v>
      </c>
      <c r="L246" s="45" t="str">
        <f t="shared" si="132"/>
        <v>1</v>
      </c>
      <c r="M246" s="45" t="str">
        <f t="shared" si="116"/>
        <v>R</v>
      </c>
      <c r="N246" s="45"/>
      <c r="O246" s="45" t="str">
        <f>IF(J246&lt;&gt;"",DEC2HEX(getValFromImage(HEX2DEC(H246),J246,HEX2DEC(L246),regImage)),getValFromImage(HEX2DEC(H245),J245,HEX2DEC(L245),regImage))</f>
        <v>1</v>
      </c>
      <c r="P246" s="45"/>
      <c r="Q246" s="45"/>
      <c r="R246" s="45">
        <f t="shared" si="117"/>
        <v>0</v>
      </c>
      <c r="S246" s="45">
        <f t="shared" si="118"/>
        <v>0</v>
      </c>
      <c r="T246" s="45"/>
      <c r="U246" s="376"/>
      <c r="W246" s="241"/>
      <c r="X246" s="373"/>
      <c r="Y246" s="45"/>
      <c r="Z246" s="45"/>
      <c r="AA246" s="45"/>
      <c r="AB246" s="374"/>
      <c r="AC246" s="374"/>
      <c r="AD246" s="374"/>
      <c r="AE246" s="376"/>
    </row>
    <row r="247" spans="2:31" x14ac:dyDescent="0.25">
      <c r="B247" s="373">
        <f t="shared" si="128"/>
        <v>12</v>
      </c>
      <c r="C247" s="45">
        <f t="shared" si="129"/>
        <v>165</v>
      </c>
      <c r="D247" s="45">
        <f t="shared" si="130"/>
        <v>225</v>
      </c>
      <c r="E247" s="45">
        <f t="shared" si="131"/>
        <v>0</v>
      </c>
      <c r="F247" s="374" t="str">
        <f t="shared" ref="F247:F252" si="133">F246</f>
        <v>lightSampleStatus</v>
      </c>
      <c r="G247" s="374" t="str">
        <f t="shared" ref="G247:G252" si="134">G246</f>
        <v>DataInvalid</v>
      </c>
      <c r="H247" s="45" t="str">
        <f t="shared" ref="H247:H252" si="135">H246</f>
        <v>D0</v>
      </c>
      <c r="I247" s="374" t="s">
        <v>553</v>
      </c>
      <c r="J247" s="45">
        <f t="shared" ref="J247:J252" si="136">J246-1</f>
        <v>5</v>
      </c>
      <c r="K247" s="45">
        <f t="shared" ref="K247:K252" si="137">K246</f>
        <v>1</v>
      </c>
      <c r="L247" s="45" t="str">
        <f t="shared" ref="L247:L252" si="138">L246</f>
        <v>1</v>
      </c>
      <c r="M247" s="45" t="str">
        <f t="shared" si="116"/>
        <v>R</v>
      </c>
      <c r="N247" s="45"/>
      <c r="O247" s="45" t="str">
        <f>IF(J247&lt;&gt;"",DEC2HEX(getValFromImage(HEX2DEC(H247),J247,HEX2DEC(L247),regImage)),getValFromImage(HEX2DEC(H246),J246,HEX2DEC(L246),regImage))</f>
        <v>1</v>
      </c>
      <c r="P247" s="45"/>
      <c r="Q247" s="45"/>
      <c r="R247" s="45">
        <f t="shared" si="117"/>
        <v>0</v>
      </c>
      <c r="S247" s="45">
        <f t="shared" si="118"/>
        <v>0</v>
      </c>
      <c r="T247" s="45"/>
      <c r="U247" s="376"/>
      <c r="W247" s="241"/>
      <c r="X247" s="373"/>
      <c r="Y247" s="45"/>
      <c r="Z247" s="45"/>
      <c r="AA247" s="45"/>
      <c r="AB247" s="374"/>
      <c r="AC247" s="374"/>
      <c r="AD247" s="374"/>
      <c r="AE247" s="376"/>
    </row>
    <row r="248" spans="2:31" x14ac:dyDescent="0.25">
      <c r="B248" s="373">
        <f t="shared" si="128"/>
        <v>12</v>
      </c>
      <c r="C248" s="45">
        <f t="shared" si="129"/>
        <v>165</v>
      </c>
      <c r="D248" s="45">
        <f t="shared" si="130"/>
        <v>226</v>
      </c>
      <c r="E248" s="45">
        <f t="shared" si="131"/>
        <v>0</v>
      </c>
      <c r="F248" s="374" t="str">
        <f t="shared" si="133"/>
        <v>lightSampleStatus</v>
      </c>
      <c r="G248" s="374" t="str">
        <f t="shared" si="134"/>
        <v>DataInvalid</v>
      </c>
      <c r="H248" s="45" t="str">
        <f t="shared" si="135"/>
        <v>D0</v>
      </c>
      <c r="I248" s="374" t="s">
        <v>555</v>
      </c>
      <c r="J248" s="45">
        <f t="shared" si="136"/>
        <v>4</v>
      </c>
      <c r="K248" s="45">
        <f t="shared" si="137"/>
        <v>1</v>
      </c>
      <c r="L248" s="45" t="str">
        <f t="shared" si="138"/>
        <v>1</v>
      </c>
      <c r="M248" s="45" t="str">
        <f t="shared" si="116"/>
        <v>R</v>
      </c>
      <c r="N248" s="45"/>
      <c r="O248" s="45" t="str">
        <f>IF(J248&lt;&gt;"",DEC2HEX(getValFromImage(HEX2DEC(H248),J248,HEX2DEC(L248),regImage)),getValFromImage(HEX2DEC(H247),J247,HEX2DEC(L247),regImage))</f>
        <v>1</v>
      </c>
      <c r="P248" s="45"/>
      <c r="Q248" s="45"/>
      <c r="R248" s="45">
        <f t="shared" si="117"/>
        <v>0</v>
      </c>
      <c r="S248" s="45">
        <f t="shared" si="118"/>
        <v>0</v>
      </c>
      <c r="T248" s="45"/>
      <c r="U248" s="376"/>
      <c r="W248" s="241"/>
      <c r="X248" s="373"/>
      <c r="Y248" s="45"/>
      <c r="Z248" s="45"/>
      <c r="AA248" s="45"/>
      <c r="AB248" s="374"/>
      <c r="AC248" s="374"/>
      <c r="AD248" s="374"/>
      <c r="AE248" s="376"/>
    </row>
    <row r="249" spans="2:31" x14ac:dyDescent="0.25">
      <c r="B249" s="373">
        <f t="shared" si="128"/>
        <v>12</v>
      </c>
      <c r="C249" s="45">
        <f t="shared" si="129"/>
        <v>165</v>
      </c>
      <c r="D249" s="45">
        <f t="shared" si="130"/>
        <v>226</v>
      </c>
      <c r="E249" s="45">
        <f t="shared" si="131"/>
        <v>0</v>
      </c>
      <c r="F249" s="374" t="str">
        <f t="shared" si="133"/>
        <v>lightSampleStatus</v>
      </c>
      <c r="G249" s="374" t="str">
        <f t="shared" si="134"/>
        <v>DataInvalid</v>
      </c>
      <c r="H249" s="45" t="str">
        <f t="shared" si="135"/>
        <v>D0</v>
      </c>
      <c r="I249" s="374"/>
      <c r="J249" s="45">
        <f t="shared" si="136"/>
        <v>3</v>
      </c>
      <c r="K249" s="45">
        <f t="shared" si="137"/>
        <v>1</v>
      </c>
      <c r="L249" s="45" t="str">
        <f t="shared" si="138"/>
        <v>1</v>
      </c>
      <c r="M249" s="45" t="str">
        <f t="shared" si="116"/>
        <v>R</v>
      </c>
      <c r="N249" s="45"/>
      <c r="O249" s="45" t="str">
        <f>IF(J249&lt;&gt;"",DEC2HEX(getValFromImage(HEX2DEC(H249),J249,HEX2DEC(L249),regImage)),getValFromImage(HEX2DEC(H248),J248,HEX2DEC(L248),regImage))</f>
        <v>0</v>
      </c>
      <c r="P249" s="45"/>
      <c r="Q249" s="45"/>
      <c r="R249" s="45">
        <f t="shared" si="117"/>
        <v>0</v>
      </c>
      <c r="S249" s="45">
        <f t="shared" si="118"/>
        <v>0</v>
      </c>
      <c r="T249" s="45"/>
      <c r="U249" s="376"/>
      <c r="W249" s="241"/>
      <c r="X249" s="373"/>
      <c r="Y249" s="45"/>
      <c r="Z249" s="45"/>
      <c r="AA249" s="45"/>
      <c r="AB249" s="374"/>
      <c r="AC249" s="374"/>
      <c r="AD249" s="374"/>
      <c r="AE249" s="376"/>
    </row>
    <row r="250" spans="2:31" x14ac:dyDescent="0.25">
      <c r="B250" s="373">
        <f t="shared" si="128"/>
        <v>12</v>
      </c>
      <c r="C250" s="45">
        <f t="shared" si="129"/>
        <v>165</v>
      </c>
      <c r="D250" s="45">
        <f t="shared" si="130"/>
        <v>227</v>
      </c>
      <c r="E250" s="45">
        <f t="shared" si="131"/>
        <v>0</v>
      </c>
      <c r="F250" s="374" t="str">
        <f t="shared" si="133"/>
        <v>lightSampleStatus</v>
      </c>
      <c r="G250" s="374" t="str">
        <f t="shared" si="134"/>
        <v>DataInvalid</v>
      </c>
      <c r="H250" s="45" t="str">
        <f t="shared" si="135"/>
        <v>D0</v>
      </c>
      <c r="I250" s="374" t="s">
        <v>556</v>
      </c>
      <c r="J250" s="45">
        <f t="shared" si="136"/>
        <v>2</v>
      </c>
      <c r="K250" s="45">
        <f t="shared" si="137"/>
        <v>1</v>
      </c>
      <c r="L250" s="45" t="str">
        <f t="shared" si="138"/>
        <v>1</v>
      </c>
      <c r="M250" s="45" t="str">
        <f t="shared" si="116"/>
        <v>R</v>
      </c>
      <c r="N250" s="45"/>
      <c r="O250" s="45" t="str">
        <f>IF(J250&lt;&gt;"",DEC2HEX(getValFromImage(HEX2DEC(H250),J250,HEX2DEC(L250),regImage)),getValFromImage(HEX2DEC(H249),J249,HEX2DEC(L249),regImage))</f>
        <v>0</v>
      </c>
      <c r="P250" s="45"/>
      <c r="Q250" s="45"/>
      <c r="R250" s="45">
        <f t="shared" si="117"/>
        <v>0</v>
      </c>
      <c r="S250" s="45">
        <f t="shared" si="118"/>
        <v>0</v>
      </c>
      <c r="T250" s="45"/>
      <c r="U250" s="376"/>
      <c r="W250" s="241"/>
      <c r="X250" s="373"/>
      <c r="Y250" s="45"/>
      <c r="Z250" s="45"/>
      <c r="AA250" s="45"/>
      <c r="AB250" s="374"/>
      <c r="AC250" s="374"/>
      <c r="AD250" s="374"/>
      <c r="AE250" s="376"/>
    </row>
    <row r="251" spans="2:31" x14ac:dyDescent="0.25">
      <c r="B251" s="373">
        <f t="shared" si="128"/>
        <v>12</v>
      </c>
      <c r="C251" s="45">
        <f t="shared" si="129"/>
        <v>165</v>
      </c>
      <c r="D251" s="45">
        <f t="shared" si="130"/>
        <v>228</v>
      </c>
      <c r="E251" s="45">
        <f t="shared" si="131"/>
        <v>0</v>
      </c>
      <c r="F251" s="374" t="str">
        <f t="shared" si="133"/>
        <v>lightSampleStatus</v>
      </c>
      <c r="G251" s="374" t="str">
        <f t="shared" si="134"/>
        <v>DataInvalid</v>
      </c>
      <c r="H251" s="45" t="str">
        <f t="shared" si="135"/>
        <v>D0</v>
      </c>
      <c r="I251" s="374" t="s">
        <v>557</v>
      </c>
      <c r="J251" s="45">
        <f t="shared" si="136"/>
        <v>1</v>
      </c>
      <c r="K251" s="45">
        <f t="shared" si="137"/>
        <v>1</v>
      </c>
      <c r="L251" s="45" t="str">
        <f t="shared" si="138"/>
        <v>1</v>
      </c>
      <c r="M251" s="45" t="str">
        <f t="shared" si="116"/>
        <v>R</v>
      </c>
      <c r="N251" s="45"/>
      <c r="O251" s="45" t="str">
        <f>IF(J251&lt;&gt;"",DEC2HEX(getValFromImage(HEX2DEC(H251),J251,HEX2DEC(L251),regImage)),getValFromImage(HEX2DEC(H250),J250,HEX2DEC(L250),regImage))</f>
        <v>0</v>
      </c>
      <c r="P251" s="45"/>
      <c r="Q251" s="45"/>
      <c r="R251" s="45">
        <f t="shared" si="117"/>
        <v>0</v>
      </c>
      <c r="S251" s="45">
        <f t="shared" si="118"/>
        <v>0</v>
      </c>
      <c r="T251" s="45"/>
      <c r="U251" s="376"/>
      <c r="W251" s="241"/>
      <c r="X251" s="373"/>
      <c r="Y251" s="45"/>
      <c r="Z251" s="45"/>
      <c r="AA251" s="45"/>
      <c r="AB251" s="374"/>
      <c r="AC251" s="374"/>
      <c r="AD251" s="374"/>
      <c r="AE251" s="376"/>
    </row>
    <row r="252" spans="2:31" x14ac:dyDescent="0.25">
      <c r="B252" s="373">
        <f t="shared" si="128"/>
        <v>12</v>
      </c>
      <c r="C252" s="45">
        <f t="shared" si="129"/>
        <v>165</v>
      </c>
      <c r="D252" s="45">
        <f t="shared" si="130"/>
        <v>229</v>
      </c>
      <c r="E252" s="45">
        <f t="shared" si="131"/>
        <v>0</v>
      </c>
      <c r="F252" s="374" t="str">
        <f t="shared" si="133"/>
        <v>lightSampleStatus</v>
      </c>
      <c r="G252" s="374" t="str">
        <f t="shared" si="134"/>
        <v>DataInvalid</v>
      </c>
      <c r="H252" s="45" t="str">
        <f t="shared" si="135"/>
        <v>D0</v>
      </c>
      <c r="I252" s="374" t="s">
        <v>558</v>
      </c>
      <c r="J252" s="45">
        <f t="shared" si="136"/>
        <v>0</v>
      </c>
      <c r="K252" s="45">
        <f t="shared" si="137"/>
        <v>1</v>
      </c>
      <c r="L252" s="45" t="str">
        <f t="shared" si="138"/>
        <v>1</v>
      </c>
      <c r="M252" s="45" t="str">
        <f t="shared" si="116"/>
        <v>R</v>
      </c>
      <c r="N252" s="45"/>
      <c r="O252" s="45" t="str">
        <f>IF(J252&lt;&gt;"",DEC2HEX(getValFromImage(HEX2DEC(H252),J252,HEX2DEC(L252),regImage)),getValFromImage(HEX2DEC(H251),J251,HEX2DEC(L251),regImage))</f>
        <v>0</v>
      </c>
      <c r="P252" s="45"/>
      <c r="Q252" s="45"/>
      <c r="R252" s="45">
        <f t="shared" si="117"/>
        <v>0</v>
      </c>
      <c r="S252" s="45">
        <f t="shared" si="118"/>
        <v>0</v>
      </c>
      <c r="T252" s="45"/>
      <c r="U252" s="376"/>
      <c r="W252" s="241"/>
      <c r="X252" s="373"/>
      <c r="Y252" s="45"/>
      <c r="Z252" s="45"/>
      <c r="AA252" s="45"/>
      <c r="AB252" s="374"/>
      <c r="AC252" s="374"/>
      <c r="AD252" s="374"/>
      <c r="AE252" s="376"/>
    </row>
    <row r="253" spans="2:31" x14ac:dyDescent="0.25">
      <c r="B253" s="373">
        <f t="shared" si="128"/>
        <v>12</v>
      </c>
      <c r="C253" s="45">
        <f t="shared" si="129"/>
        <v>166</v>
      </c>
      <c r="D253" s="45">
        <f t="shared" si="130"/>
        <v>230</v>
      </c>
      <c r="E253" s="45">
        <f t="shared" si="131"/>
        <v>0</v>
      </c>
      <c r="F253" s="374" t="str">
        <f>F245</f>
        <v>lightSampleStatus</v>
      </c>
      <c r="G253" s="375" t="str">
        <f>regList!J21</f>
        <v>DistanceReadoutMSB</v>
      </c>
      <c r="H253" s="45" t="str">
        <f>regList!I21</f>
        <v>D1</v>
      </c>
      <c r="I253" s="375" t="s">
        <v>444</v>
      </c>
      <c r="J253" s="45">
        <v>0</v>
      </c>
      <c r="K253" s="45">
        <v>16</v>
      </c>
      <c r="L253" s="45" t="str">
        <f t="shared" si="123"/>
        <v>FFFF</v>
      </c>
      <c r="M253" s="45" t="s">
        <v>240</v>
      </c>
      <c r="N253" s="45"/>
      <c r="O253" s="45" t="str">
        <f>IF(J253&lt;&gt;"",DEC2HEX(getValFromImage(HEX2DEC(H253),J253,HEX2DEC(L253),regImage)),getValFromImage(HEX2DEC(H245),J245,HEX2DEC(L245),regImage))</f>
        <v>FA40</v>
      </c>
      <c r="P253" s="45"/>
      <c r="Q253" s="45"/>
      <c r="R253" s="45">
        <v>0</v>
      </c>
      <c r="S253" s="45">
        <f t="shared" si="118"/>
        <v>0</v>
      </c>
      <c r="T253" s="45"/>
      <c r="U253" s="376"/>
      <c r="V253" t="str">
        <f t="shared" si="127"/>
        <v/>
      </c>
      <c r="X253" s="373"/>
      <c r="Y253" s="45"/>
      <c r="Z253" s="45"/>
      <c r="AA253" s="45"/>
      <c r="AB253" s="374"/>
      <c r="AC253" s="374"/>
      <c r="AD253" s="374"/>
      <c r="AE253" s="376"/>
    </row>
    <row r="254" spans="2:31" x14ac:dyDescent="0.25">
      <c r="B254" s="373">
        <f t="shared" si="124"/>
        <v>12</v>
      </c>
      <c r="C254" s="45">
        <f t="shared" si="125"/>
        <v>167</v>
      </c>
      <c r="D254" s="45">
        <f t="shared" si="126"/>
        <v>230</v>
      </c>
      <c r="E254" s="45">
        <f t="shared" si="114"/>
        <v>0</v>
      </c>
      <c r="F254" s="374" t="str">
        <f t="shared" ref="F254:F294" si="139">F253</f>
        <v>lightSampleStatus</v>
      </c>
      <c r="G254" s="375" t="str">
        <f>regList!J22</f>
        <v>DistanceReadoutLSB</v>
      </c>
      <c r="H254" s="45" t="str">
        <f>regList!I22</f>
        <v>D2</v>
      </c>
      <c r="I254" s="375"/>
      <c r="J254" s="45"/>
      <c r="K254" s="45"/>
      <c r="L254" s="45" t="str">
        <f t="shared" si="123"/>
        <v/>
      </c>
      <c r="M254" s="45" t="str">
        <f t="shared" si="116"/>
        <v>R</v>
      </c>
      <c r="N254" s="45"/>
      <c r="O254" s="45">
        <f>IF(J254&lt;&gt;"",DEC2HEX(getValFromImage(HEX2DEC(H254),J254,HEX2DEC(L254),regImage)),getValFromImage(HEX2DEC(H253),J253,HEX2DEC(L253),regImage))</f>
        <v>64064</v>
      </c>
      <c r="P254" s="45"/>
      <c r="Q254" s="45"/>
      <c r="R254" s="45">
        <v>0</v>
      </c>
      <c r="S254" s="45">
        <f t="shared" si="118"/>
        <v>0</v>
      </c>
      <c r="T254" s="45"/>
      <c r="U254" s="376"/>
      <c r="X254" s="373"/>
      <c r="Y254" s="45"/>
      <c r="Z254" s="45"/>
      <c r="AA254" s="45"/>
      <c r="AB254" s="374"/>
      <c r="AC254" s="374"/>
      <c r="AD254" s="374"/>
      <c r="AE254" s="376"/>
    </row>
    <row r="255" spans="2:31" x14ac:dyDescent="0.25">
      <c r="B255" s="373">
        <f t="shared" si="124"/>
        <v>12</v>
      </c>
      <c r="C255" s="45">
        <f t="shared" si="125"/>
        <v>168</v>
      </c>
      <c r="D255" s="45">
        <f t="shared" si="126"/>
        <v>231</v>
      </c>
      <c r="E255" s="45">
        <f t="shared" si="114"/>
        <v>0</v>
      </c>
      <c r="F255" s="374" t="str">
        <f t="shared" si="139"/>
        <v>lightSampleStatus</v>
      </c>
      <c r="G255" s="375" t="str">
        <f>regList!J23</f>
        <v>PrecisionMSB</v>
      </c>
      <c r="H255" s="45" t="str">
        <f>regList!I23</f>
        <v>D3</v>
      </c>
      <c r="I255" s="375" t="s">
        <v>724</v>
      </c>
      <c r="J255" s="45">
        <v>0</v>
      </c>
      <c r="K255" s="45">
        <v>16</v>
      </c>
      <c r="L255" s="45" t="str">
        <f t="shared" si="123"/>
        <v>FFFF</v>
      </c>
      <c r="M255" s="45" t="str">
        <f t="shared" si="116"/>
        <v>R</v>
      </c>
      <c r="N255" s="45"/>
      <c r="O255" s="45" t="str">
        <f>IF(J255&lt;&gt;"",DEC2HEX(getValFromImage(HEX2DEC(H255),J255,HEX2DEC(L255),regImage)),getValFromImage(HEX2DEC(H254),J254,HEX2DEC(L254),regImage))</f>
        <v>12</v>
      </c>
      <c r="P255" s="45"/>
      <c r="Q255" s="45"/>
      <c r="R255" s="45">
        <f t="shared" si="117"/>
        <v>0</v>
      </c>
      <c r="S255" s="45">
        <f t="shared" si="118"/>
        <v>0</v>
      </c>
      <c r="T255" s="45"/>
      <c r="U255" s="376"/>
      <c r="V255" t="str">
        <f t="shared" si="127"/>
        <v/>
      </c>
      <c r="X255" s="373"/>
      <c r="Y255" s="45"/>
      <c r="Z255" s="45"/>
      <c r="AA255" s="45"/>
      <c r="AB255" s="374"/>
      <c r="AC255" s="374"/>
      <c r="AD255" s="374"/>
      <c r="AE255" s="376"/>
    </row>
    <row r="256" spans="2:31" x14ac:dyDescent="0.25">
      <c r="B256" s="373">
        <f t="shared" si="124"/>
        <v>12</v>
      </c>
      <c r="C256" s="45">
        <f t="shared" si="125"/>
        <v>169</v>
      </c>
      <c r="D256" s="45">
        <f t="shared" si="126"/>
        <v>231</v>
      </c>
      <c r="E256" s="45">
        <f t="shared" si="114"/>
        <v>0</v>
      </c>
      <c r="F256" s="374" t="str">
        <f t="shared" si="139"/>
        <v>lightSampleStatus</v>
      </c>
      <c r="G256" s="375" t="str">
        <f>regList!J24</f>
        <v>PercisionLSB</v>
      </c>
      <c r="H256" s="45" t="str">
        <f>regList!I24</f>
        <v>D4</v>
      </c>
      <c r="I256" s="375"/>
      <c r="J256" s="45"/>
      <c r="K256" s="45"/>
      <c r="L256" s="45" t="str">
        <f t="shared" si="123"/>
        <v/>
      </c>
      <c r="M256" s="45" t="str">
        <f t="shared" si="116"/>
        <v>R</v>
      </c>
      <c r="N256" s="45"/>
      <c r="O256" s="45">
        <f>IF(J256&lt;&gt;"",DEC2HEX(getValFromImage(HEX2DEC(H256),J256,HEX2DEC(L256),regImage)),getValFromImage(HEX2DEC(H255),J255,HEX2DEC(L255),regImage))</f>
        <v>18</v>
      </c>
      <c r="P256" s="45"/>
      <c r="Q256" s="45"/>
      <c r="R256" s="45">
        <f t="shared" si="117"/>
        <v>0</v>
      </c>
      <c r="S256" s="45">
        <f t="shared" si="118"/>
        <v>0</v>
      </c>
      <c r="T256" s="45"/>
      <c r="U256" s="376"/>
      <c r="V256" t="str">
        <f t="shared" si="127"/>
        <v/>
      </c>
      <c r="X256" s="373"/>
      <c r="Y256" s="45"/>
      <c r="Z256" s="45"/>
      <c r="AA256" s="45"/>
      <c r="AB256" s="374"/>
      <c r="AC256" s="374"/>
      <c r="AD256" s="374"/>
      <c r="AE256" s="376"/>
    </row>
    <row r="257" spans="2:31" x14ac:dyDescent="0.25">
      <c r="B257" s="373">
        <f t="shared" si="124"/>
        <v>12</v>
      </c>
      <c r="C257" s="45">
        <f t="shared" si="125"/>
        <v>170</v>
      </c>
      <c r="D257" s="45">
        <f t="shared" si="126"/>
        <v>232</v>
      </c>
      <c r="E257" s="45">
        <f t="shared" si="114"/>
        <v>0</v>
      </c>
      <c r="F257" s="374" t="str">
        <f t="shared" si="139"/>
        <v>lightSampleStatus</v>
      </c>
      <c r="G257" s="375" t="str">
        <f>regList!J25</f>
        <v>MagnitudeExponent</v>
      </c>
      <c r="H257" s="45" t="str">
        <f>regList!I25</f>
        <v>D5</v>
      </c>
      <c r="I257" s="375" t="s">
        <v>735</v>
      </c>
      <c r="J257" s="45">
        <v>0</v>
      </c>
      <c r="K257" s="45">
        <v>8</v>
      </c>
      <c r="L257" s="45" t="str">
        <f t="shared" si="123"/>
        <v>FF</v>
      </c>
      <c r="M257" s="45" t="str">
        <f t="shared" si="116"/>
        <v>R</v>
      </c>
      <c r="N257" s="45"/>
      <c r="O257" s="45" t="str">
        <f>IF(J257&lt;&gt;"",DEC2HEX(getValFromImage(HEX2DEC(H257),J257,HEX2DEC(L257),regImage)),getValFromImage(HEX2DEC(H256),J256,HEX2DEC(L256),regImage))</f>
        <v>7</v>
      </c>
      <c r="P257" s="45"/>
      <c r="Q257" s="45"/>
      <c r="R257" s="45">
        <f t="shared" si="117"/>
        <v>0</v>
      </c>
      <c r="S257" s="45">
        <f t="shared" si="118"/>
        <v>0</v>
      </c>
      <c r="T257" s="45"/>
      <c r="U257" s="376"/>
      <c r="V257" t="str">
        <f t="shared" si="127"/>
        <v/>
      </c>
      <c r="X257" s="373"/>
      <c r="Y257" s="45"/>
      <c r="Z257" s="45"/>
      <c r="AA257" s="45"/>
      <c r="AB257" s="374"/>
      <c r="AC257" s="374"/>
      <c r="AD257" s="374"/>
      <c r="AE257" s="376"/>
    </row>
    <row r="258" spans="2:31" x14ac:dyDescent="0.25">
      <c r="B258" s="373">
        <f t="shared" si="124"/>
        <v>12</v>
      </c>
      <c r="C258" s="45">
        <f t="shared" si="125"/>
        <v>171</v>
      </c>
      <c r="D258" s="45">
        <f t="shared" si="126"/>
        <v>233</v>
      </c>
      <c r="E258" s="45">
        <f t="shared" si="114"/>
        <v>0</v>
      </c>
      <c r="F258" s="374" t="str">
        <f t="shared" si="139"/>
        <v>lightSampleStatus</v>
      </c>
      <c r="G258" s="375" t="str">
        <f>regList!J26</f>
        <v>MagnitudeSignificandMSB</v>
      </c>
      <c r="H258" s="45" t="str">
        <f>regList!I26</f>
        <v>D6</v>
      </c>
      <c r="I258" s="375" t="s">
        <v>736</v>
      </c>
      <c r="J258" s="45">
        <v>0</v>
      </c>
      <c r="K258" s="45">
        <v>16</v>
      </c>
      <c r="L258" s="45" t="str">
        <f t="shared" si="123"/>
        <v>FFFF</v>
      </c>
      <c r="M258" s="45" t="str">
        <f t="shared" si="116"/>
        <v>R</v>
      </c>
      <c r="N258" s="45"/>
      <c r="O258" s="45" t="str">
        <f>IF(J258&lt;&gt;"",DEC2HEX(getValFromImage(HEX2DEC(H258),J258,HEX2DEC(L258),regImage)),getValFromImage(HEX2DEC(H257),J257,HEX2DEC(L257),regImage))</f>
        <v>9616</v>
      </c>
      <c r="P258" s="45"/>
      <c r="Q258" s="45"/>
      <c r="R258" s="45">
        <f t="shared" si="117"/>
        <v>0</v>
      </c>
      <c r="S258" s="45">
        <f t="shared" si="118"/>
        <v>0</v>
      </c>
      <c r="T258" s="45"/>
      <c r="U258" s="376"/>
      <c r="V258" t="str">
        <f t="shared" si="127"/>
        <v/>
      </c>
      <c r="X258" s="373"/>
      <c r="Y258" s="45"/>
      <c r="Z258" s="45"/>
      <c r="AA258" s="45"/>
      <c r="AB258" s="374"/>
      <c r="AC258" s="374"/>
      <c r="AD258" s="374"/>
      <c r="AE258" s="376"/>
    </row>
    <row r="259" spans="2:31" x14ac:dyDescent="0.25">
      <c r="B259" s="373">
        <f t="shared" si="124"/>
        <v>12</v>
      </c>
      <c r="C259" s="45">
        <f t="shared" si="125"/>
        <v>172</v>
      </c>
      <c r="D259" s="45">
        <f t="shared" si="126"/>
        <v>233</v>
      </c>
      <c r="E259" s="45">
        <f t="shared" si="114"/>
        <v>0</v>
      </c>
      <c r="F259" s="374" t="str">
        <f t="shared" si="139"/>
        <v>lightSampleStatus</v>
      </c>
      <c r="G259" s="375" t="str">
        <f>regList!J27</f>
        <v>MagnitudeSignificandLSB</v>
      </c>
      <c r="H259" s="45" t="str">
        <f>regList!I27</f>
        <v>D7</v>
      </c>
      <c r="I259" s="375"/>
      <c r="J259" s="45"/>
      <c r="K259" s="45"/>
      <c r="L259" s="45" t="str">
        <f t="shared" si="123"/>
        <v/>
      </c>
      <c r="M259" s="45" t="str">
        <f t="shared" si="116"/>
        <v>R</v>
      </c>
      <c r="N259" s="45"/>
      <c r="O259" s="45">
        <f>IF(J259&lt;&gt;"",DEC2HEX(getValFromImage(HEX2DEC(H259),J259,HEX2DEC(L259),regImage)),getValFromImage(HEX2DEC(H258),J258,HEX2DEC(L258),regImage))</f>
        <v>38422</v>
      </c>
      <c r="P259" s="45"/>
      <c r="Q259" s="45"/>
      <c r="R259" s="45">
        <f t="shared" si="117"/>
        <v>0</v>
      </c>
      <c r="S259" s="45">
        <f t="shared" si="118"/>
        <v>0</v>
      </c>
      <c r="T259" s="45"/>
      <c r="U259" s="376"/>
      <c r="V259" t="str">
        <f t="shared" si="127"/>
        <v/>
      </c>
      <c r="X259" s="373"/>
      <c r="Y259" s="45"/>
      <c r="Z259" s="45"/>
      <c r="AA259" s="45"/>
      <c r="AB259" s="374"/>
      <c r="AC259" s="374"/>
      <c r="AD259" s="374"/>
      <c r="AE259" s="376"/>
    </row>
    <row r="260" spans="2:31" x14ac:dyDescent="0.25">
      <c r="B260" s="373">
        <f t="shared" si="124"/>
        <v>12</v>
      </c>
      <c r="C260" s="45">
        <f t="shared" si="125"/>
        <v>173</v>
      </c>
      <c r="D260" s="45">
        <f t="shared" si="126"/>
        <v>234</v>
      </c>
      <c r="E260" s="45">
        <f t="shared" si="114"/>
        <v>0</v>
      </c>
      <c r="F260" s="374" t="str">
        <f t="shared" si="139"/>
        <v>lightSampleStatus</v>
      </c>
      <c r="G260" s="375" t="str">
        <f>regList!J28</f>
        <v>PhaseReadoutMSB</v>
      </c>
      <c r="H260" s="45" t="str">
        <f>regList!I28</f>
        <v>D8</v>
      </c>
      <c r="I260" s="375" t="s">
        <v>737</v>
      </c>
      <c r="J260" s="45">
        <v>0</v>
      </c>
      <c r="K260" s="45">
        <v>16</v>
      </c>
      <c r="L260" s="45" t="str">
        <f t="shared" si="123"/>
        <v>FFFF</v>
      </c>
      <c r="M260" s="45" t="str">
        <f t="shared" si="116"/>
        <v>R</v>
      </c>
      <c r="N260" s="45"/>
      <c r="O260" s="45" t="str">
        <f>IF(J260&lt;&gt;"",DEC2HEX(getValFromImage(HEX2DEC(H260),J260,HEX2DEC(L260),regImage)),getValFromImage(HEX2DEC(H259),J259,HEX2DEC(L259),regImage))</f>
        <v>115C</v>
      </c>
      <c r="P260" s="45"/>
      <c r="Q260" s="45"/>
      <c r="R260" s="45">
        <f t="shared" si="117"/>
        <v>0</v>
      </c>
      <c r="S260" s="45">
        <f t="shared" si="118"/>
        <v>0</v>
      </c>
      <c r="T260" s="45"/>
      <c r="U260" s="376"/>
      <c r="V260" t="str">
        <f t="shared" si="127"/>
        <v/>
      </c>
      <c r="X260" s="373"/>
      <c r="Y260" s="45"/>
      <c r="Z260" s="45"/>
      <c r="AA260" s="45"/>
      <c r="AB260" s="374"/>
      <c r="AC260" s="374"/>
      <c r="AD260" s="374"/>
      <c r="AE260" s="376"/>
    </row>
    <row r="261" spans="2:31" x14ac:dyDescent="0.25">
      <c r="B261" s="373">
        <f t="shared" si="124"/>
        <v>12</v>
      </c>
      <c r="C261" s="45">
        <f t="shared" si="125"/>
        <v>174</v>
      </c>
      <c r="D261" s="45">
        <f t="shared" si="126"/>
        <v>234</v>
      </c>
      <c r="E261" s="45">
        <f t="shared" si="114"/>
        <v>0</v>
      </c>
      <c r="F261" s="374" t="str">
        <f t="shared" si="139"/>
        <v>lightSampleStatus</v>
      </c>
      <c r="G261" s="375" t="str">
        <f>regList!J29</f>
        <v>PhaseReadoutLSB</v>
      </c>
      <c r="H261" s="45" t="str">
        <f>regList!I29</f>
        <v>D9</v>
      </c>
      <c r="I261" s="375"/>
      <c r="J261" s="45"/>
      <c r="K261" s="45"/>
      <c r="L261" s="45" t="str">
        <f t="shared" si="123"/>
        <v/>
      </c>
      <c r="M261" s="45" t="str">
        <f t="shared" si="116"/>
        <v>R</v>
      </c>
      <c r="N261" s="45"/>
      <c r="O261" s="45">
        <f>IF(J261&lt;&gt;"",DEC2HEX(getValFromImage(HEX2DEC(H261),J261,HEX2DEC(L261),regImage)),getValFromImage(HEX2DEC(H260),J260,HEX2DEC(L260),regImage))</f>
        <v>4444</v>
      </c>
      <c r="P261" s="45"/>
      <c r="Q261" s="45"/>
      <c r="R261" s="45">
        <f t="shared" si="117"/>
        <v>0</v>
      </c>
      <c r="S261" s="45">
        <f t="shared" si="118"/>
        <v>0</v>
      </c>
      <c r="T261" s="45"/>
      <c r="U261" s="376"/>
      <c r="V261" t="str">
        <f t="shared" si="127"/>
        <v/>
      </c>
      <c r="X261" s="373"/>
      <c r="Y261" s="45"/>
      <c r="Z261" s="45"/>
      <c r="AA261" s="45"/>
      <c r="AB261" s="374"/>
      <c r="AC261" s="374"/>
      <c r="AD261" s="374"/>
      <c r="AE261" s="376"/>
    </row>
    <row r="262" spans="2:31" x14ac:dyDescent="0.25">
      <c r="B262" s="373">
        <f t="shared" si="124"/>
        <v>12</v>
      </c>
      <c r="C262" s="45">
        <f t="shared" si="125"/>
        <v>175</v>
      </c>
      <c r="D262" s="45">
        <f t="shared" si="126"/>
        <v>235</v>
      </c>
      <c r="E262" s="45">
        <f t="shared" si="114"/>
        <v>0</v>
      </c>
      <c r="F262" s="374" t="str">
        <f t="shared" si="139"/>
        <v>lightSampleStatus</v>
      </c>
      <c r="G262" s="375" t="str">
        <f>regList!J30</f>
        <v>IRawExponent</v>
      </c>
      <c r="H262" s="45" t="str">
        <f>regList!I30</f>
        <v>DA</v>
      </c>
      <c r="I262" s="375" t="s">
        <v>738</v>
      </c>
      <c r="J262" s="45">
        <v>0</v>
      </c>
      <c r="K262" s="45">
        <v>8</v>
      </c>
      <c r="L262" s="45" t="str">
        <f t="shared" si="123"/>
        <v>FF</v>
      </c>
      <c r="M262" s="45" t="str">
        <f t="shared" si="116"/>
        <v>R</v>
      </c>
      <c r="N262" s="45"/>
      <c r="O262" s="45" t="str">
        <f>IF(J262&lt;&gt;"",DEC2HEX(getValFromImage(HEX2DEC(H262),J262,HEX2DEC(L262),regImage)),getValFromImage(HEX2DEC(H261),J261,HEX2DEC(L261),regImage))</f>
        <v>4C</v>
      </c>
      <c r="P262" s="45">
        <f>HEX2DEC(O262)</f>
        <v>76</v>
      </c>
      <c r="Q262" s="45"/>
      <c r="R262" s="45">
        <f t="shared" si="117"/>
        <v>0</v>
      </c>
      <c r="S262" s="45">
        <f t="shared" si="118"/>
        <v>0</v>
      </c>
      <c r="T262" s="45"/>
      <c r="U262" s="376"/>
      <c r="V262" t="str">
        <f t="shared" si="127"/>
        <v/>
      </c>
      <c r="X262" s="373"/>
      <c r="Y262" s="45"/>
      <c r="Z262" s="45"/>
      <c r="AA262" s="45"/>
      <c r="AB262" s="374"/>
      <c r="AC262" s="374"/>
      <c r="AD262" s="374"/>
      <c r="AE262" s="376"/>
    </row>
    <row r="263" spans="2:31" x14ac:dyDescent="0.25">
      <c r="B263" s="373">
        <f t="shared" si="124"/>
        <v>12</v>
      </c>
      <c r="C263" s="45">
        <f t="shared" si="125"/>
        <v>176</v>
      </c>
      <c r="D263" s="45">
        <f t="shared" si="126"/>
        <v>236</v>
      </c>
      <c r="E263" s="45">
        <f t="shared" si="114"/>
        <v>0</v>
      </c>
      <c r="F263" s="374" t="str">
        <f t="shared" si="139"/>
        <v>lightSampleStatus</v>
      </c>
      <c r="G263" s="375" t="str">
        <f>regList!J31</f>
        <v>IRawMSB</v>
      </c>
      <c r="H263" s="45" t="str">
        <f>regList!I31</f>
        <v>DB</v>
      </c>
      <c r="I263" s="375" t="s">
        <v>749</v>
      </c>
      <c r="J263" s="45">
        <v>0</v>
      </c>
      <c r="K263" s="45">
        <v>16</v>
      </c>
      <c r="L263" s="45" t="str">
        <f t="shared" si="123"/>
        <v>FFFF</v>
      </c>
      <c r="M263" s="45" t="str">
        <f t="shared" si="116"/>
        <v>R</v>
      </c>
      <c r="N263" s="45"/>
      <c r="O263" s="45" t="str">
        <f>IF(J263&lt;&gt;"",DEC2HEX(getValFromImage(HEX2DEC(H263),J263,HEX2DEC(L263),regImage)),getValFromImage(HEX2DEC(H262),J262,HEX2DEC(L262),regImage))</f>
        <v>544A</v>
      </c>
      <c r="P263" s="45"/>
      <c r="Q263" s="45"/>
      <c r="R263" s="45">
        <f t="shared" si="117"/>
        <v>0</v>
      </c>
      <c r="S263" s="45">
        <f t="shared" si="118"/>
        <v>0</v>
      </c>
      <c r="T263" s="45"/>
      <c r="U263" s="376"/>
      <c r="V263" t="str">
        <f t="shared" si="127"/>
        <v/>
      </c>
      <c r="X263" s="373"/>
      <c r="Y263" s="45"/>
      <c r="Z263" s="45"/>
      <c r="AA263" s="45"/>
      <c r="AB263" s="374"/>
      <c r="AC263" s="374"/>
      <c r="AD263" s="374"/>
      <c r="AE263" s="376"/>
    </row>
    <row r="264" spans="2:31" x14ac:dyDescent="0.25">
      <c r="B264" s="373">
        <f t="shared" si="124"/>
        <v>12</v>
      </c>
      <c r="C264" s="45">
        <f t="shared" si="125"/>
        <v>177</v>
      </c>
      <c r="D264" s="45">
        <f t="shared" si="126"/>
        <v>236</v>
      </c>
      <c r="E264" s="45">
        <f t="shared" si="114"/>
        <v>0</v>
      </c>
      <c r="F264" s="374" t="str">
        <f t="shared" si="139"/>
        <v>lightSampleStatus</v>
      </c>
      <c r="G264" s="375" t="str">
        <f>regList!J32</f>
        <v>IRawLSB</v>
      </c>
      <c r="H264" s="45" t="str">
        <f>regList!I32</f>
        <v>DC</v>
      </c>
      <c r="I264" s="375"/>
      <c r="J264" s="45"/>
      <c r="K264" s="45"/>
      <c r="L264" s="45" t="str">
        <f t="shared" si="123"/>
        <v/>
      </c>
      <c r="M264" s="45" t="str">
        <f t="shared" si="116"/>
        <v>R</v>
      </c>
      <c r="N264" s="45"/>
      <c r="O264" s="45">
        <f>IF(J264&lt;&gt;"",DEC2HEX(getValFromImage(HEX2DEC(H264),J264,HEX2DEC(L264),regImage)),getValFromImage(HEX2DEC(H263),J263,HEX2DEC(L263),regImage))</f>
        <v>21578</v>
      </c>
      <c r="P264" s="45">
        <f>256*HEX2DEC(O263)+HEX2DEC(O264)</f>
        <v>5660536</v>
      </c>
      <c r="Q264" s="45"/>
      <c r="R264" s="45">
        <f t="shared" si="117"/>
        <v>0</v>
      </c>
      <c r="S264" s="45">
        <f t="shared" si="118"/>
        <v>0</v>
      </c>
      <c r="T264" s="45"/>
      <c r="U264" s="376"/>
      <c r="V264" t="str">
        <f t="shared" si="127"/>
        <v/>
      </c>
      <c r="X264" s="373"/>
      <c r="Y264" s="45"/>
      <c r="Z264" s="45"/>
      <c r="AA264" s="45"/>
      <c r="AB264" s="374"/>
      <c r="AC264" s="374"/>
      <c r="AD264" s="374"/>
      <c r="AE264" s="376"/>
    </row>
    <row r="265" spans="2:31" x14ac:dyDescent="0.25">
      <c r="B265" s="373">
        <f t="shared" si="124"/>
        <v>12</v>
      </c>
      <c r="C265" s="45">
        <f t="shared" si="125"/>
        <v>178</v>
      </c>
      <c r="D265" s="45">
        <f t="shared" si="126"/>
        <v>237</v>
      </c>
      <c r="E265" s="45">
        <f t="shared" si="114"/>
        <v>0</v>
      </c>
      <c r="F265" s="374" t="str">
        <f t="shared" si="139"/>
        <v>lightSampleStatus</v>
      </c>
      <c r="G265" s="375" t="str">
        <f>regList!J33</f>
        <v>QRawExponent</v>
      </c>
      <c r="H265" s="45" t="str">
        <f>regList!I33</f>
        <v>DD</v>
      </c>
      <c r="I265" s="375" t="s">
        <v>739</v>
      </c>
      <c r="J265" s="45">
        <v>0</v>
      </c>
      <c r="K265" s="45">
        <v>8</v>
      </c>
      <c r="L265" s="45" t="str">
        <f t="shared" si="123"/>
        <v>FF</v>
      </c>
      <c r="M265" s="45" t="str">
        <f t="shared" si="116"/>
        <v>R</v>
      </c>
      <c r="N265" s="45"/>
      <c r="O265" s="45" t="str">
        <f>IF(J265&lt;&gt;"",DEC2HEX(getValFromImage(HEX2DEC(H265),J265,HEX2DEC(L265),regImage)),getValFromImage(HEX2DEC(H264),J264,HEX2DEC(L264),regImage))</f>
        <v>4B</v>
      </c>
      <c r="P265" s="45"/>
      <c r="Q265" s="45"/>
      <c r="R265" s="45">
        <f t="shared" si="117"/>
        <v>0</v>
      </c>
      <c r="S265" s="45">
        <f t="shared" si="118"/>
        <v>0</v>
      </c>
      <c r="T265" s="45"/>
      <c r="U265" s="376"/>
      <c r="V265" t="str">
        <f t="shared" si="127"/>
        <v/>
      </c>
      <c r="X265" s="373"/>
      <c r="Y265" s="45"/>
      <c r="Z265" s="45"/>
      <c r="AA265" s="45"/>
      <c r="AB265" s="374"/>
      <c r="AC265" s="374"/>
      <c r="AD265" s="374"/>
      <c r="AE265" s="376"/>
    </row>
    <row r="266" spans="2:31" x14ac:dyDescent="0.25">
      <c r="B266" s="373">
        <f t="shared" si="124"/>
        <v>12</v>
      </c>
      <c r="C266" s="45">
        <f t="shared" si="125"/>
        <v>179</v>
      </c>
      <c r="D266" s="45">
        <f t="shared" si="126"/>
        <v>238</v>
      </c>
      <c r="E266" s="45">
        <f t="shared" si="114"/>
        <v>0</v>
      </c>
      <c r="F266" s="374" t="str">
        <f t="shared" si="139"/>
        <v>lightSampleStatus</v>
      </c>
      <c r="G266" s="375" t="str">
        <f>regList!J34</f>
        <v>QRawMSB</v>
      </c>
      <c r="H266" s="45" t="str">
        <f>regList!I34</f>
        <v>DE</v>
      </c>
      <c r="I266" s="375" t="s">
        <v>750</v>
      </c>
      <c r="J266" s="45">
        <v>0</v>
      </c>
      <c r="K266" s="45">
        <v>16</v>
      </c>
      <c r="L266" s="45" t="str">
        <f t="shared" si="123"/>
        <v>FFFF</v>
      </c>
      <c r="M266" s="45" t="str">
        <f t="shared" si="116"/>
        <v>R</v>
      </c>
      <c r="N266" s="45"/>
      <c r="O266" s="45" t="str">
        <f>IF(J266&lt;&gt;"",DEC2HEX(getValFromImage(HEX2DEC(H266),J266,HEX2DEC(L266),regImage)),getValFromImage(HEX2DEC(H265),J265,HEX2DEC(L265),regImage))</f>
        <v>4C7F</v>
      </c>
      <c r="P266" s="45"/>
      <c r="Q266" s="45"/>
      <c r="R266" s="45">
        <f t="shared" si="117"/>
        <v>0</v>
      </c>
      <c r="S266" s="45">
        <f t="shared" si="118"/>
        <v>0</v>
      </c>
      <c r="T266" s="45"/>
      <c r="U266" s="376"/>
      <c r="V266" t="str">
        <f t="shared" si="127"/>
        <v/>
      </c>
      <c r="X266" s="373"/>
      <c r="Y266" s="45"/>
      <c r="Z266" s="45"/>
      <c r="AA266" s="45"/>
      <c r="AB266" s="374"/>
      <c r="AC266" s="374"/>
      <c r="AD266" s="374"/>
      <c r="AE266" s="376"/>
    </row>
    <row r="267" spans="2:31" x14ac:dyDescent="0.25">
      <c r="B267" s="373">
        <f t="shared" si="124"/>
        <v>12</v>
      </c>
      <c r="C267" s="45">
        <f t="shared" si="125"/>
        <v>180</v>
      </c>
      <c r="D267" s="45">
        <f t="shared" si="126"/>
        <v>238</v>
      </c>
      <c r="E267" s="45">
        <f t="shared" si="114"/>
        <v>0</v>
      </c>
      <c r="F267" s="374" t="str">
        <f t="shared" si="139"/>
        <v>lightSampleStatus</v>
      </c>
      <c r="G267" s="375" t="str">
        <f>regList!J35</f>
        <v>QRawLSB</v>
      </c>
      <c r="H267" s="45" t="str">
        <f>regList!I35</f>
        <v>DF</v>
      </c>
      <c r="I267" s="375"/>
      <c r="J267" s="45"/>
      <c r="K267" s="45"/>
      <c r="L267" s="45" t="str">
        <f t="shared" si="123"/>
        <v/>
      </c>
      <c r="M267" s="45" t="str">
        <f t="shared" ref="M267:M298" si="140">M266</f>
        <v>R</v>
      </c>
      <c r="N267" s="45"/>
      <c r="O267" s="45">
        <f>IF(J267&lt;&gt;"",DEC2HEX(getValFromImage(HEX2DEC(H267),J267,HEX2DEC(L267),regImage)),getValFromImage(HEX2DEC(H266),J266,HEX2DEC(L266),regImage))</f>
        <v>19583</v>
      </c>
      <c r="P267" s="45"/>
      <c r="Q267" s="45"/>
      <c r="R267" s="45">
        <f t="shared" ref="R267:R279" si="141">R266</f>
        <v>0</v>
      </c>
      <c r="S267" s="45">
        <f t="shared" ref="S267:S279" si="142">S266</f>
        <v>0</v>
      </c>
      <c r="T267" s="45"/>
      <c r="U267" s="376"/>
      <c r="V267" t="str">
        <f t="shared" si="127"/>
        <v/>
      </c>
      <c r="X267" s="373"/>
      <c r="Y267" s="45"/>
      <c r="Z267" s="45"/>
      <c r="AA267" s="45"/>
      <c r="AB267" s="374"/>
      <c r="AC267" s="374"/>
      <c r="AD267" s="374"/>
      <c r="AE267" s="376"/>
    </row>
    <row r="268" spans="2:31" x14ac:dyDescent="0.25">
      <c r="B268" s="373">
        <f t="shared" si="124"/>
        <v>12</v>
      </c>
      <c r="C268" s="45">
        <f t="shared" si="125"/>
        <v>181</v>
      </c>
      <c r="D268" s="45">
        <f t="shared" si="126"/>
        <v>239</v>
      </c>
      <c r="E268" s="45">
        <f t="shared" si="114"/>
        <v>0</v>
      </c>
      <c r="F268" s="374" t="str">
        <f t="shared" si="139"/>
        <v>lightSampleStatus</v>
      </c>
      <c r="G268" s="375" t="str">
        <f>regList!J36</f>
        <v>EmitterVoltageBefore</v>
      </c>
      <c r="H268" s="45" t="str">
        <f>regList!I36</f>
        <v>E0</v>
      </c>
      <c r="I268" s="375" t="s">
        <v>740</v>
      </c>
      <c r="J268" s="45">
        <v>0</v>
      </c>
      <c r="K268" s="45">
        <v>8</v>
      </c>
      <c r="L268" s="45" t="str">
        <f t="shared" si="123"/>
        <v>FF</v>
      </c>
      <c r="M268" s="45" t="str">
        <f t="shared" si="140"/>
        <v>R</v>
      </c>
      <c r="N268" s="45"/>
      <c r="O268" s="45" t="str">
        <f>IF(J268&lt;&gt;"",DEC2HEX(getValFromImage(HEX2DEC(H268),J268,HEX2DEC(L268),regImage)),getValFromImage(HEX2DEC(H267),J267,HEX2DEC(L267),regImage))</f>
        <v>7F</v>
      </c>
      <c r="P268" s="45"/>
      <c r="Q268" s="45"/>
      <c r="R268" s="45">
        <f t="shared" si="141"/>
        <v>0</v>
      </c>
      <c r="S268" s="45">
        <f t="shared" si="142"/>
        <v>0</v>
      </c>
      <c r="T268" s="45"/>
      <c r="U268" s="376"/>
      <c r="V268" t="str">
        <f t="shared" si="127"/>
        <v/>
      </c>
      <c r="X268" s="373"/>
      <c r="Y268" s="45"/>
      <c r="Z268" s="45"/>
      <c r="AA268" s="45"/>
      <c r="AB268" s="374"/>
      <c r="AC268" s="374"/>
      <c r="AD268" s="374"/>
      <c r="AE268" s="376"/>
    </row>
    <row r="269" spans="2:31" x14ac:dyDescent="0.25">
      <c r="B269" s="373">
        <f t="shared" si="124"/>
        <v>12</v>
      </c>
      <c r="C269" s="45">
        <f t="shared" si="125"/>
        <v>182</v>
      </c>
      <c r="D269" s="45">
        <f t="shared" si="126"/>
        <v>240</v>
      </c>
      <c r="E269" s="45">
        <f t="shared" si="114"/>
        <v>0</v>
      </c>
      <c r="F269" s="374" t="str">
        <f t="shared" si="139"/>
        <v>lightSampleStatus</v>
      </c>
      <c r="G269" s="375" t="str">
        <f>regList!J37</f>
        <v>EmitterVoltageAfter</v>
      </c>
      <c r="H269" s="45" t="str">
        <f>regList!I37</f>
        <v>E1</v>
      </c>
      <c r="I269" s="375" t="s">
        <v>741</v>
      </c>
      <c r="J269" s="45">
        <v>0</v>
      </c>
      <c r="K269" s="45">
        <v>8</v>
      </c>
      <c r="L269" s="45" t="str">
        <f t="shared" si="123"/>
        <v>FF</v>
      </c>
      <c r="M269" s="45" t="str">
        <f t="shared" si="140"/>
        <v>R</v>
      </c>
      <c r="N269" s="45"/>
      <c r="O269" s="45" t="str">
        <f>IF(J269&lt;&gt;"",DEC2HEX(getValFromImage(HEX2DEC(H269),J269,HEX2DEC(L269),regImage)),getValFromImage(HEX2DEC(H268),J268,HEX2DEC(L268),regImage))</f>
        <v>FF</v>
      </c>
      <c r="P269" s="45"/>
      <c r="Q269" s="45"/>
      <c r="R269" s="45">
        <f t="shared" si="141"/>
        <v>0</v>
      </c>
      <c r="S269" s="45">
        <f t="shared" si="142"/>
        <v>0</v>
      </c>
      <c r="T269" s="45"/>
      <c r="U269" s="376"/>
      <c r="V269" t="str">
        <f t="shared" si="127"/>
        <v/>
      </c>
      <c r="X269" s="373"/>
      <c r="Y269" s="45"/>
      <c r="Z269" s="45"/>
      <c r="AA269" s="45"/>
      <c r="AB269" s="374"/>
      <c r="AC269" s="374"/>
      <c r="AD269" s="374"/>
      <c r="AE269" s="376"/>
    </row>
    <row r="270" spans="2:31" x14ac:dyDescent="0.25">
      <c r="B270" s="373">
        <f t="shared" si="124"/>
        <v>12</v>
      </c>
      <c r="C270" s="45">
        <f t="shared" si="125"/>
        <v>183</v>
      </c>
      <c r="D270" s="45">
        <f t="shared" si="126"/>
        <v>241</v>
      </c>
      <c r="E270" s="45">
        <f t="shared" si="114"/>
        <v>0</v>
      </c>
      <c r="F270" s="374" t="str">
        <f t="shared" si="139"/>
        <v>lightSampleStatus</v>
      </c>
      <c r="G270" s="375" t="str">
        <f>regList!J38</f>
        <v>AFETemperature</v>
      </c>
      <c r="H270" s="45" t="str">
        <f>regList!I38</f>
        <v>E2</v>
      </c>
      <c r="I270" s="375" t="s">
        <v>742</v>
      </c>
      <c r="J270" s="45">
        <v>0</v>
      </c>
      <c r="K270" s="45">
        <v>8</v>
      </c>
      <c r="L270" s="45" t="str">
        <f t="shared" si="123"/>
        <v>FF</v>
      </c>
      <c r="M270" s="45" t="str">
        <f t="shared" si="140"/>
        <v>R</v>
      </c>
      <c r="N270" s="45"/>
      <c r="O270" s="45" t="str">
        <f>IF(J270&lt;&gt;"",DEC2HEX(getValFromImage(HEX2DEC(H270),J270,HEX2DEC(L270),regImage)),getValFromImage(HEX2DEC(H269),J269,HEX2DEC(L269),regImage))</f>
        <v>55</v>
      </c>
      <c r="P270" s="45"/>
      <c r="Q270" s="45"/>
      <c r="R270" s="45">
        <f t="shared" si="141"/>
        <v>0</v>
      </c>
      <c r="S270" s="45">
        <f t="shared" si="142"/>
        <v>0</v>
      </c>
      <c r="T270" s="45"/>
      <c r="U270" s="376"/>
      <c r="V270" t="str">
        <f t="shared" si="127"/>
        <v/>
      </c>
      <c r="X270" s="373"/>
      <c r="Y270" s="45"/>
      <c r="Z270" s="45"/>
      <c r="AA270" s="45"/>
      <c r="AB270" s="374"/>
      <c r="AC270" s="374"/>
      <c r="AD270" s="374"/>
      <c r="AE270" s="376"/>
    </row>
    <row r="271" spans="2:31" x14ac:dyDescent="0.25">
      <c r="B271" s="373">
        <f t="shared" si="124"/>
        <v>12</v>
      </c>
      <c r="C271" s="45">
        <f t="shared" si="125"/>
        <v>184</v>
      </c>
      <c r="D271" s="45">
        <f t="shared" si="126"/>
        <v>242</v>
      </c>
      <c r="E271" s="45">
        <f t="shared" si="114"/>
        <v>0</v>
      </c>
      <c r="F271" s="374" t="str">
        <f t="shared" si="139"/>
        <v>lightSampleStatus</v>
      </c>
      <c r="G271" s="375" t="str">
        <f>regList!J39</f>
        <v>AmbientADC</v>
      </c>
      <c r="H271" s="45" t="str">
        <f>regList!I39</f>
        <v>E3</v>
      </c>
      <c r="I271" s="375" t="s">
        <v>743</v>
      </c>
      <c r="J271" s="45">
        <v>0</v>
      </c>
      <c r="K271" s="45">
        <v>8</v>
      </c>
      <c r="L271" s="45" t="str">
        <f t="shared" si="123"/>
        <v>FF</v>
      </c>
      <c r="M271" s="45" t="str">
        <f t="shared" si="140"/>
        <v>R</v>
      </c>
      <c r="N271" s="45"/>
      <c r="O271" s="45" t="str">
        <f>IF(J271&lt;&gt;"",DEC2HEX(getValFromImage(HEX2DEC(H271),J271,HEX2DEC(L271),regImage)),getValFromImage(HEX2DEC(H270),J270,HEX2DEC(L270),regImage))</f>
        <v>1</v>
      </c>
      <c r="P271" s="45"/>
      <c r="Q271" s="45"/>
      <c r="R271" s="45">
        <f t="shared" si="141"/>
        <v>0</v>
      </c>
      <c r="S271" s="45">
        <f t="shared" si="142"/>
        <v>0</v>
      </c>
      <c r="T271" s="45"/>
      <c r="U271" s="376"/>
      <c r="V271" t="str">
        <f t="shared" si="127"/>
        <v/>
      </c>
      <c r="X271" s="373"/>
      <c r="Y271" s="45"/>
      <c r="Z271" s="45"/>
      <c r="AA271" s="45"/>
      <c r="AB271" s="374"/>
      <c r="AC271" s="374"/>
      <c r="AD271" s="374"/>
      <c r="AE271" s="376"/>
    </row>
    <row r="272" spans="2:31" x14ac:dyDescent="0.25">
      <c r="B272" s="373">
        <f t="shared" si="124"/>
        <v>12</v>
      </c>
      <c r="C272" s="45">
        <f t="shared" si="125"/>
        <v>185</v>
      </c>
      <c r="D272" s="45">
        <f t="shared" si="126"/>
        <v>243</v>
      </c>
      <c r="E272" s="45">
        <f t="shared" ref="E272:E298" si="143">COUNTIF(APIfields,D272)</f>
        <v>0</v>
      </c>
      <c r="F272" s="374" t="str">
        <f t="shared" si="139"/>
        <v>lightSampleStatus</v>
      </c>
      <c r="G272" s="375" t="str">
        <f>regList!J40</f>
        <v>VGA1</v>
      </c>
      <c r="H272" s="45" t="str">
        <f>regList!I40</f>
        <v>E4</v>
      </c>
      <c r="I272" s="375" t="s">
        <v>744</v>
      </c>
      <c r="J272" s="45">
        <v>0</v>
      </c>
      <c r="K272" s="45">
        <v>8</v>
      </c>
      <c r="L272" s="45" t="str">
        <f t="shared" si="123"/>
        <v>FF</v>
      </c>
      <c r="M272" s="45" t="str">
        <f t="shared" si="140"/>
        <v>R</v>
      </c>
      <c r="N272" s="45"/>
      <c r="O272" s="45" t="str">
        <f>IF(J272&lt;&gt;"",DEC2HEX(getValFromImage(HEX2DEC(H272),J272,HEX2DEC(L272),regImage)),getValFromImage(HEX2DEC(H271),J271,HEX2DEC(L271),regImage))</f>
        <v>40</v>
      </c>
      <c r="P272" s="45"/>
      <c r="Q272" s="45"/>
      <c r="R272" s="45">
        <f t="shared" si="141"/>
        <v>0</v>
      </c>
      <c r="S272" s="45">
        <f t="shared" si="142"/>
        <v>0</v>
      </c>
      <c r="T272" s="45"/>
      <c r="U272" s="376"/>
      <c r="V272" t="str">
        <f t="shared" si="127"/>
        <v/>
      </c>
      <c r="X272" s="373"/>
      <c r="Y272" s="45"/>
      <c r="Z272" s="45"/>
      <c r="AA272" s="45"/>
      <c r="AB272" s="374"/>
      <c r="AC272" s="374"/>
      <c r="AD272" s="374"/>
      <c r="AE272" s="376"/>
    </row>
    <row r="273" spans="2:31" x14ac:dyDescent="0.25">
      <c r="B273" s="373">
        <f t="shared" si="124"/>
        <v>12</v>
      </c>
      <c r="C273" s="45">
        <f t="shared" si="125"/>
        <v>186</v>
      </c>
      <c r="D273" s="45">
        <f t="shared" si="126"/>
        <v>244</v>
      </c>
      <c r="E273" s="45">
        <f t="shared" si="143"/>
        <v>0</v>
      </c>
      <c r="F273" s="374" t="str">
        <f t="shared" si="139"/>
        <v>lightSampleStatus</v>
      </c>
      <c r="G273" s="375" t="str">
        <f>regList!J41</f>
        <v>VGA2</v>
      </c>
      <c r="H273" s="45" t="str">
        <f>regList!I41</f>
        <v>E5</v>
      </c>
      <c r="I273" s="375" t="s">
        <v>745</v>
      </c>
      <c r="J273" s="45">
        <v>0</v>
      </c>
      <c r="K273" s="45">
        <v>8</v>
      </c>
      <c r="L273" s="45" t="str">
        <f t="shared" si="123"/>
        <v>FF</v>
      </c>
      <c r="M273" s="45" t="str">
        <f t="shared" si="140"/>
        <v>R</v>
      </c>
      <c r="N273" s="45"/>
      <c r="O273" s="45" t="str">
        <f>IF(J273&lt;&gt;"",DEC2HEX(getValFromImage(HEX2DEC(H273),J273,HEX2DEC(L273),regImage)),getValFromImage(HEX2DEC(H272),J272,HEX2DEC(L272),regImage))</f>
        <v>40</v>
      </c>
      <c r="P273" s="45">
        <f>(HEX2DEC(O272)+1)*HEX2DEC(O273)</f>
        <v>4160</v>
      </c>
      <c r="Q273" s="45" t="s">
        <v>571</v>
      </c>
      <c r="R273" s="45">
        <f t="shared" si="141"/>
        <v>0</v>
      </c>
      <c r="S273" s="45">
        <f t="shared" si="142"/>
        <v>0</v>
      </c>
      <c r="T273" s="45"/>
      <c r="U273" s="376"/>
      <c r="V273" t="str">
        <f t="shared" si="127"/>
        <v/>
      </c>
      <c r="X273" s="373"/>
      <c r="Y273" s="45"/>
      <c r="Z273" s="45"/>
      <c r="AA273" s="45"/>
      <c r="AB273" s="374"/>
      <c r="AC273" s="374"/>
      <c r="AD273" s="374"/>
      <c r="AE273" s="376"/>
    </row>
    <row r="274" spans="2:31" x14ac:dyDescent="0.25">
      <c r="B274" s="373">
        <f t="shared" si="124"/>
        <v>12</v>
      </c>
      <c r="C274" s="45">
        <f t="shared" si="125"/>
        <v>187</v>
      </c>
      <c r="D274" s="45">
        <f t="shared" si="126"/>
        <v>245</v>
      </c>
      <c r="E274" s="45">
        <f t="shared" si="143"/>
        <v>0</v>
      </c>
      <c r="F274" s="374" t="str">
        <f t="shared" si="139"/>
        <v>lightSampleStatus</v>
      </c>
      <c r="G274" s="375" t="str">
        <f>regList!J42</f>
        <v>GainMSB</v>
      </c>
      <c r="H274" s="45" t="str">
        <f>regList!I42</f>
        <v>E6</v>
      </c>
      <c r="I274" s="375" t="s">
        <v>746</v>
      </c>
      <c r="J274" s="45">
        <v>0</v>
      </c>
      <c r="K274" s="45">
        <v>16</v>
      </c>
      <c r="L274" s="45" t="str">
        <f t="shared" si="123"/>
        <v>FFFF</v>
      </c>
      <c r="M274" s="45" t="str">
        <f t="shared" si="140"/>
        <v>R</v>
      </c>
      <c r="N274" s="45"/>
      <c r="O274" s="45" t="str">
        <f>IF(J274&lt;&gt;"",DEC2HEX(getValFromImage(HEX2DEC(H274),J274,HEX2DEC(L274),regImage)),getValFromImage(HEX2DEC(H273),J273,HEX2DEC(L273),regImage))</f>
        <v>1040</v>
      </c>
      <c r="P274" s="45">
        <f>P275-P273</f>
        <v>1077536</v>
      </c>
      <c r="Q274" s="45"/>
      <c r="R274" s="45">
        <f t="shared" si="141"/>
        <v>0</v>
      </c>
      <c r="S274" s="45">
        <f t="shared" si="142"/>
        <v>0</v>
      </c>
      <c r="T274" s="45"/>
      <c r="U274" s="376"/>
      <c r="V274" t="str">
        <f t="shared" si="127"/>
        <v/>
      </c>
      <c r="X274" s="373"/>
      <c r="Y274" s="45"/>
      <c r="Z274" s="45"/>
      <c r="AA274" s="45"/>
      <c r="AB274" s="374"/>
      <c r="AC274" s="374"/>
      <c r="AD274" s="374"/>
      <c r="AE274" s="376"/>
    </row>
    <row r="275" spans="2:31" x14ac:dyDescent="0.25">
      <c r="B275" s="373">
        <f t="shared" si="124"/>
        <v>12</v>
      </c>
      <c r="C275" s="45">
        <f t="shared" si="125"/>
        <v>188</v>
      </c>
      <c r="D275" s="45">
        <f t="shared" si="126"/>
        <v>245</v>
      </c>
      <c r="E275" s="45">
        <f t="shared" si="143"/>
        <v>0</v>
      </c>
      <c r="F275" s="374" t="str">
        <f t="shared" si="139"/>
        <v>lightSampleStatus</v>
      </c>
      <c r="G275" s="375" t="str">
        <f>regList!J43</f>
        <v>GainLSB</v>
      </c>
      <c r="H275" s="45" t="str">
        <f>regList!I43</f>
        <v>E7</v>
      </c>
      <c r="I275" s="375"/>
      <c r="J275" s="45"/>
      <c r="K275" s="45"/>
      <c r="L275" s="45" t="str">
        <f t="shared" si="123"/>
        <v/>
      </c>
      <c r="M275" s="45" t="str">
        <f t="shared" si="140"/>
        <v>R</v>
      </c>
      <c r="N275" s="45"/>
      <c r="O275" s="45">
        <f>IF(J275&lt;&gt;"",DEC2HEX(getValFromImage(HEX2DEC(H275),J275,HEX2DEC(L275),regImage)),getValFromImage(HEX2DEC(H274),J274,HEX2DEC(L274),regImage))</f>
        <v>4160</v>
      </c>
      <c r="P275" s="45">
        <f>256*HEX2DEC(O274)+HEX2DEC(O275)</f>
        <v>1081696</v>
      </c>
      <c r="Q275" s="45" t="s">
        <v>571</v>
      </c>
      <c r="R275" s="45">
        <f t="shared" si="141"/>
        <v>0</v>
      </c>
      <c r="S275" s="45">
        <f t="shared" si="142"/>
        <v>0</v>
      </c>
      <c r="T275" s="45"/>
      <c r="U275" s="376"/>
      <c r="V275" t="str">
        <f t="shared" si="127"/>
        <v/>
      </c>
      <c r="X275" s="373"/>
      <c r="Y275" s="45"/>
      <c r="Z275" s="45"/>
      <c r="AA275" s="45"/>
      <c r="AB275" s="374"/>
      <c r="AC275" s="374"/>
      <c r="AD275" s="374"/>
      <c r="AE275" s="376"/>
    </row>
    <row r="276" spans="2:31" x14ac:dyDescent="0.25">
      <c r="B276" s="373">
        <f t="shared" si="124"/>
        <v>12</v>
      </c>
      <c r="C276" s="45">
        <f t="shared" si="125"/>
        <v>189</v>
      </c>
      <c r="D276" s="45">
        <f t="shared" si="126"/>
        <v>246</v>
      </c>
      <c r="E276" s="45">
        <f t="shared" si="143"/>
        <v>0</v>
      </c>
      <c r="F276" s="374" t="str">
        <f t="shared" si="139"/>
        <v>lightSampleStatus</v>
      </c>
      <c r="G276" s="375" t="str">
        <f>regList!J44</f>
        <v>IADCMSB</v>
      </c>
      <c r="H276" s="45" t="str">
        <f>regList!I44</f>
        <v>E8</v>
      </c>
      <c r="I276" s="375" t="s">
        <v>747</v>
      </c>
      <c r="J276" s="45">
        <v>0</v>
      </c>
      <c r="K276" s="45">
        <v>16</v>
      </c>
      <c r="L276" s="45" t="str">
        <f t="shared" si="123"/>
        <v>FFFF</v>
      </c>
      <c r="M276" s="45" t="str">
        <f t="shared" si="140"/>
        <v>R</v>
      </c>
      <c r="N276" s="45"/>
      <c r="O276" s="45" t="str">
        <f>IF(J276&lt;&gt;"",DEC2HEX(getValFromImage(HEX2DEC(H276),J276,HEX2DEC(L276),regImage)),getValFromImage(HEX2DEC(H275),J275,HEX2DEC(L275),regImage))</f>
        <v>5BAF</v>
      </c>
      <c r="P276" s="45"/>
      <c r="Q276" s="45"/>
      <c r="R276" s="45">
        <f t="shared" si="141"/>
        <v>0</v>
      </c>
      <c r="S276" s="45">
        <f t="shared" si="142"/>
        <v>0</v>
      </c>
      <c r="T276" s="45"/>
      <c r="U276" s="376"/>
      <c r="V276" t="str">
        <f t="shared" si="127"/>
        <v/>
      </c>
      <c r="X276" s="373"/>
      <c r="Y276" s="45"/>
      <c r="Z276" s="45"/>
      <c r="AA276" s="45"/>
      <c r="AB276" s="374"/>
      <c r="AC276" s="374"/>
      <c r="AD276" s="374"/>
      <c r="AE276" s="376"/>
    </row>
    <row r="277" spans="2:31" x14ac:dyDescent="0.25">
      <c r="B277" s="373">
        <f t="shared" si="124"/>
        <v>12</v>
      </c>
      <c r="C277" s="45">
        <f t="shared" si="125"/>
        <v>190</v>
      </c>
      <c r="D277" s="45">
        <f t="shared" si="126"/>
        <v>246</v>
      </c>
      <c r="E277" s="45">
        <f t="shared" si="143"/>
        <v>0</v>
      </c>
      <c r="F277" s="374" t="str">
        <f t="shared" si="139"/>
        <v>lightSampleStatus</v>
      </c>
      <c r="G277" s="375" t="str">
        <f>regList!J45</f>
        <v>IADCLSB</v>
      </c>
      <c r="H277" s="45" t="str">
        <f>regList!I45</f>
        <v>E9</v>
      </c>
      <c r="I277" s="375"/>
      <c r="J277" s="45"/>
      <c r="K277" s="45"/>
      <c r="L277" s="45" t="str">
        <f t="shared" si="123"/>
        <v/>
      </c>
      <c r="M277" s="45" t="str">
        <f t="shared" si="140"/>
        <v>R</v>
      </c>
      <c r="N277" s="45"/>
      <c r="O277" s="45">
        <f>IF(J277&lt;&gt;"",DEC2HEX(getValFromImage(HEX2DEC(H277),J277,HEX2DEC(L277),regImage)),getValFromImage(HEX2DEC(H276),J276,HEX2DEC(L276),regImage))</f>
        <v>23471</v>
      </c>
      <c r="P277" s="45">
        <f>256*HEX2DEC(O276)+HEX2DEC(O277)</f>
        <v>6153073</v>
      </c>
      <c r="Q277" s="45">
        <f>(P277^2+P279^2)^0.5</f>
        <v>10570275.421550235</v>
      </c>
      <c r="R277" s="45">
        <f t="shared" si="141"/>
        <v>0</v>
      </c>
      <c r="S277" s="45">
        <f t="shared" si="142"/>
        <v>0</v>
      </c>
      <c r="T277" s="45"/>
      <c r="U277" s="376"/>
      <c r="V277" t="str">
        <f t="shared" si="127"/>
        <v/>
      </c>
      <c r="X277" s="373"/>
      <c r="Y277" s="45"/>
      <c r="Z277" s="45"/>
      <c r="AA277" s="45"/>
      <c r="AB277" s="374"/>
      <c r="AC277" s="374"/>
      <c r="AD277" s="374"/>
      <c r="AE277" s="376"/>
    </row>
    <row r="278" spans="2:31" x14ac:dyDescent="0.25">
      <c r="B278" s="373">
        <f t="shared" si="124"/>
        <v>12</v>
      </c>
      <c r="C278" s="45">
        <f t="shared" si="125"/>
        <v>191</v>
      </c>
      <c r="D278" s="45">
        <f t="shared" si="126"/>
        <v>247</v>
      </c>
      <c r="E278" s="45">
        <f t="shared" si="143"/>
        <v>0</v>
      </c>
      <c r="F278" s="374" t="str">
        <f t="shared" si="139"/>
        <v>lightSampleStatus</v>
      </c>
      <c r="G278" s="375" t="str">
        <f>regList!J46</f>
        <v>QADCMSB</v>
      </c>
      <c r="H278" s="45" t="str">
        <f>regList!I46</f>
        <v>EA</v>
      </c>
      <c r="I278" s="375" t="s">
        <v>748</v>
      </c>
      <c r="J278" s="45">
        <v>0</v>
      </c>
      <c r="K278" s="45">
        <v>16</v>
      </c>
      <c r="L278" s="45" t="str">
        <f t="shared" si="123"/>
        <v>FFFF</v>
      </c>
      <c r="M278" s="45" t="str">
        <f t="shared" si="140"/>
        <v>R</v>
      </c>
      <c r="N278" s="45"/>
      <c r="O278" s="45" t="str">
        <f>IF(J278&lt;&gt;"",DEC2HEX(getValFromImage(HEX2DEC(H278),J278,HEX2DEC(L278),regImage)),getValFromImage(HEX2DEC(H277),J277,HEX2DEC(L277),regImage))</f>
        <v>7FFE</v>
      </c>
      <c r="P278" s="45"/>
      <c r="Q278" s="45">
        <f>ATAN2(P277,P279)*180/PI()</f>
        <v>54.400847454592366</v>
      </c>
      <c r="R278" s="45">
        <f t="shared" si="141"/>
        <v>0</v>
      </c>
      <c r="S278" s="45">
        <f t="shared" si="142"/>
        <v>0</v>
      </c>
      <c r="T278" s="45"/>
      <c r="U278" s="376"/>
      <c r="V278" t="str">
        <f t="shared" si="127"/>
        <v/>
      </c>
      <c r="X278" s="373"/>
      <c r="Y278" s="45"/>
      <c r="Z278" s="45"/>
      <c r="AA278" s="45"/>
      <c r="AB278" s="374"/>
      <c r="AC278" s="374"/>
      <c r="AD278" s="374"/>
      <c r="AE278" s="376"/>
    </row>
    <row r="279" spans="2:31" x14ac:dyDescent="0.25">
      <c r="B279" s="373">
        <f t="shared" si="124"/>
        <v>12</v>
      </c>
      <c r="C279" s="45">
        <f t="shared" si="125"/>
        <v>192</v>
      </c>
      <c r="D279" s="45">
        <f t="shared" si="126"/>
        <v>247</v>
      </c>
      <c r="E279" s="45">
        <f t="shared" si="143"/>
        <v>0</v>
      </c>
      <c r="F279" s="374" t="str">
        <f t="shared" si="139"/>
        <v>lightSampleStatus</v>
      </c>
      <c r="G279" s="375" t="str">
        <f>regList!J47</f>
        <v>QADCLSB</v>
      </c>
      <c r="H279" s="45" t="str">
        <f>regList!I47</f>
        <v>EB</v>
      </c>
      <c r="I279" s="375"/>
      <c r="J279" s="45"/>
      <c r="K279" s="45"/>
      <c r="L279" s="45" t="str">
        <f t="shared" si="123"/>
        <v/>
      </c>
      <c r="M279" s="45" t="str">
        <f t="shared" si="140"/>
        <v>R</v>
      </c>
      <c r="N279" s="45"/>
      <c r="O279" s="45">
        <f>IF(J279&lt;&gt;"",DEC2HEX(getValFromImage(HEX2DEC(H279),J279,HEX2DEC(L279),regImage)),getValFromImage(HEX2DEC(H278),J278,HEX2DEC(L278),regImage))</f>
        <v>32766</v>
      </c>
      <c r="P279" s="45">
        <f>256*HEX2DEC(O278)+HEX2DEC(O279)</f>
        <v>8594790</v>
      </c>
      <c r="Q279" s="45"/>
      <c r="R279" s="45">
        <f t="shared" si="141"/>
        <v>0</v>
      </c>
      <c r="S279" s="45">
        <f t="shared" si="142"/>
        <v>0</v>
      </c>
      <c r="T279" s="45"/>
      <c r="U279" s="376"/>
      <c r="V279" t="str">
        <f t="shared" si="127"/>
        <v/>
      </c>
      <c r="X279" s="373"/>
      <c r="Y279" s="45"/>
      <c r="Z279" s="45"/>
      <c r="AA279" s="45"/>
      <c r="AB279" s="374"/>
      <c r="AC279" s="374"/>
      <c r="AD279" s="374"/>
      <c r="AE279" s="376"/>
    </row>
    <row r="280" spans="2:31" x14ac:dyDescent="0.25">
      <c r="B280" s="373">
        <f t="shared" si="124"/>
        <v>13</v>
      </c>
      <c r="C280" s="45">
        <f t="shared" si="125"/>
        <v>193</v>
      </c>
      <c r="D280" s="45">
        <f t="shared" si="126"/>
        <v>247</v>
      </c>
      <c r="E280" s="45">
        <f t="shared" si="143"/>
        <v>0</v>
      </c>
      <c r="F280" s="374" t="s">
        <v>720</v>
      </c>
      <c r="G280" s="375" t="str">
        <f>regList!J48</f>
        <v>DCCalibrationIMSB</v>
      </c>
      <c r="H280" s="45" t="str">
        <f>regList!I48</f>
        <v>EC</v>
      </c>
      <c r="I280" s="374"/>
      <c r="J280" s="45"/>
      <c r="K280" s="45"/>
      <c r="L280" s="45" t="str">
        <f t="shared" ref="L280:L298" si="144">IF(K280&lt;&gt;"",DEC2HEX(2^K280-1),"")</f>
        <v/>
      </c>
      <c r="M280" s="45" t="s">
        <v>710</v>
      </c>
      <c r="N280" s="45"/>
      <c r="O280" s="45"/>
      <c r="P280" s="45"/>
      <c r="Q280" s="45"/>
      <c r="R280" s="45"/>
      <c r="S280" s="45"/>
      <c r="T280" s="45"/>
      <c r="U280" s="376"/>
      <c r="V280" t="str">
        <f t="shared" si="127"/>
        <v/>
      </c>
      <c r="X280" s="373"/>
      <c r="Y280" s="45"/>
      <c r="Z280" s="45"/>
      <c r="AA280" s="45"/>
      <c r="AB280" s="374"/>
      <c r="AC280" s="374"/>
      <c r="AD280" s="374"/>
      <c r="AE280" s="376"/>
    </row>
    <row r="281" spans="2:31" x14ac:dyDescent="0.25">
      <c r="B281" s="373">
        <f t="shared" si="124"/>
        <v>13</v>
      </c>
      <c r="C281" s="45">
        <f t="shared" si="125"/>
        <v>194</v>
      </c>
      <c r="D281" s="45">
        <f t="shared" si="126"/>
        <v>247</v>
      </c>
      <c r="E281" s="45">
        <f t="shared" si="143"/>
        <v>0</v>
      </c>
      <c r="F281" s="374" t="str">
        <f t="shared" si="139"/>
        <v>calibrationStatus</v>
      </c>
      <c r="G281" s="375" t="str">
        <f>regList!J49</f>
        <v>DCCalibrationILSB</v>
      </c>
      <c r="H281" s="45" t="str">
        <f>regList!I49</f>
        <v>ED</v>
      </c>
      <c r="I281" s="374"/>
      <c r="J281" s="45"/>
      <c r="K281" s="45"/>
      <c r="L281" s="45" t="str">
        <f t="shared" si="144"/>
        <v/>
      </c>
      <c r="M281" s="45" t="str">
        <f t="shared" si="140"/>
        <v>R/W</v>
      </c>
      <c r="N281" s="45"/>
      <c r="O281" s="45"/>
      <c r="P281" s="45"/>
      <c r="Q281" s="45"/>
      <c r="R281" s="45"/>
      <c r="S281" s="45"/>
      <c r="T281" s="45"/>
      <c r="U281" s="376"/>
      <c r="V281" t="str">
        <f t="shared" si="127"/>
        <v/>
      </c>
      <c r="X281" s="373"/>
      <c r="Y281" s="45"/>
      <c r="Z281" s="45"/>
      <c r="AA281" s="45"/>
      <c r="AB281" s="374"/>
      <c r="AC281" s="374"/>
      <c r="AD281" s="374"/>
      <c r="AE281" s="376"/>
    </row>
    <row r="282" spans="2:31" x14ac:dyDescent="0.25">
      <c r="B282" s="373">
        <f t="shared" si="124"/>
        <v>13</v>
      </c>
      <c r="C282" s="45">
        <f t="shared" si="125"/>
        <v>195</v>
      </c>
      <c r="D282" s="45">
        <f t="shared" si="126"/>
        <v>247</v>
      </c>
      <c r="E282" s="45">
        <f t="shared" si="143"/>
        <v>0</v>
      </c>
      <c r="F282" s="374" t="str">
        <f t="shared" si="139"/>
        <v>calibrationStatus</v>
      </c>
      <c r="G282" s="375" t="str">
        <f>regList!J50</f>
        <v>DCCalibrationQMSB</v>
      </c>
      <c r="H282" s="45" t="str">
        <f>regList!I50</f>
        <v>EE</v>
      </c>
      <c r="I282" s="374"/>
      <c r="J282" s="45"/>
      <c r="K282" s="45"/>
      <c r="L282" s="45" t="str">
        <f t="shared" si="144"/>
        <v/>
      </c>
      <c r="M282" s="45" t="str">
        <f t="shared" si="140"/>
        <v>R/W</v>
      </c>
      <c r="N282" s="45"/>
      <c r="O282" s="45"/>
      <c r="P282" s="45"/>
      <c r="Q282" s="45"/>
      <c r="R282" s="45"/>
      <c r="S282" s="45"/>
      <c r="T282" s="45"/>
      <c r="U282" s="376"/>
      <c r="V282" t="str">
        <f t="shared" si="127"/>
        <v/>
      </c>
      <c r="X282" s="373"/>
      <c r="Y282" s="45"/>
      <c r="Z282" s="45"/>
      <c r="AA282" s="45"/>
      <c r="AB282" s="374"/>
      <c r="AC282" s="374"/>
      <c r="AD282" s="374"/>
      <c r="AE282" s="376"/>
    </row>
    <row r="283" spans="2:31" x14ac:dyDescent="0.25">
      <c r="B283" s="373">
        <f t="shared" si="124"/>
        <v>13</v>
      </c>
      <c r="C283" s="45">
        <f t="shared" si="125"/>
        <v>196</v>
      </c>
      <c r="D283" s="45">
        <f t="shared" si="126"/>
        <v>247</v>
      </c>
      <c r="E283" s="45">
        <f t="shared" si="143"/>
        <v>0</v>
      </c>
      <c r="F283" s="374" t="str">
        <f t="shared" si="139"/>
        <v>calibrationStatus</v>
      </c>
      <c r="G283" s="375" t="str">
        <f>regList!J51</f>
        <v>DCCalibrationQLSB</v>
      </c>
      <c r="H283" s="45" t="str">
        <f>regList!I51</f>
        <v>EF</v>
      </c>
      <c r="I283" s="374"/>
      <c r="J283" s="45"/>
      <c r="K283" s="45"/>
      <c r="L283" s="45" t="str">
        <f t="shared" si="144"/>
        <v/>
      </c>
      <c r="M283" s="45" t="str">
        <f t="shared" si="140"/>
        <v>R/W</v>
      </c>
      <c r="N283" s="45"/>
      <c r="O283" s="45"/>
      <c r="P283" s="45"/>
      <c r="Q283" s="45"/>
      <c r="R283" s="45"/>
      <c r="S283" s="45"/>
      <c r="T283" s="45"/>
      <c r="U283" s="376"/>
      <c r="V283" t="str">
        <f t="shared" si="127"/>
        <v/>
      </c>
      <c r="X283" s="373"/>
      <c r="Y283" s="45"/>
      <c r="Z283" s="45"/>
      <c r="AA283" s="45"/>
      <c r="AB283" s="374"/>
      <c r="AC283" s="374"/>
      <c r="AD283" s="374"/>
      <c r="AE283" s="376"/>
    </row>
    <row r="284" spans="2:31" x14ac:dyDescent="0.25">
      <c r="B284" s="373">
        <f t="shared" si="124"/>
        <v>13</v>
      </c>
      <c r="C284" s="45">
        <f t="shared" si="125"/>
        <v>197</v>
      </c>
      <c r="D284" s="45">
        <f t="shared" si="126"/>
        <v>247</v>
      </c>
      <c r="E284" s="45">
        <f t="shared" si="143"/>
        <v>0</v>
      </c>
      <c r="F284" s="374" t="str">
        <f t="shared" si="139"/>
        <v>calibrationStatus</v>
      </c>
      <c r="G284" s="375" t="str">
        <f>regList!J52</f>
        <v>ZPCalibrationIMSB</v>
      </c>
      <c r="H284" s="45" t="str">
        <f>regList!I52</f>
        <v>F0</v>
      </c>
      <c r="I284" s="374"/>
      <c r="J284" s="45"/>
      <c r="K284" s="45"/>
      <c r="L284" s="45" t="str">
        <f t="shared" si="144"/>
        <v/>
      </c>
      <c r="M284" s="45" t="str">
        <f t="shared" si="140"/>
        <v>R/W</v>
      </c>
      <c r="N284" s="45"/>
      <c r="O284" s="45"/>
      <c r="P284" s="45"/>
      <c r="Q284" s="45"/>
      <c r="R284" s="45"/>
      <c r="S284" s="45"/>
      <c r="T284" s="45"/>
      <c r="U284" s="376"/>
      <c r="V284" t="str">
        <f t="shared" si="127"/>
        <v/>
      </c>
      <c r="X284" s="373"/>
      <c r="Y284" s="45"/>
      <c r="Z284" s="45"/>
      <c r="AA284" s="45"/>
      <c r="AB284" s="374"/>
      <c r="AC284" s="374"/>
      <c r="AD284" s="374"/>
      <c r="AE284" s="376"/>
    </row>
    <row r="285" spans="2:31" x14ac:dyDescent="0.25">
      <c r="B285" s="373">
        <f t="shared" si="124"/>
        <v>13</v>
      </c>
      <c r="C285" s="45">
        <f t="shared" si="125"/>
        <v>198</v>
      </c>
      <c r="D285" s="45">
        <f t="shared" si="126"/>
        <v>247</v>
      </c>
      <c r="E285" s="45">
        <f t="shared" si="143"/>
        <v>0</v>
      </c>
      <c r="F285" s="374" t="str">
        <f t="shared" si="139"/>
        <v>calibrationStatus</v>
      </c>
      <c r="G285" s="375" t="str">
        <f>regList!J53</f>
        <v>ZPCalibrationILSB</v>
      </c>
      <c r="H285" s="45" t="str">
        <f>regList!I53</f>
        <v>F1</v>
      </c>
      <c r="I285" s="374"/>
      <c r="J285" s="45"/>
      <c r="K285" s="45"/>
      <c r="L285" s="45" t="str">
        <f t="shared" si="144"/>
        <v/>
      </c>
      <c r="M285" s="45" t="str">
        <f t="shared" si="140"/>
        <v>R/W</v>
      </c>
      <c r="N285" s="45"/>
      <c r="O285" s="45"/>
      <c r="P285" s="45"/>
      <c r="Q285" s="45"/>
      <c r="R285" s="45"/>
      <c r="S285" s="45"/>
      <c r="T285" s="45"/>
      <c r="U285" s="376"/>
      <c r="V285" t="str">
        <f t="shared" si="127"/>
        <v/>
      </c>
      <c r="X285" s="373"/>
      <c r="Y285" s="45"/>
      <c r="Z285" s="45"/>
      <c r="AA285" s="45"/>
      <c r="AB285" s="374"/>
      <c r="AC285" s="374"/>
      <c r="AD285" s="374"/>
      <c r="AE285" s="376"/>
    </row>
    <row r="286" spans="2:31" x14ac:dyDescent="0.25">
      <c r="B286" s="373">
        <f t="shared" si="124"/>
        <v>13</v>
      </c>
      <c r="C286" s="45">
        <f t="shared" si="125"/>
        <v>199</v>
      </c>
      <c r="D286" s="45">
        <f t="shared" si="126"/>
        <v>247</v>
      </c>
      <c r="E286" s="45">
        <f t="shared" si="143"/>
        <v>0</v>
      </c>
      <c r="F286" s="374" t="str">
        <f t="shared" si="139"/>
        <v>calibrationStatus</v>
      </c>
      <c r="G286" s="375" t="str">
        <f>regList!J54</f>
        <v>ZPCalibrationQMSB</v>
      </c>
      <c r="H286" s="45" t="str">
        <f>regList!I54</f>
        <v>F2</v>
      </c>
      <c r="I286" s="374"/>
      <c r="J286" s="45"/>
      <c r="K286" s="45"/>
      <c r="L286" s="45" t="str">
        <f t="shared" si="144"/>
        <v/>
      </c>
      <c r="M286" s="45" t="str">
        <f t="shared" si="140"/>
        <v>R/W</v>
      </c>
      <c r="N286" s="45"/>
      <c r="O286" s="45"/>
      <c r="P286" s="45"/>
      <c r="Q286" s="45"/>
      <c r="R286" s="45"/>
      <c r="S286" s="45"/>
      <c r="T286" s="45"/>
      <c r="U286" s="376"/>
      <c r="V286" t="str">
        <f t="shared" si="127"/>
        <v/>
      </c>
      <c r="X286" s="373"/>
      <c r="Y286" s="45"/>
      <c r="Z286" s="45"/>
      <c r="AA286" s="45"/>
      <c r="AB286" s="374"/>
      <c r="AC286" s="374"/>
      <c r="AD286" s="374"/>
      <c r="AE286" s="376"/>
    </row>
    <row r="287" spans="2:31" x14ac:dyDescent="0.25">
      <c r="B287" s="373">
        <f t="shared" si="124"/>
        <v>13</v>
      </c>
      <c r="C287" s="45">
        <f t="shared" si="125"/>
        <v>200</v>
      </c>
      <c r="D287" s="45">
        <f t="shared" si="126"/>
        <v>247</v>
      </c>
      <c r="E287" s="45">
        <f t="shared" si="143"/>
        <v>0</v>
      </c>
      <c r="F287" s="374" t="str">
        <f t="shared" si="139"/>
        <v>calibrationStatus</v>
      </c>
      <c r="G287" s="375" t="str">
        <f>regList!J55</f>
        <v>ZPCalibrationQLSB</v>
      </c>
      <c r="H287" s="45" t="str">
        <f>regList!I55</f>
        <v>F3</v>
      </c>
      <c r="I287" s="374"/>
      <c r="J287" s="45"/>
      <c r="K287" s="45"/>
      <c r="L287" s="45" t="str">
        <f t="shared" si="144"/>
        <v/>
      </c>
      <c r="M287" s="45" t="str">
        <f t="shared" si="140"/>
        <v>R/W</v>
      </c>
      <c r="N287" s="45"/>
      <c r="O287" s="45"/>
      <c r="P287" s="45"/>
      <c r="Q287" s="45"/>
      <c r="R287" s="45"/>
      <c r="S287" s="45"/>
      <c r="T287" s="45"/>
      <c r="U287" s="376"/>
      <c r="V287" t="str">
        <f t="shared" si="127"/>
        <v/>
      </c>
      <c r="X287" s="373"/>
      <c r="Y287" s="45"/>
      <c r="Z287" s="45"/>
      <c r="AA287" s="45"/>
      <c r="AB287" s="374"/>
      <c r="AC287" s="374"/>
      <c r="AD287" s="374"/>
      <c r="AE287" s="376"/>
    </row>
    <row r="288" spans="2:31" x14ac:dyDescent="0.25">
      <c r="B288" s="373">
        <f t="shared" si="124"/>
        <v>13</v>
      </c>
      <c r="C288" s="45">
        <f t="shared" si="125"/>
        <v>201</v>
      </c>
      <c r="D288" s="45">
        <f t="shared" si="126"/>
        <v>247</v>
      </c>
      <c r="E288" s="45">
        <f t="shared" si="143"/>
        <v>0</v>
      </c>
      <c r="F288" s="374" t="str">
        <f t="shared" si="139"/>
        <v>calibrationStatus</v>
      </c>
      <c r="G288" s="375" t="str">
        <f>regList!J56</f>
        <v>ZeroPhaseMSB</v>
      </c>
      <c r="H288" s="45" t="str">
        <f>regList!I56</f>
        <v>F4</v>
      </c>
      <c r="I288" s="374"/>
      <c r="J288" s="45"/>
      <c r="K288" s="45"/>
      <c r="L288" s="45" t="str">
        <f t="shared" si="144"/>
        <v/>
      </c>
      <c r="M288" s="45" t="str">
        <f t="shared" si="140"/>
        <v>R/W</v>
      </c>
      <c r="N288" s="45"/>
      <c r="O288" s="45"/>
      <c r="P288" s="45"/>
      <c r="Q288" s="45"/>
      <c r="R288" s="45"/>
      <c r="S288" s="45"/>
      <c r="T288" s="45"/>
      <c r="U288" s="376"/>
      <c r="V288" t="str">
        <f t="shared" si="127"/>
        <v/>
      </c>
      <c r="X288" s="373"/>
      <c r="Y288" s="45"/>
      <c r="Z288" s="45"/>
      <c r="AA288" s="45"/>
      <c r="AB288" s="374"/>
      <c r="AC288" s="374"/>
      <c r="AD288" s="374"/>
      <c r="AE288" s="376"/>
    </row>
    <row r="289" spans="2:31" x14ac:dyDescent="0.25">
      <c r="B289" s="373">
        <f t="shared" si="124"/>
        <v>13</v>
      </c>
      <c r="C289" s="45">
        <f t="shared" si="125"/>
        <v>202</v>
      </c>
      <c r="D289" s="45">
        <f t="shared" si="126"/>
        <v>247</v>
      </c>
      <c r="E289" s="45">
        <f t="shared" si="143"/>
        <v>0</v>
      </c>
      <c r="F289" s="374" t="str">
        <f t="shared" si="139"/>
        <v>calibrationStatus</v>
      </c>
      <c r="G289" s="375" t="str">
        <f>regList!J57</f>
        <v>ZeroPhaseLSB</v>
      </c>
      <c r="H289" s="45" t="str">
        <f>regList!I57</f>
        <v>F5</v>
      </c>
      <c r="I289" s="374"/>
      <c r="J289" s="45"/>
      <c r="K289" s="45"/>
      <c r="L289" s="45" t="str">
        <f t="shared" si="144"/>
        <v/>
      </c>
      <c r="M289" s="45" t="str">
        <f t="shared" si="140"/>
        <v>R/W</v>
      </c>
      <c r="N289" s="45"/>
      <c r="O289" s="45"/>
      <c r="P289" s="45"/>
      <c r="Q289" s="45"/>
      <c r="R289" s="45"/>
      <c r="S289" s="45"/>
      <c r="T289" s="45"/>
      <c r="U289" s="376"/>
      <c r="V289" t="str">
        <f t="shared" si="127"/>
        <v/>
      </c>
      <c r="X289" s="373"/>
      <c r="Y289" s="45"/>
      <c r="Z289" s="45"/>
      <c r="AA289" s="45"/>
      <c r="AB289" s="374"/>
      <c r="AC289" s="374"/>
      <c r="AD289" s="374"/>
      <c r="AE289" s="376"/>
    </row>
    <row r="290" spans="2:31" x14ac:dyDescent="0.25">
      <c r="B290" s="373">
        <f t="shared" si="124"/>
        <v>13</v>
      </c>
      <c r="C290" s="45">
        <f t="shared" si="125"/>
        <v>203</v>
      </c>
      <c r="D290" s="45">
        <f t="shared" si="126"/>
        <v>247</v>
      </c>
      <c r="E290" s="45">
        <f t="shared" si="143"/>
        <v>0</v>
      </c>
      <c r="F290" s="374" t="str">
        <f t="shared" si="139"/>
        <v>calibrationStatus</v>
      </c>
      <c r="G290" s="375" t="str">
        <f>regList!J58</f>
        <v>ZPMagnitudeExp</v>
      </c>
      <c r="H290" s="45" t="str">
        <f>regList!I58</f>
        <v>F6</v>
      </c>
      <c r="I290" s="374"/>
      <c r="J290" s="45"/>
      <c r="K290" s="45"/>
      <c r="L290" s="45" t="str">
        <f t="shared" si="144"/>
        <v/>
      </c>
      <c r="M290" s="45" t="str">
        <f t="shared" si="140"/>
        <v>R/W</v>
      </c>
      <c r="N290" s="45"/>
      <c r="O290" s="45"/>
      <c r="P290" s="45"/>
      <c r="Q290" s="45"/>
      <c r="R290" s="45"/>
      <c r="S290" s="45"/>
      <c r="T290" s="45"/>
      <c r="U290" s="376"/>
      <c r="V290" t="str">
        <f t="shared" si="127"/>
        <v/>
      </c>
      <c r="X290" s="373"/>
      <c r="Y290" s="45"/>
      <c r="Z290" s="45"/>
      <c r="AA290" s="45"/>
      <c r="AB290" s="374"/>
      <c r="AC290" s="374"/>
      <c r="AD290" s="374"/>
      <c r="AE290" s="376"/>
    </row>
    <row r="291" spans="2:31" x14ac:dyDescent="0.25">
      <c r="B291" s="373">
        <f t="shared" si="124"/>
        <v>13</v>
      </c>
      <c r="C291" s="45">
        <f t="shared" si="125"/>
        <v>204</v>
      </c>
      <c r="D291" s="45">
        <f t="shared" si="126"/>
        <v>247</v>
      </c>
      <c r="E291" s="45">
        <f t="shared" si="143"/>
        <v>0</v>
      </c>
      <c r="F291" s="374" t="str">
        <f t="shared" si="139"/>
        <v>calibrationStatus</v>
      </c>
      <c r="G291" s="375" t="str">
        <f>regList!J59</f>
        <v>ZPMagnitudeMSB</v>
      </c>
      <c r="H291" s="45" t="str">
        <f>regList!I59</f>
        <v>F7</v>
      </c>
      <c r="I291" s="374"/>
      <c r="J291" s="45"/>
      <c r="K291" s="45"/>
      <c r="L291" s="45" t="str">
        <f t="shared" si="144"/>
        <v/>
      </c>
      <c r="M291" s="45" t="str">
        <f t="shared" si="140"/>
        <v>R/W</v>
      </c>
      <c r="N291" s="45"/>
      <c r="O291" s="45"/>
      <c r="P291" s="45"/>
      <c r="Q291" s="45"/>
      <c r="R291" s="45"/>
      <c r="S291" s="45"/>
      <c r="T291" s="45"/>
      <c r="U291" s="376"/>
      <c r="V291" t="str">
        <f t="shared" si="127"/>
        <v/>
      </c>
      <c r="X291" s="373"/>
      <c r="Y291" s="45"/>
      <c r="Z291" s="45"/>
      <c r="AA291" s="45"/>
      <c r="AB291" s="374"/>
      <c r="AC291" s="374"/>
      <c r="AD291" s="374"/>
      <c r="AE291" s="376"/>
    </row>
    <row r="292" spans="2:31" x14ac:dyDescent="0.25">
      <c r="B292" s="373">
        <f t="shared" si="124"/>
        <v>13</v>
      </c>
      <c r="C292" s="45">
        <f t="shared" si="125"/>
        <v>205</v>
      </c>
      <c r="D292" s="45">
        <f t="shared" si="126"/>
        <v>247</v>
      </c>
      <c r="E292" s="45">
        <f t="shared" si="143"/>
        <v>0</v>
      </c>
      <c r="F292" s="374" t="str">
        <f t="shared" si="139"/>
        <v>calibrationStatus</v>
      </c>
      <c r="G292" s="375" t="str">
        <f>regList!J60</f>
        <v>ZPMagnitudeLSB</v>
      </c>
      <c r="H292" s="45" t="str">
        <f>regList!I60</f>
        <v>F8</v>
      </c>
      <c r="I292" s="374"/>
      <c r="J292" s="45"/>
      <c r="K292" s="45"/>
      <c r="L292" s="45" t="str">
        <f t="shared" si="144"/>
        <v/>
      </c>
      <c r="M292" s="45" t="str">
        <f t="shared" si="140"/>
        <v>R/W</v>
      </c>
      <c r="N292" s="45"/>
      <c r="O292" s="45"/>
      <c r="P292" s="45"/>
      <c r="Q292" s="45"/>
      <c r="R292" s="45"/>
      <c r="S292" s="45"/>
      <c r="T292" s="45"/>
      <c r="U292" s="376"/>
      <c r="V292" t="str">
        <f t="shared" si="127"/>
        <v/>
      </c>
      <c r="X292" s="373"/>
      <c r="Y292" s="45"/>
      <c r="Z292" s="45"/>
      <c r="AA292" s="45"/>
      <c r="AB292" s="374"/>
      <c r="AC292" s="374"/>
      <c r="AD292" s="374"/>
      <c r="AE292" s="376"/>
    </row>
    <row r="293" spans="2:31" x14ac:dyDescent="0.25">
      <c r="B293" s="373">
        <f t="shared" si="124"/>
        <v>13</v>
      </c>
      <c r="C293" s="45">
        <f t="shared" si="125"/>
        <v>206</v>
      </c>
      <c r="D293" s="45">
        <f t="shared" si="126"/>
        <v>247</v>
      </c>
      <c r="E293" s="45">
        <f t="shared" si="143"/>
        <v>0</v>
      </c>
      <c r="F293" s="374" t="str">
        <f t="shared" si="139"/>
        <v>calibrationStatus</v>
      </c>
      <c r="G293" s="375" t="str">
        <f>regList!J61</f>
        <v>VGA1ZP</v>
      </c>
      <c r="H293" s="45" t="str">
        <f>regList!I61</f>
        <v>F9</v>
      </c>
      <c r="I293" s="374"/>
      <c r="J293" s="45"/>
      <c r="K293" s="45"/>
      <c r="L293" s="45" t="str">
        <f t="shared" si="144"/>
        <v/>
      </c>
      <c r="M293" s="45" t="str">
        <f t="shared" si="140"/>
        <v>R/W</v>
      </c>
      <c r="N293" s="45"/>
      <c r="O293" s="45"/>
      <c r="P293" s="45"/>
      <c r="Q293" s="45"/>
      <c r="R293" s="45"/>
      <c r="S293" s="45"/>
      <c r="T293" s="45"/>
      <c r="U293" s="376"/>
      <c r="V293" t="str">
        <f t="shared" si="127"/>
        <v/>
      </c>
      <c r="X293" s="373"/>
      <c r="Y293" s="45"/>
      <c r="Z293" s="45"/>
      <c r="AA293" s="45"/>
      <c r="AB293" s="374"/>
      <c r="AC293" s="374"/>
      <c r="AD293" s="374"/>
      <c r="AE293" s="376"/>
    </row>
    <row r="294" spans="2:31" x14ac:dyDescent="0.25">
      <c r="B294" s="373">
        <f t="shared" si="124"/>
        <v>13</v>
      </c>
      <c r="C294" s="45">
        <f t="shared" si="125"/>
        <v>207</v>
      </c>
      <c r="D294" s="45">
        <f t="shared" si="126"/>
        <v>247</v>
      </c>
      <c r="E294" s="45">
        <f t="shared" si="143"/>
        <v>0</v>
      </c>
      <c r="F294" s="374" t="str">
        <f t="shared" si="139"/>
        <v>calibrationStatus</v>
      </c>
      <c r="G294" s="375" t="str">
        <f>regList!J62</f>
        <v>VGA2ZP</v>
      </c>
      <c r="H294" s="45" t="str">
        <f>regList!I62</f>
        <v>FA</v>
      </c>
      <c r="I294" s="374"/>
      <c r="J294" s="45"/>
      <c r="K294" s="45"/>
      <c r="L294" s="45" t="str">
        <f t="shared" si="144"/>
        <v/>
      </c>
      <c r="M294" s="45" t="str">
        <f t="shared" si="140"/>
        <v>R/W</v>
      </c>
      <c r="N294" s="45"/>
      <c r="O294" s="45"/>
      <c r="P294" s="45"/>
      <c r="Q294" s="45"/>
      <c r="R294" s="45"/>
      <c r="S294" s="45"/>
      <c r="T294" s="45"/>
      <c r="U294" s="376"/>
      <c r="V294" t="str">
        <f t="shared" si="127"/>
        <v/>
      </c>
      <c r="X294" s="373"/>
      <c r="Y294" s="45"/>
      <c r="Z294" s="45"/>
      <c r="AA294" s="45"/>
      <c r="AB294" s="374"/>
      <c r="AC294" s="374"/>
      <c r="AD294" s="374"/>
      <c r="AE294" s="376"/>
    </row>
    <row r="295" spans="2:31" x14ac:dyDescent="0.25">
      <c r="B295" s="373">
        <f t="shared" ref="B295:B298" si="145">IF(F295=F294,B294,B294+1)</f>
        <v>14</v>
      </c>
      <c r="C295" s="45">
        <f t="shared" ref="C295:C298" si="146">IF(G294=G295,C294,C294+1)</f>
        <v>208</v>
      </c>
      <c r="D295" s="45">
        <f t="shared" ref="D295:D298" si="147">IF(I295&lt;&gt;"",D294+1,D294)</f>
        <v>247</v>
      </c>
      <c r="E295" s="45">
        <f t="shared" si="143"/>
        <v>0</v>
      </c>
      <c r="F295" s="374" t="s">
        <v>721</v>
      </c>
      <c r="G295" s="375" t="str">
        <f>regList!J63</f>
        <v>TempSensorRawMSB</v>
      </c>
      <c r="H295" s="45" t="str">
        <f>regList!I63</f>
        <v>FB</v>
      </c>
      <c r="I295" s="374"/>
      <c r="J295" s="45"/>
      <c r="K295" s="45"/>
      <c r="L295" s="45" t="str">
        <f t="shared" si="144"/>
        <v/>
      </c>
      <c r="M295" s="45" t="str">
        <f t="shared" si="140"/>
        <v>R/W</v>
      </c>
      <c r="N295" s="45"/>
      <c r="O295" s="45"/>
      <c r="P295" s="45"/>
      <c r="Q295" s="45"/>
      <c r="R295" s="45"/>
      <c r="S295" s="45"/>
      <c r="T295" s="45"/>
      <c r="U295" s="376"/>
      <c r="V295" t="str">
        <f t="shared" ref="V295:V298" si="148">IF(W295&lt;&gt;"",MID(F295,1,LEN(F295)-9)&amp;W295,"")</f>
        <v/>
      </c>
      <c r="X295" s="373"/>
      <c r="Y295" s="45"/>
      <c r="Z295" s="45"/>
      <c r="AA295" s="45"/>
      <c r="AB295" s="374"/>
      <c r="AC295" s="374"/>
      <c r="AD295" s="374"/>
      <c r="AE295" s="376"/>
    </row>
    <row r="296" spans="2:31" x14ac:dyDescent="0.25">
      <c r="B296" s="373">
        <f t="shared" si="145"/>
        <v>14</v>
      </c>
      <c r="C296" s="45">
        <f t="shared" si="146"/>
        <v>209</v>
      </c>
      <c r="D296" s="45">
        <f t="shared" si="147"/>
        <v>247</v>
      </c>
      <c r="E296" s="45">
        <f t="shared" si="143"/>
        <v>0</v>
      </c>
      <c r="F296" s="374" t="str">
        <f t="shared" ref="F296:F298" si="149">F295</f>
        <v>debugging</v>
      </c>
      <c r="G296" s="375" t="str">
        <f>regList!J64</f>
        <v>TempSensorRawLSB</v>
      </c>
      <c r="H296" s="45" t="str">
        <f>regList!I64</f>
        <v>FC</v>
      </c>
      <c r="I296" s="374"/>
      <c r="J296" s="45"/>
      <c r="K296" s="45"/>
      <c r="L296" s="45" t="str">
        <f t="shared" si="144"/>
        <v/>
      </c>
      <c r="M296" s="45" t="str">
        <f t="shared" si="140"/>
        <v>R/W</v>
      </c>
      <c r="N296" s="45"/>
      <c r="O296" s="45"/>
      <c r="P296" s="45"/>
      <c r="Q296" s="45"/>
      <c r="R296" s="45"/>
      <c r="S296" s="45"/>
      <c r="T296" s="45"/>
      <c r="U296" s="376"/>
      <c r="V296" t="str">
        <f t="shared" si="148"/>
        <v/>
      </c>
      <c r="X296" s="373"/>
      <c r="Y296" s="45"/>
      <c r="Z296" s="45"/>
      <c r="AA296" s="45"/>
      <c r="AB296" s="374"/>
      <c r="AC296" s="374"/>
      <c r="AD296" s="374"/>
      <c r="AE296" s="376"/>
    </row>
    <row r="297" spans="2:31" x14ac:dyDescent="0.25">
      <c r="B297" s="373">
        <f t="shared" si="145"/>
        <v>14</v>
      </c>
      <c r="C297" s="45">
        <f t="shared" si="146"/>
        <v>210</v>
      </c>
      <c r="D297" s="45">
        <f t="shared" si="147"/>
        <v>247</v>
      </c>
      <c r="E297" s="45">
        <f t="shared" si="143"/>
        <v>0</v>
      </c>
      <c r="F297" s="374" t="str">
        <f t="shared" si="149"/>
        <v>debugging</v>
      </c>
      <c r="G297" s="375" t="str">
        <f>regList!J65</f>
        <v>AGCState</v>
      </c>
      <c r="H297" s="45" t="str">
        <f>regList!I65</f>
        <v>FD</v>
      </c>
      <c r="I297" s="374"/>
      <c r="J297" s="45"/>
      <c r="K297" s="45"/>
      <c r="L297" s="45" t="str">
        <f t="shared" si="144"/>
        <v/>
      </c>
      <c r="M297" s="45" t="str">
        <f t="shared" si="140"/>
        <v>R/W</v>
      </c>
      <c r="N297" s="45"/>
      <c r="O297" s="45"/>
      <c r="P297" s="45"/>
      <c r="Q297" s="45"/>
      <c r="R297" s="45"/>
      <c r="S297" s="45"/>
      <c r="T297" s="45"/>
      <c r="U297" s="376"/>
      <c r="V297" t="str">
        <f t="shared" si="148"/>
        <v/>
      </c>
      <c r="X297" s="373"/>
      <c r="Y297" s="45"/>
      <c r="Z297" s="45"/>
      <c r="AA297" s="45"/>
      <c r="AB297" s="374"/>
      <c r="AC297" s="374"/>
      <c r="AD297" s="374"/>
      <c r="AE297" s="376"/>
    </row>
    <row r="298" spans="2:31" ht="15.75" thickBot="1" x14ac:dyDescent="0.3">
      <c r="B298" s="373">
        <f t="shared" si="145"/>
        <v>14</v>
      </c>
      <c r="C298" s="45">
        <f t="shared" si="146"/>
        <v>211</v>
      </c>
      <c r="D298" s="45">
        <f t="shared" si="147"/>
        <v>247</v>
      </c>
      <c r="E298" s="45">
        <f t="shared" si="143"/>
        <v>0</v>
      </c>
      <c r="F298" s="374" t="str">
        <f t="shared" si="149"/>
        <v>debugging</v>
      </c>
      <c r="G298" s="375" t="str">
        <f>regList!J66</f>
        <v>AGCStateZP</v>
      </c>
      <c r="H298" s="45" t="str">
        <f>regList!I66</f>
        <v>FE</v>
      </c>
      <c r="I298" s="374"/>
      <c r="J298" s="45"/>
      <c r="K298" s="45"/>
      <c r="L298" s="45" t="str">
        <f t="shared" si="144"/>
        <v/>
      </c>
      <c r="M298" s="45" t="str">
        <f t="shared" si="140"/>
        <v>R/W</v>
      </c>
      <c r="N298" s="45"/>
      <c r="O298" s="45"/>
      <c r="P298" s="45"/>
      <c r="Q298" s="45"/>
      <c r="R298" s="45"/>
      <c r="S298" s="45"/>
      <c r="T298" s="45"/>
      <c r="U298" s="376"/>
      <c r="V298" t="str">
        <f t="shared" si="148"/>
        <v/>
      </c>
      <c r="X298" s="373"/>
      <c r="Y298" s="45"/>
      <c r="Z298" s="45"/>
      <c r="AA298" s="45"/>
      <c r="AB298" s="374"/>
      <c r="AC298" s="374"/>
      <c r="AD298" s="374"/>
      <c r="AE298" s="376"/>
    </row>
    <row r="299" spans="2:31" ht="15.75" thickBot="1" x14ac:dyDescent="0.3">
      <c r="B299" s="39">
        <f t="shared" ref="B299" si="150">IF(F299=F298,B298,B298+1)</f>
        <v>15</v>
      </c>
      <c r="C299" s="40">
        <f t="shared" ref="C299" si="151">IF(G298=G299,C298,C298+1)</f>
        <v>212</v>
      </c>
      <c r="D299" s="40">
        <f t="shared" ref="D299" si="152">IF(I299&lt;&gt;"",D298+1,D298)</f>
        <v>248</v>
      </c>
      <c r="E299" s="40"/>
      <c r="F299" s="41" t="s">
        <v>437</v>
      </c>
      <c r="G299" s="41" t="str">
        <f>F299</f>
        <v>LAST ENTRY</v>
      </c>
      <c r="H299" s="40"/>
      <c r="I299" s="42" t="str">
        <f>G299</f>
        <v>LAST ENTRY</v>
      </c>
      <c r="J299" s="310"/>
      <c r="K299" s="310"/>
      <c r="L299" s="310"/>
      <c r="M299" s="310"/>
      <c r="N299" s="310"/>
      <c r="O299" s="310"/>
      <c r="P299" s="310"/>
      <c r="Q299" s="310"/>
      <c r="R299" s="310"/>
      <c r="S299" s="310"/>
      <c r="T299" s="310"/>
      <c r="U299" s="380"/>
      <c r="X299" s="381"/>
      <c r="Y299" s="310"/>
      <c r="Z299" s="310"/>
      <c r="AA299" s="310"/>
      <c r="AB299" s="311"/>
      <c r="AC299" s="311"/>
      <c r="AD299" s="311"/>
      <c r="AE299" s="380"/>
    </row>
  </sheetData>
  <mergeCells count="7">
    <mergeCell ref="X4:Y4"/>
    <mergeCell ref="X5:Y5"/>
    <mergeCell ref="X3:Y3"/>
    <mergeCell ref="B7:E7"/>
    <mergeCell ref="R7:S7"/>
    <mergeCell ref="X7:AE7"/>
    <mergeCell ref="B5:U5"/>
  </mergeCells>
  <conditionalFormatting sqref="B9:T9 V9:V14 M9:N298 O9:T279 B10:V298">
    <cfRule type="expression" dxfId="8" priority="2">
      <formula>(_xlfn.BITAND($B9,1)=1)</formula>
    </cfRule>
  </conditionalFormatting>
  <conditionalFormatting sqref="B299:E299">
    <cfRule type="expression" dxfId="7" priority="1">
      <formula>(_xlfn.BITAND($B299,1)=1)</formula>
    </cfRule>
  </conditionalFormatting>
  <dataValidations count="2">
    <dataValidation type="list" allowBlank="1" showInputMessage="1" showErrorMessage="1" sqref="M9:M298">
      <formula1>"R,R/W"</formula1>
    </dataValidation>
    <dataValidation type="list" allowBlank="1" showInputMessage="1" showErrorMessage="1" sqref="S9:S298 R9:R279">
      <formula1>"0,1"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25" r:id="rId4" name="cbAutoGen">
          <controlPr defaultSize="0" autoLine="0" r:id="rId5">
            <anchor moveWithCells="1">
              <from>
                <xdr:col>1</xdr:col>
                <xdr:colOff>0</xdr:colOff>
                <xdr:row>1</xdr:row>
                <xdr:rowOff>9525</xdr:rowOff>
              </from>
              <to>
                <xdr:col>4</xdr:col>
                <xdr:colOff>123825</xdr:colOff>
                <xdr:row>3</xdr:row>
                <xdr:rowOff>180975</xdr:rowOff>
              </to>
            </anchor>
          </controlPr>
        </control>
      </mc:Choice>
      <mc:Fallback>
        <control shapeId="1025" r:id="rId4" name="cbAutoGe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BG91"/>
  <sheetViews>
    <sheetView zoomScale="70" zoomScaleNormal="70" workbookViewId="0">
      <selection activeCell="H23" sqref="H23:I27"/>
    </sheetView>
  </sheetViews>
  <sheetFormatPr defaultRowHeight="15" x14ac:dyDescent="0.25"/>
  <cols>
    <col min="1" max="1" width="9.140625" style="21"/>
    <col min="2" max="2" width="11.85546875" style="21" bestFit="1" customWidth="1"/>
    <col min="3" max="3" width="11.85546875" style="21" customWidth="1"/>
    <col min="4" max="4" width="11.85546875" style="21" bestFit="1" customWidth="1"/>
    <col min="5" max="5" width="9.140625" style="21"/>
    <col min="6" max="6" width="9.85546875" style="251" bestFit="1" customWidth="1"/>
    <col min="7" max="7" width="13" style="251" bestFit="1" customWidth="1"/>
    <col min="8" max="8" width="12.5703125" style="288" customWidth="1"/>
    <col min="9" max="9" width="10.28515625" style="288" customWidth="1"/>
    <col min="10" max="10" width="9.7109375" style="288" customWidth="1"/>
    <col min="11" max="11" width="13" style="288" customWidth="1"/>
    <col min="12" max="22" width="13" style="318" customWidth="1"/>
    <col min="23" max="23" width="9.140625" style="21"/>
    <col min="24" max="35" width="6.7109375" style="21" customWidth="1"/>
    <col min="36" max="36" width="7.5703125" style="21" customWidth="1"/>
    <col min="37" max="37" width="6.7109375" style="21" customWidth="1"/>
    <col min="38" max="38" width="7.5703125" style="21" customWidth="1"/>
    <col min="39" max="39" width="6.7109375" style="21" customWidth="1"/>
    <col min="40" max="40" width="7.5703125" style="21" customWidth="1"/>
    <col min="41" max="41" width="4" style="21" customWidth="1"/>
    <col min="42" max="44" width="6.7109375" style="21" customWidth="1"/>
    <col min="45" max="45" width="9.140625" style="21" customWidth="1"/>
    <col min="46" max="46" width="6.7109375" style="21" customWidth="1"/>
    <col min="47" max="47" width="7.5703125" style="21" customWidth="1"/>
    <col min="48" max="49" width="7.7109375" style="21" customWidth="1"/>
    <col min="50" max="50" width="10.140625" style="21" customWidth="1"/>
    <col min="51" max="56" width="6.7109375" style="21" customWidth="1"/>
    <col min="57" max="57" width="7.5703125" style="21" customWidth="1"/>
    <col min="58" max="58" width="6.7109375" style="21" customWidth="1"/>
    <col min="59" max="16384" width="9.140625" style="21"/>
  </cols>
  <sheetData>
    <row r="1" spans="2:58" ht="15.75" thickBot="1" x14ac:dyDescent="0.3">
      <c r="X1" s="469" t="s">
        <v>484</v>
      </c>
      <c r="Y1" s="469"/>
      <c r="Z1" s="469"/>
      <c r="AA1" s="469"/>
      <c r="AB1" s="469"/>
      <c r="AC1" s="469"/>
      <c r="AD1" s="469"/>
      <c r="AE1" s="469"/>
      <c r="AF1" s="469"/>
      <c r="AG1" s="469"/>
      <c r="AH1" s="469"/>
      <c r="AI1" s="469"/>
      <c r="AJ1" s="469"/>
      <c r="AK1" s="469"/>
      <c r="AL1" s="469"/>
      <c r="AM1" s="469"/>
      <c r="AN1" s="469"/>
      <c r="AO1" s="469"/>
    </row>
    <row r="2" spans="2:58" ht="15.75" thickBot="1" x14ac:dyDescent="0.3">
      <c r="B2" s="463" t="s">
        <v>209</v>
      </c>
      <c r="C2" s="239" t="s">
        <v>425</v>
      </c>
      <c r="D2" s="23" t="s">
        <v>426</v>
      </c>
      <c r="K2" s="21"/>
      <c r="L2" s="469" t="s">
        <v>547</v>
      </c>
      <c r="M2" s="469"/>
      <c r="N2" s="469"/>
      <c r="O2" s="469"/>
      <c r="P2" s="288"/>
      <c r="Q2" s="288"/>
      <c r="Y2" s="21" t="str">
        <f>image!B1</f>
        <v>0x0</v>
      </c>
      <c r="Z2" s="21" t="str">
        <f>image!C1</f>
        <v>0x1</v>
      </c>
      <c r="AA2" s="21" t="str">
        <f>image!D1</f>
        <v>0x2</v>
      </c>
      <c r="AB2" s="21" t="str">
        <f>image!E1</f>
        <v>0x3</v>
      </c>
      <c r="AC2" s="21" t="str">
        <f>image!F1</f>
        <v>0x4</v>
      </c>
      <c r="AD2" s="21" t="str">
        <f>image!G1</f>
        <v>0x5</v>
      </c>
      <c r="AE2" s="21" t="str">
        <f>image!H1</f>
        <v>0x6</v>
      </c>
      <c r="AF2" s="21" t="str">
        <f>image!I1</f>
        <v>0x7</v>
      </c>
      <c r="AG2" s="21" t="str">
        <f>image!J1</f>
        <v>0x8</v>
      </c>
      <c r="AH2" s="21" t="str">
        <f>image!K1</f>
        <v>0x9</v>
      </c>
      <c r="AI2" s="21" t="str">
        <f>image!L1</f>
        <v>0xA</v>
      </c>
      <c r="AJ2" s="21" t="str">
        <f>image!M1</f>
        <v>0xB</v>
      </c>
      <c r="AK2" s="21" t="str">
        <f>image!N1</f>
        <v>0xC</v>
      </c>
      <c r="AL2" s="21" t="str">
        <f>image!O1</f>
        <v>0xD</v>
      </c>
      <c r="AM2" s="21" t="str">
        <f>image!P1</f>
        <v>0xE</v>
      </c>
      <c r="AN2" s="21" t="str">
        <f>image!Q1</f>
        <v>0xF</v>
      </c>
      <c r="AO2" s="469"/>
      <c r="AP2" s="83"/>
      <c r="AQ2" s="85" t="s">
        <v>451</v>
      </c>
      <c r="AR2" s="85" t="s">
        <v>452</v>
      </c>
      <c r="AS2" s="85" t="s">
        <v>453</v>
      </c>
      <c r="AT2" s="85" t="s">
        <v>454</v>
      </c>
      <c r="AU2" s="85" t="s">
        <v>455</v>
      </c>
      <c r="AV2" s="85" t="s">
        <v>456</v>
      </c>
      <c r="AW2" s="85" t="s">
        <v>457</v>
      </c>
      <c r="AX2" s="85" t="s">
        <v>458</v>
      </c>
      <c r="AY2" s="85" t="s">
        <v>459</v>
      </c>
      <c r="AZ2" s="85" t="s">
        <v>460</v>
      </c>
      <c r="BA2" s="85" t="s">
        <v>461</v>
      </c>
      <c r="BB2" s="85" t="s">
        <v>462</v>
      </c>
      <c r="BC2" s="85" t="s">
        <v>463</v>
      </c>
      <c r="BD2" s="85" t="s">
        <v>464</v>
      </c>
      <c r="BE2" s="85" t="s">
        <v>465</v>
      </c>
      <c r="BF2" s="86" t="s">
        <v>466</v>
      </c>
    </row>
    <row r="3" spans="2:58" ht="15.75" thickBot="1" x14ac:dyDescent="0.3">
      <c r="B3" s="468"/>
      <c r="C3" s="237" t="s">
        <v>424</v>
      </c>
      <c r="D3" s="238">
        <f>HEX2DEC(C3)</f>
        <v>174</v>
      </c>
      <c r="K3" s="21"/>
      <c r="L3" s="21" t="s">
        <v>209</v>
      </c>
      <c r="M3" s="21" t="s">
        <v>208</v>
      </c>
      <c r="N3" s="21" t="s">
        <v>207</v>
      </c>
      <c r="O3" s="21" t="s">
        <v>527</v>
      </c>
      <c r="P3" s="21" t="s">
        <v>528</v>
      </c>
      <c r="Q3" s="21" t="s">
        <v>533</v>
      </c>
      <c r="R3" s="21" t="s">
        <v>534</v>
      </c>
      <c r="S3" s="21"/>
      <c r="X3" s="21" t="str">
        <f>image!A2</f>
        <v>0x00</v>
      </c>
      <c r="Y3" s="21" t="str">
        <f>image!B2</f>
        <v>0A</v>
      </c>
      <c r="Z3" s="21" t="str">
        <f>image!C2</f>
        <v>00</v>
      </c>
      <c r="AA3" s="21" t="str">
        <f>image!D2</f>
        <v>07</v>
      </c>
      <c r="AB3" s="21" t="str">
        <f>image!E2</f>
        <v>00</v>
      </c>
      <c r="AC3" s="21" t="str">
        <f>image!F2</f>
        <v>00</v>
      </c>
      <c r="AD3" s="21" t="str">
        <f>image!G2</f>
        <v>00</v>
      </c>
      <c r="AE3" s="21" t="str">
        <f>image!H2</f>
        <v>00</v>
      </c>
      <c r="AF3" s="21" t="str">
        <f>image!I2</f>
        <v>00</v>
      </c>
      <c r="AG3" s="21" t="str">
        <f>image!J2</f>
        <v>00</v>
      </c>
      <c r="AH3" s="21" t="str">
        <f>image!K2</f>
        <v>00</v>
      </c>
      <c r="AI3" s="21" t="str">
        <f>image!L2</f>
        <v>00</v>
      </c>
      <c r="AJ3" s="21" t="str">
        <f>image!M2</f>
        <v>00</v>
      </c>
      <c r="AK3" s="21" t="str">
        <f>image!N2</f>
        <v>00</v>
      </c>
      <c r="AL3" s="21" t="str">
        <f>image!O2</f>
        <v>00</v>
      </c>
      <c r="AM3" s="21" t="str">
        <f>image!P2</f>
        <v>00</v>
      </c>
      <c r="AN3" s="21" t="str">
        <f>image!Q2</f>
        <v>00</v>
      </c>
      <c r="AO3" s="469"/>
      <c r="AP3" s="87" t="s">
        <v>467</v>
      </c>
      <c r="AQ3" s="400" t="s">
        <v>205</v>
      </c>
      <c r="AR3" s="401"/>
      <c r="AS3" s="402"/>
      <c r="AT3" s="395"/>
      <c r="AU3" s="396"/>
      <c r="AV3" s="396"/>
      <c r="AW3" s="396"/>
      <c r="AX3" s="396"/>
      <c r="AY3" s="396"/>
      <c r="AZ3" s="396"/>
      <c r="BA3" s="396"/>
      <c r="BB3" s="396"/>
      <c r="BC3" s="396"/>
      <c r="BD3" s="396"/>
      <c r="BE3" s="396"/>
      <c r="BF3" s="397"/>
    </row>
    <row r="4" spans="2:58" x14ac:dyDescent="0.25">
      <c r="K4" s="21"/>
      <c r="L4" s="226">
        <v>12</v>
      </c>
      <c r="M4" s="227">
        <v>0</v>
      </c>
      <c r="N4" s="227">
        <v>3</v>
      </c>
      <c r="O4" s="228">
        <f t="shared" ref="O4:O10" si="0">P4</f>
        <v>0</v>
      </c>
      <c r="P4" s="233">
        <f>INT(LOG(Q4/Q14)/LOG(2)+1)</f>
        <v>0</v>
      </c>
      <c r="Q4" s="21">
        <f>R5/Q19</f>
        <v>113.75999999999999</v>
      </c>
      <c r="R4" s="21">
        <f>Q14*2^P4</f>
        <v>114.75</v>
      </c>
      <c r="S4" s="224" t="s">
        <v>538</v>
      </c>
      <c r="X4" s="21" t="str">
        <f>image!A3</f>
        <v>0x10</v>
      </c>
      <c r="Y4" s="21" t="str">
        <f>image!B3</f>
        <v>05</v>
      </c>
      <c r="Z4" s="21" t="str">
        <f>image!C3</f>
        <v>FD</v>
      </c>
      <c r="AA4" s="21" t="str">
        <f>image!D3</f>
        <v>00</v>
      </c>
      <c r="AB4" s="21" t="str">
        <f>image!E3</f>
        <v>7C</v>
      </c>
      <c r="AC4" s="21" t="str">
        <f>image!F3</f>
        <v>02</v>
      </c>
      <c r="AD4" s="21" t="str">
        <f>image!G3</f>
        <v>02</v>
      </c>
      <c r="AE4" s="21" t="str">
        <f>image!H3</f>
        <v>02</v>
      </c>
      <c r="AF4" s="21" t="str">
        <f>image!I3</f>
        <v>63</v>
      </c>
      <c r="AG4" s="21" t="str">
        <f>image!J3</f>
        <v>12</v>
      </c>
      <c r="AH4" s="21" t="str">
        <f>image!K3</f>
        <v>36</v>
      </c>
      <c r="AI4" s="21" t="str">
        <f>image!L3</f>
        <v>0F</v>
      </c>
      <c r="AJ4" s="21" t="str">
        <f>image!M3</f>
        <v>7F</v>
      </c>
      <c r="AK4" s="21" t="str">
        <f>image!N3</f>
        <v>0C</v>
      </c>
      <c r="AL4" s="21" t="str">
        <f>image!O3</f>
        <v>02</v>
      </c>
      <c r="AM4" s="21" t="str">
        <f>image!P3</f>
        <v>00</v>
      </c>
      <c r="AN4" s="21" t="str">
        <f>image!Q3</f>
        <v>00</v>
      </c>
      <c r="AO4" s="469"/>
      <c r="AP4" s="87" t="s">
        <v>468</v>
      </c>
      <c r="AQ4" s="403" t="s">
        <v>210</v>
      </c>
      <c r="AR4" s="404"/>
      <c r="AS4" s="404"/>
      <c r="AT4" s="404"/>
      <c r="AU4" s="404"/>
      <c r="AV4" s="404"/>
      <c r="AW4" s="405"/>
      <c r="AX4" s="400" t="s">
        <v>211</v>
      </c>
      <c r="AY4" s="401"/>
      <c r="AZ4" s="401"/>
      <c r="BA4" s="402"/>
      <c r="BB4" s="403" t="s">
        <v>212</v>
      </c>
      <c r="BC4" s="404"/>
      <c r="BD4" s="404"/>
      <c r="BE4" s="404"/>
      <c r="BF4" s="406"/>
    </row>
    <row r="5" spans="2:58" x14ac:dyDescent="0.25">
      <c r="K5" s="21"/>
      <c r="L5" s="229">
        <v>10</v>
      </c>
      <c r="M5" s="225">
        <v>0</v>
      </c>
      <c r="N5" s="225" t="s">
        <v>228</v>
      </c>
      <c r="O5" s="230">
        <f t="shared" si="0"/>
        <v>5</v>
      </c>
      <c r="P5" s="233">
        <f>INT(LOG((Q5*1000)/Q15)/LOG(2))</f>
        <v>5</v>
      </c>
      <c r="Q5" s="21">
        <f>Q20</f>
        <v>3</v>
      </c>
      <c r="R5" s="21">
        <f>Q15/1000*2^P5</f>
        <v>2.2751999999999999</v>
      </c>
      <c r="S5" s="224" t="s">
        <v>537</v>
      </c>
      <c r="X5" s="21" t="str">
        <f>image!A4</f>
        <v>0x20</v>
      </c>
      <c r="Y5" s="21" t="str">
        <f>image!B4</f>
        <v>1A</v>
      </c>
      <c r="Z5" s="21" t="str">
        <f>image!C4</f>
        <v>10</v>
      </c>
      <c r="AA5" s="21" t="str">
        <f>image!D4</f>
        <v>0A</v>
      </c>
      <c r="AB5" s="21" t="str">
        <f>image!E4</f>
        <v>00</v>
      </c>
      <c r="AC5" s="204" t="str">
        <f>image!F4</f>
        <v>3C</v>
      </c>
      <c r="AD5" s="205" t="str">
        <f>image!G4</f>
        <v>00</v>
      </c>
      <c r="AE5" s="205" t="str">
        <f>image!H4</f>
        <v>00</v>
      </c>
      <c r="AF5" s="205" t="str">
        <f>image!I4</f>
        <v>3B</v>
      </c>
      <c r="AG5" s="205" t="str">
        <f>image!J4</f>
        <v>00</v>
      </c>
      <c r="AH5" s="206" t="str">
        <f>image!K4</f>
        <v>00</v>
      </c>
      <c r="AI5" s="204" t="str">
        <f>image!L4</f>
        <v>38</v>
      </c>
      <c r="AJ5" s="206" t="str">
        <f>image!M4</f>
        <v>00</v>
      </c>
      <c r="AK5" s="204" t="str">
        <f>image!N4</f>
        <v>07</v>
      </c>
      <c r="AL5" s="205" t="str">
        <f>image!O4</f>
        <v>B8</v>
      </c>
      <c r="AM5" s="206" t="str">
        <f>image!P4</f>
        <v>8D</v>
      </c>
      <c r="AN5" s="208" t="str">
        <f>image!Q4</f>
        <v>17</v>
      </c>
      <c r="AO5" s="469"/>
      <c r="AP5" s="87" t="s">
        <v>469</v>
      </c>
      <c r="AQ5" s="403" t="s">
        <v>212</v>
      </c>
      <c r="AR5" s="404"/>
      <c r="AS5" s="404"/>
      <c r="AT5" s="405"/>
      <c r="AU5" s="400" t="s">
        <v>213</v>
      </c>
      <c r="AV5" s="401"/>
      <c r="AW5" s="401"/>
      <c r="AX5" s="401"/>
      <c r="AY5" s="401"/>
      <c r="AZ5" s="401"/>
      <c r="BA5" s="401"/>
      <c r="BB5" s="401"/>
      <c r="BC5" s="401"/>
      <c r="BD5" s="401"/>
      <c r="BE5" s="401"/>
      <c r="BF5" s="407"/>
    </row>
    <row r="6" spans="2:58" ht="15.75" thickBot="1" x14ac:dyDescent="0.3">
      <c r="K6" s="21"/>
      <c r="L6" s="229">
        <v>11</v>
      </c>
      <c r="M6" s="225">
        <v>0</v>
      </c>
      <c r="N6" s="225" t="s">
        <v>540</v>
      </c>
      <c r="O6" s="230">
        <f t="shared" si="0"/>
        <v>253</v>
      </c>
      <c r="P6" s="233">
        <f>INT(256*Q6/R4)</f>
        <v>253</v>
      </c>
      <c r="Q6" s="21">
        <f>Q4</f>
        <v>113.75999999999999</v>
      </c>
      <c r="R6" s="21">
        <f>P6/256*R4</f>
        <v>113.4052734375</v>
      </c>
      <c r="S6" s="224" t="s">
        <v>539</v>
      </c>
      <c r="X6" s="21" t="str">
        <f>image!A5</f>
        <v>0x30</v>
      </c>
      <c r="Y6" s="208" t="str">
        <f>image!B5</f>
        <v>1C</v>
      </c>
      <c r="Z6" s="21" t="str">
        <f>image!C5</f>
        <v>00</v>
      </c>
      <c r="AA6" s="21" t="str">
        <f>image!D5</f>
        <v>00</v>
      </c>
      <c r="AB6" s="21" t="str">
        <f>image!E5</f>
        <v>00</v>
      </c>
      <c r="AC6" s="21" t="str">
        <f>image!F5</f>
        <v>00</v>
      </c>
      <c r="AD6" s="21" t="str">
        <f>image!G5</f>
        <v>00</v>
      </c>
      <c r="AE6" s="21" t="str">
        <f>image!H5</f>
        <v>00</v>
      </c>
      <c r="AF6" s="21" t="str">
        <f>image!I5</f>
        <v>00</v>
      </c>
      <c r="AG6" s="21" t="str">
        <f>image!J5</f>
        <v>00</v>
      </c>
      <c r="AH6" s="21" t="str">
        <f>image!K5</f>
        <v>00</v>
      </c>
      <c r="AI6" s="21" t="str">
        <f>image!L5</f>
        <v>00</v>
      </c>
      <c r="AJ6" s="21" t="str">
        <f>image!M5</f>
        <v>00</v>
      </c>
      <c r="AK6" s="21" t="str">
        <f>image!N5</f>
        <v>00</v>
      </c>
      <c r="AL6" s="21" t="str">
        <f>image!O5</f>
        <v>00</v>
      </c>
      <c r="AM6" s="21" t="str">
        <f>image!P5</f>
        <v>00</v>
      </c>
      <c r="AN6" s="21" t="str">
        <f>image!Q5</f>
        <v>00</v>
      </c>
      <c r="AO6" s="469"/>
      <c r="AP6" s="87" t="s">
        <v>470</v>
      </c>
      <c r="AQ6" s="82" t="s">
        <v>213</v>
      </c>
      <c r="AR6" s="408"/>
      <c r="AS6" s="408"/>
      <c r="AT6" s="408"/>
      <c r="AU6" s="408"/>
      <c r="AV6" s="408"/>
      <c r="AW6" s="408"/>
      <c r="AX6" s="408"/>
      <c r="AY6" s="408"/>
      <c r="AZ6" s="408"/>
      <c r="BA6" s="408"/>
      <c r="BB6" s="408"/>
      <c r="BC6" s="408"/>
      <c r="BD6" s="408"/>
      <c r="BE6" s="408"/>
      <c r="BF6" s="409"/>
    </row>
    <row r="7" spans="2:58" ht="15.75" thickBot="1" x14ac:dyDescent="0.3">
      <c r="C7" s="21" t="s">
        <v>548</v>
      </c>
      <c r="D7" s="237">
        <v>32</v>
      </c>
      <c r="K7" s="21"/>
      <c r="L7" s="229">
        <v>90</v>
      </c>
      <c r="M7" s="225">
        <v>0</v>
      </c>
      <c r="N7" s="225" t="s">
        <v>228</v>
      </c>
      <c r="O7" s="230">
        <f t="shared" si="0"/>
        <v>15</v>
      </c>
      <c r="P7" s="233">
        <f>IF(INT(16*Q7/Q16+0.5)&gt;15,15,INT(16*Q7/Q16+0.5))</f>
        <v>15</v>
      </c>
      <c r="Q7" s="21">
        <f>Q21</f>
        <v>250</v>
      </c>
      <c r="R7" s="21">
        <f>(P7+1)/16*Q16</f>
        <v>250</v>
      </c>
      <c r="S7" s="224" t="s">
        <v>428</v>
      </c>
      <c r="X7" s="21" t="str">
        <f>image!A6</f>
        <v>0x40</v>
      </c>
      <c r="Y7" s="21" t="str">
        <f>image!B6</f>
        <v>00</v>
      </c>
      <c r="Z7" s="21" t="str">
        <f>image!C6</f>
        <v>00</v>
      </c>
      <c r="AA7" s="21" t="str">
        <f>image!D6</f>
        <v>00</v>
      </c>
      <c r="AB7" s="21" t="str">
        <f>image!E6</f>
        <v>00</v>
      </c>
      <c r="AC7" s="21" t="str">
        <f>image!F6</f>
        <v>00</v>
      </c>
      <c r="AD7" s="21" t="str">
        <f>image!G6</f>
        <v>00</v>
      </c>
      <c r="AE7" s="21" t="str">
        <f>image!H6</f>
        <v>00</v>
      </c>
      <c r="AF7" s="21" t="str">
        <f>image!I6</f>
        <v>00</v>
      </c>
      <c r="AG7" s="21" t="str">
        <f>image!J6</f>
        <v>00</v>
      </c>
      <c r="AH7" s="21" t="str">
        <f>image!K6</f>
        <v>00</v>
      </c>
      <c r="AI7" s="21" t="str">
        <f>image!L6</f>
        <v>00</v>
      </c>
      <c r="AJ7" s="21" t="str">
        <f>image!M6</f>
        <v>00</v>
      </c>
      <c r="AK7" s="21" t="str">
        <f>image!N6</f>
        <v>00</v>
      </c>
      <c r="AL7" s="21" t="str">
        <f>image!O6</f>
        <v>00</v>
      </c>
      <c r="AM7" s="21" t="str">
        <f>image!P6</f>
        <v>00</v>
      </c>
      <c r="AN7" s="21" t="str">
        <f>image!Q6</f>
        <v>00</v>
      </c>
      <c r="AO7" s="469"/>
      <c r="AP7" s="87" t="s">
        <v>471</v>
      </c>
      <c r="AQ7" s="408" t="s">
        <v>440</v>
      </c>
      <c r="AR7" s="408"/>
      <c r="AS7" s="408"/>
      <c r="AT7" s="408"/>
      <c r="AU7" s="408"/>
      <c r="AV7" s="408"/>
      <c r="AW7" s="408"/>
      <c r="AX7" s="408"/>
      <c r="AY7" s="408"/>
      <c r="AZ7" s="408"/>
      <c r="BA7" s="408"/>
      <c r="BB7" s="408"/>
      <c r="BC7" s="408"/>
      <c r="BD7" s="408"/>
      <c r="BE7" s="408"/>
      <c r="BF7" s="409"/>
    </row>
    <row r="8" spans="2:58" x14ac:dyDescent="0.25">
      <c r="C8" s="21" t="s">
        <v>444</v>
      </c>
      <c r="D8" s="21" t="s">
        <v>493</v>
      </c>
      <c r="E8" s="21">
        <v>74.993331909179687</v>
      </c>
      <c r="F8" s="21">
        <f>20*LOG10(magnitude)</f>
        <v>37.500452989489851</v>
      </c>
      <c r="G8" s="21" t="s">
        <v>541</v>
      </c>
      <c r="K8" s="21"/>
      <c r="L8" s="229">
        <v>91</v>
      </c>
      <c r="M8" s="225">
        <v>0</v>
      </c>
      <c r="N8" s="225" t="s">
        <v>540</v>
      </c>
      <c r="O8" s="230">
        <f t="shared" si="0"/>
        <v>255</v>
      </c>
      <c r="P8" s="233">
        <f>INT(Q8/R7*255)</f>
        <v>255</v>
      </c>
      <c r="Q8" s="21">
        <f>Q7</f>
        <v>250</v>
      </c>
      <c r="R8" s="21">
        <f>R7*P8/255</f>
        <v>250</v>
      </c>
      <c r="S8" s="224" t="s">
        <v>369</v>
      </c>
      <c r="X8" s="21" t="str">
        <f>image!A7</f>
        <v>0x50</v>
      </c>
      <c r="Y8" s="21" t="str">
        <f>image!B7</f>
        <v>00</v>
      </c>
      <c r="Z8" s="21" t="str">
        <f>image!C7</f>
        <v>00</v>
      </c>
      <c r="AA8" s="21" t="str">
        <f>image!D7</f>
        <v>00</v>
      </c>
      <c r="AB8" s="21" t="str">
        <f>image!E7</f>
        <v>00</v>
      </c>
      <c r="AC8" s="21" t="str">
        <f>image!F7</f>
        <v>00</v>
      </c>
      <c r="AD8" s="21" t="str">
        <f>image!G7</f>
        <v>00</v>
      </c>
      <c r="AE8" s="21" t="str">
        <f>image!H7</f>
        <v>00</v>
      </c>
      <c r="AF8" s="21" t="str">
        <f>image!I7</f>
        <v>00</v>
      </c>
      <c r="AG8" s="21" t="str">
        <f>image!J7</f>
        <v>00</v>
      </c>
      <c r="AH8" s="21" t="str">
        <f>image!K7</f>
        <v>00</v>
      </c>
      <c r="AI8" s="21" t="str">
        <f>image!L7</f>
        <v>00</v>
      </c>
      <c r="AJ8" s="21" t="str">
        <f>image!M7</f>
        <v>00</v>
      </c>
      <c r="AK8" s="21" t="str">
        <f>image!N7</f>
        <v>00</v>
      </c>
      <c r="AL8" s="21" t="str">
        <f>image!O7</f>
        <v>00</v>
      </c>
      <c r="AM8" s="21" t="str">
        <f>image!P7</f>
        <v>00</v>
      </c>
      <c r="AN8" s="21" t="str">
        <f>image!Q7</f>
        <v>00</v>
      </c>
      <c r="AO8" s="469"/>
      <c r="AP8" s="87" t="s">
        <v>472</v>
      </c>
      <c r="AQ8" s="408"/>
      <c r="AR8" s="408"/>
      <c r="AS8" s="408"/>
      <c r="AT8" s="398"/>
      <c r="AU8" s="398"/>
      <c r="AV8" s="398"/>
      <c r="AW8" s="398"/>
      <c r="AX8" s="398"/>
      <c r="AY8" s="398"/>
      <c r="AZ8" s="398"/>
      <c r="BA8" s="398"/>
      <c r="BB8" s="398"/>
      <c r="BC8" s="398"/>
      <c r="BD8" s="398"/>
      <c r="BE8" s="398"/>
      <c r="BF8" s="399"/>
    </row>
    <row r="9" spans="2:58" x14ac:dyDescent="0.25">
      <c r="B9" s="60" t="s">
        <v>587</v>
      </c>
      <c r="C9" s="21">
        <v>-75.328704833984375</v>
      </c>
      <c r="D9" s="60" t="s">
        <v>521</v>
      </c>
      <c r="E9" s="21">
        <v>1</v>
      </c>
      <c r="K9" s="21"/>
      <c r="L9" s="229">
        <v>97</v>
      </c>
      <c r="M9" s="225">
        <v>0</v>
      </c>
      <c r="N9" s="225">
        <v>3</v>
      </c>
      <c r="O9" s="230">
        <f t="shared" si="0"/>
        <v>2</v>
      </c>
      <c r="P9" s="233">
        <v>2</v>
      </c>
      <c r="Q9" s="21"/>
      <c r="R9" s="21"/>
      <c r="S9" s="224" t="s">
        <v>379</v>
      </c>
      <c r="X9" s="21" t="str">
        <f>image!A8</f>
        <v>0x60</v>
      </c>
      <c r="Y9" s="21" t="str">
        <f>image!B8</f>
        <v>00</v>
      </c>
      <c r="Z9" s="21" t="str">
        <f>image!C8</f>
        <v>00</v>
      </c>
      <c r="AA9" s="21" t="str">
        <f>image!D8</f>
        <v>00</v>
      </c>
      <c r="AB9" s="21" t="str">
        <f>image!E8</f>
        <v>00</v>
      </c>
      <c r="AC9" s="21" t="str">
        <f>image!F8</f>
        <v>00</v>
      </c>
      <c r="AD9" s="21" t="str">
        <f>image!G8</f>
        <v>FA</v>
      </c>
      <c r="AE9" s="21" t="str">
        <f>image!H8</f>
        <v>3C</v>
      </c>
      <c r="AF9" s="21" t="str">
        <f>image!I8</f>
        <v>00</v>
      </c>
      <c r="AG9" s="21" t="str">
        <f>image!J8</f>
        <v>00</v>
      </c>
      <c r="AH9" s="21" t="str">
        <f>image!K8</f>
        <v>01</v>
      </c>
      <c r="AI9" s="21" t="str">
        <f>image!L8</f>
        <v>80</v>
      </c>
      <c r="AJ9" s="21" t="str">
        <f>image!M8</f>
        <v>80</v>
      </c>
      <c r="AK9" s="21" t="str">
        <f>image!N8</f>
        <v>00</v>
      </c>
      <c r="AL9" s="21" t="str">
        <f>image!O8</f>
        <v>00</v>
      </c>
      <c r="AM9" s="21" t="str">
        <f>image!P8</f>
        <v>00</v>
      </c>
      <c r="AN9" s="21" t="str">
        <f>image!Q8</f>
        <v>00</v>
      </c>
      <c r="AO9" s="469"/>
      <c r="AP9" s="87" t="s">
        <v>473</v>
      </c>
      <c r="AQ9" s="400" t="s">
        <v>214</v>
      </c>
      <c r="AR9" s="401"/>
      <c r="AS9" s="401"/>
      <c r="AT9" s="401"/>
      <c r="AU9" s="401"/>
      <c r="AV9" s="401"/>
      <c r="AW9" s="401"/>
      <c r="AX9" s="401"/>
      <c r="AY9" s="401"/>
      <c r="AZ9" s="401"/>
      <c r="BA9" s="401"/>
      <c r="BB9" s="402"/>
      <c r="BC9" s="398"/>
      <c r="BD9" s="398"/>
      <c r="BE9" s="398"/>
      <c r="BF9" s="399"/>
    </row>
    <row r="10" spans="2:58" x14ac:dyDescent="0.25">
      <c r="B10" s="60" t="s">
        <v>490</v>
      </c>
      <c r="C10" s="21">
        <f>AVERAGE(distanceSmp)</f>
        <v>-72.963555991649628</v>
      </c>
      <c r="F10" s="251" t="s">
        <v>687</v>
      </c>
      <c r="K10" s="21"/>
      <c r="L10" s="229">
        <v>97</v>
      </c>
      <c r="M10" s="225">
        <v>2</v>
      </c>
      <c r="N10" s="225">
        <v>1</v>
      </c>
      <c r="O10" s="230">
        <f t="shared" si="0"/>
        <v>1</v>
      </c>
      <c r="P10" s="233">
        <v>1</v>
      </c>
      <c r="Q10" s="21"/>
      <c r="R10" s="21"/>
      <c r="S10" s="224" t="s">
        <v>544</v>
      </c>
      <c r="X10" s="21" t="str">
        <f>image!A9</f>
        <v>0x70</v>
      </c>
      <c r="Y10" s="21" t="str">
        <f>image!B9</f>
        <v>00</v>
      </c>
      <c r="Z10" s="21" t="str">
        <f>image!C9</f>
        <v>DB</v>
      </c>
      <c r="AA10" s="21" t="str">
        <f>image!D9</f>
        <v>FF</v>
      </c>
      <c r="AB10" s="21" t="str">
        <f>image!E9</f>
        <v>9E</v>
      </c>
      <c r="AC10" s="21" t="str">
        <f>image!F9</f>
        <v>05</v>
      </c>
      <c r="AD10" s="21" t="str">
        <f>image!G9</f>
        <v>61</v>
      </c>
      <c r="AE10" s="21" t="str">
        <f>image!H9</f>
        <v>00</v>
      </c>
      <c r="AF10" s="21" t="str">
        <f>image!I9</f>
        <v>B1</v>
      </c>
      <c r="AG10" s="21" t="str">
        <f>image!J9</f>
        <v>0F</v>
      </c>
      <c r="AH10" s="21" t="str">
        <f>image!K9</f>
        <v>5E</v>
      </c>
      <c r="AI10" s="21" t="str">
        <f>image!L9</f>
        <v>03</v>
      </c>
      <c r="AJ10" s="21" t="str">
        <f>image!M9</f>
        <v>D7</v>
      </c>
      <c r="AK10" s="21" t="str">
        <f>image!N9</f>
        <v>03</v>
      </c>
      <c r="AL10" s="21" t="str">
        <f>image!O9</f>
        <v>95</v>
      </c>
      <c r="AM10" s="21" t="str">
        <f>image!P9</f>
        <v>02</v>
      </c>
      <c r="AN10" s="21" t="str">
        <f>image!Q9</f>
        <v>C7</v>
      </c>
      <c r="AO10" s="469"/>
      <c r="AP10" s="87" t="s">
        <v>474</v>
      </c>
      <c r="AQ10" s="408" t="s">
        <v>449</v>
      </c>
      <c r="AR10" s="408"/>
      <c r="AS10" s="408"/>
      <c r="AT10" s="408"/>
      <c r="AU10" s="408"/>
      <c r="AV10" s="408"/>
      <c r="AW10" s="408"/>
      <c r="AX10" s="408"/>
      <c r="AY10" s="408"/>
      <c r="AZ10" s="408"/>
      <c r="BA10" s="408"/>
      <c r="BB10" s="408"/>
      <c r="BC10" s="408"/>
      <c r="BD10" s="408"/>
      <c r="BE10" s="408"/>
      <c r="BF10" s="409"/>
    </row>
    <row r="11" spans="2:58" ht="15.75" thickBot="1" x14ac:dyDescent="0.3">
      <c r="B11" s="60" t="s">
        <v>491</v>
      </c>
      <c r="C11" s="21">
        <f>STDEV(distanceSmp)</f>
        <v>10.78972689942464</v>
      </c>
      <c r="F11" s="251" t="s">
        <v>688</v>
      </c>
      <c r="G11" s="251">
        <f>2^HEX2DEC(AK5)*(256*HEX2DEC(AL5)+HEX2DEC(AM5))</f>
        <v>6047360</v>
      </c>
      <c r="J11" s="469" t="str">
        <f>fields!I32</f>
        <v>agc_acc_thld</v>
      </c>
      <c r="K11" s="470"/>
      <c r="L11" s="229" t="str">
        <f>fields!H32</f>
        <v>18</v>
      </c>
      <c r="M11" s="225">
        <f>fields!J32</f>
        <v>3</v>
      </c>
      <c r="N11" s="225" t="str">
        <f>fields!L32</f>
        <v>7</v>
      </c>
      <c r="O11" s="230">
        <v>2</v>
      </c>
      <c r="P11" s="288"/>
      <c r="Q11" s="288"/>
      <c r="X11" s="21" t="str">
        <f>image!A10</f>
        <v>0x80</v>
      </c>
      <c r="Y11" s="21" t="str">
        <f>image!B10</f>
        <v>06</v>
      </c>
      <c r="Z11" s="21" t="str">
        <f>image!C10</f>
        <v>A3</v>
      </c>
      <c r="AA11" s="21" t="str">
        <f>image!D10</f>
        <v>06</v>
      </c>
      <c r="AB11" s="21" t="str">
        <f>image!E10</f>
        <v>94</v>
      </c>
      <c r="AC11" s="21" t="str">
        <f>image!F10</f>
        <v>02</v>
      </c>
      <c r="AD11" s="21" t="str">
        <f>image!G10</f>
        <v>4E</v>
      </c>
      <c r="AE11" s="21" t="str">
        <f>image!H10</f>
        <v>00</v>
      </c>
      <c r="AF11" s="21" t="str">
        <f>image!I10</f>
        <v>00</v>
      </c>
      <c r="AG11" s="21" t="str">
        <f>image!J10</f>
        <v>00</v>
      </c>
      <c r="AH11" s="21" t="str">
        <f>image!K10</f>
        <v>00</v>
      </c>
      <c r="AI11" s="21" t="str">
        <f>image!L10</f>
        <v>00</v>
      </c>
      <c r="AJ11" s="21" t="str">
        <f>image!M10</f>
        <v>00</v>
      </c>
      <c r="AK11" s="21" t="str">
        <f>image!N10</f>
        <v>00</v>
      </c>
      <c r="AL11" s="21" t="str">
        <f>image!O10</f>
        <v>00</v>
      </c>
      <c r="AM11" s="21" t="str">
        <f>image!P10</f>
        <v>00</v>
      </c>
      <c r="AN11" s="21" t="str">
        <f>image!Q10</f>
        <v>00</v>
      </c>
      <c r="AO11" s="469"/>
      <c r="AP11" s="87" t="s">
        <v>475</v>
      </c>
      <c r="AQ11" s="408"/>
      <c r="AR11" s="408"/>
      <c r="AS11" s="408"/>
      <c r="AT11" s="408"/>
      <c r="AU11" s="408"/>
      <c r="AV11" s="408"/>
      <c r="AW11" s="408"/>
      <c r="AX11" s="395"/>
      <c r="AY11" s="396"/>
      <c r="AZ11" s="396"/>
      <c r="BA11" s="396"/>
      <c r="BB11" s="396"/>
      <c r="BC11" s="396"/>
      <c r="BD11" s="396"/>
      <c r="BE11" s="396"/>
      <c r="BF11" s="397"/>
    </row>
    <row r="12" spans="2:58" ht="15.75" thickBot="1" x14ac:dyDescent="0.3">
      <c r="B12" s="60" t="s">
        <v>492</v>
      </c>
      <c r="C12" s="92">
        <f>3*C11/C10</f>
        <v>-0.44363491140670885</v>
      </c>
      <c r="F12" s="288" t="s">
        <v>687</v>
      </c>
      <c r="J12" s="469" t="str">
        <f>fields!I33</f>
        <v>agc_persistance_thld</v>
      </c>
      <c r="K12" s="470"/>
      <c r="L12" s="229" t="str">
        <f>fields!H33</f>
        <v>18</v>
      </c>
      <c r="M12" s="225">
        <f>fields!J33</f>
        <v>0</v>
      </c>
      <c r="N12" s="225" t="str">
        <f>fields!L33</f>
        <v>7</v>
      </c>
      <c r="O12" s="230">
        <v>2</v>
      </c>
      <c r="P12" s="288"/>
      <c r="Q12" s="463" t="s">
        <v>530</v>
      </c>
      <c r="R12" s="464"/>
      <c r="S12" s="464"/>
      <c r="T12" s="465"/>
      <c r="X12" s="21" t="str">
        <f>image!A11</f>
        <v>0x90</v>
      </c>
      <c r="Y12" s="21" t="str">
        <f>image!B11</f>
        <v>0F</v>
      </c>
      <c r="Z12" s="21" t="str">
        <f>image!C11</f>
        <v>FF</v>
      </c>
      <c r="AA12" s="21" t="str">
        <f>image!D11</f>
        <v>00</v>
      </c>
      <c r="AB12" s="21" t="str">
        <f>image!E11</f>
        <v>00</v>
      </c>
      <c r="AC12" s="21" t="str">
        <f>image!F11</f>
        <v>00</v>
      </c>
      <c r="AD12" s="21" t="str">
        <f>image!G11</f>
        <v>00</v>
      </c>
      <c r="AE12" s="21" t="str">
        <f>image!H11</f>
        <v>00</v>
      </c>
      <c r="AF12" s="21" t="str">
        <f>image!I11</f>
        <v>06</v>
      </c>
      <c r="AG12" s="21" t="str">
        <f>image!J11</f>
        <v>00</v>
      </c>
      <c r="AH12" s="21" t="str">
        <f>image!K11</f>
        <v>00</v>
      </c>
      <c r="AI12" s="21" t="str">
        <f>image!L11</f>
        <v>3D</v>
      </c>
      <c r="AJ12" s="21" t="str">
        <f>image!M11</f>
        <v>FF</v>
      </c>
      <c r="AK12" s="21" t="str">
        <f>image!N11</f>
        <v>10</v>
      </c>
      <c r="AL12" s="21" t="str">
        <f>image!O11</f>
        <v>FF</v>
      </c>
      <c r="AM12" s="21" t="str">
        <f>image!P11</f>
        <v>10</v>
      </c>
      <c r="AN12" s="21" t="str">
        <f>image!Q11</f>
        <v>FF</v>
      </c>
      <c r="AO12" s="469"/>
      <c r="AP12" s="87" t="s">
        <v>476</v>
      </c>
      <c r="AQ12" s="410" t="s">
        <v>215</v>
      </c>
      <c r="AR12" s="411"/>
      <c r="AS12" s="411"/>
      <c r="AT12" s="411"/>
      <c r="AU12" s="411"/>
      <c r="AV12" s="411"/>
      <c r="AW12" s="411"/>
      <c r="AX12" s="411"/>
      <c r="AY12" s="411"/>
      <c r="AZ12" s="411"/>
      <c r="BA12" s="411"/>
      <c r="BB12" s="411"/>
      <c r="BC12" s="411"/>
      <c r="BD12" s="411"/>
      <c r="BE12" s="411"/>
      <c r="BF12" s="412"/>
    </row>
    <row r="13" spans="2:58" x14ac:dyDescent="0.25">
      <c r="B13" s="21">
        <v>0</v>
      </c>
      <c r="C13" s="234">
        <v>-74.616615295410156</v>
      </c>
      <c r="F13" s="288" t="s">
        <v>688</v>
      </c>
      <c r="J13" s="469" t="str">
        <f>fields!I34</f>
        <v>min_vga2_exp</v>
      </c>
      <c r="K13" s="470"/>
      <c r="L13" s="229" t="str">
        <f>fields!H34</f>
        <v>19</v>
      </c>
      <c r="M13" s="225">
        <f>fields!J34</f>
        <v>3</v>
      </c>
      <c r="N13" s="225" t="str">
        <f>fields!L34</f>
        <v>7</v>
      </c>
      <c r="O13" s="230">
        <v>6</v>
      </c>
      <c r="P13" s="288"/>
      <c r="Q13" s="320">
        <v>450</v>
      </c>
      <c r="R13" s="319" t="s">
        <v>529</v>
      </c>
      <c r="S13" s="459" t="s">
        <v>531</v>
      </c>
      <c r="T13" s="460"/>
      <c r="X13" s="21" t="str">
        <f>image!A12</f>
        <v>0xA0</v>
      </c>
      <c r="Y13" s="21" t="str">
        <f>image!B12</f>
        <v>10</v>
      </c>
      <c r="Z13" s="21" t="str">
        <f>image!C12</f>
        <v>00</v>
      </c>
      <c r="AA13" s="21" t="str">
        <f>image!D12</f>
        <v>00</v>
      </c>
      <c r="AB13" s="21" t="str">
        <f>image!E12</f>
        <v>00</v>
      </c>
      <c r="AC13" s="21" t="str">
        <f>image!F12</f>
        <v>00</v>
      </c>
      <c r="AD13" s="21" t="str">
        <f>image!G12</f>
        <v>00</v>
      </c>
      <c r="AE13" s="21" t="str">
        <f>image!H12</f>
        <v>00</v>
      </c>
      <c r="AF13" s="21" t="str">
        <f>image!I12</f>
        <v>00</v>
      </c>
      <c r="AG13" s="21" t="str">
        <f>image!J12</f>
        <v>00</v>
      </c>
      <c r="AH13" s="21" t="str">
        <f>image!K12</f>
        <v>00</v>
      </c>
      <c r="AI13" s="21" t="str">
        <f>image!L12</f>
        <v>00</v>
      </c>
      <c r="AJ13" s="21" t="str">
        <f>image!M12</f>
        <v>00</v>
      </c>
      <c r="AK13" s="21" t="str">
        <f>image!N12</f>
        <v>00</v>
      </c>
      <c r="AL13" s="21" t="str">
        <f>image!O12</f>
        <v>00</v>
      </c>
      <c r="AM13" s="21" t="str">
        <f>image!P12</f>
        <v>00</v>
      </c>
      <c r="AN13" s="21" t="str">
        <f>image!Q12</f>
        <v>00</v>
      </c>
      <c r="AO13" s="469"/>
      <c r="AP13" s="87" t="s">
        <v>477</v>
      </c>
      <c r="AQ13" s="413"/>
      <c r="AR13" s="414"/>
      <c r="AS13" s="414"/>
      <c r="AT13" s="414"/>
      <c r="AU13" s="414"/>
      <c r="AV13" s="414"/>
      <c r="AW13" s="414"/>
      <c r="AX13" s="414"/>
      <c r="AY13" s="414"/>
      <c r="AZ13" s="414"/>
      <c r="BA13" s="414"/>
      <c r="BB13" s="414"/>
      <c r="BC13" s="414"/>
      <c r="BD13" s="414"/>
      <c r="BE13" s="414"/>
      <c r="BF13" s="415"/>
    </row>
    <row r="14" spans="2:58" x14ac:dyDescent="0.25">
      <c r="B14" s="21">
        <f t="shared" ref="B14:B44" si="1">B13+1</f>
        <v>1</v>
      </c>
      <c r="C14" s="235">
        <v>-74.820068359375</v>
      </c>
      <c r="F14" s="288" t="s">
        <v>687</v>
      </c>
      <c r="G14" s="251">
        <f>256*HEX2DEC(AG16)+HEX2DEC(AH16)</f>
        <v>4444</v>
      </c>
      <c r="J14" s="469" t="str">
        <f>fields!I35</f>
        <v>min_vga1_exp</v>
      </c>
      <c r="K14" s="470"/>
      <c r="L14" s="229" t="str">
        <f>fields!H35</f>
        <v>19</v>
      </c>
      <c r="M14" s="225">
        <f>fields!J35</f>
        <v>0</v>
      </c>
      <c r="N14" s="225" t="str">
        <f>fields!L35</f>
        <v>7</v>
      </c>
      <c r="O14" s="230">
        <v>6</v>
      </c>
      <c r="P14" s="288"/>
      <c r="Q14" s="320">
        <f>(Q13*255)/1000</f>
        <v>114.75</v>
      </c>
      <c r="R14" s="319" t="s">
        <v>524</v>
      </c>
      <c r="S14" s="459" t="s">
        <v>532</v>
      </c>
      <c r="T14" s="460"/>
      <c r="X14" s="21" t="str">
        <f>image!A13</f>
        <v>0xB0</v>
      </c>
      <c r="Y14" s="21" t="str">
        <f>image!B13</f>
        <v>10</v>
      </c>
      <c r="Z14" s="21" t="str">
        <f>image!C13</f>
        <v>00</v>
      </c>
      <c r="AA14" s="21" t="str">
        <f>image!D13</f>
        <v>00</v>
      </c>
      <c r="AB14" s="21" t="str">
        <f>image!E13</f>
        <v>00</v>
      </c>
      <c r="AC14" s="21" t="str">
        <f>image!F13</f>
        <v>00</v>
      </c>
      <c r="AD14" s="21" t="str">
        <f>image!G13</f>
        <v>00</v>
      </c>
      <c r="AE14" s="21" t="str">
        <f>image!H13</f>
        <v>00</v>
      </c>
      <c r="AF14" s="21" t="str">
        <f>image!I13</f>
        <v>00</v>
      </c>
      <c r="AG14" s="21" t="str">
        <f>image!J13</f>
        <v>00</v>
      </c>
      <c r="AH14" s="21" t="str">
        <f>image!K13</f>
        <v>A0</v>
      </c>
      <c r="AI14" s="21" t="str">
        <f>image!L13</f>
        <v>7F</v>
      </c>
      <c r="AJ14" s="21" t="str">
        <f>image!M13</f>
        <v>00</v>
      </c>
      <c r="AK14" s="21" t="str">
        <f>image!N13</f>
        <v>00</v>
      </c>
      <c r="AL14" s="21" t="str">
        <f>image!O13</f>
        <v>00</v>
      </c>
      <c r="AM14" s="21" t="str">
        <f>image!P13</f>
        <v>00</v>
      </c>
      <c r="AN14" s="21" t="str">
        <f>image!Q13</f>
        <v>00</v>
      </c>
      <c r="AO14" s="469"/>
      <c r="AP14" s="87" t="s">
        <v>478</v>
      </c>
      <c r="AQ14" s="403" t="s">
        <v>216</v>
      </c>
      <c r="AR14" s="404"/>
      <c r="AS14" s="404"/>
      <c r="AT14" s="404"/>
      <c r="AU14" s="404"/>
      <c r="AV14" s="416"/>
      <c r="AW14" s="416"/>
      <c r="AX14" s="416"/>
      <c r="AY14" s="416"/>
      <c r="AZ14" s="416"/>
      <c r="BA14" s="416"/>
      <c r="BB14" s="417"/>
      <c r="BC14" s="395"/>
      <c r="BD14" s="396"/>
      <c r="BE14" s="396"/>
      <c r="BF14" s="397"/>
    </row>
    <row r="15" spans="2:58" x14ac:dyDescent="0.25">
      <c r="B15" s="90">
        <f t="shared" si="1"/>
        <v>2</v>
      </c>
      <c r="C15" s="235">
        <v>-73.904525756835937</v>
      </c>
      <c r="F15" s="288" t="s">
        <v>688</v>
      </c>
      <c r="G15" s="251">
        <f>256*HEX2DEC(AN5)+HEX2DEC(Y6)</f>
        <v>5916</v>
      </c>
      <c r="J15" s="469" t="str">
        <f>fields!I30</f>
        <v>agc_cal_en</v>
      </c>
      <c r="K15" s="470"/>
      <c r="L15" s="229" t="str">
        <f>fields!H30</f>
        <v>17</v>
      </c>
      <c r="M15" s="225">
        <f>fields!J30</f>
        <v>1</v>
      </c>
      <c r="N15" s="225" t="str">
        <f>fields!L30</f>
        <v>1</v>
      </c>
      <c r="O15" s="230">
        <v>1</v>
      </c>
      <c r="P15" s="209"/>
      <c r="Q15" s="320">
        <v>71.099999999999994</v>
      </c>
      <c r="R15" s="319" t="s">
        <v>529</v>
      </c>
      <c r="S15" s="459" t="s">
        <v>536</v>
      </c>
      <c r="T15" s="460"/>
      <c r="X15" s="21" t="str">
        <f>image!A14</f>
        <v>0xC0</v>
      </c>
      <c r="Y15" s="21" t="str">
        <f>image!B14</f>
        <v>00</v>
      </c>
      <c r="Z15" s="21" t="str">
        <f>image!C14</f>
        <v>00</v>
      </c>
      <c r="AA15" s="21" t="str">
        <f>image!D14</f>
        <v>00</v>
      </c>
      <c r="AB15" s="21" t="str">
        <f>image!E14</f>
        <v>00</v>
      </c>
      <c r="AC15" s="21" t="str">
        <f>image!F14</f>
        <v>00</v>
      </c>
      <c r="AD15" s="21" t="str">
        <f>image!G14</f>
        <v>00</v>
      </c>
      <c r="AE15" s="21" t="str">
        <f>image!H14</f>
        <v>00</v>
      </c>
      <c r="AF15" s="21" t="str">
        <f>image!I14</f>
        <v>00</v>
      </c>
      <c r="AG15" s="21" t="str">
        <f>image!J14</f>
        <v>00</v>
      </c>
      <c r="AH15" s="21" t="str">
        <f>image!K14</f>
        <v>00</v>
      </c>
      <c r="AI15" s="21" t="str">
        <f>image!L14</f>
        <v>00</v>
      </c>
      <c r="AJ15" s="21" t="str">
        <f>image!M14</f>
        <v>00</v>
      </c>
      <c r="AK15" s="21" t="str">
        <f>image!N14</f>
        <v>00</v>
      </c>
      <c r="AL15" s="21" t="str">
        <f>image!O14</f>
        <v>00</v>
      </c>
      <c r="AM15" s="21" t="str">
        <f>image!P14</f>
        <v>00</v>
      </c>
      <c r="AN15" s="21" t="str">
        <f>image!Q14</f>
        <v>00</v>
      </c>
      <c r="AO15" s="469"/>
      <c r="AP15" s="87" t="s">
        <v>479</v>
      </c>
      <c r="AQ15" s="400" t="s">
        <v>217</v>
      </c>
      <c r="AR15" s="401"/>
      <c r="AS15" s="401"/>
      <c r="AT15" s="401"/>
      <c r="AU15" s="402"/>
      <c r="AV15" s="403" t="s">
        <v>450</v>
      </c>
      <c r="AW15" s="404"/>
      <c r="AX15" s="404"/>
      <c r="AY15" s="404"/>
      <c r="AZ15" s="404"/>
      <c r="BA15" s="404"/>
      <c r="BB15" s="404"/>
      <c r="BC15" s="404"/>
      <c r="BD15" s="404"/>
      <c r="BE15" s="404"/>
      <c r="BF15" s="406"/>
    </row>
    <row r="16" spans="2:58" ht="15.75" thickBot="1" x14ac:dyDescent="0.3">
      <c r="B16" s="90">
        <f t="shared" si="1"/>
        <v>3</v>
      </c>
      <c r="C16" s="235">
        <v>-74.209709167480469</v>
      </c>
      <c r="J16" s="209"/>
      <c r="K16" s="292"/>
      <c r="L16" s="229"/>
      <c r="M16" s="225"/>
      <c r="N16" s="225"/>
      <c r="O16" s="230"/>
      <c r="P16" s="209"/>
      <c r="Q16" s="321">
        <v>250</v>
      </c>
      <c r="R16" s="322" t="s">
        <v>549</v>
      </c>
      <c r="S16" s="461" t="s">
        <v>543</v>
      </c>
      <c r="T16" s="462"/>
      <c r="X16" s="21" t="str">
        <f>image!A15</f>
        <v>0xD0</v>
      </c>
      <c r="Y16" s="21" t="str">
        <f>image!B15</f>
        <v>70</v>
      </c>
      <c r="Z16" s="21" t="str">
        <f>image!C15</f>
        <v>FA</v>
      </c>
      <c r="AA16" s="21" t="str">
        <f>image!D15</f>
        <v>40</v>
      </c>
      <c r="AB16" s="21" t="str">
        <f>image!E15</f>
        <v>00</v>
      </c>
      <c r="AC16" s="21" t="str">
        <f>image!F15</f>
        <v>12</v>
      </c>
      <c r="AD16" s="21" t="str">
        <f>image!G15</f>
        <v>07</v>
      </c>
      <c r="AE16" s="21" t="str">
        <f>image!H15</f>
        <v>96</v>
      </c>
      <c r="AF16" s="21" t="str">
        <f>image!I15</f>
        <v>16</v>
      </c>
      <c r="AG16" s="204" t="str">
        <f>image!J15</f>
        <v>11</v>
      </c>
      <c r="AH16" s="206" t="str">
        <f>image!K15</f>
        <v>5C</v>
      </c>
      <c r="AI16" s="204" t="str">
        <f>image!L15</f>
        <v>4C</v>
      </c>
      <c r="AJ16" s="205" t="str">
        <f>image!M15</f>
        <v>54</v>
      </c>
      <c r="AK16" s="205" t="str">
        <f>image!N15</f>
        <v>4A</v>
      </c>
      <c r="AL16" s="205" t="str">
        <f>image!O15</f>
        <v>4B</v>
      </c>
      <c r="AM16" s="205" t="str">
        <f>image!P15</f>
        <v>4C</v>
      </c>
      <c r="AN16" s="206" t="str">
        <f>image!Q15</f>
        <v>7F</v>
      </c>
      <c r="AO16" s="469"/>
      <c r="AP16" s="87" t="s">
        <v>480</v>
      </c>
      <c r="AQ16" s="421" t="s">
        <v>218</v>
      </c>
      <c r="AR16" s="421"/>
      <c r="AS16" s="421"/>
      <c r="AT16" s="421"/>
      <c r="AU16" s="421"/>
      <c r="AV16" s="421"/>
      <c r="AW16" s="421"/>
      <c r="AX16" s="421"/>
      <c r="AY16" s="421"/>
      <c r="AZ16" s="421"/>
      <c r="BA16" s="421"/>
      <c r="BB16" s="421"/>
      <c r="BC16" s="421"/>
      <c r="BD16" s="421"/>
      <c r="BE16" s="421"/>
      <c r="BF16" s="422"/>
    </row>
    <row r="17" spans="2:58" ht="15.75" thickBot="1" x14ac:dyDescent="0.3">
      <c r="B17" s="90">
        <f t="shared" si="1"/>
        <v>4</v>
      </c>
      <c r="C17" s="235">
        <v>-74.413162231445313</v>
      </c>
      <c r="K17" s="223"/>
      <c r="L17" s="229"/>
      <c r="M17" s="225"/>
      <c r="N17" s="225"/>
      <c r="O17" s="230"/>
      <c r="P17" s="209"/>
      <c r="Q17" s="223"/>
      <c r="X17" s="21" t="str">
        <f>image!A16</f>
        <v>0xE0</v>
      </c>
      <c r="Y17" s="21" t="str">
        <f>image!B16</f>
        <v>7F</v>
      </c>
      <c r="Z17" s="21" t="str">
        <f>image!C16</f>
        <v>FF</v>
      </c>
      <c r="AA17" s="21" t="str">
        <f>image!D16</f>
        <v>55</v>
      </c>
      <c r="AB17" s="21" t="str">
        <f>image!E16</f>
        <v>01</v>
      </c>
      <c r="AC17" s="21" t="str">
        <f>image!F16</f>
        <v>40</v>
      </c>
      <c r="AD17" s="21" t="str">
        <f>image!G16</f>
        <v>40</v>
      </c>
      <c r="AE17" s="204" t="str">
        <f>image!H16</f>
        <v>10</v>
      </c>
      <c r="AF17" s="206" t="str">
        <f>image!I16</f>
        <v>40</v>
      </c>
      <c r="AG17" s="21" t="str">
        <f>image!J16</f>
        <v>5B</v>
      </c>
      <c r="AH17" s="21" t="str">
        <f>image!K16</f>
        <v>AF</v>
      </c>
      <c r="AI17" s="21" t="str">
        <f>image!L16</f>
        <v>7F</v>
      </c>
      <c r="AJ17" s="21" t="str">
        <f>image!M16</f>
        <v>FE</v>
      </c>
      <c r="AK17" s="21" t="str">
        <f>image!N16</f>
        <v>3F</v>
      </c>
      <c r="AL17" s="21" t="str">
        <f>image!O16</f>
        <v>C0</v>
      </c>
      <c r="AM17" s="21" t="str">
        <f>image!P16</f>
        <v>3F</v>
      </c>
      <c r="AN17" s="21" t="str">
        <f>image!Q16</f>
        <v>10</v>
      </c>
      <c r="AO17" s="469"/>
      <c r="AP17" s="87" t="s">
        <v>481</v>
      </c>
      <c r="AQ17" s="421"/>
      <c r="AR17" s="421"/>
      <c r="AS17" s="421"/>
      <c r="AT17" s="421"/>
      <c r="AU17" s="421"/>
      <c r="AV17" s="421"/>
      <c r="AW17" s="421"/>
      <c r="AX17" s="421"/>
      <c r="AY17" s="421"/>
      <c r="AZ17" s="421"/>
      <c r="BA17" s="421"/>
      <c r="BB17" s="421"/>
      <c r="BC17" s="403" t="s">
        <v>219</v>
      </c>
      <c r="BD17" s="404"/>
      <c r="BE17" s="404"/>
      <c r="BF17" s="406"/>
    </row>
    <row r="18" spans="2:58" ht="15.75" thickBot="1" x14ac:dyDescent="0.3">
      <c r="B18" s="90">
        <f t="shared" si="1"/>
        <v>5</v>
      </c>
      <c r="C18" s="235">
        <v>-74.413162231445313</v>
      </c>
      <c r="K18" s="223"/>
      <c r="L18" s="229"/>
      <c r="M18" s="225"/>
      <c r="N18" s="225"/>
      <c r="O18" s="230"/>
      <c r="P18" s="209"/>
      <c r="Q18" s="463" t="s">
        <v>546</v>
      </c>
      <c r="R18" s="464"/>
      <c r="S18" s="465"/>
      <c r="T18" s="332"/>
      <c r="U18" s="332"/>
      <c r="X18" s="21" t="str">
        <f>image!A17</f>
        <v>0xF0</v>
      </c>
      <c r="Y18" s="21" t="str">
        <f>image!B17</f>
        <v>7F</v>
      </c>
      <c r="Z18" s="21" t="str">
        <f>image!C17</f>
        <v>F8</v>
      </c>
      <c r="AA18" s="21" t="str">
        <f>image!D17</f>
        <v>79</v>
      </c>
      <c r="AB18" s="21" t="str">
        <f>image!E17</f>
        <v>98</v>
      </c>
      <c r="AC18" s="21" t="str">
        <f>image!F17</f>
        <v>1E</v>
      </c>
      <c r="AD18" s="21" t="str">
        <f>image!G17</f>
        <v>1C</v>
      </c>
      <c r="AE18" s="204" t="str">
        <f>image!H17</f>
        <v>07</v>
      </c>
      <c r="AF18" s="205" t="str">
        <f>image!I17</f>
        <v>E8</v>
      </c>
      <c r="AG18" s="206" t="str">
        <f>image!J17</f>
        <v>02</v>
      </c>
      <c r="AH18" s="21" t="str">
        <f>image!K17</f>
        <v>40</v>
      </c>
      <c r="AI18" s="21" t="str">
        <f>image!L17</f>
        <v>40</v>
      </c>
      <c r="AJ18" s="21" t="str">
        <f>image!M17</f>
        <v>02</v>
      </c>
      <c r="AK18" s="21" t="str">
        <f>image!N17</f>
        <v>61</v>
      </c>
      <c r="AL18" s="21" t="str">
        <f>image!O17</f>
        <v>18</v>
      </c>
      <c r="AM18" s="21" t="str">
        <f>image!P17</f>
        <v>18</v>
      </c>
      <c r="AN18" s="21" t="str">
        <f>image!Q17</f>
        <v>00</v>
      </c>
      <c r="AO18" s="469"/>
      <c r="AP18" s="88" t="s">
        <v>482</v>
      </c>
      <c r="AQ18" s="423" t="s">
        <v>219</v>
      </c>
      <c r="AR18" s="424"/>
      <c r="AS18" s="424"/>
      <c r="AT18" s="424"/>
      <c r="AU18" s="424"/>
      <c r="AV18" s="424"/>
      <c r="AW18" s="424"/>
      <c r="AX18" s="424"/>
      <c r="AY18" s="424"/>
      <c r="AZ18" s="424"/>
      <c r="BA18" s="425"/>
      <c r="BB18" s="426" t="s">
        <v>220</v>
      </c>
      <c r="BC18" s="427"/>
      <c r="BD18" s="427"/>
      <c r="BE18" s="428"/>
      <c r="BF18" s="84"/>
    </row>
    <row r="19" spans="2:58" x14ac:dyDescent="0.25">
      <c r="B19" s="90">
        <f t="shared" si="1"/>
        <v>6</v>
      </c>
      <c r="C19" s="235">
        <v>-74.820068359375</v>
      </c>
      <c r="K19" s="223"/>
      <c r="L19" s="229"/>
      <c r="M19" s="225"/>
      <c r="N19" s="225"/>
      <c r="O19" s="230"/>
      <c r="P19" s="209"/>
      <c r="Q19" s="247">
        <v>0.02</v>
      </c>
      <c r="R19" s="459" t="s">
        <v>535</v>
      </c>
      <c r="S19" s="460"/>
      <c r="T19" s="332"/>
      <c r="U19" s="332"/>
      <c r="X19" s="469" t="s">
        <v>483</v>
      </c>
      <c r="Y19" s="469"/>
      <c r="Z19" s="469"/>
      <c r="AA19" s="469"/>
      <c r="AB19" s="469"/>
      <c r="AC19" s="469"/>
      <c r="AD19" s="469"/>
      <c r="AE19" s="469"/>
      <c r="AF19" s="469"/>
      <c r="AG19" s="469"/>
      <c r="AH19" s="469"/>
      <c r="AI19" s="469"/>
      <c r="AJ19" s="469"/>
      <c r="AK19" s="469"/>
      <c r="AL19" s="469"/>
      <c r="AM19" s="469"/>
      <c r="AN19" s="469"/>
      <c r="AO19" s="469"/>
      <c r="AP19" s="471" t="s">
        <v>485</v>
      </c>
      <c r="AQ19" s="471"/>
      <c r="AR19" s="471"/>
      <c r="AS19" s="471"/>
      <c r="AT19" s="471"/>
      <c r="AU19" s="471"/>
      <c r="AV19" s="471"/>
      <c r="AW19" s="471"/>
      <c r="AX19" s="471"/>
      <c r="AY19" s="471"/>
      <c r="AZ19" s="471"/>
      <c r="BA19" s="471"/>
      <c r="BB19" s="471"/>
      <c r="BC19" s="471"/>
      <c r="BD19" s="471"/>
      <c r="BE19" s="471"/>
      <c r="BF19" s="471"/>
    </row>
    <row r="20" spans="2:58" x14ac:dyDescent="0.25">
      <c r="B20" s="90">
        <f t="shared" si="1"/>
        <v>7</v>
      </c>
      <c r="C20" s="235">
        <v>-74.616615295410156</v>
      </c>
      <c r="K20" s="223"/>
      <c r="L20" s="229"/>
      <c r="M20" s="225"/>
      <c r="N20" s="225"/>
      <c r="O20" s="230"/>
      <c r="P20" s="209"/>
      <c r="Q20" s="320">
        <v>3</v>
      </c>
      <c r="R20" s="459" t="s">
        <v>542</v>
      </c>
      <c r="S20" s="460"/>
      <c r="T20" s="332"/>
      <c r="U20" s="332"/>
      <c r="Y20" s="21" t="str">
        <f>init!B1</f>
        <v>0x0</v>
      </c>
      <c r="Z20" s="21" t="str">
        <f>init!C1</f>
        <v>0x1</v>
      </c>
      <c r="AA20" s="21" t="str">
        <f>init!D1</f>
        <v>0x2</v>
      </c>
      <c r="AB20" s="21" t="str">
        <f>init!E1</f>
        <v>0x3</v>
      </c>
      <c r="AC20" s="21" t="str">
        <f>init!F1</f>
        <v>0x4</v>
      </c>
      <c r="AD20" s="21" t="str">
        <f>init!G1</f>
        <v>0x5</v>
      </c>
      <c r="AE20" s="21" t="str">
        <f>init!H1</f>
        <v>0x6</v>
      </c>
      <c r="AF20" s="21" t="str">
        <f>init!I1</f>
        <v>0x7</v>
      </c>
      <c r="AG20" s="21" t="str">
        <f>init!J1</f>
        <v>0x8</v>
      </c>
      <c r="AH20" s="21" t="str">
        <f>init!K1</f>
        <v>0x9</v>
      </c>
      <c r="AI20" s="21" t="str">
        <f>init!L1</f>
        <v>0xA</v>
      </c>
      <c r="AJ20" s="21" t="str">
        <f>init!M1</f>
        <v>0xB</v>
      </c>
      <c r="AK20" s="21" t="str">
        <f>init!N1</f>
        <v>0xC</v>
      </c>
      <c r="AL20" s="21" t="str">
        <f>init!O1</f>
        <v>0xD</v>
      </c>
      <c r="AM20" s="21" t="str">
        <f>init!P1</f>
        <v>0xE</v>
      </c>
      <c r="AN20" s="21" t="str">
        <f>init!Q1</f>
        <v>0xF</v>
      </c>
      <c r="AO20" s="469"/>
      <c r="AQ20" s="21" t="str">
        <f>reset!B1</f>
        <v>0x0</v>
      </c>
      <c r="AR20" s="21" t="str">
        <f>reset!C1</f>
        <v>0x1</v>
      </c>
      <c r="AS20" s="21" t="str">
        <f>reset!D1</f>
        <v>0x2</v>
      </c>
      <c r="AT20" s="21" t="str">
        <f>reset!E1</f>
        <v>0x3</v>
      </c>
      <c r="AU20" s="21" t="str">
        <f>reset!F1</f>
        <v>0x4</v>
      </c>
      <c r="AV20" s="21" t="str">
        <f>reset!G1</f>
        <v>0x5</v>
      </c>
      <c r="AW20" s="21" t="str">
        <f>reset!H1</f>
        <v>0x6</v>
      </c>
      <c r="AX20" s="21" t="str">
        <f>reset!I1</f>
        <v>0x7</v>
      </c>
      <c r="AY20" s="21" t="str">
        <f>reset!J1</f>
        <v>0x8</v>
      </c>
      <c r="AZ20" s="21" t="str">
        <f>reset!K1</f>
        <v>0x9</v>
      </c>
      <c r="BA20" s="21" t="str">
        <f>reset!L1</f>
        <v>0xA</v>
      </c>
      <c r="BB20" s="21" t="str">
        <f>reset!M1</f>
        <v>0xB</v>
      </c>
      <c r="BC20" s="21" t="str">
        <f>reset!N1</f>
        <v>0xC</v>
      </c>
      <c r="BD20" s="21" t="str">
        <f>reset!O1</f>
        <v>0xD</v>
      </c>
      <c r="BE20" s="21" t="str">
        <f>reset!P1</f>
        <v>0xE</v>
      </c>
      <c r="BF20" s="21" t="str">
        <f>reset!Q1</f>
        <v>0xF</v>
      </c>
    </row>
    <row r="21" spans="2:58" ht="15.75" thickBot="1" x14ac:dyDescent="0.3">
      <c r="B21" s="90">
        <f t="shared" si="1"/>
        <v>8</v>
      </c>
      <c r="C21" s="235">
        <v>-74.514892578125</v>
      </c>
      <c r="I21" s="326"/>
      <c r="K21" s="223"/>
      <c r="L21" s="229"/>
      <c r="M21" s="225"/>
      <c r="N21" s="225"/>
      <c r="O21" s="230"/>
      <c r="P21" s="288"/>
      <c r="Q21" s="320">
        <v>250</v>
      </c>
      <c r="R21" s="459" t="s">
        <v>430</v>
      </c>
      <c r="S21" s="460"/>
      <c r="T21" s="332"/>
      <c r="U21" s="332"/>
      <c r="V21" s="326"/>
      <c r="X21" s="21" t="str">
        <f>init!A2</f>
        <v>0x00</v>
      </c>
      <c r="Y21" s="21" t="str">
        <f>init!B2</f>
        <v>0A</v>
      </c>
      <c r="Z21" s="21" t="str">
        <f>init!C2</f>
        <v>00</v>
      </c>
      <c r="AA21" s="21" t="str">
        <f>init!D2</f>
        <v>07</v>
      </c>
      <c r="AB21" s="21" t="str">
        <f>init!E2</f>
        <v>00</v>
      </c>
      <c r="AC21" s="21" t="str">
        <f>init!F2</f>
        <v>00</v>
      </c>
      <c r="AD21" s="21" t="str">
        <f>init!G2</f>
        <v>00</v>
      </c>
      <c r="AE21" s="21" t="str">
        <f>init!H2</f>
        <v>00</v>
      </c>
      <c r="AF21" s="21" t="str">
        <f>init!I2</f>
        <v>00</v>
      </c>
      <c r="AG21" s="21" t="str">
        <f>init!J2</f>
        <v>00</v>
      </c>
      <c r="AH21" s="21" t="str">
        <f>init!K2</f>
        <v>00</v>
      </c>
      <c r="AI21" s="21" t="str">
        <f>init!L2</f>
        <v>00</v>
      </c>
      <c r="AJ21" s="21" t="str">
        <f>init!M2</f>
        <v>00</v>
      </c>
      <c r="AK21" s="21" t="str">
        <f>init!N2</f>
        <v>00</v>
      </c>
      <c r="AL21" s="21" t="str">
        <f>init!O2</f>
        <v>00</v>
      </c>
      <c r="AM21" s="21" t="str">
        <f>init!P2</f>
        <v>00</v>
      </c>
      <c r="AN21" s="21" t="str">
        <f>init!Q2</f>
        <v>00</v>
      </c>
      <c r="AO21" s="469"/>
      <c r="AP21" s="21" t="str">
        <f>reset!A2</f>
        <v>0x00</v>
      </c>
      <c r="AQ21" s="21" t="str">
        <f>reset!B2</f>
        <v>0A</v>
      </c>
      <c r="AR21" s="21" t="str">
        <f>reset!C2</f>
        <v>00</v>
      </c>
      <c r="AS21" s="21" t="str">
        <f>reset!D2</f>
        <v>0F</v>
      </c>
      <c r="AT21" s="21" t="str">
        <f>reset!E2</f>
        <v>00</v>
      </c>
      <c r="AU21" s="21" t="str">
        <f>reset!F2</f>
        <v>00</v>
      </c>
      <c r="AV21" s="21" t="str">
        <f>reset!G2</f>
        <v>00</v>
      </c>
      <c r="AW21" s="21" t="str">
        <f>reset!H2</f>
        <v>00</v>
      </c>
      <c r="AX21" s="21" t="str">
        <f>reset!I2</f>
        <v>00</v>
      </c>
      <c r="AY21" s="21" t="str">
        <f>reset!J2</f>
        <v>00</v>
      </c>
      <c r="AZ21" s="21" t="str">
        <f>reset!K2</f>
        <v>00</v>
      </c>
      <c r="BA21" s="21" t="str">
        <f>reset!L2</f>
        <v>00</v>
      </c>
      <c r="BB21" s="21" t="str">
        <f>reset!M2</f>
        <v>00</v>
      </c>
      <c r="BC21" s="21" t="str">
        <f>reset!N2</f>
        <v>00</v>
      </c>
      <c r="BD21" s="21" t="str">
        <f>reset!O2</f>
        <v>00</v>
      </c>
      <c r="BE21" s="21" t="str">
        <f>reset!P2</f>
        <v>00</v>
      </c>
      <c r="BF21" s="21" t="str">
        <f>reset!Q2</f>
        <v>00</v>
      </c>
    </row>
    <row r="22" spans="2:58" ht="15.75" thickBot="1" x14ac:dyDescent="0.3">
      <c r="B22" s="90">
        <f t="shared" si="1"/>
        <v>9</v>
      </c>
      <c r="C22" s="235">
        <v>-75.532157897949219</v>
      </c>
      <c r="E22" s="491" t="s">
        <v>686</v>
      </c>
      <c r="F22" s="492"/>
      <c r="G22" s="337">
        <v>182</v>
      </c>
      <c r="H22" s="466" t="s">
        <v>691</v>
      </c>
      <c r="I22" s="467"/>
      <c r="K22" s="223"/>
      <c r="L22" s="229"/>
      <c r="M22" s="225"/>
      <c r="N22" s="225"/>
      <c r="O22" s="230"/>
      <c r="P22" s="288"/>
      <c r="Q22" s="321">
        <v>12</v>
      </c>
      <c r="R22" s="461" t="s">
        <v>545</v>
      </c>
      <c r="S22" s="462"/>
      <c r="T22" s="332"/>
      <c r="U22" s="332"/>
      <c r="V22" s="327"/>
      <c r="X22" s="21" t="str">
        <f>init!A3</f>
        <v>0x10</v>
      </c>
      <c r="Y22" s="21" t="str">
        <f>init!B3</f>
        <v>05</v>
      </c>
      <c r="Z22" s="21" t="str">
        <f>init!C3</f>
        <v>FD</v>
      </c>
      <c r="AA22" s="21" t="str">
        <f>init!D3</f>
        <v>00</v>
      </c>
      <c r="AB22" s="21" t="str">
        <f>init!E3</f>
        <v>7C</v>
      </c>
      <c r="AC22" s="21" t="str">
        <f>init!F3</f>
        <v>02</v>
      </c>
      <c r="AD22" s="21" t="str">
        <f>init!G3</f>
        <v>02</v>
      </c>
      <c r="AE22" s="21" t="str">
        <f>init!H3</f>
        <v>02</v>
      </c>
      <c r="AF22" s="21" t="str">
        <f>init!I3</f>
        <v>63</v>
      </c>
      <c r="AG22" s="21" t="str">
        <f>init!J3</f>
        <v>12</v>
      </c>
      <c r="AH22" s="21" t="str">
        <f>init!K3</f>
        <v>36</v>
      </c>
      <c r="AI22" s="21" t="str">
        <f>init!L3</f>
        <v>0F</v>
      </c>
      <c r="AJ22" s="21" t="str">
        <f>init!M3</f>
        <v>7F</v>
      </c>
      <c r="AK22" s="21" t="str">
        <f>init!N3</f>
        <v>0C</v>
      </c>
      <c r="AL22" s="21" t="str">
        <f>init!O3</f>
        <v>02</v>
      </c>
      <c r="AM22" s="21" t="str">
        <f>init!P3</f>
        <v>00</v>
      </c>
      <c r="AN22" s="21" t="str">
        <f>init!Q3</f>
        <v>00</v>
      </c>
      <c r="AO22" s="469"/>
      <c r="AP22" s="21" t="str">
        <f>reset!A3</f>
        <v>0x10</v>
      </c>
      <c r="AQ22" s="21" t="str">
        <f>reset!B3</f>
        <v>02</v>
      </c>
      <c r="AR22" s="21" t="str">
        <f>reset!C3</f>
        <v>6E</v>
      </c>
      <c r="AS22" s="21" t="str">
        <f>reset!D3</f>
        <v>00</v>
      </c>
      <c r="AT22" s="21" t="str">
        <f>reset!E3</f>
        <v>7C</v>
      </c>
      <c r="AU22" s="21" t="str">
        <f>reset!F3</f>
        <v>02</v>
      </c>
      <c r="AV22" s="21" t="str">
        <f>reset!G3</f>
        <v>02</v>
      </c>
      <c r="AW22" s="21" t="str">
        <f>reset!H3</f>
        <v>02</v>
      </c>
      <c r="AX22" s="21" t="str">
        <f>reset!I3</f>
        <v>63</v>
      </c>
      <c r="AY22" s="21" t="str">
        <f>reset!J3</f>
        <v>12</v>
      </c>
      <c r="AZ22" s="21" t="str">
        <f>reset!K3</f>
        <v>22</v>
      </c>
      <c r="BA22" s="21" t="str">
        <f>reset!L3</f>
        <v>0F</v>
      </c>
      <c r="BB22" s="21" t="str">
        <f>reset!M3</f>
        <v>7F</v>
      </c>
      <c r="BC22" s="21" t="str">
        <f>reset!N3</f>
        <v>0C</v>
      </c>
      <c r="BD22" s="21" t="str">
        <f>reset!O3</f>
        <v>02</v>
      </c>
      <c r="BE22" s="21" t="str">
        <f>reset!P3</f>
        <v>00</v>
      </c>
      <c r="BF22" s="21" t="str">
        <f>reset!Q3</f>
        <v>00</v>
      </c>
    </row>
    <row r="23" spans="2:58" x14ac:dyDescent="0.25">
      <c r="B23" s="90">
        <f t="shared" si="1"/>
        <v>10</v>
      </c>
      <c r="C23" s="235">
        <v>-75.430435180664063</v>
      </c>
      <c r="E23" s="325" t="s">
        <v>685</v>
      </c>
      <c r="F23" s="336" t="s">
        <v>576</v>
      </c>
      <c r="G23" s="336" t="s">
        <v>517</v>
      </c>
      <c r="H23" s="344">
        <f>sweepAPT!DX30</f>
        <v>-3.372217330186775E-5</v>
      </c>
      <c r="I23" s="345">
        <f>sweepAPT!DY30</f>
        <v>1.6809916554176057E-2</v>
      </c>
      <c r="K23" s="223"/>
      <c r="L23" s="229"/>
      <c r="M23" s="225"/>
      <c r="N23" s="225"/>
      <c r="O23" s="230"/>
      <c r="P23" s="288"/>
      <c r="Q23" s="223"/>
      <c r="U23" s="233"/>
      <c r="V23" s="233"/>
      <c r="X23" s="21" t="str">
        <f>init!A4</f>
        <v>0x20</v>
      </c>
      <c r="Y23" s="21" t="str">
        <f>init!B4</f>
        <v>1A</v>
      </c>
      <c r="Z23" s="21" t="str">
        <f>init!C4</f>
        <v>10</v>
      </c>
      <c r="AA23" s="21" t="str">
        <f>init!D4</f>
        <v>0A</v>
      </c>
      <c r="AB23" s="21" t="str">
        <f>init!E4</f>
        <v>00</v>
      </c>
      <c r="AC23" s="21" t="str">
        <f>init!F4</f>
        <v>3C</v>
      </c>
      <c r="AD23" s="21" t="str">
        <f>init!G4</f>
        <v>00</v>
      </c>
      <c r="AE23" s="21" t="str">
        <f>init!H4</f>
        <v>00</v>
      </c>
      <c r="AF23" s="21" t="str">
        <f>init!I4</f>
        <v>3B</v>
      </c>
      <c r="AG23" s="21" t="str">
        <f>init!J4</f>
        <v>00</v>
      </c>
      <c r="AH23" s="21" t="str">
        <f>init!K4</f>
        <v>00</v>
      </c>
      <c r="AI23" s="21" t="str">
        <f>init!L4</f>
        <v>38</v>
      </c>
      <c r="AJ23" s="21" t="str">
        <f>init!M4</f>
        <v>00</v>
      </c>
      <c r="AK23" s="21" t="str">
        <f>init!N4</f>
        <v>07</v>
      </c>
      <c r="AL23" s="21" t="str">
        <f>init!O4</f>
        <v>B8</v>
      </c>
      <c r="AM23" s="21" t="str">
        <f>init!P4</f>
        <v>97</v>
      </c>
      <c r="AN23" s="21" t="str">
        <f>init!Q4</f>
        <v>17</v>
      </c>
      <c r="AO23" s="469"/>
      <c r="AP23" s="21" t="str">
        <f>reset!A4</f>
        <v>0x20</v>
      </c>
      <c r="AQ23" s="21" t="str">
        <f>reset!B4</f>
        <v>1A</v>
      </c>
      <c r="AR23" s="21" t="str">
        <f>reset!C4</f>
        <v>10</v>
      </c>
      <c r="AS23" s="21" t="str">
        <f>reset!D4</f>
        <v>0A</v>
      </c>
      <c r="AT23" s="21" t="str">
        <f>reset!E4</f>
        <v>00</v>
      </c>
      <c r="AU23" s="21" t="str">
        <f>reset!F4</f>
        <v>00</v>
      </c>
      <c r="AV23" s="21" t="str">
        <f>reset!G4</f>
        <v>00</v>
      </c>
      <c r="AW23" s="21" t="str">
        <f>reset!H4</f>
        <v>00</v>
      </c>
      <c r="AX23" s="21" t="str">
        <f>reset!I4</f>
        <v>00</v>
      </c>
      <c r="AY23" s="21" t="str">
        <f>reset!J4</f>
        <v>00</v>
      </c>
      <c r="AZ23" s="21" t="str">
        <f>reset!K4</f>
        <v>00</v>
      </c>
      <c r="BA23" s="21" t="str">
        <f>reset!L4</f>
        <v>FF</v>
      </c>
      <c r="BB23" s="21" t="str">
        <f>reset!M4</f>
        <v>00</v>
      </c>
      <c r="BC23" s="21" t="str">
        <f>reset!N4</f>
        <v>09</v>
      </c>
      <c r="BD23" s="21" t="str">
        <f>reset!O4</f>
        <v>8D</v>
      </c>
      <c r="BE23" s="21" t="str">
        <f>reset!P4</f>
        <v>B8</v>
      </c>
      <c r="BF23" s="21" t="str">
        <f>reset!Q4</f>
        <v>00</v>
      </c>
    </row>
    <row r="24" spans="2:58" x14ac:dyDescent="0.25">
      <c r="B24" s="90">
        <f t="shared" si="1"/>
        <v>11</v>
      </c>
      <c r="C24" s="235">
        <v>-75.532157897949219</v>
      </c>
      <c r="E24" s="338">
        <v>1</v>
      </c>
      <c r="F24" s="225">
        <v>5622784</v>
      </c>
      <c r="G24" s="225">
        <v>8188</v>
      </c>
      <c r="H24" s="340">
        <v>-2.0937444023609442</v>
      </c>
      <c r="I24" s="341">
        <v>-1.9423915444089748</v>
      </c>
      <c r="K24" s="223"/>
      <c r="L24" s="229"/>
      <c r="M24" s="225"/>
      <c r="N24" s="225"/>
      <c r="O24" s="230"/>
      <c r="P24" s="288"/>
      <c r="Q24" s="223"/>
      <c r="U24" s="233"/>
      <c r="V24" s="233"/>
      <c r="X24" s="21" t="str">
        <f>init!A5</f>
        <v>0x30</v>
      </c>
      <c r="Y24" s="21" t="str">
        <f>init!B5</f>
        <v>2E</v>
      </c>
      <c r="Z24" s="21" t="str">
        <f>init!C5</f>
        <v>00</v>
      </c>
      <c r="AA24" s="21" t="str">
        <f>init!D5</f>
        <v>00</v>
      </c>
      <c r="AB24" s="21" t="str">
        <f>init!E5</f>
        <v>00</v>
      </c>
      <c r="AC24" s="21" t="str">
        <f>init!F5</f>
        <v>00</v>
      </c>
      <c r="AD24" s="21" t="str">
        <f>init!G5</f>
        <v>00</v>
      </c>
      <c r="AE24" s="21" t="str">
        <f>init!H5</f>
        <v>00</v>
      </c>
      <c r="AF24" s="21" t="str">
        <f>init!I5</f>
        <v>00</v>
      </c>
      <c r="AG24" s="21" t="str">
        <f>init!J5</f>
        <v>00</v>
      </c>
      <c r="AH24" s="21" t="str">
        <f>init!K5</f>
        <v>00</v>
      </c>
      <c r="AI24" s="21" t="str">
        <f>init!L5</f>
        <v>00</v>
      </c>
      <c r="AJ24" s="21" t="str">
        <f>init!M5</f>
        <v>00</v>
      </c>
      <c r="AK24" s="21" t="str">
        <f>init!N5</f>
        <v>00</v>
      </c>
      <c r="AL24" s="21" t="str">
        <f>init!O5</f>
        <v>00</v>
      </c>
      <c r="AM24" s="21" t="str">
        <f>init!P5</f>
        <v>00</v>
      </c>
      <c r="AN24" s="21" t="str">
        <f>init!Q5</f>
        <v>00</v>
      </c>
      <c r="AO24" s="469"/>
      <c r="AP24" s="21" t="str">
        <f>reset!A5</f>
        <v>0x30</v>
      </c>
      <c r="AQ24" s="21" t="str">
        <f>reset!B5</f>
        <v>00</v>
      </c>
      <c r="AR24" s="21" t="str">
        <f>reset!C5</f>
        <v>00</v>
      </c>
      <c r="AS24" s="21" t="str">
        <f>reset!D5</f>
        <v>00</v>
      </c>
      <c r="AT24" s="21" t="str">
        <f>reset!E5</f>
        <v>00</v>
      </c>
      <c r="AU24" s="21" t="str">
        <f>reset!F5</f>
        <v>00</v>
      </c>
      <c r="AV24" s="21" t="str">
        <f>reset!G5</f>
        <v>00</v>
      </c>
      <c r="AW24" s="21" t="str">
        <f>reset!H5</f>
        <v>00</v>
      </c>
      <c r="AX24" s="21" t="str">
        <f>reset!I5</f>
        <v>00</v>
      </c>
      <c r="AY24" s="21" t="str">
        <f>reset!J5</f>
        <v>00</v>
      </c>
      <c r="AZ24" s="21" t="str">
        <f>reset!K5</f>
        <v>00</v>
      </c>
      <c r="BA24" s="21" t="str">
        <f>reset!L5</f>
        <v>00</v>
      </c>
      <c r="BB24" s="21" t="str">
        <f>reset!M5</f>
        <v>00</v>
      </c>
      <c r="BC24" s="21" t="str">
        <f>reset!N5</f>
        <v>00</v>
      </c>
      <c r="BD24" s="21" t="str">
        <f>reset!O5</f>
        <v>00</v>
      </c>
      <c r="BE24" s="21" t="str">
        <f>reset!P5</f>
        <v>00</v>
      </c>
      <c r="BF24" s="21" t="str">
        <f>reset!Q5</f>
        <v>00</v>
      </c>
    </row>
    <row r="25" spans="2:58" x14ac:dyDescent="0.25">
      <c r="B25" s="90">
        <f t="shared" si="1"/>
        <v>12</v>
      </c>
      <c r="C25" s="235">
        <v>-75.430435180664063</v>
      </c>
      <c r="E25" s="338">
        <v>3</v>
      </c>
      <c r="F25" s="225">
        <v>5694720</v>
      </c>
      <c r="G25" s="225">
        <v>7604</v>
      </c>
      <c r="H25" s="340">
        <v>-2.0939363295189599</v>
      </c>
      <c r="I25" s="341">
        <v>-0.93770863762281731</v>
      </c>
      <c r="J25" s="233"/>
      <c r="K25" s="223"/>
      <c r="L25" s="229"/>
      <c r="M25" s="225"/>
      <c r="N25" s="225"/>
      <c r="O25" s="230"/>
      <c r="P25" s="288"/>
      <c r="Q25" s="223"/>
      <c r="U25" s="233"/>
      <c r="V25" s="233"/>
      <c r="X25" s="21" t="str">
        <f>init!A6</f>
        <v>0x40</v>
      </c>
      <c r="Y25" s="21" t="str">
        <f>init!B6</f>
        <v>00</v>
      </c>
      <c r="Z25" s="21" t="str">
        <f>init!C6</f>
        <v>00</v>
      </c>
      <c r="AA25" s="21" t="str">
        <f>init!D6</f>
        <v>00</v>
      </c>
      <c r="AB25" s="21" t="str">
        <f>init!E6</f>
        <v>00</v>
      </c>
      <c r="AC25" s="21" t="str">
        <f>init!F6</f>
        <v>00</v>
      </c>
      <c r="AD25" s="21" t="str">
        <f>init!G6</f>
        <v>00</v>
      </c>
      <c r="AE25" s="21" t="str">
        <f>init!H6</f>
        <v>00</v>
      </c>
      <c r="AF25" s="21" t="str">
        <f>init!I6</f>
        <v>00</v>
      </c>
      <c r="AG25" s="21" t="str">
        <f>init!J6</f>
        <v>00</v>
      </c>
      <c r="AH25" s="21" t="str">
        <f>init!K6</f>
        <v>00</v>
      </c>
      <c r="AI25" s="21" t="str">
        <f>init!L6</f>
        <v>00</v>
      </c>
      <c r="AJ25" s="21" t="str">
        <f>init!M6</f>
        <v>00</v>
      </c>
      <c r="AK25" s="21" t="str">
        <f>init!N6</f>
        <v>00</v>
      </c>
      <c r="AL25" s="21" t="str">
        <f>init!O6</f>
        <v>00</v>
      </c>
      <c r="AM25" s="21" t="str">
        <f>init!P6</f>
        <v>00</v>
      </c>
      <c r="AN25" s="21" t="str">
        <f>init!Q6</f>
        <v>00</v>
      </c>
      <c r="AO25" s="469"/>
      <c r="AP25" s="21" t="str">
        <f>reset!A6</f>
        <v>0x40</v>
      </c>
      <c r="AQ25" s="21" t="str">
        <f>reset!B6</f>
        <v>00</v>
      </c>
      <c r="AR25" s="21" t="str">
        <f>reset!C6</f>
        <v>00</v>
      </c>
      <c r="AS25" s="21" t="str">
        <f>reset!D6</f>
        <v>00</v>
      </c>
      <c r="AT25" s="21" t="str">
        <f>reset!E6</f>
        <v>00</v>
      </c>
      <c r="AU25" s="21" t="str">
        <f>reset!F6</f>
        <v>00</v>
      </c>
      <c r="AV25" s="21" t="str">
        <f>reset!G6</f>
        <v>00</v>
      </c>
      <c r="AW25" s="21" t="str">
        <f>reset!H6</f>
        <v>00</v>
      </c>
      <c r="AX25" s="21" t="str">
        <f>reset!I6</f>
        <v>00</v>
      </c>
      <c r="AY25" s="21" t="str">
        <f>reset!J6</f>
        <v>00</v>
      </c>
      <c r="AZ25" s="21" t="str">
        <f>reset!K6</f>
        <v>00</v>
      </c>
      <c r="BA25" s="21" t="str">
        <f>reset!L6</f>
        <v>00</v>
      </c>
      <c r="BB25" s="21" t="str">
        <f>reset!M6</f>
        <v>00</v>
      </c>
      <c r="BC25" s="21" t="str">
        <f>reset!N6</f>
        <v>00</v>
      </c>
      <c r="BD25" s="21" t="str">
        <f>reset!O6</f>
        <v>00</v>
      </c>
      <c r="BE25" s="21" t="str">
        <f>reset!P6</f>
        <v>00</v>
      </c>
      <c r="BF25" s="21" t="str">
        <f>reset!Q6</f>
        <v>00</v>
      </c>
    </row>
    <row r="26" spans="2:58" x14ac:dyDescent="0.25">
      <c r="B26" s="90">
        <f t="shared" si="1"/>
        <v>13</v>
      </c>
      <c r="C26" s="235">
        <v>-75.430435180664063</v>
      </c>
      <c r="E26" s="338">
        <v>6</v>
      </c>
      <c r="F26" s="225">
        <v>5804032</v>
      </c>
      <c r="G26" s="225">
        <v>6716</v>
      </c>
      <c r="H26" s="340">
        <v>-1.5402735637426574</v>
      </c>
      <c r="I26" s="341">
        <v>-0.93770863762281731</v>
      </c>
      <c r="J26" s="233"/>
      <c r="K26" s="21"/>
      <c r="L26" s="229"/>
      <c r="M26" s="225"/>
      <c r="N26" s="225"/>
      <c r="O26" s="230"/>
      <c r="P26" s="288"/>
      <c r="Q26" s="223"/>
      <c r="U26" s="233"/>
      <c r="V26" s="233"/>
      <c r="X26" s="21" t="str">
        <f>init!A7</f>
        <v>0x50</v>
      </c>
      <c r="Y26" s="21" t="str">
        <f>init!B7</f>
        <v>00</v>
      </c>
      <c r="Z26" s="21" t="str">
        <f>init!C7</f>
        <v>00</v>
      </c>
      <c r="AA26" s="21" t="str">
        <f>init!D7</f>
        <v>00</v>
      </c>
      <c r="AB26" s="21" t="str">
        <f>init!E7</f>
        <v>00</v>
      </c>
      <c r="AC26" s="21" t="str">
        <f>init!F7</f>
        <v>00</v>
      </c>
      <c r="AD26" s="21" t="str">
        <f>init!G7</f>
        <v>00</v>
      </c>
      <c r="AE26" s="21" t="str">
        <f>init!H7</f>
        <v>00</v>
      </c>
      <c r="AF26" s="21" t="str">
        <f>init!I7</f>
        <v>00</v>
      </c>
      <c r="AG26" s="21" t="str">
        <f>init!J7</f>
        <v>00</v>
      </c>
      <c r="AH26" s="21" t="str">
        <f>init!K7</f>
        <v>00</v>
      </c>
      <c r="AI26" s="21" t="str">
        <f>init!L7</f>
        <v>00</v>
      </c>
      <c r="AJ26" s="21" t="str">
        <f>init!M7</f>
        <v>00</v>
      </c>
      <c r="AK26" s="21" t="str">
        <f>init!N7</f>
        <v>00</v>
      </c>
      <c r="AL26" s="21" t="str">
        <f>init!O7</f>
        <v>00</v>
      </c>
      <c r="AM26" s="21" t="str">
        <f>init!P7</f>
        <v>00</v>
      </c>
      <c r="AN26" s="21" t="str">
        <f>init!Q7</f>
        <v>00</v>
      </c>
      <c r="AO26" s="469"/>
      <c r="AP26" s="21" t="str">
        <f>reset!A7</f>
        <v>0x50</v>
      </c>
      <c r="AQ26" s="21" t="str">
        <f>reset!B7</f>
        <v>00</v>
      </c>
      <c r="AR26" s="21" t="str">
        <f>reset!C7</f>
        <v>00</v>
      </c>
      <c r="AS26" s="21" t="str">
        <f>reset!D7</f>
        <v>00</v>
      </c>
      <c r="AT26" s="21" t="str">
        <f>reset!E7</f>
        <v>00</v>
      </c>
      <c r="AU26" s="21" t="str">
        <f>reset!F7</f>
        <v>00</v>
      </c>
      <c r="AV26" s="21" t="str">
        <f>reset!G7</f>
        <v>00</v>
      </c>
      <c r="AW26" s="21" t="str">
        <f>reset!H7</f>
        <v>00</v>
      </c>
      <c r="AX26" s="21" t="str">
        <f>reset!I7</f>
        <v>00</v>
      </c>
      <c r="AY26" s="21" t="str">
        <f>reset!J7</f>
        <v>00</v>
      </c>
      <c r="AZ26" s="21" t="str">
        <f>reset!K7</f>
        <v>00</v>
      </c>
      <c r="BA26" s="21" t="str">
        <f>reset!L7</f>
        <v>00</v>
      </c>
      <c r="BB26" s="21" t="str">
        <f>reset!M7</f>
        <v>00</v>
      </c>
      <c r="BC26" s="21" t="str">
        <f>reset!N7</f>
        <v>00</v>
      </c>
      <c r="BD26" s="21" t="str">
        <f>reset!O7</f>
        <v>00</v>
      </c>
      <c r="BE26" s="21" t="str">
        <f>reset!P7</f>
        <v>00</v>
      </c>
      <c r="BF26" s="21" t="str">
        <f>reset!Q7</f>
        <v>00</v>
      </c>
    </row>
    <row r="27" spans="2:58" ht="15.75" thickBot="1" x14ac:dyDescent="0.3">
      <c r="B27" s="90">
        <f t="shared" si="1"/>
        <v>14</v>
      </c>
      <c r="C27" s="235">
        <v>-75.532157897949219</v>
      </c>
      <c r="E27" s="339">
        <v>12</v>
      </c>
      <c r="F27" s="24">
        <v>6047488</v>
      </c>
      <c r="G27" s="24">
        <v>5916</v>
      </c>
      <c r="H27" s="342">
        <v>-0.93770863762281731</v>
      </c>
      <c r="I27" s="343">
        <v>-0.93770863762281731</v>
      </c>
      <c r="J27" s="233"/>
      <c r="K27" s="21"/>
      <c r="L27" s="229"/>
      <c r="M27" s="225"/>
      <c r="N27" s="225"/>
      <c r="O27" s="230"/>
      <c r="P27" s="288"/>
      <c r="Q27" s="223"/>
      <c r="U27" s="233"/>
      <c r="V27" s="233"/>
      <c r="X27" s="21" t="str">
        <f>init!A8</f>
        <v>0x60</v>
      </c>
      <c r="Y27" s="21" t="str">
        <f>init!B8</f>
        <v>00</v>
      </c>
      <c r="Z27" s="21" t="str">
        <f>init!C8</f>
        <v>00</v>
      </c>
      <c r="AA27" s="21" t="str">
        <f>init!D8</f>
        <v>00</v>
      </c>
      <c r="AB27" s="21" t="str">
        <f>init!E8</f>
        <v>00</v>
      </c>
      <c r="AC27" s="21" t="str">
        <f>init!F8</f>
        <v>00</v>
      </c>
      <c r="AD27" s="21" t="str">
        <f>init!G8</f>
        <v>06</v>
      </c>
      <c r="AE27" s="21" t="str">
        <f>init!H8</f>
        <v>F2</v>
      </c>
      <c r="AF27" s="21" t="str">
        <f>init!I8</f>
        <v>00</v>
      </c>
      <c r="AG27" s="21" t="str">
        <f>init!J8</f>
        <v>00</v>
      </c>
      <c r="AH27" s="21" t="str">
        <f>init!K8</f>
        <v>11</v>
      </c>
      <c r="AI27" s="21" t="str">
        <f>init!L8</f>
        <v>50</v>
      </c>
      <c r="AJ27" s="21" t="str">
        <f>init!M8</f>
        <v>50</v>
      </c>
      <c r="AK27" s="21" t="str">
        <f>init!N8</f>
        <v>00</v>
      </c>
      <c r="AL27" s="21" t="str">
        <f>init!O8</f>
        <v>00</v>
      </c>
      <c r="AM27" s="21" t="str">
        <f>init!P8</f>
        <v>00</v>
      </c>
      <c r="AN27" s="21" t="str">
        <f>init!Q8</f>
        <v>00</v>
      </c>
      <c r="AO27" s="469"/>
      <c r="AP27" s="21" t="str">
        <f>reset!A8</f>
        <v>0x60</v>
      </c>
      <c r="AQ27" s="21" t="str">
        <f>reset!B8</f>
        <v>00</v>
      </c>
      <c r="AR27" s="21" t="str">
        <f>reset!C8</f>
        <v>00</v>
      </c>
      <c r="AS27" s="21" t="str">
        <f>reset!D8</f>
        <v>00</v>
      </c>
      <c r="AT27" s="21" t="str">
        <f>reset!E8</f>
        <v>00</v>
      </c>
      <c r="AU27" s="21" t="str">
        <f>reset!F8</f>
        <v>00</v>
      </c>
      <c r="AV27" s="21" t="str">
        <f>reset!G8</f>
        <v>00</v>
      </c>
      <c r="AW27" s="21" t="str">
        <f>reset!H8</f>
        <v>00</v>
      </c>
      <c r="AX27" s="21" t="str">
        <f>reset!I8</f>
        <v>00</v>
      </c>
      <c r="AY27" s="21" t="str">
        <f>reset!J8</f>
        <v>00</v>
      </c>
      <c r="AZ27" s="21" t="str">
        <f>reset!K8</f>
        <v>00</v>
      </c>
      <c r="BA27" s="21" t="str">
        <f>reset!L8</f>
        <v>00</v>
      </c>
      <c r="BB27" s="21" t="str">
        <f>reset!M8</f>
        <v>00</v>
      </c>
      <c r="BC27" s="21" t="str">
        <f>reset!N8</f>
        <v>00</v>
      </c>
      <c r="BD27" s="21" t="str">
        <f>reset!O8</f>
        <v>00</v>
      </c>
      <c r="BE27" s="21" t="str">
        <f>reset!P8</f>
        <v>00</v>
      </c>
      <c r="BF27" s="21" t="str">
        <f>reset!Q8</f>
        <v>00</v>
      </c>
    </row>
    <row r="28" spans="2:58" x14ac:dyDescent="0.25">
      <c r="B28" s="90">
        <f t="shared" si="1"/>
        <v>15</v>
      </c>
      <c r="C28" s="235">
        <v>-75.532157897949219</v>
      </c>
      <c r="I28" s="233"/>
      <c r="K28" s="21"/>
      <c r="L28" s="229"/>
      <c r="M28" s="225"/>
      <c r="N28" s="225"/>
      <c r="O28" s="230"/>
      <c r="P28" s="288"/>
      <c r="Q28" s="223"/>
      <c r="U28" s="233"/>
      <c r="V28" s="233"/>
      <c r="X28" s="21" t="str">
        <f>init!A9</f>
        <v>0x70</v>
      </c>
      <c r="Y28" s="21" t="str">
        <f>init!B9</f>
        <v>00</v>
      </c>
      <c r="Z28" s="21" t="str">
        <f>init!C9</f>
        <v>DB</v>
      </c>
      <c r="AA28" s="21" t="str">
        <f>init!D9</f>
        <v>FF</v>
      </c>
      <c r="AB28" s="21" t="str">
        <f>init!E9</f>
        <v>9E</v>
      </c>
      <c r="AC28" s="21" t="str">
        <f>init!F9</f>
        <v>05</v>
      </c>
      <c r="AD28" s="21" t="str">
        <f>init!G9</f>
        <v>61</v>
      </c>
      <c r="AE28" s="21" t="str">
        <f>init!H9</f>
        <v>00</v>
      </c>
      <c r="AF28" s="21" t="str">
        <f>init!I9</f>
        <v>B1</v>
      </c>
      <c r="AG28" s="21" t="str">
        <f>init!J9</f>
        <v>0F</v>
      </c>
      <c r="AH28" s="21" t="str">
        <f>init!K9</f>
        <v>5E</v>
      </c>
      <c r="AI28" s="21" t="str">
        <f>init!L9</f>
        <v>03</v>
      </c>
      <c r="AJ28" s="21" t="str">
        <f>init!M9</f>
        <v>D7</v>
      </c>
      <c r="AK28" s="21" t="str">
        <f>init!N9</f>
        <v>03</v>
      </c>
      <c r="AL28" s="21" t="str">
        <f>init!O9</f>
        <v>95</v>
      </c>
      <c r="AM28" s="21" t="str">
        <f>init!P9</f>
        <v>02</v>
      </c>
      <c r="AN28" s="21" t="str">
        <f>init!Q9</f>
        <v>C7</v>
      </c>
      <c r="AO28" s="469"/>
      <c r="AP28" s="21" t="str">
        <f>reset!A9</f>
        <v>0x70</v>
      </c>
      <c r="AQ28" s="21" t="str">
        <f>reset!B9</f>
        <v>00</v>
      </c>
      <c r="AR28" s="21" t="str">
        <f>reset!C9</f>
        <v>DB</v>
      </c>
      <c r="AS28" s="21" t="str">
        <f>reset!D9</f>
        <v>FF</v>
      </c>
      <c r="AT28" s="21" t="str">
        <f>reset!E9</f>
        <v>9E</v>
      </c>
      <c r="AU28" s="21" t="str">
        <f>reset!F9</f>
        <v>05</v>
      </c>
      <c r="AV28" s="21" t="str">
        <f>reset!G9</f>
        <v>61</v>
      </c>
      <c r="AW28" s="21" t="str">
        <f>reset!H9</f>
        <v>00</v>
      </c>
      <c r="AX28" s="21" t="str">
        <f>reset!I9</f>
        <v>B1</v>
      </c>
      <c r="AY28" s="21" t="str">
        <f>reset!J9</f>
        <v>0F</v>
      </c>
      <c r="AZ28" s="21" t="str">
        <f>reset!K9</f>
        <v>5E</v>
      </c>
      <c r="BA28" s="21" t="str">
        <f>reset!L9</f>
        <v>03</v>
      </c>
      <c r="BB28" s="21" t="str">
        <f>reset!M9</f>
        <v>D7</v>
      </c>
      <c r="BC28" s="21" t="str">
        <f>reset!N9</f>
        <v>03</v>
      </c>
      <c r="BD28" s="21" t="str">
        <f>reset!O9</f>
        <v>95</v>
      </c>
      <c r="BE28" s="21" t="str">
        <f>reset!P9</f>
        <v>02</v>
      </c>
      <c r="BF28" s="21" t="str">
        <f>reset!Q9</f>
        <v>C7</v>
      </c>
    </row>
    <row r="29" spans="2:58" x14ac:dyDescent="0.25">
      <c r="B29" s="90">
        <f t="shared" si="1"/>
        <v>16</v>
      </c>
      <c r="C29" s="235">
        <v>-75.226974487304688</v>
      </c>
      <c r="E29" s="21" t="s">
        <v>565</v>
      </c>
      <c r="F29" s="21" t="s">
        <v>561</v>
      </c>
      <c r="G29" s="21">
        <f>HEX2DEC(AG17)*256+HEX2DEC(AH17)</f>
        <v>23471</v>
      </c>
      <c r="H29" s="328">
        <f>_xlfn.BITAND(G29,2^14-1)/(2^14-1)*SIGN(G29-2^14)</f>
        <v>0.4325825550875908</v>
      </c>
      <c r="I29" s="329">
        <f>ATAN2(H29,H30)*180/PI()</f>
        <v>66.606258544131151</v>
      </c>
      <c r="K29" s="21"/>
      <c r="L29" s="229"/>
      <c r="M29" s="225"/>
      <c r="N29" s="225"/>
      <c r="O29" s="230"/>
      <c r="P29" s="288"/>
      <c r="Q29" s="223"/>
      <c r="X29" s="21" t="str">
        <f>init!A10</f>
        <v>0x80</v>
      </c>
      <c r="Y29" s="21" t="str">
        <f>init!B10</f>
        <v>06</v>
      </c>
      <c r="Z29" s="21" t="str">
        <f>init!C10</f>
        <v>A3</v>
      </c>
      <c r="AA29" s="21" t="str">
        <f>init!D10</f>
        <v>06</v>
      </c>
      <c r="AB29" s="21" t="str">
        <f>init!E10</f>
        <v>94</v>
      </c>
      <c r="AC29" s="21" t="str">
        <f>init!F10</f>
        <v>02</v>
      </c>
      <c r="AD29" s="21" t="str">
        <f>init!G10</f>
        <v>4E</v>
      </c>
      <c r="AE29" s="21" t="str">
        <f>init!H10</f>
        <v>00</v>
      </c>
      <c r="AF29" s="21" t="str">
        <f>init!I10</f>
        <v>00</v>
      </c>
      <c r="AG29" s="21" t="str">
        <f>init!J10</f>
        <v>00</v>
      </c>
      <c r="AH29" s="21" t="str">
        <f>init!K10</f>
        <v>00</v>
      </c>
      <c r="AI29" s="21" t="str">
        <f>init!L10</f>
        <v>00</v>
      </c>
      <c r="AJ29" s="21" t="str">
        <f>init!M10</f>
        <v>00</v>
      </c>
      <c r="AK29" s="21" t="str">
        <f>init!N10</f>
        <v>00</v>
      </c>
      <c r="AL29" s="21" t="str">
        <f>init!O10</f>
        <v>00</v>
      </c>
      <c r="AM29" s="21" t="str">
        <f>init!P10</f>
        <v>00</v>
      </c>
      <c r="AN29" s="21" t="str">
        <f>init!Q10</f>
        <v>00</v>
      </c>
      <c r="AO29" s="469"/>
      <c r="AP29" s="21" t="str">
        <f>reset!A10</f>
        <v>0x80</v>
      </c>
      <c r="AQ29" s="21" t="str">
        <f>reset!B10</f>
        <v>06</v>
      </c>
      <c r="AR29" s="21" t="str">
        <f>reset!C10</f>
        <v>A3</v>
      </c>
      <c r="AS29" s="21" t="str">
        <f>reset!D10</f>
        <v>06</v>
      </c>
      <c r="AT29" s="21" t="str">
        <f>reset!E10</f>
        <v>94</v>
      </c>
      <c r="AU29" s="21" t="str">
        <f>reset!F10</f>
        <v>02</v>
      </c>
      <c r="AV29" s="21" t="str">
        <f>reset!G10</f>
        <v>4E</v>
      </c>
      <c r="AW29" s="21" t="str">
        <f>reset!H10</f>
        <v>00</v>
      </c>
      <c r="AX29" s="21" t="str">
        <f>reset!I10</f>
        <v>00</v>
      </c>
      <c r="AY29" s="21" t="str">
        <f>reset!J10</f>
        <v>00</v>
      </c>
      <c r="AZ29" s="21" t="str">
        <f>reset!K10</f>
        <v>00</v>
      </c>
      <c r="BA29" s="21" t="str">
        <f>reset!L10</f>
        <v>00</v>
      </c>
      <c r="BB29" s="21" t="str">
        <f>reset!M10</f>
        <v>00</v>
      </c>
      <c r="BC29" s="21" t="str">
        <f>reset!N10</f>
        <v>00</v>
      </c>
      <c r="BD29" s="21" t="str">
        <f>reset!O10</f>
        <v>00</v>
      </c>
      <c r="BE29" s="21" t="str">
        <f>reset!P10</f>
        <v>00</v>
      </c>
      <c r="BF29" s="21" t="str">
        <f>reset!Q10</f>
        <v>00</v>
      </c>
    </row>
    <row r="30" spans="2:58" ht="15.75" thickBot="1" x14ac:dyDescent="0.3">
      <c r="B30" s="90">
        <f t="shared" si="1"/>
        <v>17</v>
      </c>
      <c r="C30" s="235">
        <v>-75.226974487304688</v>
      </c>
      <c r="E30" s="21" t="s">
        <v>566</v>
      </c>
      <c r="F30" s="21" t="s">
        <v>562</v>
      </c>
      <c r="G30" s="249">
        <f>HEX2DEC(AI17)*256+HEX2DEC(AJ17)</f>
        <v>32766</v>
      </c>
      <c r="H30" s="328">
        <f>_xlfn.BITAND(G30,2^14-1)/(2^14-1)*SIGN(G30-2^14)</f>
        <v>0.99993896111823233</v>
      </c>
      <c r="I30" s="328">
        <f>(H29^2+H30^2)^0.5</f>
        <v>1.0894978627460994</v>
      </c>
      <c r="K30" s="21"/>
      <c r="L30" s="231"/>
      <c r="M30" s="24"/>
      <c r="N30" s="24"/>
      <c r="O30" s="232"/>
      <c r="P30" s="288"/>
      <c r="Q30" s="288"/>
      <c r="X30" s="21" t="str">
        <f>init!A11</f>
        <v>0x90</v>
      </c>
      <c r="Y30" s="21" t="str">
        <f>init!B11</f>
        <v>0F</v>
      </c>
      <c r="Z30" s="21" t="str">
        <f>init!C11</f>
        <v>FF</v>
      </c>
      <c r="AA30" s="21" t="str">
        <f>init!D11</f>
        <v>00</v>
      </c>
      <c r="AB30" s="21" t="str">
        <f>init!E11</f>
        <v>00</v>
      </c>
      <c r="AC30" s="21" t="str">
        <f>init!F11</f>
        <v>00</v>
      </c>
      <c r="AD30" s="21" t="str">
        <f>init!G11</f>
        <v>00</v>
      </c>
      <c r="AE30" s="21" t="str">
        <f>init!H11</f>
        <v>00</v>
      </c>
      <c r="AF30" s="21" t="str">
        <f>init!I11</f>
        <v>06</v>
      </c>
      <c r="AG30" s="21" t="str">
        <f>init!J11</f>
        <v>00</v>
      </c>
      <c r="AH30" s="21" t="str">
        <f>init!K11</f>
        <v>00</v>
      </c>
      <c r="AI30" s="21" t="str">
        <f>init!L11</f>
        <v>3D</v>
      </c>
      <c r="AJ30" s="21" t="str">
        <f>init!M11</f>
        <v>FF</v>
      </c>
      <c r="AK30" s="21" t="str">
        <f>init!N11</f>
        <v>10</v>
      </c>
      <c r="AL30" s="21" t="str">
        <f>init!O11</f>
        <v>FF</v>
      </c>
      <c r="AM30" s="21" t="str">
        <f>init!P11</f>
        <v>10</v>
      </c>
      <c r="AN30" s="21" t="str">
        <f>init!Q11</f>
        <v>FF</v>
      </c>
      <c r="AO30" s="469"/>
      <c r="AP30" s="21" t="str">
        <f>reset!A11</f>
        <v>0x90</v>
      </c>
      <c r="AQ30" s="21" t="str">
        <f>reset!B11</f>
        <v>06</v>
      </c>
      <c r="AR30" s="21" t="str">
        <f>reset!C11</f>
        <v>FA</v>
      </c>
      <c r="AS30" s="21" t="str">
        <f>reset!D11</f>
        <v>00</v>
      </c>
      <c r="AT30" s="21" t="str">
        <f>reset!E11</f>
        <v>00</v>
      </c>
      <c r="AU30" s="21" t="str">
        <f>reset!F11</f>
        <v>00</v>
      </c>
      <c r="AV30" s="21" t="str">
        <f>reset!G11</f>
        <v>00</v>
      </c>
      <c r="AW30" s="21" t="str">
        <f>reset!H11</f>
        <v>00</v>
      </c>
      <c r="AX30" s="21" t="str">
        <f>reset!I11</f>
        <v>04</v>
      </c>
      <c r="AY30" s="21" t="str">
        <f>reset!J11</f>
        <v>00</v>
      </c>
      <c r="AZ30" s="21" t="str">
        <f>reset!K11</f>
        <v>00</v>
      </c>
      <c r="BA30" s="21" t="str">
        <f>reset!L11</f>
        <v>3D</v>
      </c>
      <c r="BB30" s="21" t="str">
        <f>reset!M11</f>
        <v>FF</v>
      </c>
      <c r="BC30" s="21" t="str">
        <f>reset!N11</f>
        <v>10</v>
      </c>
      <c r="BD30" s="21" t="str">
        <f>reset!O11</f>
        <v>FF</v>
      </c>
      <c r="BE30" s="21" t="str">
        <f>reset!P11</f>
        <v>10</v>
      </c>
      <c r="BF30" s="21" t="str">
        <f>reset!Q11</f>
        <v>FF</v>
      </c>
    </row>
    <row r="31" spans="2:58" x14ac:dyDescent="0.25">
      <c r="B31" s="90">
        <f t="shared" si="1"/>
        <v>18</v>
      </c>
      <c r="C31" s="235">
        <v>-75.125251770019531</v>
      </c>
      <c r="E31" s="21" t="s">
        <v>563</v>
      </c>
      <c r="F31" s="21" t="s">
        <v>95</v>
      </c>
      <c r="G31" s="21">
        <f>HEX2DEC(AC17)</f>
        <v>64</v>
      </c>
      <c r="H31" s="490" t="str">
        <f>HEX2BIN(AG17,7) &amp; HEX2BIN(AH17,8)</f>
        <v>101101110101111</v>
      </c>
      <c r="I31" s="490"/>
      <c r="K31" s="21"/>
      <c r="X31" s="21" t="str">
        <f>init!A12</f>
        <v>0xA0</v>
      </c>
      <c r="Y31" s="21" t="str">
        <f>init!B12</f>
        <v>10</v>
      </c>
      <c r="Z31" s="21" t="str">
        <f>init!C12</f>
        <v>00</v>
      </c>
      <c r="AA31" s="21" t="str">
        <f>init!D12</f>
        <v>00</v>
      </c>
      <c r="AB31" s="21" t="str">
        <f>init!E12</f>
        <v>00</v>
      </c>
      <c r="AC31" s="21" t="str">
        <f>init!F12</f>
        <v>00</v>
      </c>
      <c r="AD31" s="21" t="str">
        <f>init!G12</f>
        <v>00</v>
      </c>
      <c r="AE31" s="21" t="str">
        <f>init!H12</f>
        <v>00</v>
      </c>
      <c r="AF31" s="21" t="str">
        <f>init!I12</f>
        <v>00</v>
      </c>
      <c r="AG31" s="21" t="str">
        <f>init!J12</f>
        <v>00</v>
      </c>
      <c r="AH31" s="21" t="str">
        <f>init!K12</f>
        <v>00</v>
      </c>
      <c r="AI31" s="21" t="str">
        <f>init!L12</f>
        <v>00</v>
      </c>
      <c r="AJ31" s="21" t="str">
        <f>init!M12</f>
        <v>00</v>
      </c>
      <c r="AK31" s="21" t="str">
        <f>init!N12</f>
        <v>00</v>
      </c>
      <c r="AL31" s="21" t="str">
        <f>init!O12</f>
        <v>00</v>
      </c>
      <c r="AM31" s="21" t="str">
        <f>init!P12</f>
        <v>00</v>
      </c>
      <c r="AN31" s="21" t="str">
        <f>init!Q12</f>
        <v>00</v>
      </c>
      <c r="AO31" s="469"/>
      <c r="AP31" s="21" t="str">
        <f>reset!A12</f>
        <v>0xA0</v>
      </c>
      <c r="AQ31" s="21" t="str">
        <f>reset!B12</f>
        <v>10</v>
      </c>
      <c r="AR31" s="21" t="str">
        <f>reset!C12</f>
        <v>00</v>
      </c>
      <c r="AS31" s="21" t="str">
        <f>reset!D12</f>
        <v>00</v>
      </c>
      <c r="AT31" s="21" t="str">
        <f>reset!E12</f>
        <v>00</v>
      </c>
      <c r="AU31" s="21" t="str">
        <f>reset!F12</f>
        <v>00</v>
      </c>
      <c r="AV31" s="21" t="str">
        <f>reset!G12</f>
        <v>00</v>
      </c>
      <c r="AW31" s="21" t="str">
        <f>reset!H12</f>
        <v>00</v>
      </c>
      <c r="AX31" s="21" t="str">
        <f>reset!I12</f>
        <v>00</v>
      </c>
      <c r="AY31" s="21" t="str">
        <f>reset!J12</f>
        <v>00</v>
      </c>
      <c r="AZ31" s="21" t="str">
        <f>reset!K12</f>
        <v>00</v>
      </c>
      <c r="BA31" s="21" t="str">
        <f>reset!L12</f>
        <v>00</v>
      </c>
      <c r="BB31" s="21" t="str">
        <f>reset!M12</f>
        <v>00</v>
      </c>
      <c r="BC31" s="21" t="str">
        <f>reset!N12</f>
        <v>00</v>
      </c>
      <c r="BD31" s="21" t="str">
        <f>reset!O12</f>
        <v>00</v>
      </c>
      <c r="BE31" s="21" t="str">
        <f>reset!P12</f>
        <v>00</v>
      </c>
      <c r="BF31" s="21" t="str">
        <f>reset!Q12</f>
        <v>00</v>
      </c>
    </row>
    <row r="32" spans="2:58" x14ac:dyDescent="0.25">
      <c r="B32" s="90">
        <f t="shared" si="1"/>
        <v>19</v>
      </c>
      <c r="C32" s="235">
        <v>-75.023521423339844</v>
      </c>
      <c r="E32" s="21" t="s">
        <v>564</v>
      </c>
      <c r="F32" s="21" t="s">
        <v>91</v>
      </c>
      <c r="G32" s="249">
        <f>HEX2DEC(AD17)</f>
        <v>64</v>
      </c>
      <c r="H32" s="490" t="str">
        <f>HEX2BIN(AI17,7) &amp; HEX2BIN(AJ17,8)</f>
        <v>111111111111110</v>
      </c>
      <c r="I32" s="49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330"/>
      <c r="X32" s="21" t="str">
        <f>init!A13</f>
        <v>0xB0</v>
      </c>
      <c r="Y32" s="21" t="str">
        <f>init!B13</f>
        <v>49</v>
      </c>
      <c r="Z32" s="21" t="str">
        <f>init!C13</f>
        <v>00</v>
      </c>
      <c r="AA32" s="21" t="str">
        <f>init!D13</f>
        <v>00</v>
      </c>
      <c r="AB32" s="21" t="str">
        <f>init!E13</f>
        <v>00</v>
      </c>
      <c r="AC32" s="21" t="str">
        <f>init!F13</f>
        <v>00</v>
      </c>
      <c r="AD32" s="21" t="str">
        <f>init!G13</f>
        <v>00</v>
      </c>
      <c r="AE32" s="21" t="str">
        <f>init!H13</f>
        <v>00</v>
      </c>
      <c r="AF32" s="21" t="str">
        <f>init!I13</f>
        <v>00</v>
      </c>
      <c r="AG32" s="21" t="str">
        <f>init!J13</f>
        <v>00</v>
      </c>
      <c r="AH32" s="21" t="str">
        <f>init!K13</f>
        <v>A0</v>
      </c>
      <c r="AI32" s="21" t="str">
        <f>init!L13</f>
        <v>7F</v>
      </c>
      <c r="AJ32" s="21" t="str">
        <f>init!M13</f>
        <v>00</v>
      </c>
      <c r="AK32" s="21" t="str">
        <f>init!N13</f>
        <v>00</v>
      </c>
      <c r="AL32" s="21" t="str">
        <f>init!O13</f>
        <v>00</v>
      </c>
      <c r="AM32" s="21" t="str">
        <f>init!P13</f>
        <v>00</v>
      </c>
      <c r="AN32" s="21" t="str">
        <f>init!Q13</f>
        <v>00</v>
      </c>
      <c r="AO32" s="469"/>
      <c r="AP32" s="21" t="str">
        <f>reset!A13</f>
        <v>0xB0</v>
      </c>
      <c r="AQ32" s="21" t="str">
        <f>reset!B13</f>
        <v>10</v>
      </c>
      <c r="AR32" s="21" t="str">
        <f>reset!C13</f>
        <v>00</v>
      </c>
      <c r="AS32" s="21" t="str">
        <f>reset!D13</f>
        <v>00</v>
      </c>
      <c r="AT32" s="21" t="str">
        <f>reset!E13</f>
        <v>00</v>
      </c>
      <c r="AU32" s="21" t="str">
        <f>reset!F13</f>
        <v>00</v>
      </c>
      <c r="AV32" s="21" t="str">
        <f>reset!G13</f>
        <v>00</v>
      </c>
      <c r="AW32" s="21" t="str">
        <f>reset!H13</f>
        <v>00</v>
      </c>
      <c r="AX32" s="21" t="str">
        <f>reset!I13</f>
        <v>00</v>
      </c>
      <c r="AY32" s="21" t="str">
        <f>reset!J13</f>
        <v>00</v>
      </c>
      <c r="AZ32" s="21" t="str">
        <f>reset!K13</f>
        <v>A0</v>
      </c>
      <c r="BA32" s="21" t="str">
        <f>reset!L13</f>
        <v>7F</v>
      </c>
      <c r="BB32" s="21" t="str">
        <f>reset!M13</f>
        <v>00</v>
      </c>
      <c r="BC32" s="21" t="str">
        <f>reset!N13</f>
        <v>00</v>
      </c>
      <c r="BD32" s="21" t="str">
        <f>reset!O13</f>
        <v>00</v>
      </c>
      <c r="BE32" s="21" t="str">
        <f>reset!P13</f>
        <v>00</v>
      </c>
      <c r="BF32" s="21" t="str">
        <f>reset!Q13</f>
        <v>00</v>
      </c>
    </row>
    <row r="33" spans="2:58" x14ac:dyDescent="0.25">
      <c r="B33" s="90">
        <f t="shared" si="1"/>
        <v>20</v>
      </c>
      <c r="C33" s="235">
        <v>-74.718345642089844</v>
      </c>
      <c r="F33" s="21"/>
      <c r="G33" s="263">
        <f>20*LOG10(I30*(G31*G32)/(255^2))</f>
        <v>-23.269880605338152</v>
      </c>
      <c r="H33" s="21"/>
      <c r="I33" s="21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X33" s="21" t="str">
        <f>init!A14</f>
        <v>0xC0</v>
      </c>
      <c r="Y33" s="21" t="str">
        <f>init!B14</f>
        <v>00</v>
      </c>
      <c r="Z33" s="21" t="str">
        <f>init!C14</f>
        <v>00</v>
      </c>
      <c r="AA33" s="21" t="str">
        <f>init!D14</f>
        <v>00</v>
      </c>
      <c r="AB33" s="21" t="str">
        <f>init!E14</f>
        <v>00</v>
      </c>
      <c r="AC33" s="21" t="str">
        <f>init!F14</f>
        <v>00</v>
      </c>
      <c r="AD33" s="21" t="str">
        <f>init!G14</f>
        <v>00</v>
      </c>
      <c r="AE33" s="21" t="str">
        <f>init!H14</f>
        <v>00</v>
      </c>
      <c r="AF33" s="21" t="str">
        <f>init!I14</f>
        <v>00</v>
      </c>
      <c r="AG33" s="21" t="str">
        <f>init!J14</f>
        <v>00</v>
      </c>
      <c r="AH33" s="21" t="str">
        <f>init!K14</f>
        <v>00</v>
      </c>
      <c r="AI33" s="21" t="str">
        <f>init!L14</f>
        <v>00</v>
      </c>
      <c r="AJ33" s="21" t="str">
        <f>init!M14</f>
        <v>00</v>
      </c>
      <c r="AK33" s="21" t="str">
        <f>init!N14</f>
        <v>00</v>
      </c>
      <c r="AL33" s="21" t="str">
        <f>init!O14</f>
        <v>00</v>
      </c>
      <c r="AM33" s="21" t="str">
        <f>init!P14</f>
        <v>00</v>
      </c>
      <c r="AN33" s="21" t="str">
        <f>init!Q14</f>
        <v>00</v>
      </c>
      <c r="AO33" s="469"/>
      <c r="AP33" s="21" t="str">
        <f>reset!A14</f>
        <v>0xC0</v>
      </c>
      <c r="AQ33" s="21" t="str">
        <f>reset!B14</f>
        <v>00</v>
      </c>
      <c r="AR33" s="21" t="str">
        <f>reset!C14</f>
        <v>00</v>
      </c>
      <c r="AS33" s="21" t="str">
        <f>reset!D14</f>
        <v>00</v>
      </c>
      <c r="AT33" s="21" t="str">
        <f>reset!E14</f>
        <v>00</v>
      </c>
      <c r="AU33" s="21" t="str">
        <f>reset!F14</f>
        <v>00</v>
      </c>
      <c r="AV33" s="21" t="str">
        <f>reset!G14</f>
        <v>00</v>
      </c>
      <c r="AW33" s="21" t="str">
        <f>reset!H14</f>
        <v>00</v>
      </c>
      <c r="AX33" s="21" t="str">
        <f>reset!I14</f>
        <v>00</v>
      </c>
      <c r="AY33" s="21" t="str">
        <f>reset!J14</f>
        <v>00</v>
      </c>
      <c r="AZ33" s="21" t="str">
        <f>reset!K14</f>
        <v>00</v>
      </c>
      <c r="BA33" s="21" t="str">
        <f>reset!L14</f>
        <v>00</v>
      </c>
      <c r="BB33" s="21" t="str">
        <f>reset!M14</f>
        <v>00</v>
      </c>
      <c r="BC33" s="21" t="str">
        <f>reset!N14</f>
        <v>00</v>
      </c>
      <c r="BD33" s="21" t="str">
        <f>reset!O14</f>
        <v>00</v>
      </c>
      <c r="BE33" s="21" t="str">
        <f>reset!P14</f>
        <v>00</v>
      </c>
      <c r="BF33" s="21" t="str">
        <f>reset!Q14</f>
        <v>00</v>
      </c>
    </row>
    <row r="34" spans="2:58" x14ac:dyDescent="0.25">
      <c r="B34" s="90">
        <f t="shared" si="1"/>
        <v>21</v>
      </c>
      <c r="C34" s="235">
        <v>-74.921798706054688</v>
      </c>
      <c r="E34" s="209"/>
      <c r="K34" s="21"/>
      <c r="X34" s="21" t="str">
        <f>init!A15</f>
        <v>0xD0</v>
      </c>
      <c r="Y34" s="21" t="str">
        <f>init!B15</f>
        <v>20</v>
      </c>
      <c r="Z34" s="21" t="str">
        <f>init!C15</f>
        <v>09</v>
      </c>
      <c r="AA34" s="21" t="str">
        <f>init!D15</f>
        <v>38</v>
      </c>
      <c r="AB34" s="21" t="str">
        <f>init!E15</f>
        <v>00</v>
      </c>
      <c r="AC34" s="21" t="str">
        <f>init!F15</f>
        <v>28</v>
      </c>
      <c r="AD34" s="21" t="str">
        <f>init!G15</f>
        <v>05</v>
      </c>
      <c r="AE34" s="21" t="str">
        <f>init!H15</f>
        <v>B1</v>
      </c>
      <c r="AF34" s="21" t="str">
        <f>init!I15</f>
        <v>4C</v>
      </c>
      <c r="AG34" s="21" t="str">
        <f>init!J15</f>
        <v>20</v>
      </c>
      <c r="AH34" s="21" t="str">
        <f>init!K15</f>
        <v>66</v>
      </c>
      <c r="AI34" s="21" t="str">
        <f>init!L15</f>
        <v>4B</v>
      </c>
      <c r="AJ34" s="21" t="str">
        <f>init!M15</f>
        <v>49</v>
      </c>
      <c r="AK34" s="21" t="str">
        <f>init!N15</f>
        <v>06</v>
      </c>
      <c r="AL34" s="21" t="str">
        <f>init!O15</f>
        <v>4B</v>
      </c>
      <c r="AM34" s="21" t="str">
        <f>init!P15</f>
        <v>4A</v>
      </c>
      <c r="AN34" s="21" t="str">
        <f>init!Q15</f>
        <v>75</v>
      </c>
      <c r="AO34" s="469"/>
      <c r="AP34" s="21" t="str">
        <f>reset!A15</f>
        <v>0xD0</v>
      </c>
      <c r="AQ34" s="21" t="str">
        <f>reset!B15</f>
        <v>00</v>
      </c>
      <c r="AR34" s="21" t="str">
        <f>reset!C15</f>
        <v>00</v>
      </c>
      <c r="AS34" s="21" t="str">
        <f>reset!D15</f>
        <v>00</v>
      </c>
      <c r="AT34" s="21" t="str">
        <f>reset!E15</f>
        <v>00</v>
      </c>
      <c r="AU34" s="21" t="str">
        <f>reset!F15</f>
        <v>00</v>
      </c>
      <c r="AV34" s="21" t="str">
        <f>reset!G15</f>
        <v>00</v>
      </c>
      <c r="AW34" s="21" t="str">
        <f>reset!H15</f>
        <v>00</v>
      </c>
      <c r="AX34" s="21" t="str">
        <f>reset!I15</f>
        <v>00</v>
      </c>
      <c r="AY34" s="21" t="str">
        <f>reset!J15</f>
        <v>00</v>
      </c>
      <c r="AZ34" s="21" t="str">
        <f>reset!K15</f>
        <v>00</v>
      </c>
      <c r="BA34" s="21" t="str">
        <f>reset!L15</f>
        <v>00</v>
      </c>
      <c r="BB34" s="21" t="str">
        <f>reset!M15</f>
        <v>00</v>
      </c>
      <c r="BC34" s="21" t="str">
        <f>reset!N15</f>
        <v>00</v>
      </c>
      <c r="BD34" s="21" t="str">
        <f>reset!O15</f>
        <v>00</v>
      </c>
      <c r="BE34" s="21" t="str">
        <f>reset!P15</f>
        <v>00</v>
      </c>
      <c r="BF34" s="21" t="str">
        <f>reset!Q15</f>
        <v>00</v>
      </c>
    </row>
    <row r="35" spans="2:58" x14ac:dyDescent="0.25">
      <c r="B35" s="90">
        <f t="shared" si="1"/>
        <v>22</v>
      </c>
      <c r="C35" s="235">
        <v>-74.820068359375</v>
      </c>
      <c r="F35" s="251">
        <v>5623040</v>
      </c>
      <c r="G35" s="251">
        <v>8166</v>
      </c>
      <c r="I35" s="331">
        <f t="shared" ref="I35:J38" si="2">F24/F35-1</f>
        <v>-4.5526974732479353E-5</v>
      </c>
      <c r="J35" s="331">
        <f t="shared" si="2"/>
        <v>2.6940974773450588E-3</v>
      </c>
      <c r="N35" s="332"/>
      <c r="O35" s="332"/>
      <c r="P35" s="332"/>
      <c r="X35" s="21" t="str">
        <f>init!A16</f>
        <v>0xE0</v>
      </c>
      <c r="Y35" s="21" t="str">
        <f>init!B16</f>
        <v>7F</v>
      </c>
      <c r="Z35" s="21" t="str">
        <f>init!C16</f>
        <v>FF</v>
      </c>
      <c r="AA35" s="21" t="str">
        <f>init!D16</f>
        <v>5C</v>
      </c>
      <c r="AB35" s="21" t="str">
        <f>init!E16</f>
        <v>01</v>
      </c>
      <c r="AC35" s="21" t="str">
        <f>init!F16</f>
        <v>7B</v>
      </c>
      <c r="AD35" s="21" t="str">
        <f>init!G16</f>
        <v>40</v>
      </c>
      <c r="AE35" s="21" t="str">
        <f>init!H16</f>
        <v>1F</v>
      </c>
      <c r="AF35" s="21" t="str">
        <f>init!I16</f>
        <v>00</v>
      </c>
      <c r="AG35" s="21" t="str">
        <f>init!J16</f>
        <v>4B</v>
      </c>
      <c r="AH35" s="21" t="str">
        <f>init!K16</f>
        <v>F6</v>
      </c>
      <c r="AI35" s="21" t="str">
        <f>init!L16</f>
        <v>5C</v>
      </c>
      <c r="AJ35" s="21" t="str">
        <f>init!M16</f>
        <v>F5</v>
      </c>
      <c r="AK35" s="21" t="str">
        <f>init!N16</f>
        <v>3F</v>
      </c>
      <c r="AL35" s="21" t="str">
        <f>init!O16</f>
        <v>E0</v>
      </c>
      <c r="AM35" s="21" t="str">
        <f>init!P16</f>
        <v>3F</v>
      </c>
      <c r="AN35" s="21" t="str">
        <f>init!Q16</f>
        <v>B0</v>
      </c>
      <c r="AO35" s="469"/>
      <c r="AP35" s="21" t="str">
        <f>reset!A16</f>
        <v>0xE0</v>
      </c>
      <c r="AQ35" s="21" t="str">
        <f>reset!B16</f>
        <v>00</v>
      </c>
      <c r="AR35" s="21" t="str">
        <f>reset!C16</f>
        <v>00</v>
      </c>
      <c r="AS35" s="21" t="str">
        <f>reset!D16</f>
        <v>00</v>
      </c>
      <c r="AT35" s="21" t="str">
        <f>reset!E16</f>
        <v>00</v>
      </c>
      <c r="AU35" s="21" t="str">
        <f>reset!F16</f>
        <v>00</v>
      </c>
      <c r="AV35" s="21" t="str">
        <f>reset!G16</f>
        <v>00</v>
      </c>
      <c r="AW35" s="21" t="str">
        <f>reset!H16</f>
        <v>00</v>
      </c>
      <c r="AX35" s="21" t="str">
        <f>reset!I16</f>
        <v>00</v>
      </c>
      <c r="AY35" s="21" t="str">
        <f>reset!J16</f>
        <v>00</v>
      </c>
      <c r="AZ35" s="21" t="str">
        <f>reset!K16</f>
        <v>00</v>
      </c>
      <c r="BA35" s="21" t="str">
        <f>reset!L16</f>
        <v>00</v>
      </c>
      <c r="BB35" s="21" t="str">
        <f>reset!M16</f>
        <v>00</v>
      </c>
      <c r="BC35" s="21" t="str">
        <f>reset!N16</f>
        <v>40</v>
      </c>
      <c r="BD35" s="21" t="str">
        <f>reset!O16</f>
        <v>00</v>
      </c>
      <c r="BE35" s="21" t="str">
        <f>reset!P16</f>
        <v>40</v>
      </c>
      <c r="BF35" s="21" t="str">
        <f>reset!Q16</f>
        <v>00</v>
      </c>
    </row>
    <row r="36" spans="2:58" x14ac:dyDescent="0.25">
      <c r="B36" s="90">
        <f t="shared" si="1"/>
        <v>23</v>
      </c>
      <c r="C36" s="235">
        <v>-74.616615295410156</v>
      </c>
      <c r="F36" s="251">
        <v>5694464</v>
      </c>
      <c r="G36" s="251">
        <v>7490</v>
      </c>
      <c r="I36" s="331">
        <f t="shared" si="2"/>
        <v>4.4955943175661872E-5</v>
      </c>
      <c r="J36" s="331">
        <f t="shared" si="2"/>
        <v>1.5220293724966583E-2</v>
      </c>
      <c r="N36" s="332"/>
      <c r="O36" s="332"/>
      <c r="P36" s="332"/>
      <c r="X36" s="21" t="str">
        <f>init!A17</f>
        <v>0xF0</v>
      </c>
      <c r="Y36" s="21" t="str">
        <f>init!B17</f>
        <v>7F</v>
      </c>
      <c r="Z36" s="21" t="str">
        <f>init!C17</f>
        <v>F8</v>
      </c>
      <c r="AA36" s="21" t="str">
        <f>init!D17</f>
        <v>59</v>
      </c>
      <c r="AB36" s="21" t="str">
        <f>init!E17</f>
        <v>98</v>
      </c>
      <c r="AC36" s="21" t="str">
        <f>init!F17</f>
        <v>0F</v>
      </c>
      <c r="AD36" s="21" t="str">
        <f>init!G17</f>
        <v>A6</v>
      </c>
      <c r="AE36" s="21" t="str">
        <f>init!H17</f>
        <v>07</v>
      </c>
      <c r="AF36" s="21" t="str">
        <f>init!I17</f>
        <v>B8</v>
      </c>
      <c r="AG36" s="21" t="str">
        <f>init!J17</f>
        <v>98</v>
      </c>
      <c r="AH36" s="21" t="str">
        <f>init!K17</f>
        <v>40</v>
      </c>
      <c r="AI36" s="21" t="str">
        <f>init!L17</f>
        <v>40</v>
      </c>
      <c r="AJ36" s="21" t="str">
        <f>init!M17</f>
        <v>02</v>
      </c>
      <c r="AK36" s="21" t="str">
        <f>init!N17</f>
        <v>6E</v>
      </c>
      <c r="AL36" s="21" t="str">
        <f>init!O17</f>
        <v>02</v>
      </c>
      <c r="AM36" s="21" t="str">
        <f>init!P17</f>
        <v>18</v>
      </c>
      <c r="AN36" s="21" t="str">
        <f>init!Q17</f>
        <v>00</v>
      </c>
      <c r="AO36" s="469"/>
      <c r="AP36" s="21" t="str">
        <f>reset!A17</f>
        <v>0xF0</v>
      </c>
      <c r="AQ36" s="21" t="str">
        <f>reset!B17</f>
        <v>00</v>
      </c>
      <c r="AR36" s="21" t="str">
        <f>reset!C17</f>
        <v>00</v>
      </c>
      <c r="AS36" s="21" t="str">
        <f>reset!D17</f>
        <v>00</v>
      </c>
      <c r="AT36" s="21" t="str">
        <f>reset!E17</f>
        <v>00</v>
      </c>
      <c r="AU36" s="21" t="str">
        <f>reset!F17</f>
        <v>00</v>
      </c>
      <c r="AV36" s="21" t="str">
        <f>reset!G17</f>
        <v>00</v>
      </c>
      <c r="AW36" s="21" t="str">
        <f>reset!H17</f>
        <v>09</v>
      </c>
      <c r="AX36" s="21" t="str">
        <f>reset!I17</f>
        <v>8D</v>
      </c>
      <c r="AY36" s="21" t="str">
        <f>reset!J17</f>
        <v>B8</v>
      </c>
      <c r="AZ36" s="21" t="str">
        <f>reset!K17</f>
        <v>00</v>
      </c>
      <c r="BA36" s="21" t="str">
        <f>reset!L17</f>
        <v>00</v>
      </c>
      <c r="BB36" s="21" t="str">
        <f>reset!M17</f>
        <v>00</v>
      </c>
      <c r="BC36" s="21" t="str">
        <f>reset!N17</f>
        <v>00</v>
      </c>
      <c r="BD36" s="21" t="str">
        <f>reset!O17</f>
        <v>00</v>
      </c>
      <c r="BE36" s="21" t="str">
        <f>reset!P17</f>
        <v>00</v>
      </c>
      <c r="BF36" s="21" t="str">
        <f>reset!Q17</f>
        <v>00</v>
      </c>
    </row>
    <row r="37" spans="2:58" x14ac:dyDescent="0.25">
      <c r="B37" s="90">
        <f t="shared" si="1"/>
        <v>24</v>
      </c>
      <c r="C37" s="235">
        <v>-74.514892578125</v>
      </c>
      <c r="F37" s="251">
        <v>5804032</v>
      </c>
      <c r="G37" s="251">
        <v>6662</v>
      </c>
      <c r="I37" s="331">
        <f t="shared" si="2"/>
        <v>0</v>
      </c>
      <c r="J37" s="331">
        <f t="shared" si="2"/>
        <v>8.1056739717801918E-3</v>
      </c>
      <c r="N37" s="332"/>
      <c r="O37" s="332"/>
      <c r="P37" s="332"/>
    </row>
    <row r="38" spans="2:58" x14ac:dyDescent="0.25">
      <c r="B38" s="90">
        <f t="shared" si="1"/>
        <v>25</v>
      </c>
      <c r="C38" s="235">
        <v>-74.413162231445313</v>
      </c>
      <c r="F38" s="251">
        <v>6046208</v>
      </c>
      <c r="G38" s="251">
        <v>5778</v>
      </c>
      <c r="I38" s="331">
        <f t="shared" si="2"/>
        <v>2.1170293843675303E-4</v>
      </c>
      <c r="J38" s="331">
        <f t="shared" si="2"/>
        <v>2.3883696780893082E-2</v>
      </c>
      <c r="N38" s="332"/>
      <c r="O38" s="332"/>
      <c r="P38" s="332"/>
    </row>
    <row r="39" spans="2:58" x14ac:dyDescent="0.25">
      <c r="B39" s="90">
        <f t="shared" si="1"/>
        <v>26</v>
      </c>
      <c r="C39" s="235">
        <v>-74.413162231445313</v>
      </c>
      <c r="N39" s="332"/>
      <c r="O39" s="332"/>
      <c r="P39" s="332"/>
    </row>
    <row r="40" spans="2:58" ht="15.75" thickBot="1" x14ac:dyDescent="0.3">
      <c r="B40" s="90">
        <f t="shared" si="1"/>
        <v>27</v>
      </c>
      <c r="C40" s="235">
        <v>-74.514892578125</v>
      </c>
      <c r="BA40" s="480" t="s">
        <v>515</v>
      </c>
      <c r="BB40" s="480"/>
      <c r="BC40" s="480"/>
      <c r="BD40" s="480"/>
      <c r="BE40" s="480"/>
    </row>
    <row r="41" spans="2:58" x14ac:dyDescent="0.25">
      <c r="B41" s="90">
        <f t="shared" si="1"/>
        <v>28</v>
      </c>
      <c r="C41" s="235">
        <v>-74.514892578125</v>
      </c>
      <c r="N41" s="21"/>
      <c r="O41" s="21"/>
      <c r="P41" s="21"/>
      <c r="Q41" s="21"/>
      <c r="R41" s="21"/>
      <c r="S41" s="21"/>
      <c r="AX41" s="248"/>
      <c r="BA41" s="475" t="s">
        <v>520</v>
      </c>
      <c r="BB41" s="463" t="s">
        <v>519</v>
      </c>
      <c r="BC41" s="22" t="s">
        <v>512</v>
      </c>
      <c r="BD41" s="22">
        <v>70</v>
      </c>
      <c r="BE41" s="23">
        <v>41760</v>
      </c>
      <c r="BF41" s="207">
        <f>2^((BD41-(BD41&gt;127)*256)/128)*(BE41-(BE41&gt;32767)*65536)/32768</f>
        <v>-1.0600214073009968</v>
      </c>
    </row>
    <row r="42" spans="2:58" x14ac:dyDescent="0.25">
      <c r="B42" s="90">
        <f t="shared" si="1"/>
        <v>29</v>
      </c>
      <c r="C42" s="235">
        <v>-74.820068359375</v>
      </c>
      <c r="N42" s="21"/>
      <c r="O42" s="21"/>
      <c r="P42" s="21"/>
      <c r="Q42" s="21"/>
      <c r="R42" s="21"/>
      <c r="S42" s="21"/>
      <c r="BA42" s="476"/>
      <c r="BB42" s="478"/>
      <c r="BC42" s="208" t="s">
        <v>513</v>
      </c>
      <c r="BD42" s="208">
        <v>73</v>
      </c>
      <c r="BE42" s="211">
        <v>21371</v>
      </c>
      <c r="BF42" s="207">
        <f>2^((BD42-(BD42&gt;127)*256)/128)*(BE42-(BE42&gt;32767)*65536)/32768</f>
        <v>0.96840289428303816</v>
      </c>
    </row>
    <row r="43" spans="2:58" x14ac:dyDescent="0.25">
      <c r="B43" s="90">
        <f t="shared" si="1"/>
        <v>30</v>
      </c>
      <c r="C43" s="235">
        <v>-75.328704833984375</v>
      </c>
      <c r="N43" s="21"/>
      <c r="O43" s="21"/>
      <c r="P43" s="21"/>
      <c r="Q43" s="21"/>
      <c r="R43" s="21"/>
      <c r="S43" s="207"/>
      <c r="AP43" s="209"/>
      <c r="BA43" s="476"/>
      <c r="BB43" s="478"/>
      <c r="BC43" s="210" t="s">
        <v>518</v>
      </c>
      <c r="BD43" s="208"/>
      <c r="BE43" s="211">
        <v>63488</v>
      </c>
      <c r="BF43" s="207">
        <f>BE43/65535</f>
        <v>0.96876478217746242</v>
      </c>
    </row>
    <row r="44" spans="2:58" ht="15.75" thickBot="1" x14ac:dyDescent="0.3">
      <c r="B44" s="90">
        <f t="shared" si="1"/>
        <v>31</v>
      </c>
      <c r="C44" s="236">
        <v>-13.885709762573242</v>
      </c>
      <c r="N44" s="21"/>
      <c r="O44" s="21"/>
      <c r="P44" s="21"/>
      <c r="Q44" s="21"/>
      <c r="R44" s="21"/>
      <c r="S44" s="21"/>
      <c r="BA44" s="476"/>
      <c r="BB44" s="478" t="s">
        <v>516</v>
      </c>
      <c r="BC44" s="459"/>
      <c r="BD44" s="208">
        <v>9</v>
      </c>
      <c r="BE44" s="211">
        <v>34520</v>
      </c>
      <c r="BF44" s="207">
        <f>2^((BD44-(BD44&gt;127)*256)/128)*BE44/65535</f>
        <v>0.55304905534202675</v>
      </c>
    </row>
    <row r="45" spans="2:58" ht="15.75" thickBot="1" x14ac:dyDescent="0.3">
      <c r="B45" s="90"/>
      <c r="N45" s="21"/>
      <c r="O45" s="21"/>
      <c r="P45" s="21"/>
      <c r="Q45" s="21"/>
      <c r="R45" s="21"/>
      <c r="S45" s="21"/>
      <c r="BA45" s="477"/>
      <c r="BB45" s="479" t="s">
        <v>517</v>
      </c>
      <c r="BC45" s="461"/>
      <c r="BD45" s="212"/>
      <c r="BE45" s="213">
        <v>4824</v>
      </c>
      <c r="BF45" s="207">
        <f>BE45/65535*360</f>
        <v>26.499427786678876</v>
      </c>
    </row>
    <row r="46" spans="2:58" ht="15.75" thickBot="1" x14ac:dyDescent="0.3">
      <c r="B46" s="90"/>
    </row>
    <row r="47" spans="2:58" x14ac:dyDescent="0.25">
      <c r="B47" s="90"/>
      <c r="AP47" s="21" t="s">
        <v>550</v>
      </c>
      <c r="AQ47" s="21" t="s">
        <v>551</v>
      </c>
      <c r="AS47" s="463" t="str">
        <f>fields!F11</f>
        <v>status</v>
      </c>
      <c r="AT47" s="464"/>
      <c r="AU47" s="464"/>
      <c r="AV47" s="464"/>
      <c r="AW47" s="465"/>
      <c r="AY47" s="463" t="s">
        <v>560</v>
      </c>
      <c r="AZ47" s="465"/>
      <c r="BE47" s="21" t="s">
        <v>511</v>
      </c>
      <c r="BF47" s="21" t="s">
        <v>494</v>
      </c>
    </row>
    <row r="48" spans="2:58" x14ac:dyDescent="0.25">
      <c r="B48" s="90"/>
      <c r="AO48" s="246">
        <v>0</v>
      </c>
      <c r="AP48" s="246" t="str">
        <f>DEC2HEX(AO48)</f>
        <v>0</v>
      </c>
      <c r="AQ48" s="246" t="str">
        <f>DEC2BIN(AO48,4)</f>
        <v>0000</v>
      </c>
      <c r="AS48" s="244" t="str">
        <f>fields!H11</f>
        <v>2</v>
      </c>
      <c r="AT48" s="483" t="str">
        <f>fields!G11</f>
        <v>StatusRegisters</v>
      </c>
      <c r="AU48" s="483"/>
      <c r="AV48" s="483"/>
      <c r="AW48" s="484"/>
      <c r="AY48" s="244" t="s">
        <v>550</v>
      </c>
      <c r="AZ48" s="211" t="s">
        <v>559</v>
      </c>
      <c r="BC48" s="469" t="s">
        <v>514</v>
      </c>
      <c r="BD48" s="21" t="s">
        <v>512</v>
      </c>
      <c r="BE48" s="21">
        <f>HEX2DEC(AI16)</f>
        <v>76</v>
      </c>
      <c r="BF48" s="183">
        <f>HEX2DEC(AJ16)*256+HEX2DEC(AK16)</f>
        <v>21578</v>
      </c>
    </row>
    <row r="49" spans="2:59" ht="15.75" thickBot="1" x14ac:dyDescent="0.3">
      <c r="B49" s="90"/>
      <c r="AO49" s="246">
        <f t="shared" ref="AO49:AO63" si="3">AO48+1</f>
        <v>1</v>
      </c>
      <c r="AP49" s="246" t="str">
        <f t="shared" ref="AP49:AP63" si="4">DEC2HEX(AO49)</f>
        <v>1</v>
      </c>
      <c r="AQ49" s="246" t="str">
        <f t="shared" ref="AQ49:AQ63" si="5">DEC2BIN(AO49,4)</f>
        <v>0001</v>
      </c>
      <c r="AS49" s="244">
        <f>fields!J11</f>
        <v>3</v>
      </c>
      <c r="AT49" s="472" t="str">
        <f>fields!I11</f>
        <v>sleeping</v>
      </c>
      <c r="AU49" s="473"/>
      <c r="AV49" s="474"/>
      <c r="AW49" s="211">
        <f>INT(fields!O11)</f>
        <v>0</v>
      </c>
      <c r="AY49" s="244" t="str">
        <f>AS48</f>
        <v>2</v>
      </c>
      <c r="AZ49" s="230">
        <f>IF(AY49&lt;&gt;"",HEX2DEC(AY49),"")</f>
        <v>2</v>
      </c>
      <c r="BC49" s="469"/>
      <c r="BD49" s="21" t="s">
        <v>513</v>
      </c>
      <c r="BE49" s="183">
        <f>HEX2DEC(AL16)</f>
        <v>75</v>
      </c>
      <c r="BF49" s="21">
        <f>HEX2DEC(AM16)*256+HEX2DEC(AN16)</f>
        <v>19583</v>
      </c>
    </row>
    <row r="50" spans="2:59" x14ac:dyDescent="0.25">
      <c r="B50" s="90"/>
      <c r="AO50" s="246">
        <f t="shared" si="3"/>
        <v>2</v>
      </c>
      <c r="AP50" s="246" t="str">
        <f t="shared" si="4"/>
        <v>2</v>
      </c>
      <c r="AQ50" s="246" t="str">
        <f t="shared" si="5"/>
        <v>0010</v>
      </c>
      <c r="AS50" s="244">
        <f>fields!J12</f>
        <v>2</v>
      </c>
      <c r="AT50" s="472" t="str">
        <f>fields!I12</f>
        <v>vddok</v>
      </c>
      <c r="AU50" s="473"/>
      <c r="AV50" s="474"/>
      <c r="AW50" s="211">
        <f>INT(fields!O12)</f>
        <v>1</v>
      </c>
      <c r="AY50" s="244" t="str">
        <f>AS55</f>
        <v>69</v>
      </c>
      <c r="AZ50" s="230">
        <f t="shared" ref="AZ50:AZ64" si="6">IF(AY50&lt;&gt;"",HEX2DEC(AY50),"")</f>
        <v>105</v>
      </c>
      <c r="BB50" s="475" t="s">
        <v>520</v>
      </c>
      <c r="BC50" s="463" t="s">
        <v>519</v>
      </c>
      <c r="BD50" s="22" t="s">
        <v>512</v>
      </c>
      <c r="BE50" s="22">
        <f>HEX2DEC(AC5)</f>
        <v>60</v>
      </c>
      <c r="BF50" s="23">
        <f>HEX2DEC(AD5)*256+HEX2DEC(AE5)</f>
        <v>0</v>
      </c>
      <c r="BG50" s="207">
        <f>2^((BE50-(BE50&gt;127)*256)/128)*(BF50-(BF50&gt;32767)*65536)/32768</f>
        <v>0</v>
      </c>
    </row>
    <row r="51" spans="2:59" x14ac:dyDescent="0.25">
      <c r="B51" s="90"/>
      <c r="AO51" s="246">
        <f t="shared" si="3"/>
        <v>3</v>
      </c>
      <c r="AP51" s="246" t="str">
        <f t="shared" si="4"/>
        <v>3</v>
      </c>
      <c r="AQ51" s="246" t="str">
        <f t="shared" si="5"/>
        <v>0011</v>
      </c>
      <c r="AS51" s="244">
        <f>fields!J13</f>
        <v>1</v>
      </c>
      <c r="AT51" s="472" t="str">
        <f>fields!I13</f>
        <v>ready</v>
      </c>
      <c r="AU51" s="473"/>
      <c r="AV51" s="474"/>
      <c r="AW51" s="211">
        <f>INT(fields!O13)</f>
        <v>1</v>
      </c>
      <c r="AY51" s="244" t="str">
        <f>AS64</f>
        <v>D0</v>
      </c>
      <c r="AZ51" s="230">
        <f t="shared" si="6"/>
        <v>208</v>
      </c>
      <c r="BB51" s="476"/>
      <c r="BC51" s="478"/>
      <c r="BD51" s="208" t="s">
        <v>513</v>
      </c>
      <c r="BE51" s="208">
        <f>HEX2DEC(AF5)</f>
        <v>59</v>
      </c>
      <c r="BF51" s="211">
        <f>HEX2DEC(AG5)*256+HEX2DEC(AH5)</f>
        <v>0</v>
      </c>
      <c r="BG51" s="207">
        <f>2^((BE51-(BE51&gt;127)*256)/128)*(BF51-(BF51&gt;32767)*65536)/32768</f>
        <v>0</v>
      </c>
    </row>
    <row r="52" spans="2:59" ht="15.75" thickBot="1" x14ac:dyDescent="0.3">
      <c r="B52" s="90"/>
      <c r="AO52" s="246">
        <f t="shared" si="3"/>
        <v>4</v>
      </c>
      <c r="AP52" s="246" t="str">
        <f t="shared" si="4"/>
        <v>4</v>
      </c>
      <c r="AQ52" s="246" t="str">
        <f t="shared" si="5"/>
        <v>0100</v>
      </c>
      <c r="AS52" s="245">
        <f>fields!J14</f>
        <v>0</v>
      </c>
      <c r="AT52" s="485" t="str">
        <f>fields!I14</f>
        <v>enout</v>
      </c>
      <c r="AU52" s="486"/>
      <c r="AV52" s="487"/>
      <c r="AW52" s="213">
        <f>INT(fields!O14)</f>
        <v>1</v>
      </c>
      <c r="AY52" s="244" t="str">
        <f>DEC2HEX(HEX2DEC(AY53)+1,2)</f>
        <v>E9</v>
      </c>
      <c r="AZ52" s="230">
        <f t="shared" si="6"/>
        <v>233</v>
      </c>
      <c r="BB52" s="476"/>
      <c r="BC52" s="478"/>
      <c r="BD52" s="210" t="s">
        <v>518</v>
      </c>
      <c r="BE52" s="208"/>
      <c r="BF52" s="211">
        <f>HEX2DEC(AI5)*256+HEX2DEC(AJ5)</f>
        <v>14336</v>
      </c>
      <c r="BG52" s="21">
        <f>BF52/65535</f>
        <v>0.2187533379110399</v>
      </c>
    </row>
    <row r="53" spans="2:59" ht="15.75" thickBot="1" x14ac:dyDescent="0.3">
      <c r="B53" s="90"/>
      <c r="AB53" s="233"/>
      <c r="AE53" s="224"/>
      <c r="AO53" s="246">
        <f t="shared" si="3"/>
        <v>5</v>
      </c>
      <c r="AP53" s="246" t="str">
        <f t="shared" si="4"/>
        <v>5</v>
      </c>
      <c r="AQ53" s="246" t="str">
        <f t="shared" si="5"/>
        <v>0101</v>
      </c>
      <c r="AY53" s="244" t="str">
        <f>E29</f>
        <v>E8</v>
      </c>
      <c r="AZ53" s="230">
        <f>IF(AY53&lt;&gt;"",HEX2DEC(AY53),"")</f>
        <v>232</v>
      </c>
      <c r="BB53" s="476"/>
      <c r="BC53" s="478" t="s">
        <v>516</v>
      </c>
      <c r="BD53" s="459"/>
      <c r="BE53" s="208">
        <f>HEX2DEC(AK5)</f>
        <v>7</v>
      </c>
      <c r="BF53" s="211">
        <f>HEX2DEC(AL5)*256+HEX2DEC(AM5)</f>
        <v>47245</v>
      </c>
      <c r="BG53" s="207">
        <f>2^((BE53-(BE53&gt;127)*256)/128)*BF53/65535</f>
        <v>0.74876429613436091</v>
      </c>
    </row>
    <row r="54" spans="2:59" ht="15.75" thickBot="1" x14ac:dyDescent="0.3">
      <c r="B54" s="90"/>
      <c r="AB54" s="233"/>
      <c r="AE54" s="224"/>
      <c r="AO54" s="246">
        <f t="shared" si="3"/>
        <v>6</v>
      </c>
      <c r="AP54" s="246" t="str">
        <f t="shared" si="4"/>
        <v>6</v>
      </c>
      <c r="AQ54" s="246" t="str">
        <f t="shared" si="5"/>
        <v>0110</v>
      </c>
      <c r="AS54" s="463" t="str">
        <f>fields!F126</f>
        <v>interrupt</v>
      </c>
      <c r="AT54" s="464"/>
      <c r="AU54" s="464"/>
      <c r="AV54" s="464"/>
      <c r="AW54" s="465"/>
      <c r="AY54" s="320" t="str">
        <f>DEC2HEX(HEX2DEC(AY55)+1,2)</f>
        <v>EB</v>
      </c>
      <c r="AZ54" s="230">
        <f t="shared" si="6"/>
        <v>235</v>
      </c>
      <c r="BB54" s="477"/>
      <c r="BC54" s="479" t="s">
        <v>517</v>
      </c>
      <c r="BD54" s="461"/>
      <c r="BE54" s="212"/>
      <c r="BF54" s="213">
        <f>HEX2DEC(AN5)*256+HEX2DEC(Y6)</f>
        <v>5916</v>
      </c>
      <c r="BG54" s="207">
        <f>BF54/65535*360</f>
        <v>32.498054474708169</v>
      </c>
    </row>
    <row r="55" spans="2:59" s="223" customFormat="1" x14ac:dyDescent="0.25">
      <c r="U55" s="318"/>
      <c r="V55" s="318"/>
      <c r="AB55" s="233"/>
      <c r="AE55" s="224"/>
      <c r="AO55" s="246">
        <f t="shared" si="3"/>
        <v>7</v>
      </c>
      <c r="AP55" s="246" t="str">
        <f t="shared" si="4"/>
        <v>7</v>
      </c>
      <c r="AQ55" s="246" t="str">
        <f t="shared" si="5"/>
        <v>0111</v>
      </c>
      <c r="AS55" s="244" t="str">
        <f>fields!H126</f>
        <v>69</v>
      </c>
      <c r="AT55" s="483" t="str">
        <f>fields!G126</f>
        <v>InterruptFlag</v>
      </c>
      <c r="AU55" s="459"/>
      <c r="AV55" s="459"/>
      <c r="AW55" s="460"/>
      <c r="AY55" s="252" t="str">
        <f>E30</f>
        <v>EA</v>
      </c>
      <c r="AZ55" s="230">
        <f t="shared" si="6"/>
        <v>234</v>
      </c>
    </row>
    <row r="56" spans="2:59" s="223" customFormat="1" x14ac:dyDescent="0.25">
      <c r="U56" s="318"/>
      <c r="V56" s="318"/>
      <c r="AB56" s="233"/>
      <c r="AE56" s="224"/>
      <c r="AO56" s="246">
        <f t="shared" si="3"/>
        <v>8</v>
      </c>
      <c r="AP56" s="246" t="str">
        <f t="shared" si="4"/>
        <v>8</v>
      </c>
      <c r="AQ56" s="246" t="str">
        <f t="shared" si="5"/>
        <v>1000</v>
      </c>
      <c r="AS56" s="244">
        <f>fields!J126</f>
        <v>5</v>
      </c>
      <c r="AT56" s="210" t="str">
        <f>fields!I126</f>
        <v>brownout_flag</v>
      </c>
      <c r="AU56" s="210"/>
      <c r="AV56" s="210"/>
      <c r="AW56" s="211" t="str">
        <f>fields!O126</f>
        <v>0</v>
      </c>
      <c r="AY56" s="252" t="str">
        <f>E31</f>
        <v>E4</v>
      </c>
      <c r="AZ56" s="230">
        <f t="shared" si="6"/>
        <v>228</v>
      </c>
    </row>
    <row r="57" spans="2:59" s="223" customFormat="1" x14ac:dyDescent="0.25">
      <c r="U57" s="318"/>
      <c r="V57" s="318"/>
      <c r="AB57" s="233"/>
      <c r="AE57" s="224"/>
      <c r="AO57" s="246">
        <f t="shared" si="3"/>
        <v>9</v>
      </c>
      <c r="AP57" s="246" t="str">
        <f t="shared" si="4"/>
        <v>9</v>
      </c>
      <c r="AQ57" s="246" t="str">
        <f t="shared" si="5"/>
        <v>1001</v>
      </c>
      <c r="AS57" s="244">
        <f>fields!J127</f>
        <v>4</v>
      </c>
      <c r="AT57" s="488" t="str">
        <f>fields!I127</f>
        <v>change_flag</v>
      </c>
      <c r="AU57" s="488"/>
      <c r="AV57" s="488"/>
      <c r="AW57" s="211" t="str">
        <f>fields!O127</f>
        <v>0</v>
      </c>
      <c r="AY57" s="252" t="str">
        <f>E32</f>
        <v>E5</v>
      </c>
      <c r="AZ57" s="230">
        <f t="shared" si="6"/>
        <v>229</v>
      </c>
    </row>
    <row r="58" spans="2:59" s="223" customFormat="1" x14ac:dyDescent="0.25">
      <c r="U58" s="318"/>
      <c r="V58" s="318"/>
      <c r="AB58" s="233"/>
      <c r="AE58" s="224"/>
      <c r="AO58" s="246">
        <f t="shared" si="3"/>
        <v>10</v>
      </c>
      <c r="AP58" s="246" t="str">
        <f t="shared" si="4"/>
        <v>A</v>
      </c>
      <c r="AQ58" s="246" t="str">
        <f t="shared" si="5"/>
        <v>1010</v>
      </c>
      <c r="AS58" s="244">
        <f>fields!J128</f>
        <v>3</v>
      </c>
      <c r="AT58" s="488" t="str">
        <f>fields!I128</f>
        <v>event_flag</v>
      </c>
      <c r="AU58" s="488"/>
      <c r="AV58" s="488"/>
      <c r="AW58" s="211" t="str">
        <f>fields!O128</f>
        <v>0</v>
      </c>
      <c r="AY58" s="252"/>
      <c r="AZ58" s="230" t="str">
        <f t="shared" si="6"/>
        <v/>
      </c>
    </row>
    <row r="59" spans="2:59" s="223" customFormat="1" x14ac:dyDescent="0.25">
      <c r="U59" s="318"/>
      <c r="V59" s="318"/>
      <c r="AB59" s="233"/>
      <c r="AE59" s="224"/>
      <c r="AO59" s="246">
        <f t="shared" si="3"/>
        <v>11</v>
      </c>
      <c r="AP59" s="246" t="str">
        <f t="shared" si="4"/>
        <v>B</v>
      </c>
      <c r="AQ59" s="246" t="str">
        <f t="shared" si="5"/>
        <v>1011</v>
      </c>
      <c r="AS59" s="244">
        <f>fields!J129</f>
        <v>2</v>
      </c>
      <c r="AT59" s="488" t="str">
        <f>fields!I129</f>
        <v>condition_2_flag</v>
      </c>
      <c r="AU59" s="488"/>
      <c r="AV59" s="488"/>
      <c r="AW59" s="211" t="str">
        <f>fields!O129</f>
        <v>0</v>
      </c>
      <c r="AY59" s="252"/>
      <c r="AZ59" s="230" t="str">
        <f t="shared" si="6"/>
        <v/>
      </c>
    </row>
    <row r="60" spans="2:59" s="223" customFormat="1" x14ac:dyDescent="0.25">
      <c r="U60" s="318"/>
      <c r="V60" s="318"/>
      <c r="AB60" s="233"/>
      <c r="AE60" s="224"/>
      <c r="AO60" s="246">
        <f t="shared" si="3"/>
        <v>12</v>
      </c>
      <c r="AP60" s="246" t="str">
        <f t="shared" si="4"/>
        <v>C</v>
      </c>
      <c r="AQ60" s="246" t="str">
        <f t="shared" si="5"/>
        <v>1100</v>
      </c>
      <c r="AS60" s="244">
        <f>fields!J130</f>
        <v>1</v>
      </c>
      <c r="AT60" s="488" t="str">
        <f>fields!I130</f>
        <v>condition_1_flag</v>
      </c>
      <c r="AU60" s="488"/>
      <c r="AV60" s="488"/>
      <c r="AW60" s="211" t="str">
        <f>fields!O130</f>
        <v>0</v>
      </c>
      <c r="AY60" s="252"/>
      <c r="AZ60" s="230" t="str">
        <f t="shared" si="6"/>
        <v/>
      </c>
    </row>
    <row r="61" spans="2:59" s="223" customFormat="1" ht="15.75" thickBot="1" x14ac:dyDescent="0.3">
      <c r="U61" s="318"/>
      <c r="V61" s="318"/>
      <c r="AB61" s="233"/>
      <c r="AE61" s="224"/>
      <c r="AO61" s="246">
        <f t="shared" si="3"/>
        <v>13</v>
      </c>
      <c r="AP61" s="246" t="str">
        <f t="shared" si="4"/>
        <v>D</v>
      </c>
      <c r="AQ61" s="246" t="str">
        <f t="shared" si="5"/>
        <v>1101</v>
      </c>
      <c r="AS61" s="245">
        <f>fields!J131</f>
        <v>0</v>
      </c>
      <c r="AT61" s="489" t="str">
        <f>fields!I131</f>
        <v>data_ready</v>
      </c>
      <c r="AU61" s="489"/>
      <c r="AV61" s="489"/>
      <c r="AW61" s="213" t="str">
        <f>fields!O131</f>
        <v>1</v>
      </c>
      <c r="AY61" s="252"/>
      <c r="AZ61" s="230" t="str">
        <f t="shared" si="6"/>
        <v/>
      </c>
    </row>
    <row r="62" spans="2:59" s="223" customFormat="1" ht="15.75" thickBot="1" x14ac:dyDescent="0.3">
      <c r="U62" s="318"/>
      <c r="V62" s="318"/>
      <c r="AB62" s="233"/>
      <c r="AE62" s="224"/>
      <c r="AO62" s="246">
        <f t="shared" si="3"/>
        <v>14</v>
      </c>
      <c r="AP62" s="246" t="str">
        <f t="shared" si="4"/>
        <v>E</v>
      </c>
      <c r="AQ62" s="246" t="str">
        <f t="shared" si="5"/>
        <v>1110</v>
      </c>
      <c r="AY62" s="252"/>
      <c r="AZ62" s="230" t="str">
        <f t="shared" si="6"/>
        <v/>
      </c>
    </row>
    <row r="63" spans="2:59" s="223" customFormat="1" x14ac:dyDescent="0.25">
      <c r="U63" s="318"/>
      <c r="V63" s="318"/>
      <c r="AB63" s="233"/>
      <c r="AE63" s="224"/>
      <c r="AO63" s="246">
        <f t="shared" si="3"/>
        <v>15</v>
      </c>
      <c r="AP63" s="246" t="str">
        <f t="shared" si="4"/>
        <v>F</v>
      </c>
      <c r="AQ63" s="246" t="str">
        <f t="shared" si="5"/>
        <v>1111</v>
      </c>
      <c r="AS63" s="463" t="str">
        <f>fields!F245</f>
        <v>lightSampleStatus</v>
      </c>
      <c r="AT63" s="464"/>
      <c r="AU63" s="464"/>
      <c r="AV63" s="464"/>
      <c r="AW63" s="465"/>
      <c r="AY63" s="252"/>
      <c r="AZ63" s="230" t="str">
        <f t="shared" si="6"/>
        <v/>
      </c>
    </row>
    <row r="64" spans="2:59" s="223" customFormat="1" ht="15.75" thickBot="1" x14ac:dyDescent="0.3">
      <c r="U64" s="318"/>
      <c r="V64" s="318"/>
      <c r="AB64" s="233"/>
      <c r="AE64" s="224"/>
      <c r="AS64" s="242" t="str">
        <f>fields!H245</f>
        <v>D0</v>
      </c>
      <c r="AT64" s="483" t="str">
        <f>fields!G245</f>
        <v>DataInvalid</v>
      </c>
      <c r="AU64" s="483"/>
      <c r="AV64" s="483"/>
      <c r="AW64" s="484"/>
      <c r="AY64" s="245"/>
      <c r="AZ64" s="232" t="str">
        <f t="shared" si="6"/>
        <v/>
      </c>
    </row>
    <row r="65" spans="2:49" s="223" customFormat="1" x14ac:dyDescent="0.25">
      <c r="U65" s="318"/>
      <c r="V65" s="318"/>
      <c r="AB65" s="233"/>
      <c r="AE65" s="224"/>
      <c r="AS65" s="242">
        <f>fields!J245</f>
        <v>7</v>
      </c>
      <c r="AT65" s="482" t="str">
        <f>fields!I245</f>
        <v>collision_detected</v>
      </c>
      <c r="AU65" s="482"/>
      <c r="AV65" s="482"/>
      <c r="AW65" s="211">
        <f>INT(fields!O245)</f>
        <v>0</v>
      </c>
    </row>
    <row r="66" spans="2:49" s="223" customFormat="1" x14ac:dyDescent="0.25">
      <c r="U66" s="318"/>
      <c r="V66" s="318"/>
      <c r="AB66" s="233"/>
      <c r="AE66" s="224"/>
      <c r="AS66" s="242">
        <f>fields!J246</f>
        <v>6</v>
      </c>
      <c r="AT66" s="482" t="str">
        <f>fields!I246</f>
        <v>peak_detect_2</v>
      </c>
      <c r="AU66" s="482"/>
      <c r="AV66" s="482"/>
      <c r="AW66" s="211">
        <f>INT(fields!O246)</f>
        <v>1</v>
      </c>
    </row>
    <row r="67" spans="2:49" s="223" customFormat="1" x14ac:dyDescent="0.25">
      <c r="U67" s="318"/>
      <c r="V67" s="318"/>
      <c r="AB67" s="233"/>
      <c r="AE67" s="224"/>
      <c r="AS67" s="242">
        <f>fields!J247</f>
        <v>5</v>
      </c>
      <c r="AT67" s="482" t="str">
        <f>fields!I247</f>
        <v>peak_detect_1</v>
      </c>
      <c r="AU67" s="482"/>
      <c r="AV67" s="482"/>
      <c r="AW67" s="211">
        <f>INT(fields!O247)</f>
        <v>1</v>
      </c>
    </row>
    <row r="68" spans="2:49" x14ac:dyDescent="0.25">
      <c r="B68" s="90"/>
      <c r="AB68" s="233"/>
      <c r="AE68" s="224"/>
      <c r="AS68" s="242">
        <f>fields!J248</f>
        <v>4</v>
      </c>
      <c r="AT68" s="482" t="str">
        <f>fields!I248</f>
        <v>agc_locked_bar</v>
      </c>
      <c r="AU68" s="482"/>
      <c r="AV68" s="482"/>
      <c r="AW68" s="211">
        <f>INT(fields!O248)</f>
        <v>1</v>
      </c>
    </row>
    <row r="69" spans="2:49" x14ac:dyDescent="0.25">
      <c r="B69" s="90"/>
      <c r="AB69" s="233"/>
      <c r="AS69" s="242">
        <f>fields!J249</f>
        <v>3</v>
      </c>
      <c r="AT69" s="482">
        <f>fields!I249</f>
        <v>0</v>
      </c>
      <c r="AU69" s="482"/>
      <c r="AV69" s="482"/>
      <c r="AW69" s="211">
        <f>INT(fields!O249)</f>
        <v>0</v>
      </c>
    </row>
    <row r="70" spans="2:49" x14ac:dyDescent="0.25">
      <c r="B70" s="90"/>
      <c r="AB70" s="233"/>
      <c r="AS70" s="242">
        <f>fields!J250</f>
        <v>2</v>
      </c>
      <c r="AT70" s="482" t="str">
        <f>fields!I250</f>
        <v>squelched_flag</v>
      </c>
      <c r="AU70" s="482"/>
      <c r="AV70" s="482"/>
      <c r="AW70" s="211">
        <f>INT(fields!O250)</f>
        <v>0</v>
      </c>
    </row>
    <row r="71" spans="2:49" x14ac:dyDescent="0.25">
      <c r="B71" s="90"/>
      <c r="AB71" s="233"/>
      <c r="AS71" s="242">
        <f>fields!J251</f>
        <v>1</v>
      </c>
      <c r="AT71" s="482" t="str">
        <f>fields!I251</f>
        <v>noise_flag</v>
      </c>
      <c r="AU71" s="482"/>
      <c r="AV71" s="482"/>
      <c r="AW71" s="211">
        <f>INT(fields!O251)</f>
        <v>0</v>
      </c>
    </row>
    <row r="72" spans="2:49" ht="15.75" thickBot="1" x14ac:dyDescent="0.3">
      <c r="B72" s="90"/>
      <c r="AB72" s="233"/>
      <c r="AS72" s="243">
        <f>fields!J252</f>
        <v>0</v>
      </c>
      <c r="AT72" s="481" t="str">
        <f>fields!I252</f>
        <v>dc_saturation_flag</v>
      </c>
      <c r="AU72" s="481"/>
      <c r="AV72" s="481"/>
      <c r="AW72" s="213">
        <f>INT(fields!O252)</f>
        <v>0</v>
      </c>
    </row>
    <row r="73" spans="2:49" s="249" customFormat="1" x14ac:dyDescent="0.25">
      <c r="F73" s="251"/>
      <c r="G73" s="251"/>
      <c r="H73" s="288"/>
      <c r="I73" s="288"/>
      <c r="J73" s="288"/>
      <c r="U73" s="318"/>
      <c r="V73" s="318"/>
      <c r="X73" s="233"/>
      <c r="Y73" s="233"/>
      <c r="Z73" s="233"/>
      <c r="AA73" s="233"/>
      <c r="AB73" s="233"/>
      <c r="AS73" s="253"/>
      <c r="AT73" s="254"/>
      <c r="AU73" s="254"/>
      <c r="AV73" s="254"/>
      <c r="AW73" s="253"/>
    </row>
    <row r="74" spans="2:49" s="249" customFormat="1" x14ac:dyDescent="0.25">
      <c r="H74" s="288"/>
      <c r="I74" s="288"/>
      <c r="J74" s="288"/>
      <c r="U74" s="318"/>
      <c r="V74" s="318"/>
      <c r="X74" s="233"/>
      <c r="Y74" s="233"/>
      <c r="Z74" s="233"/>
      <c r="AA74" s="233"/>
      <c r="AB74" s="233"/>
      <c r="AS74" s="253"/>
      <c r="AT74" s="254"/>
      <c r="AU74" s="254"/>
      <c r="AV74" s="254"/>
      <c r="AW74" s="253"/>
    </row>
    <row r="75" spans="2:49" s="249" customFormat="1" x14ac:dyDescent="0.25">
      <c r="H75" s="288"/>
      <c r="I75" s="288"/>
      <c r="J75" s="288"/>
      <c r="K75" s="28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X75" s="233"/>
      <c r="Y75" s="233"/>
      <c r="Z75" s="233"/>
      <c r="AA75" s="233"/>
      <c r="AB75" s="233"/>
      <c r="AS75" s="253"/>
      <c r="AT75" s="254"/>
      <c r="AU75" s="254"/>
      <c r="AV75" s="254"/>
      <c r="AW75" s="253"/>
    </row>
    <row r="76" spans="2:49" s="249" customFormat="1" x14ac:dyDescent="0.25">
      <c r="H76" s="288"/>
      <c r="I76" s="288"/>
      <c r="J76" s="288"/>
      <c r="K76" s="288"/>
      <c r="L76" s="318"/>
      <c r="M76" s="318"/>
      <c r="N76" s="318"/>
      <c r="O76" s="318"/>
      <c r="P76" s="318"/>
      <c r="Q76" s="318"/>
      <c r="R76" s="318"/>
      <c r="S76" s="318"/>
      <c r="T76" s="318"/>
      <c r="U76" s="318"/>
      <c r="V76" s="318"/>
      <c r="X76" s="233"/>
      <c r="Y76" s="233"/>
      <c r="Z76" s="233"/>
      <c r="AA76" s="233"/>
      <c r="AB76" s="233"/>
      <c r="AS76" s="253"/>
      <c r="AT76" s="254"/>
      <c r="AU76" s="254"/>
      <c r="AV76" s="254"/>
      <c r="AW76" s="253"/>
    </row>
    <row r="77" spans="2:49" s="249" customFormat="1" x14ac:dyDescent="0.25">
      <c r="H77" s="288"/>
      <c r="I77" s="288"/>
      <c r="J77" s="288"/>
      <c r="K77" s="288"/>
      <c r="L77" s="318"/>
      <c r="M77" s="318"/>
      <c r="N77" s="318"/>
      <c r="O77" s="318"/>
      <c r="P77" s="318"/>
      <c r="Q77" s="318"/>
      <c r="R77" s="318"/>
      <c r="S77" s="318"/>
      <c r="T77" s="318"/>
      <c r="U77" s="318"/>
      <c r="V77" s="318"/>
      <c r="X77" s="233"/>
      <c r="Y77" s="233"/>
      <c r="Z77" s="233"/>
      <c r="AA77" s="233"/>
      <c r="AB77" s="233"/>
      <c r="AS77" s="253"/>
      <c r="AT77" s="254"/>
      <c r="AU77" s="254"/>
      <c r="AV77" s="254"/>
      <c r="AW77" s="253"/>
    </row>
    <row r="78" spans="2:49" s="249" customFormat="1" x14ac:dyDescent="0.25">
      <c r="H78" s="288"/>
      <c r="I78" s="288"/>
      <c r="J78" s="288"/>
      <c r="K78" s="288"/>
      <c r="L78" s="318"/>
      <c r="M78" s="318"/>
      <c r="N78" s="318"/>
      <c r="O78" s="318"/>
      <c r="P78" s="318"/>
      <c r="Q78" s="318"/>
      <c r="R78" s="318"/>
      <c r="S78" s="318"/>
      <c r="T78" s="318"/>
      <c r="U78" s="318"/>
      <c r="V78" s="318"/>
      <c r="X78" s="233"/>
      <c r="Y78" s="233"/>
      <c r="Z78" s="233"/>
      <c r="AA78" s="233"/>
      <c r="AB78" s="233"/>
      <c r="AS78" s="253"/>
      <c r="AT78" s="254"/>
      <c r="AU78" s="254"/>
      <c r="AV78" s="254"/>
      <c r="AW78" s="253"/>
    </row>
    <row r="79" spans="2:49" s="249" customFormat="1" x14ac:dyDescent="0.25">
      <c r="H79" s="288"/>
      <c r="I79" s="288"/>
      <c r="J79" s="288"/>
      <c r="K79" s="288"/>
      <c r="L79" s="318"/>
      <c r="M79" s="318"/>
      <c r="N79" s="318"/>
      <c r="O79" s="318"/>
      <c r="P79" s="318"/>
      <c r="Q79" s="318"/>
      <c r="R79" s="318"/>
      <c r="S79" s="318"/>
      <c r="T79" s="318"/>
      <c r="U79" s="318"/>
      <c r="V79" s="318"/>
      <c r="X79" s="233"/>
      <c r="Y79" s="233"/>
      <c r="Z79" s="233"/>
      <c r="AA79" s="233"/>
      <c r="AB79" s="233"/>
      <c r="AS79" s="253"/>
      <c r="AT79" s="254"/>
      <c r="AU79" s="254"/>
      <c r="AV79" s="254"/>
      <c r="AW79" s="253"/>
    </row>
    <row r="80" spans="2:49" x14ac:dyDescent="0.25">
      <c r="B80" s="90"/>
    </row>
    <row r="81" spans="2:2" x14ac:dyDescent="0.25">
      <c r="B81" s="90"/>
    </row>
    <row r="82" spans="2:2" x14ac:dyDescent="0.25">
      <c r="B82" s="90"/>
    </row>
    <row r="83" spans="2:2" x14ac:dyDescent="0.25">
      <c r="B83" s="90"/>
    </row>
    <row r="84" spans="2:2" x14ac:dyDescent="0.25">
      <c r="B84" s="90"/>
    </row>
    <row r="85" spans="2:2" x14ac:dyDescent="0.25">
      <c r="B85" s="90"/>
    </row>
    <row r="86" spans="2:2" x14ac:dyDescent="0.25">
      <c r="B86" s="90"/>
    </row>
    <row r="87" spans="2:2" x14ac:dyDescent="0.25">
      <c r="B87" s="90"/>
    </row>
    <row r="88" spans="2:2" x14ac:dyDescent="0.25">
      <c r="B88" s="90"/>
    </row>
    <row r="89" spans="2:2" x14ac:dyDescent="0.25">
      <c r="B89" s="90"/>
    </row>
    <row r="90" spans="2:2" x14ac:dyDescent="0.25">
      <c r="B90" s="90"/>
    </row>
    <row r="91" spans="2:2" x14ac:dyDescent="0.25">
      <c r="B91" s="90"/>
    </row>
  </sheetData>
  <sortState ref="W3:Z4098">
    <sortCondition ref="X3:X4098"/>
  </sortState>
  <mergeCells count="85">
    <mergeCell ref="H32:I32"/>
    <mergeCell ref="J15:K15"/>
    <mergeCell ref="E22:F22"/>
    <mergeCell ref="J11:K11"/>
    <mergeCell ref="J12:K12"/>
    <mergeCell ref="J13:K13"/>
    <mergeCell ref="H31:I31"/>
    <mergeCell ref="AT64:AW64"/>
    <mergeCell ref="AS63:AW63"/>
    <mergeCell ref="AT65:AV65"/>
    <mergeCell ref="AT66:AV66"/>
    <mergeCell ref="AS47:AW47"/>
    <mergeCell ref="AT48:AW48"/>
    <mergeCell ref="AT50:AV50"/>
    <mergeCell ref="AT51:AV51"/>
    <mergeCell ref="AT52:AV52"/>
    <mergeCell ref="AT59:AV59"/>
    <mergeCell ref="AT60:AV60"/>
    <mergeCell ref="AT61:AV61"/>
    <mergeCell ref="AS54:AW54"/>
    <mergeCell ref="AT55:AW55"/>
    <mergeCell ref="AT57:AV57"/>
    <mergeCell ref="AT58:AV58"/>
    <mergeCell ref="AT72:AV72"/>
    <mergeCell ref="AT67:AV67"/>
    <mergeCell ref="AT68:AV68"/>
    <mergeCell ref="AT69:AV69"/>
    <mergeCell ref="AT70:AV70"/>
    <mergeCell ref="AT71:AV71"/>
    <mergeCell ref="BB50:BB54"/>
    <mergeCell ref="BA41:BA45"/>
    <mergeCell ref="L2:O2"/>
    <mergeCell ref="BB41:BB43"/>
    <mergeCell ref="BB44:BC44"/>
    <mergeCell ref="BB45:BC45"/>
    <mergeCell ref="BA40:BE40"/>
    <mergeCell ref="BC54:BD54"/>
    <mergeCell ref="BC50:BC52"/>
    <mergeCell ref="BC53:BD53"/>
    <mergeCell ref="BC48:BC49"/>
    <mergeCell ref="AQ18:BA18"/>
    <mergeCell ref="BB18:BE18"/>
    <mergeCell ref="BC9:BF9"/>
    <mergeCell ref="AQ14:BB14"/>
    <mergeCell ref="BC14:BF14"/>
    <mergeCell ref="AT49:AV49"/>
    <mergeCell ref="X19:AN19"/>
    <mergeCell ref="AQ3:AS3"/>
    <mergeCell ref="AT3:BF3"/>
    <mergeCell ref="AQ4:AW4"/>
    <mergeCell ref="AX4:BA4"/>
    <mergeCell ref="BB4:BF4"/>
    <mergeCell ref="AQ5:AT5"/>
    <mergeCell ref="AU5:BF5"/>
    <mergeCell ref="AR6:BF6"/>
    <mergeCell ref="AQ7:BF7"/>
    <mergeCell ref="AQ8:AS8"/>
    <mergeCell ref="AT8:BF8"/>
    <mergeCell ref="AQ9:BB9"/>
    <mergeCell ref="X1:AN1"/>
    <mergeCell ref="J14:K14"/>
    <mergeCell ref="S15:T15"/>
    <mergeCell ref="S16:T16"/>
    <mergeCell ref="AY47:AZ47"/>
    <mergeCell ref="AP19:BF19"/>
    <mergeCell ref="AO1:AO36"/>
    <mergeCell ref="AQ15:AU15"/>
    <mergeCell ref="AV15:BF15"/>
    <mergeCell ref="AQ16:BF16"/>
    <mergeCell ref="AQ17:BB17"/>
    <mergeCell ref="BC17:BF17"/>
    <mergeCell ref="AQ10:BF10"/>
    <mergeCell ref="AQ11:AW11"/>
    <mergeCell ref="AX11:BF11"/>
    <mergeCell ref="AQ12:BF13"/>
    <mergeCell ref="S13:T13"/>
    <mergeCell ref="Q12:T12"/>
    <mergeCell ref="R19:S19"/>
    <mergeCell ref="R20:S20"/>
    <mergeCell ref="B2:B3"/>
    <mergeCell ref="R21:S21"/>
    <mergeCell ref="R22:S22"/>
    <mergeCell ref="Q18:S18"/>
    <mergeCell ref="H22:I22"/>
    <mergeCell ref="S14:T14"/>
  </mergeCells>
  <conditionalFormatting sqref="Y21:AN36">
    <cfRule type="expression" dxfId="6" priority="5">
      <formula>(Y21&lt;&gt;AQ21)</formula>
    </cfRule>
  </conditionalFormatting>
  <conditionalFormatting sqref="Y3:AN18">
    <cfRule type="expression" dxfId="5" priority="4">
      <formula>(Y3&lt;&gt;Y21)</formula>
    </cfRule>
  </conditionalFormatting>
  <conditionalFormatting sqref="AW65:AW79">
    <cfRule type="cellIs" dxfId="4" priority="3" operator="greaterThan">
      <formula>0</formula>
    </cfRule>
  </conditionalFormatting>
  <conditionalFormatting sqref="AW50:AW52">
    <cfRule type="cellIs" dxfId="3" priority="2" operator="equal">
      <formula>0</formula>
    </cfRule>
  </conditionalFormatting>
  <conditionalFormatting sqref="AW49">
    <cfRule type="cellIs" dxfId="2" priority="1" operator="equal">
      <formula>1</formula>
    </cfRule>
  </conditionalFormatting>
  <dataValidations count="1">
    <dataValidation type="list" allowBlank="1" showInputMessage="1" showErrorMessage="1" sqref="D7">
      <formula1>"1,2,4,8,16,32"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2061" r:id="rId4" name="cbRangeAfe">
          <controlPr defaultSize="0" autoLine="0" r:id="rId5">
            <anchor moveWithCells="1">
              <from>
                <xdr:col>5</xdr:col>
                <xdr:colOff>0</xdr:colOff>
                <xdr:row>15</xdr:row>
                <xdr:rowOff>180975</xdr:rowOff>
              </from>
              <to>
                <xdr:col>6</xdr:col>
                <xdr:colOff>523875</xdr:colOff>
                <xdr:row>17</xdr:row>
                <xdr:rowOff>161925</xdr:rowOff>
              </to>
            </anchor>
          </controlPr>
        </control>
      </mc:Choice>
      <mc:Fallback>
        <control shapeId="2061" r:id="rId4" name="cbRangeAfe"/>
      </mc:Fallback>
    </mc:AlternateContent>
    <mc:AlternateContent xmlns:mc="http://schemas.openxmlformats.org/markup-compatibility/2006">
      <mc:Choice Requires="x14">
        <control shapeId="2060" r:id="rId6" name="cbFieldSetup">
          <controlPr defaultSize="0" autoLine="0" r:id="rId7">
            <anchor moveWithCells="1">
              <from>
                <xdr:col>9</xdr:col>
                <xdr:colOff>9525</xdr:colOff>
                <xdr:row>2</xdr:row>
                <xdr:rowOff>190500</xdr:rowOff>
              </from>
              <to>
                <xdr:col>10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2060" r:id="rId6" name="cbFieldSetup"/>
      </mc:Fallback>
    </mc:AlternateContent>
    <mc:AlternateContent xmlns:mc="http://schemas.openxmlformats.org/markup-compatibility/2006">
      <mc:Choice Requires="x14">
        <control shapeId="2059" r:id="rId8" name="cbMagOffsetCal">
          <controlPr defaultSize="0" autoLine="0" r:id="rId9">
            <anchor moveWithCells="1">
              <from>
                <xdr:col>5</xdr:col>
                <xdr:colOff>19050</xdr:colOff>
                <xdr:row>18</xdr:row>
                <xdr:rowOff>9525</xdr:rowOff>
              </from>
              <to>
                <xdr:col>6</xdr:col>
                <xdr:colOff>571500</xdr:colOff>
                <xdr:row>20</xdr:row>
                <xdr:rowOff>9525</xdr:rowOff>
              </to>
            </anchor>
          </controlPr>
        </control>
      </mc:Choice>
      <mc:Fallback>
        <control shapeId="2059" r:id="rId8" name="cbMagOffsetCal"/>
      </mc:Fallback>
    </mc:AlternateContent>
    <mc:AlternateContent xmlns:mc="http://schemas.openxmlformats.org/markup-compatibility/2006">
      <mc:Choice Requires="x14">
        <control shapeId="2058" r:id="rId10" name="cbEnablePollRegs">
          <controlPr defaultSize="0" autoLine="0" r:id="rId11">
            <anchor moveWithCells="1">
              <from>
                <xdr:col>5</xdr:col>
                <xdr:colOff>19050</xdr:colOff>
                <xdr:row>1</xdr:row>
                <xdr:rowOff>0</xdr:rowOff>
              </from>
              <to>
                <xdr:col>6</xdr:col>
                <xdr:colOff>742950</xdr:colOff>
                <xdr:row>3</xdr:row>
                <xdr:rowOff>9525</xdr:rowOff>
              </to>
            </anchor>
          </controlPr>
        </control>
      </mc:Choice>
      <mc:Fallback>
        <control shapeId="2058" r:id="rId10" name="cbEnablePollRegs"/>
      </mc:Fallback>
    </mc:AlternateContent>
    <mc:AlternateContent xmlns:mc="http://schemas.openxmlformats.org/markup-compatibility/2006">
      <mc:Choice Requires="x14">
        <control shapeId="2055" r:id="rId12" name="cbMagCal">
          <controlPr defaultSize="0" autoLine="0" r:id="rId13">
            <anchor moveWithCells="1">
              <from>
                <xdr:col>3</xdr:col>
                <xdr:colOff>19050</xdr:colOff>
                <xdr:row>9</xdr:row>
                <xdr:rowOff>0</xdr:rowOff>
              </from>
              <to>
                <xdr:col>4</xdr:col>
                <xdr:colOff>590550</xdr:colOff>
                <xdr:row>10</xdr:row>
                <xdr:rowOff>171450</xdr:rowOff>
              </to>
            </anchor>
          </controlPr>
        </control>
      </mc:Choice>
      <mc:Fallback>
        <control shapeId="2055" r:id="rId12" name="cbMagCal"/>
      </mc:Fallback>
    </mc:AlternateContent>
    <mc:AlternateContent xmlns:mc="http://schemas.openxmlformats.org/markup-compatibility/2006">
      <mc:Choice Requires="x14">
        <control shapeId="2054" r:id="rId14" name="cbXtalk">
          <controlPr defaultSize="0" autoLine="0" r:id="rId15">
            <anchor moveWithCells="1">
              <from>
                <xdr:col>3</xdr:col>
                <xdr:colOff>19050</xdr:colOff>
                <xdr:row>10</xdr:row>
                <xdr:rowOff>171450</xdr:rowOff>
              </from>
              <to>
                <xdr:col>5</xdr:col>
                <xdr:colOff>0</xdr:colOff>
                <xdr:row>12</xdr:row>
                <xdr:rowOff>171450</xdr:rowOff>
              </to>
            </anchor>
          </controlPr>
        </control>
      </mc:Choice>
      <mc:Fallback>
        <control shapeId="2054" r:id="rId14" name="cbXtalk"/>
      </mc:Fallback>
    </mc:AlternateContent>
    <mc:AlternateContent xmlns:mc="http://schemas.openxmlformats.org/markup-compatibility/2006">
      <mc:Choice Requires="x14">
        <control shapeId="2053" r:id="rId16" name="cbPhaseOffset">
          <controlPr defaultSize="0" autoLine="0" r:id="rId17">
            <anchor moveWithCells="1">
              <from>
                <xdr:col>3</xdr:col>
                <xdr:colOff>38100</xdr:colOff>
                <xdr:row>13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2053" r:id="rId16" name="cbPhaseOffset"/>
      </mc:Fallback>
    </mc:AlternateContent>
    <mc:AlternateContent xmlns:mc="http://schemas.openxmlformats.org/markup-compatibility/2006">
      <mc:Choice Requires="x14">
        <control shapeId="2051" r:id="rId18" name="Reset">
          <controlPr defaultSize="0" autoLine="0" r:id="rId19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600075</xdr:colOff>
                <xdr:row>5</xdr:row>
                <xdr:rowOff>190500</xdr:rowOff>
              </to>
            </anchor>
          </controlPr>
        </control>
      </mc:Choice>
      <mc:Fallback>
        <control shapeId="2051" r:id="rId18" name="Reset"/>
      </mc:Fallback>
    </mc:AlternateContent>
    <mc:AlternateContent xmlns:mc="http://schemas.openxmlformats.org/markup-compatibility/2006">
      <mc:Choice Requires="x14">
        <control shapeId="2050" r:id="rId20" name="cbRun">
          <controlPr defaultSize="0" autoLine="0" r:id="rId21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3</xdr:col>
                <xdr:colOff>609600</xdr:colOff>
                <xdr:row>5</xdr:row>
                <xdr:rowOff>180975</xdr:rowOff>
              </to>
            </anchor>
          </controlPr>
        </control>
      </mc:Choice>
      <mc:Fallback>
        <control shapeId="2050" r:id="rId20" name="cbRun"/>
      </mc:Fallback>
    </mc:AlternateContent>
    <mc:AlternateContent xmlns:mc="http://schemas.openxmlformats.org/markup-compatibility/2006">
      <mc:Choice Requires="x14">
        <control shapeId="2057" r:id="rId22" name="cbTraceIO">
          <controlPr defaultSize="0" autoLine="0" r:id="rId23">
            <anchor moveWithCells="1">
              <from>
                <xdr:col>5</xdr:col>
                <xdr:colOff>19050</xdr:colOff>
                <xdr:row>3</xdr:row>
                <xdr:rowOff>19050</xdr:rowOff>
              </from>
              <to>
                <xdr:col>6</xdr:col>
                <xdr:colOff>542925</xdr:colOff>
                <xdr:row>5</xdr:row>
                <xdr:rowOff>0</xdr:rowOff>
              </to>
            </anchor>
          </controlPr>
        </control>
      </mc:Choice>
      <mc:Fallback>
        <control shapeId="2057" r:id="rId22" name="cbTraceIO"/>
      </mc:Fallback>
    </mc:AlternateContent>
    <mc:AlternateContent xmlns:mc="http://schemas.openxmlformats.org/markup-compatibility/2006">
      <mc:Choice Requires="x14">
        <control shapeId="2049" r:id="rId24" name="Button 1">
          <controlPr defaultSize="0" print="0" autoFill="0" autoPict="0" macro="[0]!Sheet4.test">
            <anchor moveWithCells="1" siz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781050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EK665"/>
  <sheetViews>
    <sheetView topLeftCell="A32" zoomScale="80" zoomScaleNormal="80" workbookViewId="0">
      <pane xSplit="8685" ySplit="7215" topLeftCell="DY623"/>
      <selection activeCell="Q24" sqref="Q24:R28"/>
      <selection pane="topRight" activeCell="AD16" sqref="AD16"/>
      <selection pane="bottomLeft" activeCell="X632" sqref="X32:X632"/>
      <selection pane="bottomRight" activeCell="AL632" sqref="AL32:AL632"/>
    </sheetView>
  </sheetViews>
  <sheetFormatPr defaultRowHeight="15" x14ac:dyDescent="0.25"/>
  <cols>
    <col min="1" max="1" width="9.140625" style="258"/>
    <col min="2" max="3" width="10.5703125" style="258" bestFit="1" customWidth="1"/>
    <col min="4" max="5" width="11.42578125" style="258" bestFit="1" customWidth="1"/>
    <col min="6" max="6" width="11.5703125" style="258" bestFit="1" customWidth="1"/>
    <col min="7" max="7" width="13.140625" style="260" customWidth="1"/>
    <col min="8" max="8" width="11" style="258" customWidth="1"/>
    <col min="9" max="9" width="10.28515625" style="264" customWidth="1"/>
    <col min="10" max="10" width="10.28515625" style="274" customWidth="1"/>
    <col min="11" max="11" width="10.28515625" style="287" customWidth="1"/>
    <col min="12" max="12" width="10.28515625" style="274" customWidth="1"/>
    <col min="13" max="19" width="10.28515625" style="333" customWidth="1"/>
    <col min="20" max="23" width="10.28515625" style="335" customWidth="1"/>
    <col min="24" max="29" width="10.28515625" style="355" customWidth="1"/>
    <col min="30" max="30" width="10.28515625" style="335" customWidth="1"/>
    <col min="31" max="34" width="10.28515625" style="355" customWidth="1"/>
    <col min="35" max="36" width="10.28515625" style="335" customWidth="1"/>
    <col min="37" max="37" width="10.28515625" style="355" customWidth="1"/>
    <col min="38" max="38" width="10.28515625" style="335" customWidth="1"/>
    <col min="39" max="39" width="13" style="335" customWidth="1"/>
    <col min="40" max="40" width="12.7109375" style="335" customWidth="1"/>
    <col min="41" max="41" width="10.28515625" style="335" customWidth="1"/>
    <col min="42" max="42" width="10.28515625" style="274" customWidth="1"/>
    <col min="43" max="43" width="10.28515625" style="264" customWidth="1"/>
    <col min="44" max="47" width="10.28515625" style="266" customWidth="1"/>
    <col min="48" max="48" width="10.28515625" style="264" customWidth="1"/>
    <col min="49" max="49" width="10.5703125" style="258" bestFit="1" customWidth="1"/>
    <col min="50" max="50" width="11.42578125" style="258" bestFit="1" customWidth="1"/>
    <col min="51" max="52" width="11" style="258" bestFit="1" customWidth="1"/>
    <col min="53" max="53" width="11.42578125" style="258" bestFit="1" customWidth="1"/>
    <col min="54" max="54" width="10.140625" style="258" bestFit="1" customWidth="1"/>
    <col min="55" max="64" width="9.140625" style="258"/>
    <col min="65" max="65" width="9.140625" style="260"/>
    <col min="67" max="68" width="9.140625" style="258"/>
    <col min="69" max="69" width="11" style="260" bestFit="1" customWidth="1"/>
    <col min="70" max="71" width="9.140625" style="258"/>
    <col min="72" max="72" width="7.140625" style="258" customWidth="1"/>
    <col min="73" max="73" width="11" style="258" bestFit="1" customWidth="1"/>
    <col min="74" max="82" width="9.140625" style="258"/>
    <col min="83" max="83" width="7.140625" style="258" customWidth="1"/>
    <col min="84" max="84" width="11.7109375" style="258" bestFit="1" customWidth="1"/>
    <col min="85" max="85" width="9.140625" style="258"/>
    <col min="86" max="86" width="10" style="258" customWidth="1"/>
    <col min="87" max="87" width="11" style="258" customWidth="1"/>
    <col min="88" max="88" width="9.140625" style="258" customWidth="1"/>
    <col min="89" max="89" width="11.7109375" style="258" customWidth="1"/>
    <col min="90" max="90" width="11" style="258" customWidth="1"/>
    <col min="91" max="91" width="11.42578125" style="258" customWidth="1"/>
    <col min="92" max="92" width="11.42578125" style="258" bestFit="1" customWidth="1"/>
    <col min="93" max="93" width="11.7109375" style="258" bestFit="1" customWidth="1"/>
    <col min="94" max="94" width="11.42578125" style="258" bestFit="1" customWidth="1"/>
    <col min="95" max="95" width="11.7109375" style="258" bestFit="1" customWidth="1"/>
    <col min="96" max="96" width="9.140625" style="258"/>
    <col min="97" max="97" width="9.140625" style="274"/>
    <col min="98" max="103" width="9.140625" style="258"/>
    <col min="104" max="104" width="15.85546875" style="258" bestFit="1" customWidth="1"/>
    <col min="105" max="105" width="14.85546875" style="258" bestFit="1" customWidth="1"/>
    <col min="106" max="106" width="14.5703125" style="258" bestFit="1" customWidth="1"/>
    <col min="107" max="107" width="11.42578125" style="258" customWidth="1"/>
    <col min="108" max="108" width="11.5703125" style="258" bestFit="1" customWidth="1"/>
    <col min="109" max="109" width="9.28515625" style="258" bestFit="1" customWidth="1"/>
    <col min="110" max="110" width="9.28515625" style="258" customWidth="1"/>
    <col min="111" max="111" width="9.28515625" style="258" bestFit="1" customWidth="1"/>
    <col min="112" max="112" width="10.7109375" style="258" bestFit="1" customWidth="1"/>
    <col min="113" max="113" width="14.85546875" style="258" bestFit="1" customWidth="1"/>
    <col min="114" max="114" width="11.7109375" style="258" bestFit="1" customWidth="1"/>
    <col min="115" max="127" width="9.140625" style="258"/>
    <col min="128" max="128" width="9.28515625" style="258" bestFit="1" customWidth="1"/>
    <col min="129" max="129" width="9.28515625" style="287" customWidth="1"/>
    <col min="130" max="131" width="10.5703125" style="258" customWidth="1"/>
    <col min="132" max="132" width="9.5703125" style="258" customWidth="1"/>
    <col min="133" max="133" width="11.42578125" style="258" bestFit="1" customWidth="1"/>
    <col min="134" max="134" width="9.5703125" style="287" customWidth="1"/>
    <col min="135" max="135" width="10.5703125" style="258" customWidth="1"/>
    <col min="136" max="136" width="10" style="258" customWidth="1"/>
    <col min="137" max="137" width="9.7109375" style="258" bestFit="1" customWidth="1"/>
    <col min="138" max="139" width="10.140625" bestFit="1" customWidth="1"/>
    <col min="140" max="140" width="9.7109375" bestFit="1" customWidth="1"/>
    <col min="142" max="16384" width="9.140625" style="258"/>
  </cols>
  <sheetData>
    <row r="1" spans="2:134" s="264" customFormat="1" x14ac:dyDescent="0.25">
      <c r="J1" s="274"/>
      <c r="K1" s="287"/>
      <c r="L1" s="274"/>
      <c r="M1" s="333"/>
      <c r="N1" s="333"/>
      <c r="O1" s="333"/>
      <c r="P1" s="333"/>
      <c r="Q1" s="333"/>
      <c r="R1" s="333"/>
      <c r="S1" s="333"/>
      <c r="T1" s="335"/>
      <c r="U1" s="335"/>
      <c r="V1" s="335"/>
      <c r="W1" s="335"/>
      <c r="X1" s="355"/>
      <c r="Y1" s="355"/>
      <c r="Z1" s="355"/>
      <c r="AA1" s="355"/>
      <c r="AB1" s="355"/>
      <c r="AC1" s="355"/>
      <c r="AD1" s="335"/>
      <c r="AE1" s="355"/>
      <c r="AF1" s="355"/>
      <c r="AG1" s="355"/>
      <c r="AH1" s="355"/>
      <c r="AI1" s="335"/>
      <c r="AJ1" s="335"/>
      <c r="AK1" s="355"/>
      <c r="AL1" s="335"/>
      <c r="AM1" s="335"/>
      <c r="AN1" s="335"/>
      <c r="AO1" s="335"/>
      <c r="AP1" s="274"/>
      <c r="AR1" s="266"/>
      <c r="AS1" s="266"/>
      <c r="AT1" s="266"/>
      <c r="AU1" s="266"/>
      <c r="BL1" s="456" t="s">
        <v>595</v>
      </c>
      <c r="BM1" s="456"/>
      <c r="BN1" s="456"/>
      <c r="BO1" s="456"/>
      <c r="BP1" s="456"/>
      <c r="BQ1" s="456"/>
      <c r="BR1" s="456"/>
      <c r="BS1" s="456"/>
      <c r="BT1" s="456"/>
      <c r="BU1" s="456"/>
      <c r="BW1" s="456" t="s">
        <v>584</v>
      </c>
      <c r="BX1" s="456"/>
      <c r="BY1" s="456"/>
      <c r="BZ1" s="456"/>
      <c r="CA1" s="456"/>
      <c r="CB1" s="456"/>
      <c r="CC1" s="456"/>
      <c r="CD1" s="456"/>
      <c r="CE1" s="456"/>
      <c r="CF1" s="456"/>
      <c r="CH1" s="456" t="s">
        <v>635</v>
      </c>
      <c r="CI1" s="456"/>
      <c r="CJ1" s="456"/>
      <c r="CK1" s="456"/>
      <c r="CL1" s="456"/>
      <c r="CM1" s="456"/>
      <c r="CN1" s="456"/>
      <c r="CO1" s="456"/>
      <c r="CP1" s="456"/>
      <c r="CQ1" s="456"/>
      <c r="CS1" s="274"/>
      <c r="DY1" s="287"/>
      <c r="ED1" s="287"/>
    </row>
    <row r="2" spans="2:134" s="264" customFormat="1" x14ac:dyDescent="0.25">
      <c r="J2" s="274"/>
      <c r="K2" s="287"/>
      <c r="L2" s="274"/>
      <c r="M2" s="333"/>
      <c r="N2" s="333"/>
      <c r="O2" s="333"/>
      <c r="P2" s="333"/>
      <c r="Q2" s="333"/>
      <c r="R2" s="333"/>
      <c r="S2" s="333"/>
      <c r="T2" s="335"/>
      <c r="U2" s="335"/>
      <c r="V2" s="335"/>
      <c r="W2" s="335"/>
      <c r="X2" s="355"/>
      <c r="Y2" s="355"/>
      <c r="Z2" s="355"/>
      <c r="AA2" s="355"/>
      <c r="AB2" s="355"/>
      <c r="AC2" s="355"/>
      <c r="AD2" s="335"/>
      <c r="AE2" s="355"/>
      <c r="AF2" s="355"/>
      <c r="AG2" s="355"/>
      <c r="AH2" s="355"/>
      <c r="AI2" s="335"/>
      <c r="AJ2" s="335"/>
      <c r="AK2" s="355"/>
      <c r="AL2" s="335"/>
      <c r="AM2" s="335"/>
      <c r="AN2" s="335"/>
      <c r="AO2" s="335"/>
      <c r="AP2" s="274"/>
      <c r="AR2" s="266"/>
      <c r="AS2" s="266"/>
      <c r="AT2" s="266"/>
      <c r="AU2" s="266"/>
      <c r="BL2" s="456" t="s">
        <v>213</v>
      </c>
      <c r="BM2" s="456"/>
      <c r="BN2" s="456"/>
      <c r="BO2" s="456"/>
      <c r="BP2" s="456"/>
      <c r="BQ2" s="456" t="s">
        <v>585</v>
      </c>
      <c r="BR2" s="456"/>
      <c r="BS2" s="456"/>
      <c r="BT2" s="456" t="s">
        <v>626</v>
      </c>
      <c r="BU2" s="456"/>
      <c r="BW2" s="456" t="s">
        <v>213</v>
      </c>
      <c r="BX2" s="456"/>
      <c r="BY2" s="456"/>
      <c r="BZ2" s="456"/>
      <c r="CA2" s="456"/>
      <c r="CB2" s="456" t="s">
        <v>585</v>
      </c>
      <c r="CC2" s="456"/>
      <c r="CD2" s="456"/>
      <c r="CE2" s="456" t="s">
        <v>626</v>
      </c>
      <c r="CF2" s="456"/>
      <c r="CH2" s="448" t="s">
        <v>213</v>
      </c>
      <c r="CI2" s="448"/>
      <c r="CJ2" s="448"/>
      <c r="CK2" s="448"/>
      <c r="CL2" s="448"/>
      <c r="CM2" s="448" t="s">
        <v>585</v>
      </c>
      <c r="CN2" s="448"/>
      <c r="CO2" s="448"/>
      <c r="CP2" s="456" t="s">
        <v>626</v>
      </c>
      <c r="CQ2" s="456"/>
      <c r="CS2" s="274"/>
      <c r="DI2" s="314" t="s">
        <v>675</v>
      </c>
      <c r="DY2" s="287"/>
      <c r="ED2" s="287"/>
    </row>
    <row r="3" spans="2:134" s="264" customFormat="1" x14ac:dyDescent="0.25">
      <c r="J3" s="274"/>
      <c r="K3" s="287"/>
      <c r="L3" s="274"/>
      <c r="M3" s="333"/>
      <c r="N3" s="333"/>
      <c r="O3" s="333"/>
      <c r="P3" s="333"/>
      <c r="Q3" s="333"/>
      <c r="R3" s="333"/>
      <c r="S3" s="333"/>
      <c r="T3" s="335"/>
      <c r="U3" s="335"/>
      <c r="V3" s="335"/>
      <c r="W3" s="335"/>
      <c r="X3" s="355"/>
      <c r="Y3" s="355"/>
      <c r="Z3" s="355"/>
      <c r="AA3" s="355"/>
      <c r="AB3" s="355"/>
      <c r="AC3" s="355"/>
      <c r="AD3" s="335"/>
      <c r="AE3" s="355"/>
      <c r="AF3" s="355"/>
      <c r="AG3" s="355"/>
      <c r="AH3" s="355"/>
      <c r="AI3" s="335"/>
      <c r="AJ3" s="335"/>
      <c r="AK3" s="355"/>
      <c r="AL3" s="335"/>
      <c r="AM3" s="335"/>
      <c r="AN3" s="335"/>
      <c r="AO3" s="335"/>
      <c r="AP3" s="274"/>
      <c r="AR3" s="266"/>
      <c r="AS3" s="266"/>
      <c r="AT3" s="266"/>
      <c r="AU3" s="266"/>
      <c r="BL3" s="456"/>
      <c r="BM3" s="456"/>
      <c r="BN3" s="264" t="s">
        <v>567</v>
      </c>
      <c r="BO3" s="264" t="s">
        <v>568</v>
      </c>
      <c r="BP3" s="264" t="s">
        <v>569</v>
      </c>
      <c r="BQ3" s="264" t="s">
        <v>570</v>
      </c>
      <c r="BR3" s="264" t="s">
        <v>571</v>
      </c>
      <c r="BS3" s="264" t="s">
        <v>572</v>
      </c>
      <c r="BT3" s="267" t="s">
        <v>512</v>
      </c>
      <c r="BU3" s="255">
        <f>(2^HEX2DEC(BQ4))*HEX2DEC(BQ5)</f>
        <v>1.1330610020673283E+26</v>
      </c>
      <c r="BW3" s="456"/>
      <c r="BX3" s="456"/>
      <c r="BY3" s="264" t="s">
        <v>567</v>
      </c>
      <c r="BZ3" s="264" t="s">
        <v>568</v>
      </c>
      <c r="CA3" s="264" t="s">
        <v>569</v>
      </c>
      <c r="CB3" s="264" t="s">
        <v>570</v>
      </c>
      <c r="CC3" s="264" t="s">
        <v>571</v>
      </c>
      <c r="CD3" s="264" t="s">
        <v>572</v>
      </c>
      <c r="CE3" s="267" t="s">
        <v>512</v>
      </c>
      <c r="CF3" s="255">
        <f>(2^HEX2DEC(CB4))*HEX2DEC(CB5)</f>
        <v>4.4852092380999316E+26</v>
      </c>
      <c r="CH3" s="448"/>
      <c r="CI3" s="448"/>
      <c r="CJ3" s="267" t="s">
        <v>567</v>
      </c>
      <c r="CK3" s="267" t="s">
        <v>568</v>
      </c>
      <c r="CL3" s="267" t="s">
        <v>569</v>
      </c>
      <c r="CM3" s="267" t="s">
        <v>570</v>
      </c>
      <c r="CN3" s="267" t="s">
        <v>571</v>
      </c>
      <c r="CO3" s="267" t="s">
        <v>572</v>
      </c>
      <c r="CP3" s="267" t="s">
        <v>512</v>
      </c>
      <c r="CQ3" s="255">
        <f>(2^HEX2DEC(CM4))*HEX2DEC(CM5)</f>
        <v>3.686751513176332E+26</v>
      </c>
      <c r="CS3" s="274"/>
      <c r="DG3" s="283" t="s">
        <v>673</v>
      </c>
      <c r="DH3" s="283" t="s">
        <v>674</v>
      </c>
      <c r="DI3" s="284" t="str">
        <f>""</f>
        <v/>
      </c>
      <c r="DY3" s="287"/>
      <c r="ED3" s="287"/>
    </row>
    <row r="4" spans="2:134" s="264" customFormat="1" x14ac:dyDescent="0.25">
      <c r="J4" s="274"/>
      <c r="K4" s="287"/>
      <c r="L4" s="274"/>
      <c r="M4" s="333"/>
      <c r="N4" s="333"/>
      <c r="O4" s="333"/>
      <c r="P4" s="333"/>
      <c r="Q4" s="333"/>
      <c r="R4" s="333"/>
      <c r="S4" s="333"/>
      <c r="T4" s="335"/>
      <c r="U4" s="335"/>
      <c r="V4" s="335"/>
      <c r="W4" s="335"/>
      <c r="X4" s="355"/>
      <c r="Y4" s="355"/>
      <c r="Z4" s="355"/>
      <c r="AA4" s="355"/>
      <c r="AB4" s="355"/>
      <c r="AC4" s="355"/>
      <c r="AD4" s="335"/>
      <c r="AE4" s="355"/>
      <c r="AF4" s="355"/>
      <c r="AG4" s="355"/>
      <c r="AH4" s="355"/>
      <c r="AI4" s="335"/>
      <c r="AJ4" s="335"/>
      <c r="AK4" s="355"/>
      <c r="AL4" s="335"/>
      <c r="AM4" s="335"/>
      <c r="AN4" s="335"/>
      <c r="AO4" s="335"/>
      <c r="AP4" s="274"/>
      <c r="AR4" s="266"/>
      <c r="AS4" s="266"/>
      <c r="AT4" s="266"/>
      <c r="AU4" s="266"/>
      <c r="BL4" s="456" t="s">
        <v>266</v>
      </c>
      <c r="BM4" s="456"/>
      <c r="BN4" s="264" t="s">
        <v>616</v>
      </c>
      <c r="BO4" s="264">
        <v>0</v>
      </c>
      <c r="BP4" s="264" t="s">
        <v>540</v>
      </c>
      <c r="BQ4" s="264" t="s">
        <v>586</v>
      </c>
      <c r="BR4" s="264">
        <v>71</v>
      </c>
      <c r="BS4" s="264">
        <v>1.1330610020673283E+26</v>
      </c>
      <c r="BT4" s="267" t="s">
        <v>513</v>
      </c>
      <c r="BU4" s="255">
        <f>(2^HEX2DEC(BQ6))*HEX2DEC(BQ7)</f>
        <v>2.6994817703513968E+25</v>
      </c>
      <c r="BW4" s="456" t="s">
        <v>266</v>
      </c>
      <c r="BX4" s="456"/>
      <c r="BY4" s="264" t="s">
        <v>616</v>
      </c>
      <c r="BZ4" s="264">
        <v>0</v>
      </c>
      <c r="CA4" s="264" t="s">
        <v>540</v>
      </c>
      <c r="CB4" s="264" t="s">
        <v>509</v>
      </c>
      <c r="CC4" s="264">
        <v>73</v>
      </c>
      <c r="CD4" s="264">
        <v>4.4852092380999316E+26</v>
      </c>
      <c r="CE4" s="267" t="s">
        <v>513</v>
      </c>
      <c r="CF4" s="255">
        <f>(2^HEX2DEC(CB6))*HEX2DEC(CB7)</f>
        <v>6.5676784097157878E+26</v>
      </c>
      <c r="CH4" s="448" t="s">
        <v>266</v>
      </c>
      <c r="CI4" s="448"/>
      <c r="CJ4" s="267" t="s">
        <v>616</v>
      </c>
      <c r="CK4" s="267">
        <v>0</v>
      </c>
      <c r="CL4" s="267" t="s">
        <v>540</v>
      </c>
      <c r="CM4" s="267" t="s">
        <v>509</v>
      </c>
      <c r="CN4" s="267">
        <v>73</v>
      </c>
      <c r="CO4" s="255">
        <v>3.686751513176332E+26</v>
      </c>
      <c r="CP4" s="267" t="s">
        <v>513</v>
      </c>
      <c r="CQ4" s="255">
        <f>(2^HEX2DEC(CM6))*HEX2DEC(CM7)</f>
        <v>7.5095071810593098E+26</v>
      </c>
      <c r="CS4" s="274"/>
      <c r="DE4" s="264">
        <f>INT(DI6)+1E-99</f>
        <v>1E-99</v>
      </c>
      <c r="DG4" s="264">
        <v>1</v>
      </c>
      <c r="DH4" s="264">
        <v>8</v>
      </c>
      <c r="DY4" s="287"/>
      <c r="ED4" s="287"/>
    </row>
    <row r="5" spans="2:134" s="264" customFormat="1" x14ac:dyDescent="0.25">
      <c r="B5" s="456" t="s">
        <v>593</v>
      </c>
      <c r="C5" s="456"/>
      <c r="D5" s="456"/>
      <c r="I5" s="456" t="s">
        <v>610</v>
      </c>
      <c r="J5" s="456"/>
      <c r="K5" s="456"/>
      <c r="L5" s="456"/>
      <c r="M5" s="456"/>
      <c r="N5" s="456"/>
      <c r="O5" s="456"/>
      <c r="P5" s="333"/>
      <c r="Q5" s="333"/>
      <c r="R5" s="333"/>
      <c r="S5" s="333"/>
      <c r="T5" s="335"/>
      <c r="U5" s="335"/>
      <c r="V5" s="335"/>
      <c r="W5" s="335"/>
      <c r="X5" s="355"/>
      <c r="Y5" s="355"/>
      <c r="Z5" s="355"/>
      <c r="AA5" s="355"/>
      <c r="AB5" s="355"/>
      <c r="AC5" s="355"/>
      <c r="AD5" s="335"/>
      <c r="AE5" s="355"/>
      <c r="AF5" s="355"/>
      <c r="AG5" s="355"/>
      <c r="AH5" s="355"/>
      <c r="AI5" s="335"/>
      <c r="AJ5" s="335"/>
      <c r="AK5" s="355"/>
      <c r="AL5" s="335"/>
      <c r="AM5" s="335"/>
      <c r="AN5" s="335"/>
      <c r="AO5" s="335"/>
      <c r="AS5" s="266"/>
      <c r="AT5" s="266"/>
      <c r="AU5" s="266"/>
      <c r="BL5" s="456" t="s">
        <v>268</v>
      </c>
      <c r="BM5" s="456"/>
      <c r="BN5" s="264" t="s">
        <v>617</v>
      </c>
      <c r="BO5" s="264">
        <v>0</v>
      </c>
      <c r="BP5" s="264" t="s">
        <v>618</v>
      </c>
      <c r="BQ5" s="264" t="s">
        <v>604</v>
      </c>
      <c r="BR5" s="264">
        <v>47987</v>
      </c>
      <c r="BT5" s="267" t="s">
        <v>240</v>
      </c>
      <c r="BU5" s="255">
        <f>(BU3^2+BU4^2)^0.5</f>
        <v>1.1647743355218698E+26</v>
      </c>
      <c r="BW5" s="456" t="s">
        <v>268</v>
      </c>
      <c r="BX5" s="456"/>
      <c r="BY5" s="264" t="s">
        <v>617</v>
      </c>
      <c r="BZ5" s="264">
        <v>0</v>
      </c>
      <c r="CA5" s="264" t="s">
        <v>618</v>
      </c>
      <c r="CB5" s="264" t="s">
        <v>578</v>
      </c>
      <c r="CC5" s="264">
        <v>47489</v>
      </c>
      <c r="CE5" s="267" t="s">
        <v>240</v>
      </c>
      <c r="CF5" s="255">
        <f>(CF3^2+CF4^2)^0.5</f>
        <v>7.9530812647038805E+26</v>
      </c>
      <c r="CH5" s="448" t="s">
        <v>268</v>
      </c>
      <c r="CI5" s="448"/>
      <c r="CJ5" s="267" t="s">
        <v>617</v>
      </c>
      <c r="CK5" s="267">
        <v>0</v>
      </c>
      <c r="CL5" s="267" t="s">
        <v>618</v>
      </c>
      <c r="CM5" s="267" t="s">
        <v>628</v>
      </c>
      <c r="CN5" s="267">
        <v>39035</v>
      </c>
      <c r="CO5" s="267"/>
      <c r="CP5" s="267" t="s">
        <v>240</v>
      </c>
      <c r="CQ5" s="255">
        <f>(CQ3^2+CQ4^2)^0.5</f>
        <v>8.3656939235361295E+26</v>
      </c>
      <c r="CS5" s="274"/>
      <c r="DA5" s="264">
        <f t="array" ref="DA5:DC5">LINEST(ISNUMBER(X_4)*IF(ISNUMBER(Y_4),Y_4,0),IF(X_4&lt;&gt;"",ISNUMBER(Y_4)*IF(ISNUMBER(X_4),X_4,0)^{0,1,2},0),0)</f>
        <v>-7.3446327683615989E-2</v>
      </c>
      <c r="DB5" s="264">
        <v>1.4406779661016964</v>
      </c>
      <c r="DC5" s="264">
        <v>6.5480225988700527</v>
      </c>
      <c r="DG5" s="264">
        <v>2</v>
      </c>
      <c r="DH5" s="264">
        <v>9</v>
      </c>
      <c r="DY5" s="287"/>
      <c r="ED5" s="287"/>
    </row>
    <row r="6" spans="2:134" s="264" customFormat="1" x14ac:dyDescent="0.25">
      <c r="J6" s="274"/>
      <c r="K6" s="287"/>
      <c r="L6" s="274"/>
      <c r="M6" s="333"/>
      <c r="N6" s="333"/>
      <c r="O6" s="333"/>
      <c r="P6" s="333"/>
      <c r="Q6" s="333"/>
      <c r="R6" s="333"/>
      <c r="S6" s="333"/>
      <c r="T6" s="335"/>
      <c r="U6" s="335"/>
      <c r="V6" s="335"/>
      <c r="W6" s="335"/>
      <c r="X6" s="355"/>
      <c r="Y6" s="355"/>
      <c r="Z6" s="355"/>
      <c r="AA6" s="355"/>
      <c r="AB6" s="355"/>
      <c r="AC6" s="355"/>
      <c r="AD6" s="335"/>
      <c r="AE6" s="355"/>
      <c r="AF6" s="355"/>
      <c r="AG6" s="355"/>
      <c r="AH6" s="355"/>
      <c r="AI6" s="335"/>
      <c r="AJ6" s="335"/>
      <c r="AK6" s="355"/>
      <c r="AL6" s="335"/>
      <c r="AM6" s="335"/>
      <c r="AN6" s="335"/>
      <c r="AO6" s="335"/>
      <c r="AP6" s="274"/>
      <c r="AR6" s="266"/>
      <c r="AS6" s="266"/>
      <c r="AT6" s="266"/>
      <c r="AU6" s="266"/>
      <c r="BL6" s="456" t="s">
        <v>267</v>
      </c>
      <c r="BM6" s="456"/>
      <c r="BN6" s="264" t="s">
        <v>619</v>
      </c>
      <c r="BO6" s="264">
        <v>0</v>
      </c>
      <c r="BP6" s="264" t="s">
        <v>540</v>
      </c>
      <c r="BQ6" s="264" t="s">
        <v>605</v>
      </c>
      <c r="BR6" s="264">
        <v>69</v>
      </c>
      <c r="BS6" s="264">
        <v>2.6994817703513968E+25</v>
      </c>
      <c r="BT6" s="256" t="s">
        <v>583</v>
      </c>
      <c r="BU6" s="257">
        <f>ATAN2(BU3,BU4)*180/PI()</f>
        <v>13.40071637172726</v>
      </c>
      <c r="BW6" s="456" t="s">
        <v>267</v>
      </c>
      <c r="BX6" s="456"/>
      <c r="BY6" s="264" t="s">
        <v>619</v>
      </c>
      <c r="BZ6" s="264">
        <v>0</v>
      </c>
      <c r="CA6" s="264" t="s">
        <v>540</v>
      </c>
      <c r="CB6" s="264" t="s">
        <v>574</v>
      </c>
      <c r="CC6" s="264">
        <v>74</v>
      </c>
      <c r="CD6" s="264">
        <v>6.5676784097157878E+26</v>
      </c>
      <c r="CE6" s="256" t="s">
        <v>583</v>
      </c>
      <c r="CF6" s="257">
        <f>ATAN2(CF3,CF4)*180/PI()</f>
        <v>55.669988374476397</v>
      </c>
      <c r="CH6" s="448" t="s">
        <v>267</v>
      </c>
      <c r="CI6" s="448"/>
      <c r="CJ6" s="267" t="s">
        <v>619</v>
      </c>
      <c r="CK6" s="267">
        <v>0</v>
      </c>
      <c r="CL6" s="267" t="s">
        <v>540</v>
      </c>
      <c r="CM6" s="267" t="s">
        <v>574</v>
      </c>
      <c r="CN6" s="267">
        <v>74</v>
      </c>
      <c r="CO6" s="255">
        <v>7.5095071810593098E+26</v>
      </c>
      <c r="CP6" s="256" t="s">
        <v>583</v>
      </c>
      <c r="CQ6" s="257">
        <f>ATAN2(CQ3,CQ4)*180/PI()</f>
        <v>63.851522343928188</v>
      </c>
      <c r="CS6" s="274"/>
      <c r="DG6" s="264" t="str">
        <f>DI3</f>
        <v/>
      </c>
      <c r="DH6" s="264">
        <v>10</v>
      </c>
      <c r="DY6" s="287"/>
      <c r="ED6" s="287"/>
    </row>
    <row r="7" spans="2:134" s="264" customFormat="1" x14ac:dyDescent="0.25">
      <c r="J7" s="274"/>
      <c r="K7" s="287"/>
      <c r="L7" s="274"/>
      <c r="M7" s="333"/>
      <c r="N7" s="333"/>
      <c r="O7" s="333"/>
      <c r="P7" s="333"/>
      <c r="Q7" s="333"/>
      <c r="R7" s="333"/>
      <c r="S7" s="333"/>
      <c r="T7" s="335"/>
      <c r="U7" s="335"/>
      <c r="V7" s="335"/>
      <c r="W7" s="335"/>
      <c r="X7" s="355"/>
      <c r="Y7" s="355"/>
      <c r="Z7" s="355"/>
      <c r="AA7" s="355"/>
      <c r="AB7" s="355"/>
      <c r="AC7" s="355"/>
      <c r="AD7" s="335"/>
      <c r="AE7" s="355"/>
      <c r="AF7" s="355"/>
      <c r="AG7" s="355"/>
      <c r="AH7" s="355"/>
      <c r="AI7" s="335"/>
      <c r="AJ7" s="335"/>
      <c r="AK7" s="355"/>
      <c r="AL7" s="335"/>
      <c r="AM7" s="335"/>
      <c r="AN7" s="335"/>
      <c r="AO7" s="335"/>
      <c r="AP7" s="274"/>
      <c r="AR7" s="266"/>
      <c r="AS7" s="266"/>
      <c r="AT7" s="266"/>
      <c r="AU7" s="266"/>
      <c r="BL7" s="456" t="s">
        <v>269</v>
      </c>
      <c r="BM7" s="456"/>
      <c r="BN7" s="264" t="s">
        <v>620</v>
      </c>
      <c r="BO7" s="264">
        <v>0</v>
      </c>
      <c r="BP7" s="264" t="s">
        <v>618</v>
      </c>
      <c r="BQ7" s="264" t="s">
        <v>606</v>
      </c>
      <c r="BR7" s="264">
        <v>45731</v>
      </c>
      <c r="BT7" s="267" t="s">
        <v>518</v>
      </c>
      <c r="BU7" s="267">
        <f>HEX2DEC(BQ8)</f>
        <v>65280</v>
      </c>
      <c r="BW7" s="456" t="s">
        <v>269</v>
      </c>
      <c r="BX7" s="456"/>
      <c r="BY7" s="264" t="s">
        <v>620</v>
      </c>
      <c r="BZ7" s="264">
        <v>0</v>
      </c>
      <c r="CA7" s="264" t="s">
        <v>618</v>
      </c>
      <c r="CB7" s="264" t="s">
        <v>579</v>
      </c>
      <c r="CC7" s="264">
        <v>34769</v>
      </c>
      <c r="CE7" s="267" t="s">
        <v>518</v>
      </c>
      <c r="CF7" s="267">
        <f>HEX2DEC(CB8)</f>
        <v>65280</v>
      </c>
      <c r="CH7" s="448" t="s">
        <v>269</v>
      </c>
      <c r="CI7" s="448"/>
      <c r="CJ7" s="267" t="s">
        <v>620</v>
      </c>
      <c r="CK7" s="267">
        <v>0</v>
      </c>
      <c r="CL7" s="267" t="s">
        <v>618</v>
      </c>
      <c r="CM7" s="267" t="s">
        <v>629</v>
      </c>
      <c r="CN7" s="267">
        <v>39755</v>
      </c>
      <c r="CO7" s="267"/>
      <c r="CP7" s="267" t="s">
        <v>518</v>
      </c>
      <c r="CQ7" s="267">
        <f>HEX2DEC(CM8)</f>
        <v>27136</v>
      </c>
      <c r="CS7" s="274"/>
      <c r="DG7" s="264">
        <v>4</v>
      </c>
      <c r="DH7" s="264" t="str">
        <f>DI3</f>
        <v/>
      </c>
      <c r="DY7" s="287"/>
      <c r="ED7" s="287"/>
    </row>
    <row r="8" spans="2:134" s="264" customFormat="1" x14ac:dyDescent="0.25">
      <c r="J8" s="274"/>
      <c r="K8" s="287"/>
      <c r="L8" s="274"/>
      <c r="M8" s="333"/>
      <c r="N8" s="333"/>
      <c r="O8" s="333"/>
      <c r="P8" s="333"/>
      <c r="Q8" s="333"/>
      <c r="R8" s="333"/>
      <c r="S8" s="333"/>
      <c r="T8" s="335"/>
      <c r="U8" s="335"/>
      <c r="V8" s="335"/>
      <c r="W8" s="335"/>
      <c r="X8" s="355"/>
      <c r="Y8" s="355"/>
      <c r="Z8" s="355"/>
      <c r="AA8" s="355"/>
      <c r="AB8" s="355"/>
      <c r="AC8" s="355"/>
      <c r="AD8" s="335"/>
      <c r="AE8" s="355"/>
      <c r="AF8" s="355"/>
      <c r="AG8" s="355"/>
      <c r="AH8" s="355"/>
      <c r="AI8" s="335"/>
      <c r="AJ8" s="335"/>
      <c r="AK8" s="355"/>
      <c r="AL8" s="335"/>
      <c r="AM8" s="335"/>
      <c r="AN8" s="335"/>
      <c r="AO8" s="335"/>
      <c r="AP8" s="274"/>
      <c r="AR8" s="266"/>
      <c r="AS8" s="266"/>
      <c r="AT8" s="266"/>
      <c r="AU8" s="266"/>
      <c r="BL8" s="456" t="s">
        <v>270</v>
      </c>
      <c r="BM8" s="456"/>
      <c r="BN8" s="264" t="s">
        <v>621</v>
      </c>
      <c r="BO8" s="264">
        <v>0</v>
      </c>
      <c r="BP8" s="264" t="s">
        <v>618</v>
      </c>
      <c r="BQ8" s="264" t="s">
        <v>575</v>
      </c>
      <c r="BR8" s="264">
        <v>65280</v>
      </c>
      <c r="BT8" s="267" t="s">
        <v>576</v>
      </c>
      <c r="BU8" s="255">
        <f>(2^HEX2DEC(BQ9))*HEX2DEC(BQ10)</f>
        <v>6014848</v>
      </c>
      <c r="BW8" s="456" t="s">
        <v>270</v>
      </c>
      <c r="BX8" s="456"/>
      <c r="BY8" s="264" t="s">
        <v>621</v>
      </c>
      <c r="BZ8" s="264">
        <v>0</v>
      </c>
      <c r="CA8" s="264" t="s">
        <v>618</v>
      </c>
      <c r="CB8" s="264" t="s">
        <v>575</v>
      </c>
      <c r="CC8" s="264">
        <v>65280</v>
      </c>
      <c r="CE8" s="267" t="s">
        <v>576</v>
      </c>
      <c r="CF8" s="255">
        <f>(2^HEX2DEC(CB9))*HEX2DEC(CB10)</f>
        <v>5935232</v>
      </c>
      <c r="CH8" s="448" t="s">
        <v>270</v>
      </c>
      <c r="CI8" s="448"/>
      <c r="CJ8" s="267" t="s">
        <v>621</v>
      </c>
      <c r="CK8" s="267">
        <v>0</v>
      </c>
      <c r="CL8" s="267" t="s">
        <v>618</v>
      </c>
      <c r="CM8" s="267" t="s">
        <v>630</v>
      </c>
      <c r="CN8" s="267">
        <v>27136</v>
      </c>
      <c r="CO8" s="267"/>
      <c r="CP8" s="267" t="s">
        <v>576</v>
      </c>
      <c r="CQ8" s="255">
        <f>(2^HEX2DEC(CM9))*HEX2DEC(CM10)</f>
        <v>17641984</v>
      </c>
      <c r="CS8" s="274"/>
      <c r="DG8" s="264">
        <v>5</v>
      </c>
      <c r="DH8" s="264">
        <v>12</v>
      </c>
      <c r="DY8" s="287"/>
      <c r="ED8" s="287"/>
    </row>
    <row r="9" spans="2:134" s="264" customFormat="1" x14ac:dyDescent="0.25">
      <c r="J9" s="274"/>
      <c r="K9" s="287"/>
      <c r="L9" s="274"/>
      <c r="M9" s="333"/>
      <c r="N9" s="333"/>
      <c r="O9" s="333"/>
      <c r="P9" s="333"/>
      <c r="Q9" s="333"/>
      <c r="R9" s="333"/>
      <c r="S9" s="333"/>
      <c r="T9" s="335"/>
      <c r="U9" s="335"/>
      <c r="V9" s="335"/>
      <c r="W9" s="335"/>
      <c r="X9" s="355"/>
      <c r="Y9" s="355"/>
      <c r="Z9" s="355"/>
      <c r="AA9" s="355"/>
      <c r="AB9" s="355"/>
      <c r="AC9" s="355"/>
      <c r="AD9" s="335"/>
      <c r="AE9" s="355"/>
      <c r="AF9" s="355"/>
      <c r="AG9" s="355"/>
      <c r="AH9" s="355"/>
      <c r="AI9" s="335"/>
      <c r="AJ9" s="335"/>
      <c r="AK9" s="355"/>
      <c r="AL9" s="335"/>
      <c r="AM9" s="335"/>
      <c r="AN9" s="335"/>
      <c r="AO9" s="335"/>
      <c r="AP9" s="274"/>
      <c r="AR9" s="266"/>
      <c r="AS9" s="266"/>
      <c r="AT9" s="266"/>
      <c r="AU9" s="266"/>
      <c r="BL9" s="456" t="s">
        <v>271</v>
      </c>
      <c r="BM9" s="456"/>
      <c r="BN9" s="264" t="s">
        <v>622</v>
      </c>
      <c r="BO9" s="264">
        <v>0</v>
      </c>
      <c r="BP9" s="264" t="s">
        <v>228</v>
      </c>
      <c r="BQ9" s="264" t="s">
        <v>580</v>
      </c>
      <c r="BR9" s="264">
        <v>7</v>
      </c>
      <c r="BS9" s="264">
        <v>6014848</v>
      </c>
      <c r="BT9" s="267" t="s">
        <v>517</v>
      </c>
      <c r="BU9" s="267">
        <f>HEX2DEC(BQ11)</f>
        <v>4350</v>
      </c>
      <c r="BW9" s="456" t="s">
        <v>271</v>
      </c>
      <c r="BX9" s="456"/>
      <c r="BY9" s="264" t="s">
        <v>622</v>
      </c>
      <c r="BZ9" s="264">
        <v>0</v>
      </c>
      <c r="CA9" s="264" t="s">
        <v>228</v>
      </c>
      <c r="CB9" s="264" t="s">
        <v>580</v>
      </c>
      <c r="CC9" s="264">
        <v>7</v>
      </c>
      <c r="CD9" s="264">
        <v>5935232</v>
      </c>
      <c r="CE9" s="267" t="s">
        <v>517</v>
      </c>
      <c r="CF9" s="267">
        <f>HEX2DEC(CB11)</f>
        <v>7638</v>
      </c>
      <c r="CH9" s="448" t="s">
        <v>271</v>
      </c>
      <c r="CI9" s="448"/>
      <c r="CJ9" s="267" t="s">
        <v>622</v>
      </c>
      <c r="CK9" s="267">
        <v>0</v>
      </c>
      <c r="CL9" s="267" t="s">
        <v>228</v>
      </c>
      <c r="CM9" s="267" t="s">
        <v>631</v>
      </c>
      <c r="CN9" s="267">
        <v>9</v>
      </c>
      <c r="CO9" s="255">
        <v>17641984</v>
      </c>
      <c r="CP9" s="267" t="s">
        <v>517</v>
      </c>
      <c r="CQ9" s="267">
        <f>HEX2DEC(CM11)</f>
        <v>7624</v>
      </c>
      <c r="CS9" s="274"/>
      <c r="DG9" s="264">
        <v>7</v>
      </c>
      <c r="DH9" s="264">
        <v>13</v>
      </c>
      <c r="DY9" s="287"/>
      <c r="ED9" s="287"/>
    </row>
    <row r="10" spans="2:134" s="264" customFormat="1" x14ac:dyDescent="0.25">
      <c r="J10" s="274"/>
      <c r="K10" s="287"/>
      <c r="L10" s="274"/>
      <c r="M10" s="333"/>
      <c r="N10" s="333"/>
      <c r="O10" s="333"/>
      <c r="P10" s="333"/>
      <c r="Q10" s="333"/>
      <c r="R10" s="333"/>
      <c r="S10" s="333"/>
      <c r="T10" s="335"/>
      <c r="U10" s="335"/>
      <c r="V10" s="335"/>
      <c r="W10" s="335"/>
      <c r="X10" s="355"/>
      <c r="Y10" s="355"/>
      <c r="Z10" s="355"/>
      <c r="AA10" s="355"/>
      <c r="AB10" s="355"/>
      <c r="AC10" s="355"/>
      <c r="AD10" s="335"/>
      <c r="AE10" s="355"/>
      <c r="AF10" s="355"/>
      <c r="AG10" s="355"/>
      <c r="AH10" s="355"/>
      <c r="AI10" s="335"/>
      <c r="AJ10" s="335"/>
      <c r="AK10" s="355"/>
      <c r="AL10" s="335"/>
      <c r="AM10" s="335"/>
      <c r="AN10" s="335"/>
      <c r="AO10" s="335"/>
      <c r="AP10" s="274"/>
      <c r="BL10" s="456" t="s">
        <v>272</v>
      </c>
      <c r="BM10" s="456"/>
      <c r="BN10" s="264" t="s">
        <v>623</v>
      </c>
      <c r="BO10" s="264">
        <v>0</v>
      </c>
      <c r="BP10" s="264" t="s">
        <v>618</v>
      </c>
      <c r="BQ10" s="264" t="s">
        <v>607</v>
      </c>
      <c r="BR10" s="264">
        <v>46991</v>
      </c>
      <c r="BW10" s="456" t="s">
        <v>272</v>
      </c>
      <c r="BX10" s="456"/>
      <c r="BY10" s="264" t="s">
        <v>623</v>
      </c>
      <c r="BZ10" s="264">
        <v>0</v>
      </c>
      <c r="CA10" s="264" t="s">
        <v>618</v>
      </c>
      <c r="CB10" s="264" t="s">
        <v>581</v>
      </c>
      <c r="CC10" s="264">
        <v>46369</v>
      </c>
      <c r="CH10" s="448" t="s">
        <v>272</v>
      </c>
      <c r="CI10" s="448"/>
      <c r="CJ10" s="267" t="s">
        <v>623</v>
      </c>
      <c r="CK10" s="267">
        <v>0</v>
      </c>
      <c r="CL10" s="267" t="s">
        <v>618</v>
      </c>
      <c r="CM10" s="267" t="s">
        <v>632</v>
      </c>
      <c r="CN10" s="267">
        <v>34457</v>
      </c>
      <c r="CO10" s="267"/>
      <c r="CS10" s="274"/>
      <c r="DG10" s="264" t="str">
        <f>DI3</f>
        <v/>
      </c>
      <c r="DH10" s="264" t="str">
        <f>DI3</f>
        <v/>
      </c>
      <c r="DY10" s="287"/>
      <c r="ED10" s="287"/>
    </row>
    <row r="11" spans="2:134" s="264" customFormat="1" x14ac:dyDescent="0.25">
      <c r="J11" s="274"/>
      <c r="K11" s="287"/>
      <c r="L11" s="274"/>
      <c r="M11" s="333"/>
      <c r="N11" s="333"/>
      <c r="O11" s="333"/>
      <c r="P11" s="333"/>
      <c r="Q11" s="333"/>
      <c r="R11" s="333"/>
      <c r="S11" s="333"/>
      <c r="T11" s="335"/>
      <c r="U11" s="335"/>
      <c r="V11" s="335"/>
      <c r="W11" s="335"/>
      <c r="X11" s="355"/>
      <c r="Y11" s="355"/>
      <c r="Z11" s="355"/>
      <c r="AA11" s="355"/>
      <c r="AB11" s="355"/>
      <c r="AC11" s="355"/>
      <c r="AD11" s="335"/>
      <c r="AE11" s="355"/>
      <c r="AF11" s="355"/>
      <c r="AG11" s="355"/>
      <c r="AH11" s="355"/>
      <c r="AI11" s="335"/>
      <c r="AJ11" s="335"/>
      <c r="AK11" s="355"/>
      <c r="AL11" s="335"/>
      <c r="AM11" s="335"/>
      <c r="AN11" s="335"/>
      <c r="AO11" s="335"/>
      <c r="AP11" s="274"/>
      <c r="AR11" s="266"/>
      <c r="AS11" s="266"/>
      <c r="AT11" s="266"/>
      <c r="AU11" s="266"/>
      <c r="BL11" s="456" t="s">
        <v>273</v>
      </c>
      <c r="BM11" s="456"/>
      <c r="BN11" s="264" t="s">
        <v>624</v>
      </c>
      <c r="BO11" s="264">
        <v>0</v>
      </c>
      <c r="BP11" s="264" t="s">
        <v>618</v>
      </c>
      <c r="BQ11" s="264" t="s">
        <v>608</v>
      </c>
      <c r="BR11" s="264">
        <v>4350</v>
      </c>
      <c r="BW11" s="456" t="s">
        <v>273</v>
      </c>
      <c r="BX11" s="456"/>
      <c r="BY11" s="264" t="s">
        <v>624</v>
      </c>
      <c r="BZ11" s="264">
        <v>0</v>
      </c>
      <c r="CA11" s="264" t="s">
        <v>618</v>
      </c>
      <c r="CB11" s="264" t="s">
        <v>582</v>
      </c>
      <c r="CC11" s="264">
        <v>7638</v>
      </c>
      <c r="CF11" s="271"/>
      <c r="CH11" s="448" t="s">
        <v>273</v>
      </c>
      <c r="CI11" s="448"/>
      <c r="CJ11" s="267" t="s">
        <v>624</v>
      </c>
      <c r="CK11" s="267">
        <v>0</v>
      </c>
      <c r="CL11" s="267" t="s">
        <v>618</v>
      </c>
      <c r="CM11" s="267" t="s">
        <v>633</v>
      </c>
      <c r="CN11" s="267">
        <v>7624</v>
      </c>
      <c r="CO11" s="267"/>
      <c r="CS11" s="274"/>
      <c r="DY11" s="287"/>
      <c r="ED11" s="287"/>
    </row>
    <row r="12" spans="2:134" s="264" customFormat="1" x14ac:dyDescent="0.25">
      <c r="J12" s="274"/>
      <c r="K12" s="287"/>
      <c r="L12" s="274"/>
      <c r="M12" s="333"/>
      <c r="N12" s="333"/>
      <c r="O12" s="333"/>
      <c r="P12" s="333"/>
      <c r="Q12" s="333"/>
      <c r="R12" s="333"/>
      <c r="S12" s="333"/>
      <c r="T12" s="335"/>
      <c r="U12" s="335"/>
      <c r="V12" s="335"/>
      <c r="W12" s="335"/>
      <c r="X12" s="355"/>
      <c r="Y12" s="355"/>
      <c r="Z12" s="355"/>
      <c r="AA12" s="355"/>
      <c r="AB12" s="355"/>
      <c r="AC12" s="355"/>
      <c r="AD12" s="335"/>
      <c r="AE12" s="355"/>
      <c r="AF12" s="355"/>
      <c r="AG12" s="355"/>
      <c r="AH12" s="355"/>
      <c r="AI12" s="335"/>
      <c r="AJ12" s="335"/>
      <c r="AK12" s="355"/>
      <c r="AL12" s="335"/>
      <c r="AM12" s="335"/>
      <c r="AN12" s="335"/>
      <c r="AO12" s="335"/>
      <c r="AP12" s="274"/>
      <c r="AR12" s="266"/>
      <c r="AS12" s="266"/>
      <c r="AT12" s="266"/>
      <c r="AU12" s="266"/>
      <c r="BO12" s="270"/>
      <c r="CS12" s="274"/>
      <c r="DY12" s="287"/>
      <c r="ED12" s="287"/>
    </row>
    <row r="13" spans="2:134" s="264" customFormat="1" x14ac:dyDescent="0.25">
      <c r="J13" s="274"/>
      <c r="K13" s="287"/>
      <c r="L13" s="274"/>
      <c r="M13" s="333"/>
      <c r="N13" s="333"/>
      <c r="O13" s="333"/>
      <c r="P13" s="333"/>
      <c r="Q13" s="333"/>
      <c r="R13" s="333"/>
      <c r="S13" s="333"/>
      <c r="T13" s="335"/>
      <c r="U13" s="335"/>
      <c r="V13" s="335"/>
      <c r="W13" s="335"/>
      <c r="X13" s="355"/>
      <c r="Y13" s="355"/>
      <c r="Z13" s="355"/>
      <c r="AA13" s="355"/>
      <c r="AB13" s="355"/>
      <c r="AC13" s="355"/>
      <c r="AD13" s="335"/>
      <c r="AE13" s="355"/>
      <c r="AF13" s="350"/>
      <c r="AG13" s="350"/>
      <c r="AH13" s="355"/>
      <c r="AI13" s="335"/>
      <c r="AJ13" s="335"/>
      <c r="AK13" s="355"/>
      <c r="AL13" s="335"/>
      <c r="AM13" s="335"/>
      <c r="AN13" s="335"/>
      <c r="AO13" s="335"/>
      <c r="AP13" s="274"/>
      <c r="AR13" s="266"/>
      <c r="AS13" s="266"/>
      <c r="AT13" s="266"/>
      <c r="AU13" s="266"/>
      <c r="BO13" s="270"/>
      <c r="CS13" s="274"/>
      <c r="DY13" s="287"/>
      <c r="ED13" s="287"/>
    </row>
    <row r="14" spans="2:134" s="264" customFormat="1" x14ac:dyDescent="0.25">
      <c r="J14" s="274"/>
      <c r="K14" s="287"/>
      <c r="L14" s="274"/>
      <c r="M14" s="333"/>
      <c r="N14" s="333"/>
      <c r="O14" s="333"/>
      <c r="P14" s="333"/>
      <c r="Q14" s="333"/>
      <c r="R14" s="333"/>
      <c r="S14" s="333"/>
      <c r="T14" s="335"/>
      <c r="U14" s="335"/>
      <c r="V14" s="335"/>
      <c r="W14" s="335"/>
      <c r="X14" s="355"/>
      <c r="Y14" s="355"/>
      <c r="Z14" s="355"/>
      <c r="AA14" s="355"/>
      <c r="AB14" s="355"/>
      <c r="AC14" s="355"/>
      <c r="AD14" s="335"/>
      <c r="AE14" s="355"/>
      <c r="AF14" s="355"/>
      <c r="AG14" s="355"/>
      <c r="AH14" s="355"/>
      <c r="AI14" s="335"/>
      <c r="AJ14" s="335"/>
      <c r="AK14" s="355"/>
      <c r="AL14" s="335"/>
      <c r="AM14" s="335"/>
      <c r="AN14" s="335"/>
      <c r="AO14" s="335"/>
      <c r="AP14" s="274"/>
      <c r="AR14" s="266"/>
      <c r="AS14" s="266"/>
      <c r="AT14" s="266"/>
      <c r="AU14" s="266"/>
      <c r="BO14" s="270"/>
      <c r="CS14" s="274"/>
      <c r="DY14" s="287"/>
      <c r="ED14" s="287"/>
    </row>
    <row r="15" spans="2:134" s="264" customFormat="1" x14ac:dyDescent="0.25">
      <c r="J15" s="274"/>
      <c r="K15" s="287"/>
      <c r="L15" s="274"/>
      <c r="M15" s="333"/>
      <c r="N15" s="333"/>
      <c r="O15" s="333"/>
      <c r="P15" s="333"/>
      <c r="Q15" s="333"/>
      <c r="R15" s="333"/>
      <c r="S15" s="333"/>
      <c r="T15" s="335"/>
      <c r="U15" s="335"/>
      <c r="V15" s="335"/>
      <c r="W15" s="335"/>
      <c r="X15" s="355"/>
      <c r="Y15" s="355"/>
      <c r="Z15" s="355"/>
      <c r="AA15" s="355"/>
      <c r="AB15" s="355"/>
      <c r="AC15" s="355"/>
      <c r="AD15" s="335"/>
      <c r="AE15" s="355"/>
      <c r="AF15" s="355"/>
      <c r="AG15" s="355"/>
      <c r="AH15" s="355"/>
      <c r="AI15" s="335"/>
      <c r="AJ15" s="335"/>
      <c r="AK15" s="355"/>
      <c r="AL15" s="335"/>
      <c r="AM15" s="335"/>
      <c r="AN15" s="335"/>
      <c r="AO15" s="335"/>
      <c r="AP15" s="274"/>
      <c r="AR15" s="266"/>
      <c r="AS15" s="266"/>
      <c r="AT15" s="266"/>
      <c r="AU15" s="266"/>
      <c r="BO15" s="270"/>
      <c r="CS15" s="274"/>
      <c r="DY15" s="287"/>
      <c r="ED15" s="287"/>
    </row>
    <row r="16" spans="2:134" s="264" customFormat="1" x14ac:dyDescent="0.25">
      <c r="J16" s="274"/>
      <c r="K16" s="287"/>
      <c r="L16" s="274"/>
      <c r="M16" s="333"/>
      <c r="N16" s="333"/>
      <c r="O16" s="333"/>
      <c r="P16" s="333"/>
      <c r="Q16" s="333"/>
      <c r="R16" s="333"/>
      <c r="S16" s="333"/>
      <c r="T16" s="335"/>
      <c r="U16" s="335"/>
      <c r="V16" s="335"/>
      <c r="W16" s="335"/>
      <c r="X16" s="355"/>
      <c r="Y16" s="355"/>
      <c r="Z16" s="355"/>
      <c r="AA16" s="355"/>
      <c r="AB16" s="355"/>
      <c r="AC16" s="355"/>
      <c r="AD16" s="335"/>
      <c r="AE16" s="355"/>
      <c r="AF16" s="355"/>
      <c r="AG16" s="355"/>
      <c r="AH16" s="355"/>
      <c r="AI16" s="335"/>
      <c r="AJ16" s="335"/>
      <c r="AK16" s="355"/>
      <c r="AL16" s="335"/>
      <c r="AM16" s="335"/>
      <c r="AN16" s="335"/>
      <c r="AO16" s="335"/>
      <c r="AP16" s="274"/>
      <c r="AR16" s="266"/>
      <c r="AS16" s="266"/>
      <c r="AT16" s="266"/>
      <c r="AU16" s="266"/>
      <c r="BN16"/>
      <c r="BO16" s="270"/>
      <c r="BU16" s="264" t="s">
        <v>672</v>
      </c>
      <c r="CS16" s="274"/>
      <c r="DY16" s="287"/>
      <c r="ED16" s="287"/>
    </row>
    <row r="17" spans="2:140" s="264" customFormat="1" x14ac:dyDescent="0.25">
      <c r="J17" s="274"/>
      <c r="K17" s="287"/>
      <c r="L17" s="274"/>
      <c r="M17" s="333"/>
      <c r="N17" s="333"/>
      <c r="O17" s="333"/>
      <c r="P17" s="333"/>
      <c r="Q17" s="333"/>
      <c r="R17" s="333"/>
      <c r="S17" s="333"/>
      <c r="T17" s="335"/>
      <c r="U17" s="335"/>
      <c r="V17" s="335"/>
      <c r="W17" s="335"/>
      <c r="X17" s="355"/>
      <c r="Y17" s="355"/>
      <c r="Z17" s="355"/>
      <c r="AA17" s="355"/>
      <c r="AB17" s="355"/>
      <c r="AC17" s="355"/>
      <c r="AD17" s="335"/>
      <c r="AE17" s="361"/>
      <c r="AF17" s="361" t="s">
        <v>698</v>
      </c>
      <c r="AG17" s="361" t="s">
        <v>699</v>
      </c>
      <c r="AH17" s="355"/>
      <c r="AI17" s="335"/>
      <c r="AJ17" s="335"/>
      <c r="AK17" s="355"/>
      <c r="AL17" s="335"/>
      <c r="AM17" s="335"/>
      <c r="AN17" s="335"/>
      <c r="AO17" s="335"/>
      <c r="AP17" s="274"/>
      <c r="AR17" s="266"/>
      <c r="AS17" s="266"/>
      <c r="AT17" s="266"/>
      <c r="AU17" s="266"/>
      <c r="BN17"/>
      <c r="BO17" s="270"/>
      <c r="CS17" s="274"/>
      <c r="DY17" s="287"/>
      <c r="ED17" s="287"/>
    </row>
    <row r="18" spans="2:140" s="264" customFormat="1" x14ac:dyDescent="0.25">
      <c r="J18" s="274"/>
      <c r="K18" s="287"/>
      <c r="L18" s="274"/>
      <c r="M18" s="333"/>
      <c r="N18" s="333"/>
      <c r="O18" s="333"/>
      <c r="P18" s="333"/>
      <c r="Q18" s="333"/>
      <c r="R18" s="333"/>
      <c r="S18" s="333"/>
      <c r="T18" s="335"/>
      <c r="U18" s="335"/>
      <c r="V18" s="335"/>
      <c r="W18" s="335"/>
      <c r="X18" s="355"/>
      <c r="Y18" s="355"/>
      <c r="Z18" s="355"/>
      <c r="AA18" s="355"/>
      <c r="AB18" s="355"/>
      <c r="AC18" s="355"/>
      <c r="AD18" s="335"/>
      <c r="AE18" s="361">
        <v>1</v>
      </c>
      <c r="AF18" s="356">
        <v>0</v>
      </c>
      <c r="AG18" s="356">
        <v>0</v>
      </c>
      <c r="AH18" s="355">
        <f t="shared" ref="AH18:AH19" si="0">(AF18^2+AG18^2)^0.5</f>
        <v>0</v>
      </c>
      <c r="AI18" s="335"/>
      <c r="AJ18" s="335"/>
      <c r="AK18" s="355"/>
      <c r="AL18" s="335"/>
      <c r="AM18" s="335"/>
      <c r="AN18" s="335"/>
      <c r="AO18" s="335"/>
      <c r="AP18" s="274"/>
      <c r="AR18" s="266"/>
      <c r="AS18" s="266"/>
      <c r="AT18" s="266"/>
      <c r="AU18" s="266"/>
      <c r="BN18"/>
      <c r="BO18" s="270"/>
      <c r="CS18" s="274"/>
      <c r="DY18" s="287"/>
      <c r="ED18" s="287"/>
    </row>
    <row r="19" spans="2:140" s="264" customFormat="1" x14ac:dyDescent="0.25">
      <c r="J19" s="274"/>
      <c r="K19" s="287"/>
      <c r="L19" s="274"/>
      <c r="M19" s="333"/>
      <c r="N19" s="333"/>
      <c r="O19" s="333"/>
      <c r="P19" s="333"/>
      <c r="Q19" s="333"/>
      <c r="R19" s="333"/>
      <c r="S19" s="333"/>
      <c r="T19" s="335"/>
      <c r="U19" s="335"/>
      <c r="V19" s="335"/>
      <c r="W19" s="335"/>
      <c r="X19" s="355"/>
      <c r="Y19" s="355"/>
      <c r="Z19" s="355"/>
      <c r="AA19" s="355"/>
      <c r="AB19" s="355"/>
      <c r="AC19" s="355"/>
      <c r="AD19" s="335"/>
      <c r="AE19" s="361">
        <v>3</v>
      </c>
      <c r="AF19" s="356">
        <v>0</v>
      </c>
      <c r="AG19" s="356">
        <v>0</v>
      </c>
      <c r="AH19" s="355">
        <f t="shared" si="0"/>
        <v>0</v>
      </c>
      <c r="AI19" s="335"/>
      <c r="AJ19" s="335">
        <f>180/PI()</f>
        <v>57.295779513082323</v>
      </c>
      <c r="AK19" s="355"/>
      <c r="AL19" s="335"/>
      <c r="AM19" s="335"/>
      <c r="AN19" s="335"/>
      <c r="AO19" s="335"/>
      <c r="AP19" s="274"/>
      <c r="AR19" s="266"/>
      <c r="AS19" s="266"/>
      <c r="AT19" s="266"/>
      <c r="AU19" s="266"/>
      <c r="BN19"/>
      <c r="CS19" s="274"/>
      <c r="DH19" s="258"/>
      <c r="DY19" s="287"/>
      <c r="ED19" s="287"/>
    </row>
    <row r="20" spans="2:140" s="264" customFormat="1" x14ac:dyDescent="0.25">
      <c r="J20" s="274"/>
      <c r="K20" s="287"/>
      <c r="L20" s="274"/>
      <c r="M20" s="333"/>
      <c r="N20" s="333"/>
      <c r="O20" s="333"/>
      <c r="P20" s="333"/>
      <c r="Q20" s="333"/>
      <c r="R20" s="333"/>
      <c r="S20" s="333"/>
      <c r="T20" s="335"/>
      <c r="U20" s="335"/>
      <c r="V20" s="335"/>
      <c r="W20" s="335"/>
      <c r="X20" s="355"/>
      <c r="Y20" s="355"/>
      <c r="Z20" s="355"/>
      <c r="AA20" s="355"/>
      <c r="AB20" s="355"/>
      <c r="AC20" s="355"/>
      <c r="AD20" s="335"/>
      <c r="AE20" s="361">
        <v>6</v>
      </c>
      <c r="AF20" s="356">
        <v>0</v>
      </c>
      <c r="AG20" s="356">
        <v>0</v>
      </c>
      <c r="AH20" s="355">
        <f>(AF20^2+AG20^2)^0.5</f>
        <v>0</v>
      </c>
      <c r="AI20" s="335"/>
      <c r="AJ20" s="335"/>
      <c r="AK20" s="355"/>
      <c r="AL20" s="335"/>
      <c r="AM20" s="335"/>
      <c r="AN20" s="335"/>
      <c r="AO20" s="335"/>
      <c r="AP20" s="274"/>
      <c r="AR20" s="266"/>
      <c r="AS20" s="266"/>
      <c r="AT20" s="266"/>
      <c r="AU20" s="266"/>
      <c r="BN20"/>
      <c r="CS20" s="274"/>
      <c r="DY20" s="287"/>
      <c r="ED20" s="287"/>
    </row>
    <row r="21" spans="2:140" s="264" customFormat="1" x14ac:dyDescent="0.25">
      <c r="B21" s="456" t="s">
        <v>602</v>
      </c>
      <c r="C21" s="456"/>
      <c r="D21" s="456"/>
      <c r="E21" s="456"/>
      <c r="F21" s="456"/>
      <c r="G21" s="456"/>
      <c r="H21" s="456"/>
      <c r="J21" s="274"/>
      <c r="K21" s="287"/>
      <c r="L21" s="274"/>
      <c r="M21" s="333"/>
      <c r="N21" s="333"/>
      <c r="O21" s="333"/>
      <c r="P21" s="333"/>
      <c r="Q21" s="333"/>
      <c r="R21" s="333"/>
      <c r="S21" s="333"/>
      <c r="T21" s="335"/>
      <c r="U21" s="335"/>
      <c r="V21" s="335"/>
      <c r="W21" s="335"/>
      <c r="X21" s="355"/>
      <c r="Y21" s="355"/>
      <c r="Z21" s="355"/>
      <c r="AA21" s="355"/>
      <c r="AB21" s="355"/>
      <c r="AC21" s="355"/>
      <c r="AD21" s="335"/>
      <c r="AE21" s="361">
        <v>12</v>
      </c>
      <c r="AF21" s="356">
        <v>0</v>
      </c>
      <c r="AG21" s="356">
        <v>0</v>
      </c>
      <c r="AH21" s="355">
        <f t="shared" ref="AH21" si="1">(AF21^2+AG21^2)^0.5</f>
        <v>0</v>
      </c>
      <c r="AI21" s="335"/>
      <c r="AJ21" s="335"/>
      <c r="AK21" s="355"/>
      <c r="AL21" s="335"/>
      <c r="AM21" s="335"/>
      <c r="AN21" s="335"/>
      <c r="AO21" s="335"/>
      <c r="AP21" s="274"/>
      <c r="AR21" s="266"/>
      <c r="AS21" s="266"/>
      <c r="AT21" s="266"/>
      <c r="AU21" s="266"/>
      <c r="BN21"/>
      <c r="CS21" s="274"/>
      <c r="DY21" s="287"/>
    </row>
    <row r="22" spans="2:140" s="264" customFormat="1" ht="15.75" thickBot="1" x14ac:dyDescent="0.3">
      <c r="B22" s="258">
        <v>6</v>
      </c>
      <c r="C22" s="258">
        <f>B22-1</f>
        <v>5</v>
      </c>
      <c r="D22" s="260">
        <f t="shared" ref="D22:H22" si="2">C22-1</f>
        <v>4</v>
      </c>
      <c r="E22" s="260">
        <f t="shared" si="2"/>
        <v>3</v>
      </c>
      <c r="F22" s="260">
        <f t="shared" si="2"/>
        <v>2</v>
      </c>
      <c r="G22" s="260">
        <f t="shared" si="2"/>
        <v>1</v>
      </c>
      <c r="H22" s="260">
        <f t="shared" si="2"/>
        <v>0</v>
      </c>
      <c r="J22" s="280" t="s">
        <v>650</v>
      </c>
      <c r="K22" s="46">
        <v>22.474952697753906</v>
      </c>
      <c r="L22" s="46">
        <v>128.98959350585937</v>
      </c>
      <c r="M22" s="315"/>
      <c r="N22" s="315"/>
      <c r="O22" s="315"/>
      <c r="P22" s="315"/>
      <c r="Q22" s="315"/>
      <c r="R22" s="315"/>
      <c r="S22" s="315"/>
      <c r="T22" s="315"/>
      <c r="U22" s="315"/>
      <c r="V22" s="348"/>
      <c r="W22" s="348"/>
      <c r="X22" s="354"/>
      <c r="Y22" s="354"/>
      <c r="Z22" s="354"/>
      <c r="AA22" s="354"/>
      <c r="AB22" s="354"/>
      <c r="AC22" s="354"/>
      <c r="AD22" s="348"/>
      <c r="AE22" s="354"/>
      <c r="AF22" s="354"/>
      <c r="AG22" s="354"/>
      <c r="AH22" s="354"/>
      <c r="AI22" s="348"/>
      <c r="AJ22" s="348"/>
      <c r="AK22" s="354"/>
      <c r="AL22" s="348"/>
      <c r="AM22" s="349"/>
      <c r="AN22" s="348"/>
      <c r="AO22" s="348"/>
      <c r="AP22" s="274"/>
      <c r="AR22" s="266"/>
      <c r="AS22" s="266"/>
      <c r="AT22" s="266"/>
      <c r="AU22" s="266"/>
      <c r="BN22"/>
      <c r="CO22" s="264" t="s">
        <v>642</v>
      </c>
      <c r="CP22" s="264">
        <f>CM31</f>
        <v>5.7965365824085993</v>
      </c>
      <c r="CS22" s="274"/>
      <c r="DY22" s="287"/>
      <c r="ED22" s="287"/>
    </row>
    <row r="23" spans="2:140" s="264" customFormat="1" ht="15.75" thickBot="1" x14ac:dyDescent="0.3">
      <c r="B23" s="265">
        <f t="array" ref="B23:H23">LinestGap(E32:E632,C32:C632^{1,2,3,4,5,6})</f>
        <v>-2.4763901507055191E-14</v>
      </c>
      <c r="C23" s="265">
        <v>4.3397271818685301E-11</v>
      </c>
      <c r="D23" s="265">
        <v>-2.7702882348457984E-8</v>
      </c>
      <c r="E23" s="265">
        <v>7.7750636053827567E-6</v>
      </c>
      <c r="F23" s="265">
        <v>-8.6304619140379333E-4</v>
      </c>
      <c r="G23" s="265">
        <v>4.1234250236845483E-3</v>
      </c>
      <c r="H23" s="265">
        <v>15.571676488737467</v>
      </c>
      <c r="I23" s="265"/>
      <c r="J23" s="280" t="s">
        <v>651</v>
      </c>
      <c r="K23" s="46">
        <v>24.984083333333334</v>
      </c>
      <c r="L23" s="46">
        <v>0</v>
      </c>
      <c r="M23" s="315"/>
      <c r="N23" s="315"/>
      <c r="O23" s="315"/>
      <c r="P23" s="315"/>
      <c r="Q23" s="496" t="s">
        <v>704</v>
      </c>
      <c r="R23" s="497"/>
      <c r="S23" s="315"/>
      <c r="T23" s="315"/>
      <c r="U23" s="315"/>
      <c r="V23" s="348"/>
      <c r="W23" s="348"/>
      <c r="X23" s="354"/>
      <c r="Y23" s="354"/>
      <c r="Z23" s="354"/>
      <c r="AA23" s="354"/>
      <c r="AB23" s="354"/>
      <c r="AC23" s="354"/>
      <c r="AD23" s="348"/>
      <c r="AE23" s="354"/>
      <c r="AF23" s="354"/>
      <c r="AG23" s="354"/>
      <c r="AH23" s="354"/>
      <c r="AI23" s="348"/>
      <c r="AJ23" s="348"/>
      <c r="AK23" s="354"/>
      <c r="AL23" s="348"/>
      <c r="AM23" s="349"/>
      <c r="AN23" s="348"/>
      <c r="AO23" s="348"/>
      <c r="AP23" s="265"/>
      <c r="AQ23" s="265"/>
      <c r="AR23" s="265"/>
      <c r="AS23" s="265"/>
      <c r="AT23" s="265"/>
      <c r="AU23" s="265"/>
      <c r="AV23" s="265"/>
      <c r="BN23"/>
      <c r="CO23" s="264" t="s">
        <v>643</v>
      </c>
      <c r="CP23" s="264">
        <f>CN31</f>
        <v>0</v>
      </c>
      <c r="CS23" s="274"/>
      <c r="DY23" s="287"/>
      <c r="ED23" s="287"/>
    </row>
    <row r="24" spans="2:140" s="260" customFormat="1" x14ac:dyDescent="0.25">
      <c r="B24" s="258" t="s">
        <v>592</v>
      </c>
      <c r="C24" s="265">
        <f>B22*B23</f>
        <v>-1.4858340904233115E-13</v>
      </c>
      <c r="D24" s="265">
        <f t="shared" ref="D24:H24" si="3">C22*C23</f>
        <v>2.169863590934265E-10</v>
      </c>
      <c r="E24" s="265">
        <f t="shared" si="3"/>
        <v>-1.1081152939383194E-7</v>
      </c>
      <c r="F24" s="265">
        <f t="shared" si="3"/>
        <v>2.332519081614827E-5</v>
      </c>
      <c r="G24" s="265">
        <f t="shared" si="3"/>
        <v>-1.7260923828075867E-3</v>
      </c>
      <c r="H24" s="265">
        <f t="shared" si="3"/>
        <v>4.1234250236845483E-3</v>
      </c>
      <c r="I24" s="265"/>
      <c r="J24" s="281">
        <f>K23+L23</f>
        <v>24.984083333333334</v>
      </c>
      <c r="K24" s="281">
        <f>60*J24/nAptSteps</f>
        <v>2.4942512479201331</v>
      </c>
      <c r="L24" s="264" t="s">
        <v>692</v>
      </c>
      <c r="M24" s="333"/>
      <c r="N24" s="333"/>
      <c r="O24" s="333"/>
      <c r="P24" s="333"/>
      <c r="Q24" s="357">
        <v>0</v>
      </c>
      <c r="R24" s="358">
        <v>0</v>
      </c>
      <c r="S24" s="333"/>
      <c r="T24" s="335"/>
      <c r="U24" s="335"/>
      <c r="V24" s="335"/>
      <c r="W24" s="335"/>
      <c r="X24" s="355"/>
      <c r="Y24" s="355"/>
      <c r="Z24" s="355"/>
      <c r="AA24" s="355"/>
      <c r="AB24" s="355"/>
      <c r="AC24" s="355"/>
      <c r="AD24" s="335"/>
      <c r="AF24" s="355"/>
      <c r="AG24" s="355"/>
      <c r="AH24" s="355"/>
      <c r="AI24" s="335"/>
      <c r="AJ24" s="335"/>
      <c r="AK24" s="355"/>
      <c r="AL24" s="335"/>
      <c r="AM24" s="335"/>
      <c r="AN24" s="335"/>
      <c r="AO24" s="335"/>
      <c r="AP24" s="265"/>
      <c r="AQ24" s="265"/>
      <c r="AR24" s="265"/>
      <c r="AS24" s="265"/>
      <c r="AT24" s="265"/>
      <c r="AU24" s="265"/>
      <c r="AV24" s="265"/>
      <c r="BN24"/>
      <c r="CO24" s="260" t="s">
        <v>240</v>
      </c>
      <c r="CP24" s="260">
        <f>(CP22^2+CP23^2)^0.5</f>
        <v>5.7965365824085993</v>
      </c>
      <c r="CS24" s="274"/>
      <c r="DH24" s="264" t="s">
        <v>661</v>
      </c>
      <c r="DI24" s="264" t="str">
        <f>DEC2HEX(DI26,2)</f>
        <v>38</v>
      </c>
      <c r="DJ24" s="283" t="str">
        <f>DEC2HEX(DJ26,2)</f>
        <v>36</v>
      </c>
      <c r="DY24" s="287"/>
      <c r="ED24" s="287"/>
    </row>
    <row r="25" spans="2:140" x14ac:dyDescent="0.25">
      <c r="Q25" s="50">
        <f>AE30</f>
        <v>26.523310346619819</v>
      </c>
      <c r="R25" s="51">
        <f>AE31</f>
        <v>-1129.2676859452999</v>
      </c>
      <c r="AE25" s="355">
        <f t="array" ref="AE25:AG25">LinestGap(C209:C565,AG209:AG565^{1,2})</f>
        <v>1.5918053669901349</v>
      </c>
      <c r="AF25" s="355">
        <v>-153.63957288845518</v>
      </c>
      <c r="AG25" s="355">
        <v>3845.5514954458231</v>
      </c>
      <c r="AH25" s="355">
        <f>ABS(AF25/AE25)</f>
        <v>96.519069526046749</v>
      </c>
      <c r="CO25" s="273" t="s">
        <v>638</v>
      </c>
      <c r="CP25" s="281">
        <f>ATAN2(CP22,CP23)*180/PI()</f>
        <v>0</v>
      </c>
      <c r="CT25" s="456" t="s">
        <v>654</v>
      </c>
      <c r="CU25" s="456"/>
      <c r="CV25" s="456"/>
      <c r="DH25" s="260" t="s">
        <v>663</v>
      </c>
      <c r="DI25" s="260" t="str">
        <f>DEC2HEX(DI27,4)</f>
        <v>5E15</v>
      </c>
      <c r="DJ25" s="283" t="str">
        <f>DEC2HEX(DJ27,4)</f>
        <v>6CAB</v>
      </c>
    </row>
    <row r="26" spans="2:140" x14ac:dyDescent="0.25">
      <c r="J26" s="287">
        <f t="array" ref="J26:K26">LINEST(C32:C632,I32:I632)</f>
        <v>2.8006261085437583</v>
      </c>
      <c r="K26" s="274">
        <v>158.58521146161644</v>
      </c>
      <c r="Q26" s="50">
        <f>AF30</f>
        <v>18.452678552476186</v>
      </c>
      <c r="R26" s="51">
        <f>AF31</f>
        <v>-807.54745085862805</v>
      </c>
      <c r="CK26" s="258">
        <v>6</v>
      </c>
      <c r="CL26" s="258">
        <f>CK26-1</f>
        <v>5</v>
      </c>
      <c r="CM26" s="268">
        <f t="shared" ref="CM26:CQ26" si="4">CL26-1</f>
        <v>4</v>
      </c>
      <c r="CN26" s="268">
        <f t="shared" si="4"/>
        <v>3</v>
      </c>
      <c r="CO26" s="268">
        <f t="shared" si="4"/>
        <v>2</v>
      </c>
      <c r="CP26" s="268">
        <f t="shared" si="4"/>
        <v>1</v>
      </c>
      <c r="CQ26" s="268">
        <f t="shared" si="4"/>
        <v>0</v>
      </c>
      <c r="CT26" s="260">
        <v>2</v>
      </c>
      <c r="CU26" s="260">
        <f>CT26-1</f>
        <v>1</v>
      </c>
      <c r="CV26" s="274">
        <f>CU26-1</f>
        <v>0</v>
      </c>
      <c r="DH26" s="258" t="s">
        <v>661</v>
      </c>
      <c r="DI26" s="282">
        <f>IF(DI28&lt;&gt;0,INT(LOG(DI28)/LOG(2))-14,0)</f>
        <v>56</v>
      </c>
      <c r="DJ26" s="282">
        <f>IF(DJ28&lt;&gt;0,INT(LOG(DJ28)/LOG(2))-14,0)</f>
        <v>54</v>
      </c>
    </row>
    <row r="27" spans="2:140" x14ac:dyDescent="0.25">
      <c r="H27" s="315">
        <f>H29/H28</f>
        <v>3.5180061756299263</v>
      </c>
      <c r="J27" s="315">
        <f>J29/J28</f>
        <v>2.9534883720930232</v>
      </c>
      <c r="K27" s="315">
        <f>K29/K28</f>
        <v>12</v>
      </c>
      <c r="L27" s="315"/>
      <c r="M27" s="494" t="str">
        <f>fields!I35</f>
        <v>min_vga1_exp</v>
      </c>
      <c r="N27" s="494"/>
      <c r="O27" s="315">
        <f>2^fields!O35</f>
        <v>64</v>
      </c>
      <c r="P27" s="315"/>
      <c r="Q27" s="50">
        <f>AG30</f>
        <v>33.967389329510233</v>
      </c>
      <c r="R27" s="51">
        <f>AG31</f>
        <v>-1667.6549975906025</v>
      </c>
      <c r="S27" s="315"/>
      <c r="T27" s="315"/>
      <c r="U27" s="315"/>
      <c r="V27" s="348"/>
      <c r="W27" s="348"/>
      <c r="X27" s="354"/>
      <c r="Y27" s="354"/>
      <c r="Z27" s="354"/>
      <c r="AA27" s="354"/>
      <c r="AB27" s="354"/>
      <c r="AC27" s="354"/>
      <c r="AD27" s="348"/>
      <c r="AE27" s="354"/>
      <c r="AF27" s="354"/>
      <c r="AG27" s="354"/>
      <c r="AH27" s="354"/>
      <c r="AI27" s="348"/>
      <c r="AJ27" s="348"/>
      <c r="AK27" s="354"/>
      <c r="AL27" s="348"/>
      <c r="AM27" s="349"/>
      <c r="AN27" s="348"/>
      <c r="AO27" s="348"/>
      <c r="AP27" s="315"/>
      <c r="AQ27" s="264" t="s">
        <v>611</v>
      </c>
      <c r="AR27" s="269">
        <f>SLOPE(I32:I632,C32:C632)</f>
        <v>0.33752106818657424</v>
      </c>
      <c r="CJ27" s="258" t="str">
        <f>CF31</f>
        <v>logMag</v>
      </c>
      <c r="CK27" s="271">
        <f t="array" ref="CK27:CQ27">LinestGap(CF32:CF632,C32:C632^{1,2,3,4,5,6})</f>
        <v>-2.8243906062089196E-14</v>
      </c>
      <c r="CL27" s="271">
        <v>4.9977899781381167E-11</v>
      </c>
      <c r="CM27" s="271">
        <v>-3.2223785723808975E-8</v>
      </c>
      <c r="CN27" s="271">
        <v>9.2052276233537975E-6</v>
      </c>
      <c r="CO27" s="271">
        <v>-1.0928610570365292E-3</v>
      </c>
      <c r="CP27" s="271">
        <v>1.9901803136143873E-2</v>
      </c>
      <c r="CQ27" s="271">
        <v>28.766449194995118</v>
      </c>
      <c r="CS27" s="274" t="str">
        <f>CQ31</f>
        <v>cm'</v>
      </c>
      <c r="CT27" s="258">
        <f t="array" ref="CT27:CV27">LinestGap(CO32:CO632,CQ32:CQ632^{1,2})</f>
        <v>-1.9450354090769437E-2</v>
      </c>
      <c r="CU27" s="258">
        <v>7.1481137577798997</v>
      </c>
      <c r="CV27" s="258">
        <v>-131.84628916284214</v>
      </c>
      <c r="DH27" s="258" t="s">
        <v>662</v>
      </c>
      <c r="DI27" s="282">
        <f>INT((DI28*2^-DI26))</f>
        <v>24085</v>
      </c>
      <c r="DJ27" s="282">
        <f>INT((DJ28*2^-DJ26))</f>
        <v>27819</v>
      </c>
      <c r="DW27" s="456" t="str">
        <f>DS30</f>
        <v>VGA1</v>
      </c>
      <c r="DX27" s="456"/>
      <c r="DY27" s="456"/>
      <c r="DZ27" s="456"/>
      <c r="EA27" s="456"/>
      <c r="EB27" s="456"/>
      <c r="EC27" s="456"/>
      <c r="ED27" s="456"/>
      <c r="EE27" s="456"/>
      <c r="EF27" s="456"/>
      <c r="EG27" s="456"/>
      <c r="EH27" s="456"/>
      <c r="EI27" s="456"/>
      <c r="EJ27" s="456"/>
    </row>
    <row r="28" spans="2:140" ht="15.75" thickBot="1" x14ac:dyDescent="0.3">
      <c r="H28" s="315">
        <f>MIN(H32:H632)</f>
        <v>11.715022087097168</v>
      </c>
      <c r="J28" s="315">
        <f>MIN(J32:J632)</f>
        <v>5504</v>
      </c>
      <c r="K28" s="315">
        <f>MIN(K32:K632)</f>
        <v>1</v>
      </c>
      <c r="L28" s="315"/>
      <c r="M28" s="494" t="str">
        <f>fields!I34</f>
        <v>min_vga2_exp</v>
      </c>
      <c r="N28" s="494"/>
      <c r="O28" s="315">
        <f>2^fields!O34</f>
        <v>64</v>
      </c>
      <c r="P28" s="315"/>
      <c r="Q28" s="52">
        <f>AH30</f>
        <v>19.240468648797243</v>
      </c>
      <c r="R28" s="54">
        <f>AH31</f>
        <v>-719.0949241885437</v>
      </c>
      <c r="S28" s="315"/>
      <c r="T28" s="315"/>
      <c r="U28" s="315"/>
      <c r="V28" s="348"/>
      <c r="W28" s="348"/>
      <c r="X28" s="354"/>
      <c r="Y28" s="354"/>
      <c r="Z28" s="354"/>
      <c r="AA28" s="354"/>
      <c r="AB28" s="354"/>
      <c r="AC28" s="354"/>
      <c r="AD28" s="348"/>
      <c r="AE28" s="494" t="s">
        <v>706</v>
      </c>
      <c r="AF28" s="494"/>
      <c r="AG28" s="494"/>
      <c r="AH28" s="494"/>
      <c r="AI28" s="348"/>
      <c r="AJ28" s="348"/>
      <c r="AK28" s="354"/>
      <c r="AL28" s="348"/>
      <c r="AM28" s="349"/>
      <c r="AN28" s="348"/>
      <c r="AO28" s="348"/>
      <c r="AP28" s="315"/>
      <c r="AQ28" s="264" t="s">
        <v>612</v>
      </c>
      <c r="AR28" s="269">
        <f>INTERCEPT(I32:I632,C32:C632)</f>
        <v>-50.762329806176105</v>
      </c>
      <c r="CJ28" s="258" t="str">
        <f>BW31</f>
        <v>cm</v>
      </c>
      <c r="CK28" s="271">
        <f t="array" ref="CK28:CQ28">LinestGap(CD32:CD632,C32:C632^{1,2,3,4,5,6})</f>
        <v>3.370215099490449E-15</v>
      </c>
      <c r="CL28" s="271">
        <v>-1.3602515503209026E-11</v>
      </c>
      <c r="CM28" s="271">
        <v>1.8209910972265759E-8</v>
      </c>
      <c r="CN28" s="271">
        <v>-1.0633740158432457E-5</v>
      </c>
      <c r="CO28" s="271">
        <v>2.2905200500603351E-3</v>
      </c>
      <c r="CP28" s="271">
        <v>0.35263160833826018</v>
      </c>
      <c r="CQ28" s="271">
        <v>-74.069206531060871</v>
      </c>
      <c r="CU28" s="258">
        <f>10*SLOPE(CV32:CV632,CP32:CP632)</f>
        <v>0.98989652473058742</v>
      </c>
      <c r="CV28" s="258">
        <f>10*INTERCEPT(CV32:CV632,CP32:CP632)</f>
        <v>3.0310425808237085</v>
      </c>
      <c r="CZ28" s="258">
        <v>6</v>
      </c>
      <c r="DA28" s="258">
        <f>CZ28-1</f>
        <v>5</v>
      </c>
      <c r="DB28" s="283">
        <f t="shared" ref="DB28:DC28" si="5">DA28-1</f>
        <v>4</v>
      </c>
      <c r="DC28" s="283">
        <f t="shared" si="5"/>
        <v>3</v>
      </c>
      <c r="DD28" s="258">
        <v>2</v>
      </c>
      <c r="DE28" s="258">
        <f>DD28-1</f>
        <v>1</v>
      </c>
      <c r="DF28" s="283">
        <f>DE28-1</f>
        <v>0</v>
      </c>
      <c r="DI28" s="290">
        <f>$DI$29*DI31</f>
        <v>1.7355161623832017E+21</v>
      </c>
      <c r="DJ28" s="290">
        <f>$DI$29*DJ31</f>
        <v>5.0115017768905861E+20</v>
      </c>
      <c r="DW28" s="258">
        <f>DW29/2</f>
        <v>16</v>
      </c>
      <c r="DX28" s="287">
        <f t="array" ref="DX28:DZ28">LinestGap(DZ32:DZ271,DR32:DR271^{1,2})</f>
        <v>-1.3985765661083671E-4</v>
      </c>
      <c r="DY28" s="287">
        <v>5.1883834869400618E-2</v>
      </c>
      <c r="DZ28" s="287">
        <v>36.821960490804791</v>
      </c>
      <c r="EA28" s="456"/>
      <c r="EB28" s="456"/>
      <c r="EC28" s="456"/>
      <c r="ED28" s="456"/>
      <c r="EE28" s="456"/>
      <c r="EF28" s="456"/>
      <c r="EG28" s="456"/>
      <c r="EH28" s="456"/>
      <c r="EI28" s="456"/>
      <c r="EJ28" s="456"/>
    </row>
    <row r="29" spans="2:140" ht="15.75" thickBot="1" x14ac:dyDescent="0.3">
      <c r="H29" s="287">
        <f>MAX(H32:H632)</f>
        <v>41.213520050048828</v>
      </c>
      <c r="J29" s="274">
        <f>MAX(J32:J632)</f>
        <v>16256</v>
      </c>
      <c r="K29" s="287">
        <f>MAX(K32:K632)</f>
        <v>12</v>
      </c>
      <c r="O29" s="333">
        <f>256*O28</f>
        <v>16384</v>
      </c>
      <c r="T29" s="335" t="s">
        <v>700</v>
      </c>
      <c r="U29" s="335" t="s">
        <v>697</v>
      </c>
      <c r="V29" s="335" t="s">
        <v>708</v>
      </c>
      <c r="AB29" s="335" t="s">
        <v>698</v>
      </c>
      <c r="AC29" s="335" t="s">
        <v>699</v>
      </c>
      <c r="AD29" s="335" t="s">
        <v>613</v>
      </c>
      <c r="AE29" s="354">
        <v>1</v>
      </c>
      <c r="AF29" s="354">
        <v>3</v>
      </c>
      <c r="AG29" s="354">
        <v>6</v>
      </c>
      <c r="AH29" s="354">
        <v>12</v>
      </c>
      <c r="AI29" s="335" t="s">
        <v>611</v>
      </c>
      <c r="AJ29" s="335" t="s">
        <v>612</v>
      </c>
      <c r="AL29" s="495" t="str">
        <f>"Marlin: xTalk="&amp;ROUND(AN30,1)&amp; " dB"</f>
        <v>Marlin: xTalk=-21.2 dB</v>
      </c>
      <c r="AM29" s="495"/>
      <c r="AN29" s="495"/>
      <c r="AQ29" s="264" t="s">
        <v>614</v>
      </c>
      <c r="AR29" s="269">
        <f>STDEV(AR32:AR632)</f>
        <v>14.101951176884839</v>
      </c>
      <c r="BL29" s="456" t="str">
        <f>BG30</f>
        <v>AFEgain=1</v>
      </c>
      <c r="BM29" s="456"/>
      <c r="BN29" s="456"/>
      <c r="BO29" s="456"/>
      <c r="BP29" s="456" t="s">
        <v>601</v>
      </c>
      <c r="BQ29" s="456"/>
      <c r="BR29" s="456"/>
      <c r="CJ29" s="258" t="s">
        <v>677</v>
      </c>
      <c r="CK29" s="289">
        <f t="array" ref="CK29:CQ29">LinestGap(C32:C632,CD32:CD632^{1,2,3,4,5,6})</f>
        <v>-9.2094495364560693E-11</v>
      </c>
      <c r="CL29" s="289">
        <v>1.1794947926095676E-8</v>
      </c>
      <c r="CM29" s="289">
        <v>9.026610285659649E-7</v>
      </c>
      <c r="CN29" s="289">
        <v>-2.2424140908947051E-5</v>
      </c>
      <c r="CO29" s="289">
        <v>4.4559960180487273E-4</v>
      </c>
      <c r="CP29" s="289">
        <v>1.9371171419498279</v>
      </c>
      <c r="CQ29" s="289">
        <v>146.22256430854097</v>
      </c>
      <c r="CZ29" s="258">
        <f t="array" ref="CZ29:DF29">LinestGap(thetaOut,mmDistIn^{1,2,3,4,5,6})</f>
        <v>8.8965802706597313E-15</v>
      </c>
      <c r="DA29" s="258">
        <v>-1.5251613591943361E-11</v>
      </c>
      <c r="DB29" s="258">
        <v>9.7223047979878291E-9</v>
      </c>
      <c r="DC29" s="258">
        <v>-3.0250913976465683E-6</v>
      </c>
      <c r="DD29" s="258">
        <v>5.3734326346030015E-4</v>
      </c>
      <c r="DE29" s="258">
        <v>-4.0394588845052863E-2</v>
      </c>
      <c r="DF29" s="258">
        <v>39.172362982334739</v>
      </c>
      <c r="DI29" s="456">
        <v>16000</v>
      </c>
      <c r="DJ29" s="456"/>
      <c r="DK29" s="258">
        <f>CZ29*600^6+DA29*600^5+DB29*600^4+DC29*600^3+DD29*600^2+DE29*600^1</f>
        <v>4.9111576646249802</v>
      </c>
      <c r="DW29" s="258">
        <f>DW30/2</f>
        <v>32</v>
      </c>
      <c r="DX29" s="335">
        <f t="array" ref="DX29:DZ29">LinestGap(DZ32:DZ255,DR32:DR255^{1,2})</f>
        <v>-7.2901354012087926E-5</v>
      </c>
      <c r="DY29" s="335">
        <v>3.0185186535175663E-2</v>
      </c>
      <c r="DZ29" s="335">
        <v>38.360750582470594</v>
      </c>
      <c r="EA29" s="456"/>
      <c r="EB29" s="456"/>
      <c r="EC29" s="456"/>
      <c r="ED29" s="456"/>
      <c r="EE29" s="456"/>
      <c r="EF29" s="456"/>
      <c r="EG29" s="456"/>
      <c r="EH29" s="456"/>
      <c r="EI29" s="456"/>
      <c r="EJ29" s="456"/>
    </row>
    <row r="30" spans="2:140" ht="15.75" thickBot="1" x14ac:dyDescent="0.3">
      <c r="B30" s="258" t="s">
        <v>589</v>
      </c>
      <c r="C30" s="258">
        <f>COUNT(C32:C632)</f>
        <v>601</v>
      </c>
      <c r="H30" s="456" t="s">
        <v>609</v>
      </c>
      <c r="I30" s="456"/>
      <c r="J30" s="456"/>
      <c r="K30" s="456"/>
      <c r="L30" s="456"/>
      <c r="M30" s="456"/>
      <c r="N30" s="456"/>
      <c r="O30" s="456"/>
      <c r="P30" s="456"/>
      <c r="Q30" s="456"/>
      <c r="R30" s="456"/>
      <c r="S30" s="456"/>
      <c r="T30" s="333">
        <v>1</v>
      </c>
      <c r="U30" s="334">
        <f>180*radPerCm/PI()</f>
        <v>0.108</v>
      </c>
      <c r="V30" s="335">
        <f>10/degPerCm</f>
        <v>92.592592592592595</v>
      </c>
      <c r="X30" s="498" t="s">
        <v>707</v>
      </c>
      <c r="Y30" s="498"/>
      <c r="Z30" s="498"/>
      <c r="AA30" s="498"/>
      <c r="AB30" s="324">
        <v>7.4068110143814379E-6</v>
      </c>
      <c r="AC30" s="324">
        <v>6.5741804952454038E-6</v>
      </c>
      <c r="AD30" s="348">
        <f>10*SLOPE(AD32:AD532,C32:C532)-degPerCm</f>
        <v>0.30306229945714569</v>
      </c>
      <c r="AE30" s="355">
        <f>SLOPE(mmDistIn,AE32:AE632)</f>
        <v>26.523310346619819</v>
      </c>
      <c r="AF30" s="355">
        <f>SLOPE(mmDistIn,AF32:AF632)</f>
        <v>18.452678552476186</v>
      </c>
      <c r="AG30" s="355">
        <f>SLOPE(mmDistIn,AG32:AG632)</f>
        <v>33.967389329510233</v>
      </c>
      <c r="AH30" s="355">
        <f>SLOPE(mmDistIn,AH32:AH632)</f>
        <v>19.240468648797243</v>
      </c>
      <c r="AI30" s="335">
        <f>SLOPE(mmDistIn,AD32:AD632)/10</f>
        <v>2.4921448390584255</v>
      </c>
      <c r="AJ30" s="65">
        <f>INTERCEPT(mmDistIn,AD32:AD632)/10</f>
        <v>-112.02076004508351</v>
      </c>
      <c r="AK30" s="65"/>
      <c r="AL30" s="352" t="s">
        <v>703</v>
      </c>
      <c r="AM30" s="353">
        <f>MAX(AJ32:AJ632)</f>
        <v>1.1391527224517258E-4</v>
      </c>
      <c r="AN30" s="272">
        <f>20*LOG10((AB30^2+AC30^2)^0.5/AM30)</f>
        <v>-21.215803543460034</v>
      </c>
      <c r="AO30" s="65"/>
      <c r="AP30" s="65"/>
      <c r="AQ30" s="264" t="s">
        <v>615</v>
      </c>
      <c r="AR30" s="269">
        <f>MAX(AR32:AR632)-MIN(AR32:AR632)</f>
        <v>55.780325067653941</v>
      </c>
      <c r="AW30" s="456" t="str">
        <f>BD30</f>
        <v>Marlin</v>
      </c>
      <c r="AX30" s="456"/>
      <c r="AY30" s="258" t="str">
        <f>BF30</f>
        <v>White</v>
      </c>
      <c r="AZ30" s="456" t="str">
        <f>AZ46</f>
        <v>AFEgain=12</v>
      </c>
      <c r="BA30" s="456"/>
      <c r="BD30" s="456" t="s">
        <v>584</v>
      </c>
      <c r="BE30" s="456"/>
      <c r="BF30" s="258" t="s">
        <v>597</v>
      </c>
      <c r="BG30" s="456" t="s">
        <v>600</v>
      </c>
      <c r="BH30" s="456"/>
      <c r="BL30" s="456" t="str">
        <f>BF30</f>
        <v>White</v>
      </c>
      <c r="BM30" s="456"/>
      <c r="BN30" s="260" t="str">
        <f>BF62</f>
        <v>Grey</v>
      </c>
      <c r="BO30" s="258" t="str">
        <f>BF78</f>
        <v>Black</v>
      </c>
      <c r="BP30" s="258" t="str">
        <f>BL30</f>
        <v>White</v>
      </c>
      <c r="BQ30" s="260" t="str">
        <f>BN30</f>
        <v>Grey</v>
      </c>
      <c r="BR30" s="258" t="str">
        <f>BO30</f>
        <v>Black</v>
      </c>
      <c r="BT30" s="456" t="s">
        <v>595</v>
      </c>
      <c r="BU30" s="456"/>
      <c r="BV30" s="456" t="s">
        <v>584</v>
      </c>
      <c r="BW30" s="456"/>
      <c r="BX30" s="456" t="s">
        <v>627</v>
      </c>
      <c r="BY30" s="456"/>
      <c r="BZ30" s="456" t="s">
        <v>636</v>
      </c>
      <c r="CA30" s="456"/>
      <c r="CC30" s="456" t="s">
        <v>652</v>
      </c>
      <c r="CD30" s="456"/>
      <c r="CG30" s="456" t="s">
        <v>596</v>
      </c>
      <c r="CH30" s="456"/>
      <c r="CI30" s="456"/>
      <c r="CJ30" s="258">
        <f>2*2*PI()/(100*(3*10^8/(4.5*10^6)))</f>
        <v>1.8849555921538759E-3</v>
      </c>
      <c r="CK30" s="258" t="s">
        <v>639</v>
      </c>
      <c r="CM30" s="258" t="s">
        <v>642</v>
      </c>
      <c r="CN30" s="258" t="s">
        <v>643</v>
      </c>
      <c r="CO30" s="258" t="s">
        <v>676</v>
      </c>
      <c r="CP30" s="456" t="s">
        <v>653</v>
      </c>
      <c r="CQ30" s="456"/>
      <c r="CR30" s="456"/>
      <c r="DC30" s="258" t="s">
        <v>512</v>
      </c>
      <c r="DD30" s="258" t="s">
        <v>513</v>
      </c>
      <c r="DI30" s="258" t="s">
        <v>659</v>
      </c>
      <c r="DJ30" s="258" t="s">
        <v>660</v>
      </c>
      <c r="DK30" s="258">
        <f>180*60*radPerCm/PI()</f>
        <v>6.4799999999999995</v>
      </c>
      <c r="DR30" s="258" t="s">
        <v>678</v>
      </c>
      <c r="DS30" s="456" t="s">
        <v>95</v>
      </c>
      <c r="DT30" s="456"/>
      <c r="DU30" s="456" t="s">
        <v>91</v>
      </c>
      <c r="DV30" s="456"/>
      <c r="DW30" s="258">
        <v>64</v>
      </c>
      <c r="DX30" s="316">
        <f t="array" ref="DX30:DZ30">LinestGap(DZ32:DZ223,DR32:DR223^{1,2})</f>
        <v>-3.372217330186775E-5</v>
      </c>
      <c r="DY30" s="316">
        <v>1.6809916554176057E-2</v>
      </c>
      <c r="DZ30" s="316">
        <v>39.396915686641222</v>
      </c>
      <c r="EA30" s="265">
        <f t="array" ref="EA30:EG30">LINEST(DZ32:DZ271,DR32:DR271^{1,2,3,4,5,6})</f>
        <v>-1.8761410783884068E-12</v>
      </c>
      <c r="EB30" s="265">
        <v>1.7111219827657105E-9</v>
      </c>
      <c r="EC30" s="265">
        <v>-6.2172411836982045E-7</v>
      </c>
      <c r="ED30" s="265">
        <v>1.1473839683098293E-4</v>
      </c>
      <c r="EE30" s="265">
        <v>-1.1353487608817762E-2</v>
      </c>
      <c r="EF30" s="324">
        <v>0.58368121883403112</v>
      </c>
      <c r="EG30" s="324">
        <v>28.073655898958378</v>
      </c>
      <c r="EH30" s="456" t="str">
        <f>DY31</f>
        <v>poly6</v>
      </c>
      <c r="EI30" s="456"/>
      <c r="EJ30" s="456"/>
    </row>
    <row r="31" spans="2:140" ht="15.75" thickBot="1" x14ac:dyDescent="0.3">
      <c r="B31" s="258" t="s">
        <v>588</v>
      </c>
      <c r="C31" s="258" t="s">
        <v>590</v>
      </c>
      <c r="D31" s="258" t="s">
        <v>516</v>
      </c>
      <c r="E31" s="258" t="s">
        <v>594</v>
      </c>
      <c r="F31" s="258" t="s">
        <v>596</v>
      </c>
      <c r="G31" s="260" t="str">
        <f>B24</f>
        <v>dY/dX</v>
      </c>
      <c r="H31" s="258" t="str">
        <f>D31</f>
        <v>Magnitude</v>
      </c>
      <c r="I31" s="258" t="s">
        <v>603</v>
      </c>
      <c r="J31" s="274" t="s">
        <v>689</v>
      </c>
      <c r="K31" s="287" t="s">
        <v>690</v>
      </c>
      <c r="L31" s="274" t="s">
        <v>657</v>
      </c>
      <c r="M31" s="274" t="s">
        <v>658</v>
      </c>
      <c r="N31" s="333" t="s">
        <v>95</v>
      </c>
      <c r="O31" s="333" t="s">
        <v>91</v>
      </c>
      <c r="P31" s="333" t="s">
        <v>561</v>
      </c>
      <c r="Q31" s="333" t="s">
        <v>562</v>
      </c>
      <c r="R31" s="273" t="s">
        <v>583</v>
      </c>
      <c r="T31" s="273" t="s">
        <v>583</v>
      </c>
      <c r="U31" s="273" t="s">
        <v>693</v>
      </c>
      <c r="V31" s="273" t="s">
        <v>694</v>
      </c>
      <c r="W31" s="273" t="s">
        <v>695</v>
      </c>
      <c r="X31" s="273" t="s">
        <v>240</v>
      </c>
      <c r="Y31" s="273" t="s">
        <v>583</v>
      </c>
      <c r="Z31" s="273" t="s">
        <v>512</v>
      </c>
      <c r="AA31" s="273" t="s">
        <v>513</v>
      </c>
      <c r="AB31" s="273" t="s">
        <v>512</v>
      </c>
      <c r="AC31" s="273" t="s">
        <v>513</v>
      </c>
      <c r="AD31" s="273" t="s">
        <v>696</v>
      </c>
      <c r="AE31" s="273">
        <f>INTERCEPT(mmDistIn,AE32:AE632)</f>
        <v>-1129.2676859452999</v>
      </c>
      <c r="AF31" s="273">
        <f>INTERCEPT(mmDistIn,AF32:AF632)</f>
        <v>-807.54745085862805</v>
      </c>
      <c r="AG31" s="273">
        <f>INTERCEPT(mmDistIn,AG32:AG632)</f>
        <v>-1667.6549975906025</v>
      </c>
      <c r="AH31" s="273">
        <f>INTERCEPT(mmDistIn,AH32:AH632)</f>
        <v>-719.0949241885437</v>
      </c>
      <c r="AI31" s="273" t="s">
        <v>693</v>
      </c>
      <c r="AJ31" s="273" t="s">
        <v>576</v>
      </c>
      <c r="AK31" s="273" t="s">
        <v>645</v>
      </c>
      <c r="AL31" s="273" t="s">
        <v>705</v>
      </c>
      <c r="AM31" s="273" t="s">
        <v>702</v>
      </c>
      <c r="AN31" s="273" t="s">
        <v>701</v>
      </c>
      <c r="AO31" s="273"/>
      <c r="AQ31" s="264" t="str">
        <f>E31</f>
        <v>LogMag</v>
      </c>
      <c r="AR31" s="266" t="s">
        <v>613</v>
      </c>
      <c r="BL31" s="258" t="str">
        <f>BD30</f>
        <v>Marlin</v>
      </c>
      <c r="BM31" s="456" t="str">
        <f>BD46</f>
        <v>SandTiger</v>
      </c>
      <c r="BN31" s="456"/>
      <c r="BO31" s="456"/>
      <c r="BP31" s="456"/>
      <c r="BQ31" s="456"/>
      <c r="BR31" s="456"/>
      <c r="BT31" s="258" t="s">
        <v>576</v>
      </c>
      <c r="BU31" s="258" t="s">
        <v>625</v>
      </c>
      <c r="BV31" s="258" t="str">
        <f t="shared" ref="BV31:CA31" si="6">BT31</f>
        <v>Mag</v>
      </c>
      <c r="BW31" s="266" t="str">
        <f t="shared" si="6"/>
        <v>cm</v>
      </c>
      <c r="BX31" s="266" t="str">
        <f t="shared" si="6"/>
        <v>Mag</v>
      </c>
      <c r="BY31" s="266" t="str">
        <f t="shared" si="6"/>
        <v>cm</v>
      </c>
      <c r="BZ31" s="268" t="str">
        <f t="shared" si="6"/>
        <v>Mag</v>
      </c>
      <c r="CA31" s="268" t="str">
        <f t="shared" si="6"/>
        <v>cm</v>
      </c>
      <c r="CC31" s="258" t="str">
        <f>BZ31</f>
        <v>Mag</v>
      </c>
      <c r="CD31" s="274" t="str">
        <f>CA31</f>
        <v>cm</v>
      </c>
      <c r="CF31" s="258" t="s">
        <v>637</v>
      </c>
      <c r="CG31" s="258" t="str">
        <f>CF31</f>
        <v>logMag</v>
      </c>
      <c r="CH31" s="258" t="s">
        <v>576</v>
      </c>
      <c r="CI31" s="258" t="s">
        <v>625</v>
      </c>
      <c r="CJ31" s="273" t="s">
        <v>638</v>
      </c>
      <c r="CK31" s="258" t="s">
        <v>640</v>
      </c>
      <c r="CL31" s="258" t="s">
        <v>641</v>
      </c>
      <c r="CM31" s="323">
        <v>5.7965365824085993</v>
      </c>
      <c r="CN31" s="323">
        <v>0</v>
      </c>
      <c r="CO31" s="316">
        <f>CQ92-CQ32</f>
        <v>23.496411700943597</v>
      </c>
      <c r="CP31" s="258" t="s">
        <v>645</v>
      </c>
      <c r="CQ31" s="258" t="s">
        <v>644</v>
      </c>
      <c r="CR31" s="258" t="s">
        <v>637</v>
      </c>
      <c r="CS31" s="274">
        <f>MAX(CH32:CH632)</f>
        <v>27.749390849677877</v>
      </c>
      <c r="CT31" s="258" t="s">
        <v>656</v>
      </c>
      <c r="CU31" s="258" t="s">
        <v>613</v>
      </c>
      <c r="CV31" s="258" t="s">
        <v>655</v>
      </c>
      <c r="CW31" s="258" t="s">
        <v>513</v>
      </c>
      <c r="CX31" s="258" t="s">
        <v>512</v>
      </c>
      <c r="CZ31" s="258" t="str">
        <f>J31</f>
        <v>VGA Gain</v>
      </c>
      <c r="DA31" s="275" t="str">
        <f>L31</f>
        <v>Iraw</v>
      </c>
      <c r="DB31" s="275" t="str">
        <f>M31</f>
        <v>Qraw</v>
      </c>
      <c r="DC31" s="493">
        <f>MAX(DA32:DB632)</f>
        <v>1.8693754519752421E+22</v>
      </c>
      <c r="DD31" s="493"/>
      <c r="DE31" s="258" t="str">
        <f>DC30</f>
        <v>I</v>
      </c>
      <c r="DF31" s="275" t="str">
        <f>DD30</f>
        <v>Q</v>
      </c>
      <c r="DG31" s="273" t="s">
        <v>583</v>
      </c>
      <c r="DH31" s="258" t="s">
        <v>240</v>
      </c>
      <c r="DI31" s="317">
        <v>1.0846976014895011E+17</v>
      </c>
      <c r="DJ31" s="317">
        <v>3.1321886105566164E+16</v>
      </c>
      <c r="DK31" s="316">
        <f>DK29-DK30</f>
        <v>-1.5688423353750194</v>
      </c>
      <c r="DL31" s="258" t="s">
        <v>516</v>
      </c>
      <c r="DM31" s="258" t="s">
        <v>603</v>
      </c>
      <c r="DN31" s="258" t="s">
        <v>518</v>
      </c>
      <c r="DO31" s="258" t="s">
        <v>657</v>
      </c>
      <c r="DP31" s="258" t="s">
        <v>658</v>
      </c>
      <c r="DR31" s="258" t="s">
        <v>679</v>
      </c>
      <c r="DS31" s="258" t="s">
        <v>512</v>
      </c>
      <c r="DT31" s="258" t="s">
        <v>513</v>
      </c>
      <c r="DU31" s="287" t="s">
        <v>512</v>
      </c>
      <c r="DV31" s="287" t="s">
        <v>513</v>
      </c>
      <c r="DW31" s="258" t="s">
        <v>680</v>
      </c>
      <c r="DX31" s="258" t="s">
        <v>518</v>
      </c>
      <c r="DY31" s="287" t="s">
        <v>682</v>
      </c>
      <c r="DZ31" s="273" t="s">
        <v>583</v>
      </c>
      <c r="EA31" s="65" t="str">
        <f>"poly2"&amp;"("&amp;DW30&amp;")"</f>
        <v>poly2(64)</v>
      </c>
      <c r="EB31" s="65" t="str">
        <f>"poly2"&amp;"("&amp;DW29&amp;")"</f>
        <v>poly2(32)</v>
      </c>
      <c r="EC31" s="65" t="str">
        <f>"poly2"&amp;"("&amp;DW28&amp;")"</f>
        <v>poly2(16)</v>
      </c>
      <c r="ED31" s="287" t="s">
        <v>681</v>
      </c>
      <c r="EE31" s="258" t="str">
        <f>EA31</f>
        <v>poly2(64)</v>
      </c>
      <c r="EF31" s="287" t="str">
        <f t="shared" ref="EF31:EG31" si="7">EB31</f>
        <v>poly2(32)</v>
      </c>
      <c r="EG31" s="287" t="str">
        <f t="shared" si="7"/>
        <v>poly2(16)</v>
      </c>
      <c r="EH31" t="str">
        <f>EE31</f>
        <v>poly2(64)</v>
      </c>
      <c r="EI31" t="str">
        <f t="shared" ref="EI31:EJ31" si="8">EF31</f>
        <v>poly2(32)</v>
      </c>
      <c r="EJ31" t="str">
        <f t="shared" si="8"/>
        <v>poly2(16)</v>
      </c>
    </row>
    <row r="32" spans="2:140" x14ac:dyDescent="0.25">
      <c r="B32" s="258">
        <v>0.1</v>
      </c>
      <c r="C32" s="47">
        <v>0</v>
      </c>
      <c r="D32" s="49">
        <v>5.6615795675774505</v>
      </c>
      <c r="E32" s="258">
        <f>IF(D32&lt;&gt;"",20*LOG10(D32),"")</f>
        <v>15.05875230495951</v>
      </c>
      <c r="F32" s="265">
        <f>IF(C32&lt;&gt;"",$B$23*C32^6+$C$23*C32^5+$D$23*C32^4+$E$23*C32^3+$F$23*C32^2+$G$23*C32^1+$H$23,"")</f>
        <v>15.571676488737467</v>
      </c>
      <c r="G32" s="265">
        <f>IF(C32&lt;&gt;"",$C$24*C32^5+$D$24*C32^4+$E$24*C32^3+$F$24*C32^2+$G$24*C32^1+$H$24,"")</f>
        <v>4.1234250236845483E-3</v>
      </c>
      <c r="H32" s="47">
        <v>40.764293670654297</v>
      </c>
      <c r="I32" s="346">
        <v>-75.633888244628906</v>
      </c>
      <c r="J32" s="47">
        <v>5824</v>
      </c>
      <c r="K32" s="48">
        <v>1</v>
      </c>
      <c r="L32" s="48">
        <v>1.6634605292400882E+22</v>
      </c>
      <c r="M32" s="48">
        <v>1.2447706961422659E+22</v>
      </c>
      <c r="N32" s="48">
        <v>91</v>
      </c>
      <c r="O32" s="48">
        <v>64</v>
      </c>
      <c r="P32" s="48">
        <v>0.50106818043093448</v>
      </c>
      <c r="Q32" s="48">
        <v>0.43484099371299517</v>
      </c>
      <c r="R32" s="48">
        <v>-1.8479782198298476</v>
      </c>
      <c r="S32" s="49"/>
      <c r="T32" s="315">
        <f>IF(P32&lt;&gt;"",180*ATAN2(P32,Q32)/PI(),"")</f>
        <v>40.952359624195481</v>
      </c>
      <c r="U32" s="315">
        <f>AVERAGE(U33:U632)/aptStep</f>
        <v>0.45513617934225459</v>
      </c>
      <c r="V32" s="350">
        <f>IF(P32&lt;&gt;"",P32/$J32/$K32,"")</f>
        <v>8.6035058453113754E-5</v>
      </c>
      <c r="W32" s="350">
        <f t="shared" ref="W32:W95" si="9">IF(Q32&lt;&gt;"",Q32/$J32/$K32,"")</f>
        <v>7.4663632162258792E-5</v>
      </c>
      <c r="X32" s="350">
        <f>(V32^2+W32^2)^0.5</f>
        <v>1.1391527224517258E-4</v>
      </c>
      <c r="Y32" s="360">
        <f>IF(V32&lt;&gt;"",T32-$T$30*R32,"")</f>
        <v>42.800337844025329</v>
      </c>
      <c r="Z32" s="350">
        <f>X32*COS(PI()*Y32/180)</f>
        <v>8.3582580886856073E-5</v>
      </c>
      <c r="AA32" s="350">
        <f>X32*SIN(PI()*Y32/180)</f>
        <v>7.7399233994813863E-5</v>
      </c>
      <c r="AB32" s="350">
        <f>IF($K32=1,Z32+AF$18,IF($K32=3,Z32+AF$19,IF($K32=6,Z32+AF$20,IF($K32=12,Z32+AF$21,""))))</f>
        <v>8.3582580886856073E-5</v>
      </c>
      <c r="AC32" s="350">
        <f>IF($K32=1,AA32+AG$18,IF($K32=3,AA32+AG$19,IF($K32=6,AA32+AG$20,IF($K32=12,AA32+AG$21,""))))</f>
        <v>7.7399233994813863E-5</v>
      </c>
      <c r="AD32" s="348">
        <f t="shared" ref="AD32:AD95" si="10">IF(AB32&lt;&gt;"",180*ATAN2(AB32,AC32)/PI(),"")</f>
        <v>42.800337844025329</v>
      </c>
      <c r="AE32" s="354">
        <f t="shared" ref="AE32:AH51" si="11">IF($K32=AE$29,$AD32,"")</f>
        <v>42.800337844025329</v>
      </c>
      <c r="AF32" s="354" t="str">
        <f t="shared" si="11"/>
        <v/>
      </c>
      <c r="AG32" s="354" t="str">
        <f t="shared" si="11"/>
        <v/>
      </c>
      <c r="AH32" s="354" t="str">
        <f t="shared" si="11"/>
        <v/>
      </c>
      <c r="AI32" s="335">
        <f>10*AVERAGE(AI33:AI632)</f>
        <v>0.41473130943317793</v>
      </c>
      <c r="AJ32" s="335">
        <f>IF(V32&lt;&gt;"",(V32^2+W32^2)^0.5,"")</f>
        <v>1.1391527224517258E-4</v>
      </c>
      <c r="AK32" s="359">
        <f>IF(K32=1,$Q$25*AE32+$R$25,IF(K32=3,$Q$26*AF32+$R$26,IF(K32=6,$Q$27*AG32+$R$27,IF(K32=12,$Q$28*AH32+$R$28,""))))</f>
        <v>5.938957631960875</v>
      </c>
      <c r="AL32" s="335">
        <f>(AK32-C32)/10</f>
        <v>0.5938957631960875</v>
      </c>
      <c r="AM32" s="335">
        <f>20*LOG10(AJ32/AM$30)</f>
        <v>0</v>
      </c>
      <c r="AN32" s="351">
        <f t="shared" ref="AN32:AN95" si="12">20*LOG10(AJ32/(($AB$30^2+$AC$30^2)^0.5))</f>
        <v>21.215803543460034</v>
      </c>
      <c r="AQ32" s="266">
        <f t="shared" ref="AQ32:AQ95" si="13">IF(H32&lt;&gt;"",20*LOG10(H32),"")</f>
        <v>32.205598432725175</v>
      </c>
      <c r="AR32" s="266">
        <f t="shared" ref="AR32:AR95" si="14">IF(I32&lt;&gt;"",I32-(AR$27*C32+AR$28),"")</f>
        <v>-24.871558438452801</v>
      </c>
      <c r="BL32" s="258">
        <v>50.991321563720703</v>
      </c>
      <c r="BM32" s="260">
        <v>99.365127563476563</v>
      </c>
      <c r="BN32">
        <v>5.1639895439147949</v>
      </c>
      <c r="BO32" s="258">
        <v>1.4617446660995483</v>
      </c>
      <c r="BP32" s="258">
        <v>169.8026123046875</v>
      </c>
      <c r="BQ32" s="260">
        <v>60.914398193359375</v>
      </c>
      <c r="BR32" s="258">
        <v>17.893758773803711</v>
      </c>
      <c r="BT32" s="258">
        <v>227.98785400390625</v>
      </c>
      <c r="BU32" s="258">
        <v>0.81381452083587646</v>
      </c>
      <c r="BV32" s="258">
        <v>243.33183288574219</v>
      </c>
      <c r="BW32" s="258">
        <v>3.1535310745239258</v>
      </c>
      <c r="BX32" s="258">
        <v>223.71435546875</v>
      </c>
      <c r="BY32" s="258">
        <v>1.017268180847168</v>
      </c>
      <c r="BZ32" s="258">
        <v>42.277988433837891</v>
      </c>
      <c r="CA32" s="258">
        <v>0</v>
      </c>
      <c r="CC32" s="258">
        <f t="shared" ref="CC32:CC95" si="15">IF(H32&lt;&gt;"",H32,"")</f>
        <v>40.764293670654297</v>
      </c>
      <c r="CD32" s="274">
        <f t="shared" ref="CD32:CD95" si="16">IF(I32&lt;&gt;"",I32,"")</f>
        <v>-75.633888244628906</v>
      </c>
      <c r="CF32" s="258">
        <f>IF(CC32&lt;&gt;"",20*LOG10(CC32),"")</f>
        <v>32.205598432725175</v>
      </c>
      <c r="CG32" s="272">
        <f t="shared" ref="CG32:CG95" si="17">IF(C32&lt;&gt;"",$CK$27*C32^6+$CL$27*C32^5+$CM$27*C32^4+$CN$27*C32^3+$CO$27*C32^2+$CP$27*C32+$CQ$27,"")</f>
        <v>28.766449194995118</v>
      </c>
      <c r="CH32" s="258">
        <f>IF(CG32&lt;&gt;"",10^(CG32/20),"")</f>
        <v>27.436105220039433</v>
      </c>
      <c r="CI32" s="272">
        <f t="shared" ref="CI32:CI95" si="18">IF(C32&lt;&gt;"",$CK$28*C32^6+$CL$28*C32^5+$CM$28*C32^4+$CN$28*C32^3+$CO$28*C32^2+$CP$28*C32+$CQ$28,"")</f>
        <v>-74.069206531060871</v>
      </c>
      <c r="CJ32" s="258">
        <f>IF(CI32&lt;&gt;"",CJ$30*CI32,"")</f>
        <v>-0.13961716505712357</v>
      </c>
      <c r="CK32" s="258">
        <f>IF(CH32&lt;&gt;"",CH32*COS(CJ32),"")</f>
        <v>27.169133962811419</v>
      </c>
      <c r="CL32" s="258">
        <f>IF(CH32&lt;&gt;"",CH32*SIN(CJ32),"")</f>
        <v>-3.8181185623133924</v>
      </c>
      <c r="CM32" s="258">
        <f>IF(CK32&lt;&gt;"",CK32+CM$31,"")</f>
        <v>32.965670545220021</v>
      </c>
      <c r="CN32" s="268">
        <f>IF(CL32&lt;&gt;"",CL32+CN$31,"")</f>
        <v>-3.8181185623133924</v>
      </c>
      <c r="CO32" s="258">
        <f t="shared" ref="CO32:CO95" si="19">IF(C32&lt;&gt;"",10*CQ32-C32,"")</f>
        <v>-611.72414077227222</v>
      </c>
      <c r="CP32" s="258">
        <f t="shared" ref="CP32:CP95" si="20">C32</f>
        <v>0</v>
      </c>
      <c r="CQ32" s="258">
        <f>IF(CM32&lt;&gt;"",(ATAN2(CM32,CN32))/$CJ$30,"")</f>
        <v>-61.172414077227216</v>
      </c>
      <c r="CR32" s="258">
        <f>IF(CM32&lt;&gt;"",10*LOG10(CM32*CM32+CN32*CN32),"")</f>
        <v>30.419109486223867</v>
      </c>
      <c r="CS32" s="274">
        <f>IF(CH32&lt;&gt;"",CS$31/CH32,"")</f>
        <v>1.0114187355357429</v>
      </c>
      <c r="CT32" s="258">
        <f>IF(CQ32&lt;&gt;"",$CT$27*CQ32^2+$CU$27*CQ32+$CV$27,"")</f>
        <v>-641.89813840178158</v>
      </c>
      <c r="CU32" s="258">
        <f t="shared" ref="CU32:CU95" si="21">IF(CV32&lt;&gt;"",10*CV32-C32,"")</f>
        <v>30.173997629509444</v>
      </c>
      <c r="CV32" s="258">
        <f>IF(CQ32&lt;&gt;"",CQ32-CT32/10,"")</f>
        <v>3.0173997629509444</v>
      </c>
      <c r="CW32" s="258">
        <f>IF(CH32&lt;&gt;"",CH32*COS($CJ$30*$CV32),"")</f>
        <v>27.435661448707197</v>
      </c>
      <c r="CX32" s="274">
        <f>IF(CH32&lt;&gt;"",CH32*SIN($CJ$30*$CV32),"")</f>
        <v>0.15604652189871121</v>
      </c>
      <c r="CZ32" s="275">
        <f t="shared" ref="CZ32:CZ95" si="22">IF(J32&lt;&gt;"",J32,"")</f>
        <v>5824</v>
      </c>
      <c r="DA32" s="283">
        <f t="shared" ref="DA32:DA95" si="23">IF(L32&lt;&gt;"",L32,"")</f>
        <v>1.6634605292400882E+22</v>
      </c>
      <c r="DB32" s="283">
        <f t="shared" ref="DB32:DB95" si="24">IF(M32&lt;&gt;"",M32,"")</f>
        <v>1.2447706961422659E+22</v>
      </c>
      <c r="DC32" s="271">
        <f>IF(DA32&lt;&gt;"",DA32/$CZ32,"")</f>
        <v>2.8562165680633385E+18</v>
      </c>
      <c r="DD32" s="286">
        <f t="shared" ref="DD32:DD95" si="25">IF(DB32&lt;&gt;"",DB32/$CZ32,"")</f>
        <v>2.1373123216728468E+18</v>
      </c>
      <c r="DE32" s="282">
        <f>IF(DC32&lt;&gt;"",(DC32-DI$31)/$DC$31,"")</f>
        <v>1.4698742326005356E-4</v>
      </c>
      <c r="DF32" s="282">
        <f t="shared" ref="DF32:DF92" si="26">IF(DD32&lt;&gt;"",(DD32-DJ$31)/$DC$31,"")</f>
        <v>1.1265743504559363E-4</v>
      </c>
      <c r="DG32" s="258">
        <f>IF(DE32&lt;&gt;"",180*ATAN2(DE32,DF32)/PI(),"")</f>
        <v>37.468096119864036</v>
      </c>
      <c r="DH32" s="258">
        <f>IF(DE32&lt;&gt;"",(DE32^2+DF32^2)^0.5,"")</f>
        <v>1.8519449308141504E-4</v>
      </c>
      <c r="DL32" s="258">
        <v>213.99545288085937</v>
      </c>
      <c r="DM32" s="258">
        <v>-2.8992142677307129</v>
      </c>
      <c r="DN32" s="258">
        <v>1120</v>
      </c>
      <c r="DO32" s="258">
        <v>1.9213730052527079E+22</v>
      </c>
      <c r="DP32" s="258">
        <v>8.3700496098909969E+21</v>
      </c>
      <c r="DR32" s="47">
        <v>255</v>
      </c>
      <c r="DS32" s="48">
        <v>0.48357953851788549</v>
      </c>
      <c r="DT32" s="48">
        <v>0.42998412892198756</v>
      </c>
      <c r="DU32" s="48">
        <v>0.48370162373336589</v>
      </c>
      <c r="DV32" s="49">
        <v>0.40739836405811258</v>
      </c>
      <c r="DW32" s="258">
        <f>(DS32^2+DT32^2)^0.5</f>
        <v>0.64709776788208095</v>
      </c>
      <c r="DX32" s="287">
        <f t="shared" ref="DX32:DX95" si="27">255*DW32/DW$32</f>
        <v>255</v>
      </c>
      <c r="DY32" s="281">
        <f t="shared" ref="DY32:DY95" si="28">$EA$30*DR32^6+$EB$30*DR32^5+$EC$30*DR32^4+$ED$30*DR32^3+$EE$30*DR32^2+$EF$30*DR32+$EG$30</f>
        <v>41.475264311684896</v>
      </c>
      <c r="DZ32" s="258">
        <f t="shared" ref="DZ32:DZ95" si="29">180*ATAN2(DS32,DT32)/PI()</f>
        <v>41.642516348563035</v>
      </c>
      <c r="EA32" s="258">
        <f t="shared" ref="EA32:EA95" si="30">$DX$30*DR32^2+$DY$30*DR32+$DZ$30</f>
        <v>41.490660089002169</v>
      </c>
      <c r="EB32" s="258">
        <f t="shared" ref="EB32:EB95" si="31">$DX$29*DR32^2+$DY$29*DR32+$DZ$29</f>
        <v>41.317562604304371</v>
      </c>
      <c r="EC32" s="258">
        <f t="shared" ref="EC32:EC95" si="32">$DX$28*DR32^2+$DY$28*DR32+$DZ$28</f>
        <v>40.958094261382293</v>
      </c>
      <c r="ED32" s="287">
        <f>DZ32-DZ$32</f>
        <v>0</v>
      </c>
      <c r="EE32" s="258">
        <f t="shared" ref="EE32:EE95" si="33">DZ32-EA32</f>
        <v>0.15185625956086568</v>
      </c>
      <c r="EF32" s="258">
        <f t="shared" ref="EF32:EF95" si="34">DZ32-EB32</f>
        <v>0.3249537442586643</v>
      </c>
      <c r="EG32" s="258">
        <f t="shared" ref="EG32:EG95" si="35">DZ32-EB32</f>
        <v>0.3249537442586643</v>
      </c>
      <c r="EH32" s="281">
        <f>$DY32-EA32</f>
        <v>-1.5395777317273485E-2</v>
      </c>
      <c r="EI32" s="281">
        <f t="shared" ref="EI32:EI95" si="36">$DY32-EB32</f>
        <v>0.15770170738052514</v>
      </c>
      <c r="EJ32" s="281">
        <f t="shared" ref="EJ32:EJ95" si="37">$DY32-EC32</f>
        <v>0.5171700503026031</v>
      </c>
    </row>
    <row r="33" spans="2:140" x14ac:dyDescent="0.25">
      <c r="B33" s="258" t="s">
        <v>591</v>
      </c>
      <c r="C33" s="50">
        <f t="shared" ref="C33:C96" si="38">IF(C32&lt;&gt;"",IF(C32+aptStep*10&gt;600,"",C32+aptStep*10),"")</f>
        <v>1</v>
      </c>
      <c r="D33" s="51">
        <v>5.5945274499348372</v>
      </c>
      <c r="E33" s="260">
        <f t="shared" ref="E33:E96" si="39">IF(D33&lt;&gt;"",20*LOG10(D33),"")</f>
        <v>14.955268181709776</v>
      </c>
      <c r="F33" s="265">
        <f t="shared" ref="F33:F96" si="40">IF(C33&lt;&gt;"",$B$23*C33^6+$C$23*C33^5+$D$23*C33^4+$E$23*C33^3+$F$23*C33^2+$G$23*C33^1+$H$23,"")</f>
        <v>15.574944614973843</v>
      </c>
      <c r="G33" s="265">
        <f t="shared" ref="G33:G96" si="41">IF(C33&lt;&gt;"",$C$24*C33^5+$D$24*C33^4+$E$24*C33^3+$F$24*C33^2+$G$24*C33^1+$H$24,"")</f>
        <v>2.4205472370014917E-3</v>
      </c>
      <c r="H33" s="50">
        <v>39.563102722167969</v>
      </c>
      <c r="I33" s="216">
        <v>-75.125251770019531</v>
      </c>
      <c r="J33" s="50">
        <v>5824</v>
      </c>
      <c r="K33" s="46">
        <v>1</v>
      </c>
      <c r="L33" s="46">
        <v>1.6132500315630673E+22</v>
      </c>
      <c r="M33" s="46">
        <v>1.2097213475916014E+22</v>
      </c>
      <c r="N33" s="46">
        <v>91</v>
      </c>
      <c r="O33" s="46">
        <v>64</v>
      </c>
      <c r="P33" s="46">
        <v>0.48580845998901301</v>
      </c>
      <c r="Q33" s="46">
        <v>0.42238906183238722</v>
      </c>
      <c r="R33" s="46">
        <v>-1.8479782198298476</v>
      </c>
      <c r="S33" s="51"/>
      <c r="T33" s="315">
        <f t="shared" ref="T33:T96" si="42">IF(P33&lt;&gt;"",180*ATAN2(P33,Q33)/PI(),"")</f>
        <v>41.005522146132378</v>
      </c>
      <c r="U33" s="315">
        <f>IF(T33&lt;&gt;"",T33-T32,"")</f>
        <v>5.3162521936897633E-2</v>
      </c>
      <c r="V33" s="350">
        <f t="shared" ref="V33:V96" si="43">IF(P33&lt;&gt;"",P33/$J33/$K33,"")</f>
        <v>8.3414914146465147E-5</v>
      </c>
      <c r="W33" s="350">
        <f t="shared" si="9"/>
        <v>7.2525594408033524E-5</v>
      </c>
      <c r="X33" s="350">
        <f t="shared" ref="X33:X96" si="44">(V33^2+W33^2)^0.5</f>
        <v>1.1053510639747327E-4</v>
      </c>
      <c r="Y33" s="360">
        <f t="shared" ref="Y33:Y96" si="45">IF(V33&lt;&gt;"",T33-$T$30*R33,"")</f>
        <v>42.853500365962226</v>
      </c>
      <c r="Z33" s="350">
        <f t="shared" ref="Z33:Z96" si="46">X33*COS(PI()*Y33/180)</f>
        <v>8.1032746125417112E-5</v>
      </c>
      <c r="AA33" s="350">
        <f t="shared" ref="AA33:AA96" si="47">X33*SIN(PI()*Y33/180)</f>
        <v>7.5177814557716649E-5</v>
      </c>
      <c r="AB33" s="350">
        <f t="shared" ref="AB33:AB96" si="48">IF($K33=1,Z33+AF$18,IF($K33=3,Z33+AF$19,IF($K33=6,Z33+AF$20,IF($K33=12,Z33+AF$21,""))))</f>
        <v>8.1032746125417112E-5</v>
      </c>
      <c r="AC33" s="350">
        <f t="shared" ref="AC33:AC96" si="49">IF($K33=1,AA33+AG$18,IF($K33=3,AA33+AG$19,IF($K33=6,AA33+AG$20,IF($K33=12,AA33+AG$21,""))))</f>
        <v>7.5177814557716649E-5</v>
      </c>
      <c r="AD33" s="354">
        <f t="shared" si="10"/>
        <v>42.853500365962226</v>
      </c>
      <c r="AE33" s="354">
        <f t="shared" si="11"/>
        <v>42.853500365962226</v>
      </c>
      <c r="AF33" s="354" t="str">
        <f t="shared" si="11"/>
        <v/>
      </c>
      <c r="AG33" s="354" t="str">
        <f t="shared" si="11"/>
        <v/>
      </c>
      <c r="AH33" s="354" t="str">
        <f t="shared" si="11"/>
        <v/>
      </c>
      <c r="AI33" s="348">
        <f>IF(AD33&lt;&gt;"",AD33-AD32,"")</f>
        <v>5.3162521936897633E-2</v>
      </c>
      <c r="AJ33" s="355">
        <f t="shared" ref="AJ33:AJ96" si="50">IF(V33&lt;&gt;"",(V33^2+W33^2)^0.5,"")</f>
        <v>1.1053510639747327E-4</v>
      </c>
      <c r="AK33" s="359">
        <f t="shared" ref="AK33:AK96" si="51">IF(K33=1,$Q$25*AE33+$R$25,IF(K33=3,$Q$26*AF33+$R$26,IF(K33=6,$Q$27*AG33+$R$27,IF(K33=12,$Q$28*AH33+$R$28,""))))</f>
        <v>7.3490037001022301</v>
      </c>
      <c r="AL33" s="355">
        <f t="shared" ref="AL33:AL96" si="52">(AK33-C33)/10</f>
        <v>0.63490037001022304</v>
      </c>
      <c r="AM33" s="335">
        <f t="shared" ref="AM33:AM96" si="53">20*LOG10(AJ33/AM$30)</f>
        <v>-0.2616343759239409</v>
      </c>
      <c r="AN33" s="351">
        <f t="shared" si="12"/>
        <v>20.954169167536094</v>
      </c>
      <c r="AQ33" s="266">
        <f t="shared" si="13"/>
        <v>31.945806873000627</v>
      </c>
      <c r="AR33" s="283">
        <f t="shared" si="14"/>
        <v>-24.700443032030002</v>
      </c>
      <c r="BL33" s="258">
        <v>91.344451904296875</v>
      </c>
      <c r="BM33" s="260">
        <v>78.072532653808594</v>
      </c>
      <c r="BN33">
        <v>2.6090459823608398</v>
      </c>
      <c r="BO33" s="258">
        <v>2.3740980625152588</v>
      </c>
      <c r="BP33" s="258">
        <v>169.30848693847656</v>
      </c>
      <c r="BQ33" s="260">
        <v>98.031784057617188</v>
      </c>
      <c r="BR33" s="258">
        <v>18.720647811889648</v>
      </c>
      <c r="BT33" s="258">
        <v>227.22221374511719</v>
      </c>
      <c r="BU33" s="258">
        <v>0.45777066797018051</v>
      </c>
      <c r="BV33" s="258">
        <v>227.62066650390625</v>
      </c>
      <c r="BW33" s="258">
        <v>2.5431702136993408</v>
      </c>
      <c r="BX33" s="258">
        <v>221.13618469238281</v>
      </c>
      <c r="BY33" s="258">
        <v>1.6276290416717529</v>
      </c>
      <c r="BZ33" s="258">
        <v>39.766231536865234</v>
      </c>
      <c r="CA33" s="258">
        <v>1.3224486112594604</v>
      </c>
      <c r="CC33" s="283">
        <f t="shared" si="15"/>
        <v>39.563102722167969</v>
      </c>
      <c r="CD33" s="283">
        <f t="shared" si="16"/>
        <v>-75.125251770019531</v>
      </c>
      <c r="CF33" s="283">
        <f t="shared" ref="CF33:CF96" si="54">IF(CC33&lt;&gt;"",20*LOG10(CC33),"")</f>
        <v>31.945806873000627</v>
      </c>
      <c r="CG33" s="272">
        <f t="shared" si="17"/>
        <v>28.785267310128013</v>
      </c>
      <c r="CH33" s="283">
        <f t="shared" ref="CH33:CH96" si="55">IF(CG33&lt;&gt;"",10^(CG33/20),"")</f>
        <v>27.495610405335619</v>
      </c>
      <c r="CI33" s="272">
        <f t="shared" si="18"/>
        <v>-73.714295018216404</v>
      </c>
      <c r="CJ33" s="283">
        <f t="shared" ref="CJ33:CJ96" si="56">IF(CI33&lt;&gt;"",CJ$30*CI33,"")</f>
        <v>-0.1389481726162676</v>
      </c>
      <c r="CK33" s="283">
        <f t="shared" ref="CK33:CK96" si="57">IF(CH33&lt;&gt;"",CH33*COS(CJ33),"")</f>
        <v>27.230613862924017</v>
      </c>
      <c r="CL33" s="283">
        <f t="shared" ref="CL33:CL96" si="58">IF(CH33&lt;&gt;"",CH33*SIN(CJ33),"")</f>
        <v>-3.8081833215236109</v>
      </c>
      <c r="CM33" s="283">
        <f t="shared" ref="CM33:CM96" si="59">IF(CK33&lt;&gt;"",CK33+CM$31,"")</f>
        <v>33.027150445332616</v>
      </c>
      <c r="CN33" s="283">
        <f t="shared" ref="CN33:CN96" si="60">IF(CL33&lt;&gt;"",CL33+CN$31,"")</f>
        <v>-3.8081833215236109</v>
      </c>
      <c r="CO33" s="283">
        <f t="shared" si="19"/>
        <v>-610.0205492541229</v>
      </c>
      <c r="CP33" s="268">
        <f t="shared" si="20"/>
        <v>1</v>
      </c>
      <c r="CQ33" s="283">
        <f t="shared" ref="CQ33:CQ96" si="61">IF(CM33&lt;&gt;"",(ATAN2(CM33,CN33))/$CJ$30,"")</f>
        <v>-60.902054925412294</v>
      </c>
      <c r="CR33" s="283">
        <f t="shared" ref="CR33:CR96" si="62">IF(CM33&lt;&gt;"",10*LOG10(CM33*CM33+CN33*CN33),"")</f>
        <v>30.434781766361528</v>
      </c>
      <c r="CS33" s="283">
        <f t="shared" ref="CS33:CS96" si="63">IF(CH33&lt;&gt;"",CS$31/CH33,"")</f>
        <v>1.009229853078403</v>
      </c>
      <c r="CT33" s="283">
        <f t="shared" ref="CT33:CT96" si="64">IF(CQ33&lt;&gt;"",$CT$27*CQ33^2+$CU$27*CQ33+$CV$27,"")</f>
        <v>-639.32364191724514</v>
      </c>
      <c r="CU33" s="283">
        <f t="shared" si="21"/>
        <v>29.303092663122229</v>
      </c>
      <c r="CV33" s="283">
        <f t="shared" ref="CV33:CV96" si="65">IF(CQ33&lt;&gt;"",CQ33-CT33/10,"")</f>
        <v>3.0303092663122229</v>
      </c>
      <c r="CW33" s="283">
        <f t="shared" ref="CW33:CW96" si="66">IF(CH33&lt;&gt;"",CH33*COS($CJ$30*$CV33),"")</f>
        <v>27.495161857936395</v>
      </c>
      <c r="CX33" s="283">
        <f t="shared" ref="CX33:CX96" si="67">IF(CH33&lt;&gt;"",CH33*SIN($CJ$30*$CV33),"")</f>
        <v>0.15705402853837472</v>
      </c>
      <c r="CZ33" s="283">
        <f t="shared" si="22"/>
        <v>5824</v>
      </c>
      <c r="DA33" s="283">
        <f t="shared" si="23"/>
        <v>1.6132500315630673E+22</v>
      </c>
      <c r="DB33" s="283">
        <f t="shared" si="24"/>
        <v>1.2097213475916014E+22</v>
      </c>
      <c r="DC33" s="286">
        <f t="shared" ref="DC33:DC96" si="68">IF(DA33&lt;&gt;"",DA33/$CZ33,"")</f>
        <v>2.7700034882607611E+18</v>
      </c>
      <c r="DD33" s="286">
        <f t="shared" si="25"/>
        <v>2.0771314347383265E+18</v>
      </c>
      <c r="DE33" s="282">
        <f t="shared" ref="DE33:DE92" si="69">IF(DC33&lt;&gt;"",(DC33-DI$31)/$DC$31,"")</f>
        <v>1.423755578527336E-4</v>
      </c>
      <c r="DF33" s="282">
        <f t="shared" si="26"/>
        <v>1.0943813060512228E-4</v>
      </c>
      <c r="DG33" s="283">
        <f t="shared" ref="DG33:DG96" si="70">IF(DE33&lt;&gt;"",180*ATAN2(DE33,DF33)/PI(),"")</f>
        <v>37.547973607138474</v>
      </c>
      <c r="DH33" s="283">
        <f t="shared" ref="DH33:DH96" si="71">IF(DE33&lt;&gt;"",(DE33^2+DF33^2)^0.5,"")</f>
        <v>1.7957590012087059E-4</v>
      </c>
      <c r="DL33" s="258">
        <v>211.67510986328125</v>
      </c>
      <c r="DM33" s="258">
        <v>-4.4251165390014648</v>
      </c>
      <c r="DN33" s="258">
        <v>1120</v>
      </c>
      <c r="DO33" s="258">
        <v>1.9043095066162003E+22</v>
      </c>
      <c r="DP33" s="258">
        <v>8.235443970309087E+21</v>
      </c>
      <c r="DR33" s="50">
        <v>254</v>
      </c>
      <c r="DS33" s="46">
        <v>0.4793065559760713</v>
      </c>
      <c r="DT33" s="46">
        <v>0.426199487242095</v>
      </c>
      <c r="DU33" s="46">
        <v>0.48284702722500306</v>
      </c>
      <c r="DV33" s="51">
        <v>0.42058356732999636</v>
      </c>
      <c r="DW33" s="287">
        <f t="shared" ref="DW33:DW96" si="72">(DS33^2+DT33^2)^0.5</f>
        <v>0.64138972359016444</v>
      </c>
      <c r="DX33" s="287">
        <f t="shared" si="27"/>
        <v>252.75064701706106</v>
      </c>
      <c r="DY33" s="281">
        <f t="shared" si="28"/>
        <v>41.495964958452333</v>
      </c>
      <c r="DZ33" s="287">
        <f t="shared" si="29"/>
        <v>41.643501929727108</v>
      </c>
      <c r="EA33" s="287">
        <f t="shared" si="30"/>
        <v>41.491014758658643</v>
      </c>
      <c r="EB33" s="287">
        <f t="shared" si="31"/>
        <v>41.324484206961344</v>
      </c>
      <c r="EC33" s="287">
        <f t="shared" si="32"/>
        <v>40.977397973727804</v>
      </c>
      <c r="ED33" s="287">
        <f t="shared" ref="ED33:ED96" si="73">DZ33-DZ$32</f>
        <v>9.8558116407332363E-4</v>
      </c>
      <c r="EE33" s="287">
        <f t="shared" si="33"/>
        <v>0.15248717106846499</v>
      </c>
      <c r="EF33" s="287">
        <f t="shared" si="34"/>
        <v>0.31901772276576423</v>
      </c>
      <c r="EG33" s="287">
        <f t="shared" si="35"/>
        <v>0.31901772276576423</v>
      </c>
      <c r="EH33" s="281">
        <f t="shared" ref="EH33:EH96" si="74">$DY33-EA33</f>
        <v>4.9501997936900466E-3</v>
      </c>
      <c r="EI33" s="281">
        <f t="shared" si="36"/>
        <v>0.17148075149098929</v>
      </c>
      <c r="EJ33" s="281">
        <f t="shared" si="37"/>
        <v>0.51856698472452933</v>
      </c>
    </row>
    <row r="34" spans="2:140" x14ac:dyDescent="0.25">
      <c r="B34" s="258">
        <v>50</v>
      </c>
      <c r="C34" s="50">
        <f t="shared" si="38"/>
        <v>2</v>
      </c>
      <c r="D34" s="51">
        <v>8.6775538862430626</v>
      </c>
      <c r="E34" s="260">
        <f t="shared" si="39"/>
        <v>18.767946385043235</v>
      </c>
      <c r="F34" s="265">
        <f t="shared" si="40"/>
        <v>15.576532912669073</v>
      </c>
      <c r="G34" s="265">
        <f t="shared" si="41"/>
        <v>7.6365799612589363E-4</v>
      </c>
      <c r="H34" s="50">
        <v>38.334568023681641</v>
      </c>
      <c r="I34" s="216">
        <v>-75.125251770019531</v>
      </c>
      <c r="J34" s="50">
        <v>5824</v>
      </c>
      <c r="K34" s="46">
        <v>1</v>
      </c>
      <c r="L34" s="46">
        <v>1.7003545803460509E+22</v>
      </c>
      <c r="M34" s="46">
        <v>1.275092994394979E+22</v>
      </c>
      <c r="N34" s="46">
        <v>91</v>
      </c>
      <c r="O34" s="46">
        <v>64</v>
      </c>
      <c r="P34" s="46">
        <v>0.4706097784288592</v>
      </c>
      <c r="Q34" s="46">
        <v>0.40902154672526397</v>
      </c>
      <c r="R34" s="46">
        <v>-1.8479782198298476</v>
      </c>
      <c r="S34" s="51"/>
      <c r="T34" s="315">
        <f t="shared" si="42"/>
        <v>40.99491707683098</v>
      </c>
      <c r="U34" s="315">
        <f t="shared" ref="U34:U97" si="75">IF(T34&lt;&gt;"",T34-T33,"")</f>
        <v>-1.0605069301398373E-2</v>
      </c>
      <c r="V34" s="350">
        <f t="shared" si="43"/>
        <v>8.0805250417043136E-5</v>
      </c>
      <c r="W34" s="350">
        <f t="shared" si="9"/>
        <v>7.0230347995409341E-5</v>
      </c>
      <c r="X34" s="350">
        <f t="shared" si="44"/>
        <v>1.0705975095486327E-4</v>
      </c>
      <c r="Y34" s="360">
        <f t="shared" si="45"/>
        <v>42.842895296660828</v>
      </c>
      <c r="Z34" s="350">
        <f t="shared" si="46"/>
        <v>7.8498456109979138E-5</v>
      </c>
      <c r="AA34" s="350">
        <f t="shared" si="47"/>
        <v>7.2799606199944685E-5</v>
      </c>
      <c r="AB34" s="350">
        <f t="shared" si="48"/>
        <v>7.8498456109979138E-5</v>
      </c>
      <c r="AC34" s="350">
        <f t="shared" si="49"/>
        <v>7.2799606199944685E-5</v>
      </c>
      <c r="AD34" s="354">
        <f t="shared" si="10"/>
        <v>42.842895296660828</v>
      </c>
      <c r="AE34" s="354">
        <f t="shared" si="11"/>
        <v>42.842895296660828</v>
      </c>
      <c r="AF34" s="354" t="str">
        <f t="shared" si="11"/>
        <v/>
      </c>
      <c r="AG34" s="354" t="str">
        <f t="shared" si="11"/>
        <v/>
      </c>
      <c r="AH34" s="354" t="str">
        <f t="shared" si="11"/>
        <v/>
      </c>
      <c r="AI34" s="348">
        <f t="shared" ref="AI34:AI97" si="76">IF(AD34&lt;&gt;"",AD34-AD33,"")</f>
        <v>-1.0605069301398373E-2</v>
      </c>
      <c r="AJ34" s="355">
        <f t="shared" si="50"/>
        <v>1.0705975095486327E-4</v>
      </c>
      <c r="AK34" s="359">
        <f t="shared" si="51"/>
        <v>7.0677221557737084</v>
      </c>
      <c r="AL34" s="355">
        <f t="shared" si="52"/>
        <v>0.50677221557737084</v>
      </c>
      <c r="AM34" s="335">
        <f t="shared" si="53"/>
        <v>-0.53911447261765566</v>
      </c>
      <c r="AN34" s="351">
        <f t="shared" si="12"/>
        <v>20.676689070842379</v>
      </c>
      <c r="AQ34" s="266">
        <f t="shared" si="13"/>
        <v>31.671811474715344</v>
      </c>
      <c r="AR34" s="283">
        <f t="shared" si="14"/>
        <v>-25.037964100216577</v>
      </c>
      <c r="BL34" s="258">
        <v>44.59173583984375</v>
      </c>
      <c r="BM34" s="260">
        <v>28.448314666748047</v>
      </c>
      <c r="BN34">
        <v>3.2018651962280273</v>
      </c>
      <c r="BO34" s="258">
        <v>3.1578104496002197</v>
      </c>
      <c r="BP34" s="258">
        <v>169.55532836914063</v>
      </c>
      <c r="BQ34" s="260">
        <v>53.892265319824219</v>
      </c>
      <c r="BR34" s="258">
        <v>6.4582157135009766</v>
      </c>
      <c r="BT34" s="258">
        <v>224.09716796875</v>
      </c>
      <c r="BU34" s="258">
        <v>0.10172681510448456</v>
      </c>
      <c r="BV34" s="258">
        <v>212.89387512207031</v>
      </c>
      <c r="BW34" s="258">
        <v>2.9500775337219238</v>
      </c>
      <c r="BX34" s="258">
        <v>218.75334167480469</v>
      </c>
      <c r="BY34" s="258">
        <v>1.1189949512481689</v>
      </c>
      <c r="BZ34" s="258">
        <v>37.479087829589844</v>
      </c>
      <c r="CA34" s="258">
        <v>3.3569848537445068</v>
      </c>
      <c r="CC34" s="283">
        <f t="shared" si="15"/>
        <v>38.334568023681641</v>
      </c>
      <c r="CD34" s="283">
        <f t="shared" si="16"/>
        <v>-75.125251770019531</v>
      </c>
      <c r="CF34" s="283">
        <f t="shared" si="54"/>
        <v>31.671811474715344</v>
      </c>
      <c r="CG34" s="272">
        <f t="shared" si="17"/>
        <v>28.801954484877161</v>
      </c>
      <c r="CH34" s="283">
        <f t="shared" si="55"/>
        <v>27.54848525171823</v>
      </c>
      <c r="CI34" s="272">
        <f t="shared" si="18"/>
        <v>-73.354866013181862</v>
      </c>
      <c r="CJ34" s="283">
        <f t="shared" si="56"/>
        <v>-0.13827066490324544</v>
      </c>
      <c r="CK34" s="283">
        <f t="shared" si="57"/>
        <v>27.285557886624378</v>
      </c>
      <c r="CL34" s="283">
        <f t="shared" si="58"/>
        <v>-3.797021264070962</v>
      </c>
      <c r="CM34" s="283">
        <f t="shared" si="59"/>
        <v>33.082094469032981</v>
      </c>
      <c r="CN34" s="283">
        <f t="shared" si="60"/>
        <v>-3.797021264070962</v>
      </c>
      <c r="CO34" s="283">
        <f t="shared" si="19"/>
        <v>-608.25125896857162</v>
      </c>
      <c r="CP34" s="268">
        <f t="shared" si="20"/>
        <v>2</v>
      </c>
      <c r="CQ34" s="283">
        <f t="shared" si="61"/>
        <v>-60.625125896857156</v>
      </c>
      <c r="CR34" s="283">
        <f t="shared" si="62"/>
        <v>30.448698026047495</v>
      </c>
      <c r="CS34" s="283">
        <f t="shared" si="63"/>
        <v>1.0072928001711861</v>
      </c>
      <c r="CT34" s="283">
        <f t="shared" si="64"/>
        <v>-636.68953164129505</v>
      </c>
      <c r="CU34" s="283">
        <f t="shared" si="21"/>
        <v>28.438272672723485</v>
      </c>
      <c r="CV34" s="283">
        <f t="shared" si="65"/>
        <v>3.0438272672723485</v>
      </c>
      <c r="CW34" s="283">
        <f t="shared" si="66"/>
        <v>27.54803182324347</v>
      </c>
      <c r="CX34" s="283">
        <f t="shared" si="67"/>
        <v>0.15805799474225107</v>
      </c>
      <c r="CZ34" s="283">
        <f t="shared" si="22"/>
        <v>5824</v>
      </c>
      <c r="DA34" s="283">
        <f t="shared" si="23"/>
        <v>1.7003545803460509E+22</v>
      </c>
      <c r="DB34" s="283">
        <f t="shared" si="24"/>
        <v>1.275092994394979E+22</v>
      </c>
      <c r="DC34" s="286">
        <f t="shared" si="68"/>
        <v>2.9195648700996751E+18</v>
      </c>
      <c r="DD34" s="286">
        <f t="shared" si="25"/>
        <v>2.1893767074089613E+18</v>
      </c>
      <c r="DE34" s="282">
        <f t="shared" si="69"/>
        <v>1.5037616477633916E-4</v>
      </c>
      <c r="DF34" s="282">
        <f t="shared" si="26"/>
        <v>1.1544255697929086E-4</v>
      </c>
      <c r="DG34" s="283">
        <f t="shared" si="70"/>
        <v>37.51315572444075</v>
      </c>
      <c r="DH34" s="283">
        <f t="shared" si="71"/>
        <v>1.8957841357801665E-4</v>
      </c>
      <c r="DL34" s="258">
        <v>209.37037658691406</v>
      </c>
      <c r="DM34" s="258">
        <v>-4.8320236206054687</v>
      </c>
      <c r="DN34" s="258">
        <v>1120</v>
      </c>
      <c r="DO34" s="258">
        <v>1.884075425462774E+22</v>
      </c>
      <c r="DP34" s="258">
        <v>8.1328323906706289E+21</v>
      </c>
      <c r="DR34" s="50">
        <v>253</v>
      </c>
      <c r="DS34" s="46">
        <v>0.47942864119155171</v>
      </c>
      <c r="DT34" s="46">
        <v>0.4263215724575754</v>
      </c>
      <c r="DU34" s="46">
        <v>0.481626175070199</v>
      </c>
      <c r="DV34" s="51">
        <v>0.41350262483213285</v>
      </c>
      <c r="DW34" s="287">
        <f t="shared" si="72"/>
        <v>0.64156208206024568</v>
      </c>
      <c r="DX34" s="287">
        <f t="shared" si="27"/>
        <v>252.81856783529315</v>
      </c>
      <c r="DY34" s="281">
        <f t="shared" si="28"/>
        <v>41.51401822585072</v>
      </c>
      <c r="DZ34" s="287">
        <f t="shared" si="29"/>
        <v>41.644404700212405</v>
      </c>
      <c r="EA34" s="287">
        <f t="shared" si="30"/>
        <v>41.491301983968512</v>
      </c>
      <c r="EB34" s="287">
        <f t="shared" si="31"/>
        <v>41.331260006910298</v>
      </c>
      <c r="EC34" s="287">
        <f t="shared" si="32"/>
        <v>40.996421970760103</v>
      </c>
      <c r="ED34" s="287">
        <f t="shared" si="73"/>
        <v>1.8883516493701791E-3</v>
      </c>
      <c r="EE34" s="287">
        <f t="shared" si="33"/>
        <v>0.15310271624389316</v>
      </c>
      <c r="EF34" s="287">
        <f t="shared" si="34"/>
        <v>0.3131446933021067</v>
      </c>
      <c r="EG34" s="287">
        <f t="shared" si="35"/>
        <v>0.3131446933021067</v>
      </c>
      <c r="EH34" s="281">
        <f t="shared" si="74"/>
        <v>2.2716241882207555E-2</v>
      </c>
      <c r="EI34" s="281">
        <f t="shared" si="36"/>
        <v>0.1827582189404211</v>
      </c>
      <c r="EJ34" s="281">
        <f t="shared" si="37"/>
        <v>0.51759625509061635</v>
      </c>
    </row>
    <row r="35" spans="2:140" x14ac:dyDescent="0.25">
      <c r="C35" s="50">
        <f t="shared" si="38"/>
        <v>3</v>
      </c>
      <c r="D35" s="51">
        <v>3.394635357514399</v>
      </c>
      <c r="E35" s="260">
        <f t="shared" si="39"/>
        <v>10.615862607826854</v>
      </c>
      <c r="F35" s="265">
        <f t="shared" si="40"/>
        <v>15.576487041397245</v>
      </c>
      <c r="G35" s="265">
        <f t="shared" si="41"/>
        <v>-8.4789977889719332E-4</v>
      </c>
      <c r="H35" s="50">
        <v>37.240802764892578</v>
      </c>
      <c r="I35" s="216">
        <v>-75.430435180664063</v>
      </c>
      <c r="J35" s="50">
        <v>6080</v>
      </c>
      <c r="K35" s="46">
        <v>1</v>
      </c>
      <c r="L35" s="46">
        <v>1.5861559627821261E+22</v>
      </c>
      <c r="M35" s="46">
        <v>1.1877578577925831E+22</v>
      </c>
      <c r="N35" s="46">
        <v>95</v>
      </c>
      <c r="O35" s="46">
        <v>64</v>
      </c>
      <c r="P35" s="46">
        <v>0.47769028871391078</v>
      </c>
      <c r="Q35" s="46">
        <v>0.41469816272965881</v>
      </c>
      <c r="R35" s="46">
        <v>-1.8058278505497327</v>
      </c>
      <c r="S35" s="51"/>
      <c r="T35" s="315">
        <f t="shared" si="42"/>
        <v>40.962289379022877</v>
      </c>
      <c r="U35" s="315">
        <f t="shared" si="75"/>
        <v>-3.2627697808102596E-2</v>
      </c>
      <c r="V35" s="350">
        <f t="shared" si="43"/>
        <v>7.8567481696366898E-5</v>
      </c>
      <c r="W35" s="350">
        <f t="shared" si="9"/>
        <v>6.8206934659483358E-5</v>
      </c>
      <c r="X35" s="350">
        <f t="shared" si="44"/>
        <v>1.0404342898882169E-4</v>
      </c>
      <c r="Y35" s="360">
        <f t="shared" si="45"/>
        <v>42.76811722957261</v>
      </c>
      <c r="Z35" s="350">
        <f t="shared" si="46"/>
        <v>7.6379096123160018E-5</v>
      </c>
      <c r="AA35" s="350">
        <f t="shared" si="47"/>
        <v>7.0648912172524382E-5</v>
      </c>
      <c r="AB35" s="350">
        <f t="shared" si="48"/>
        <v>7.6379096123160018E-5</v>
      </c>
      <c r="AC35" s="350">
        <f t="shared" si="49"/>
        <v>7.0648912172524382E-5</v>
      </c>
      <c r="AD35" s="354">
        <f t="shared" si="10"/>
        <v>42.76811722957261</v>
      </c>
      <c r="AE35" s="354">
        <f t="shared" si="11"/>
        <v>42.76811722957261</v>
      </c>
      <c r="AF35" s="354" t="str">
        <f t="shared" si="11"/>
        <v/>
      </c>
      <c r="AG35" s="354" t="str">
        <f t="shared" si="11"/>
        <v/>
      </c>
      <c r="AH35" s="354" t="str">
        <f t="shared" si="11"/>
        <v/>
      </c>
      <c r="AI35" s="348">
        <f t="shared" si="76"/>
        <v>-7.4778067088217881E-2</v>
      </c>
      <c r="AJ35" s="355">
        <f t="shared" si="50"/>
        <v>1.0404342898882169E-4</v>
      </c>
      <c r="AK35" s="359">
        <f t="shared" si="51"/>
        <v>5.0843602752727293</v>
      </c>
      <c r="AL35" s="355">
        <f t="shared" si="52"/>
        <v>0.20843602752727292</v>
      </c>
      <c r="AM35" s="335">
        <f t="shared" si="53"/>
        <v>-0.78734590972599738</v>
      </c>
      <c r="AN35" s="351">
        <f t="shared" si="12"/>
        <v>20.428457633734034</v>
      </c>
      <c r="AQ35" s="266">
        <f t="shared" si="13"/>
        <v>31.420380681742209</v>
      </c>
      <c r="AR35" s="283">
        <f t="shared" si="14"/>
        <v>-25.680668579047683</v>
      </c>
      <c r="BL35" s="258">
        <v>100.7828369140625</v>
      </c>
      <c r="BM35" s="260">
        <v>57.831241607666016</v>
      </c>
      <c r="BN35">
        <v>5.4252333641052246</v>
      </c>
      <c r="BO35" s="258">
        <v>2.9351928234100342</v>
      </c>
      <c r="BP35" s="258">
        <v>167.99986267089844</v>
      </c>
      <c r="BQ35" s="260">
        <v>76.942695617675781</v>
      </c>
      <c r="BR35" s="258">
        <v>39.606788635253906</v>
      </c>
      <c r="BT35" s="258">
        <v>222.21432495117187</v>
      </c>
      <c r="BU35" s="258">
        <v>0.40690726041793823</v>
      </c>
      <c r="BV35" s="258">
        <v>198.43270874023437</v>
      </c>
      <c r="BW35" s="258">
        <v>2.7466239929199219</v>
      </c>
      <c r="BX35" s="258">
        <v>216.50331115722656</v>
      </c>
      <c r="BY35" s="258">
        <v>0.81381452083587646</v>
      </c>
      <c r="BZ35" s="258">
        <v>35.207569122314453</v>
      </c>
      <c r="CA35" s="258">
        <v>5.1880674362182617</v>
      </c>
      <c r="CC35" s="283">
        <f t="shared" si="15"/>
        <v>37.240802764892578</v>
      </c>
      <c r="CD35" s="283">
        <f t="shared" si="16"/>
        <v>-75.430435180664063</v>
      </c>
      <c r="CF35" s="283">
        <f t="shared" si="54"/>
        <v>31.420380681742209</v>
      </c>
      <c r="CG35" s="272">
        <f t="shared" si="17"/>
        <v>28.816564798033447</v>
      </c>
      <c r="CH35" s="283">
        <f t="shared" si="55"/>
        <v>27.594862849630378</v>
      </c>
      <c r="CI35" s="272">
        <f t="shared" si="18"/>
        <v>-72.990982664879994</v>
      </c>
      <c r="CJ35" s="283">
        <f t="shared" si="56"/>
        <v>-0.13758476095097216</v>
      </c>
      <c r="CK35" s="283">
        <f t="shared" si="57"/>
        <v>27.33409519587147</v>
      </c>
      <c r="CL35" s="283">
        <f t="shared" si="58"/>
        <v>-3.784665839007066</v>
      </c>
      <c r="CM35" s="283">
        <f t="shared" si="59"/>
        <v>33.130631778280069</v>
      </c>
      <c r="CN35" s="283">
        <f t="shared" si="60"/>
        <v>-3.784665839007066</v>
      </c>
      <c r="CO35" s="283">
        <f t="shared" si="19"/>
        <v>-606.41788883023878</v>
      </c>
      <c r="CP35" s="268">
        <f t="shared" si="20"/>
        <v>3</v>
      </c>
      <c r="CQ35" s="283">
        <f t="shared" si="61"/>
        <v>-60.341788883023881</v>
      </c>
      <c r="CR35" s="283">
        <f t="shared" si="62"/>
        <v>30.460901246938374</v>
      </c>
      <c r="CS35" s="283">
        <f t="shared" si="63"/>
        <v>1.0055998828799966</v>
      </c>
      <c r="CT35" s="283">
        <f t="shared" si="64"/>
        <v>-633.99755713267132</v>
      </c>
      <c r="CU35" s="283">
        <f t="shared" si="21"/>
        <v>27.579668302432523</v>
      </c>
      <c r="CV35" s="283">
        <f t="shared" si="65"/>
        <v>3.0579668302432523</v>
      </c>
      <c r="CW35" s="283">
        <f t="shared" si="66"/>
        <v>27.594404428287998</v>
      </c>
      <c r="CX35" s="283">
        <f t="shared" si="67"/>
        <v>0.15905954228067193</v>
      </c>
      <c r="CZ35" s="283">
        <f t="shared" si="22"/>
        <v>6080</v>
      </c>
      <c r="DA35" s="283">
        <f t="shared" si="23"/>
        <v>1.5861559627821261E+22</v>
      </c>
      <c r="DB35" s="283">
        <f t="shared" si="24"/>
        <v>1.1877578577925831E+22</v>
      </c>
      <c r="DC35" s="286">
        <f t="shared" si="68"/>
        <v>2.6088091493127076E+18</v>
      </c>
      <c r="DD35" s="286">
        <f t="shared" si="25"/>
        <v>1.9535491082114854E+18</v>
      </c>
      <c r="DE35" s="282">
        <f t="shared" si="69"/>
        <v>1.3375265982667198E-4</v>
      </c>
      <c r="DF35" s="282">
        <f t="shared" si="26"/>
        <v>1.0282724211847505E-4</v>
      </c>
      <c r="DG35" s="283">
        <f t="shared" si="70"/>
        <v>37.552597358179142</v>
      </c>
      <c r="DH35" s="283">
        <f t="shared" si="71"/>
        <v>1.6871044938711094E-4</v>
      </c>
      <c r="DL35" s="258">
        <v>205.68283081054687</v>
      </c>
      <c r="DM35" s="258">
        <v>-3.8147554397583008</v>
      </c>
      <c r="DN35" s="258">
        <v>1152</v>
      </c>
      <c r="DO35" s="258">
        <v>1.9022342162414899E+22</v>
      </c>
      <c r="DP35" s="258">
        <v>8.2541792306363336E+21</v>
      </c>
      <c r="DR35" s="50">
        <v>252</v>
      </c>
      <c r="DS35" s="46">
        <v>0.47832987425222806</v>
      </c>
      <c r="DT35" s="46">
        <v>0.4238798681479673</v>
      </c>
      <c r="DU35" s="46">
        <v>0.47393480649493347</v>
      </c>
      <c r="DV35" s="51">
        <v>0.41508973263337812</v>
      </c>
      <c r="DW35" s="287">
        <f t="shared" si="72"/>
        <v>0.63911940294696923</v>
      </c>
      <c r="DX35" s="287">
        <f t="shared" si="27"/>
        <v>251.85598813744599</v>
      </c>
      <c r="DY35" s="281">
        <f t="shared" si="28"/>
        <v>41.529588225984014</v>
      </c>
      <c r="DZ35" s="287">
        <f t="shared" si="29"/>
        <v>41.546284179663324</v>
      </c>
      <c r="EA35" s="287">
        <f t="shared" si="30"/>
        <v>41.491521764931782</v>
      </c>
      <c r="EB35" s="287">
        <f t="shared" si="31"/>
        <v>41.337890004151227</v>
      </c>
      <c r="EC35" s="287">
        <f t="shared" si="32"/>
        <v>41.015166252479176</v>
      </c>
      <c r="ED35" s="287">
        <f t="shared" si="73"/>
        <v>-9.6232168899710757E-2</v>
      </c>
      <c r="EE35" s="287">
        <f t="shared" si="33"/>
        <v>5.4762414731541753E-2</v>
      </c>
      <c r="EF35" s="287">
        <f t="shared" si="34"/>
        <v>0.20839417551209749</v>
      </c>
      <c r="EG35" s="287">
        <f t="shared" si="35"/>
        <v>0.20839417551209749</v>
      </c>
      <c r="EH35" s="281">
        <f t="shared" si="74"/>
        <v>3.8066461052231659E-2</v>
      </c>
      <c r="EI35" s="281">
        <f t="shared" si="36"/>
        <v>0.1916982218327874</v>
      </c>
      <c r="EJ35" s="281">
        <f t="shared" si="37"/>
        <v>0.51442197350483809</v>
      </c>
    </row>
    <row r="36" spans="2:140" x14ac:dyDescent="0.25">
      <c r="C36" s="50">
        <f t="shared" si="38"/>
        <v>4</v>
      </c>
      <c r="D36" s="51">
        <v>10.370458113388699</v>
      </c>
      <c r="E36" s="260">
        <f t="shared" si="39"/>
        <v>20.315958834091919</v>
      </c>
      <c r="F36" s="265">
        <f t="shared" si="40"/>
        <v>15.574852006239981</v>
      </c>
      <c r="G36" s="265">
        <f t="shared" si="41"/>
        <v>-2.4147779960101146E-3</v>
      </c>
      <c r="H36" s="50">
        <v>36.11773681640625</v>
      </c>
      <c r="I36" s="216">
        <v>-73.599349975585937</v>
      </c>
      <c r="J36" s="50">
        <v>5824</v>
      </c>
      <c r="K36" s="46">
        <v>1</v>
      </c>
      <c r="L36" s="46">
        <v>1.4697091139789316E+22</v>
      </c>
      <c r="M36" s="46">
        <v>1.1084932948696167E+22</v>
      </c>
      <c r="N36" s="46">
        <v>91</v>
      </c>
      <c r="O36" s="46">
        <v>64</v>
      </c>
      <c r="P36" s="46">
        <v>0.44277604834279438</v>
      </c>
      <c r="Q36" s="46">
        <v>0.38576573277177562</v>
      </c>
      <c r="R36" s="46">
        <v>-1.8479782198298476</v>
      </c>
      <c r="S36" s="51"/>
      <c r="T36" s="315">
        <f t="shared" si="42"/>
        <v>41.063795345067817</v>
      </c>
      <c r="U36" s="315">
        <f t="shared" si="75"/>
        <v>0.10150596604493956</v>
      </c>
      <c r="V36" s="350">
        <f t="shared" si="43"/>
        <v>7.6026107201716071E-5</v>
      </c>
      <c r="W36" s="350">
        <f t="shared" si="9"/>
        <v>6.6237248072076861E-5</v>
      </c>
      <c r="X36" s="350">
        <f t="shared" si="44"/>
        <v>1.0083323860914453E-4</v>
      </c>
      <c r="Y36" s="360">
        <f t="shared" si="45"/>
        <v>42.911773564897665</v>
      </c>
      <c r="Z36" s="350">
        <f t="shared" si="46"/>
        <v>7.3850566831336608E-5</v>
      </c>
      <c r="AA36" s="350">
        <f t="shared" si="47"/>
        <v>6.8654466621618728E-5</v>
      </c>
      <c r="AB36" s="350">
        <f t="shared" si="48"/>
        <v>7.3850566831336608E-5</v>
      </c>
      <c r="AC36" s="350">
        <f t="shared" si="49"/>
        <v>6.8654466621618728E-5</v>
      </c>
      <c r="AD36" s="354">
        <f t="shared" si="10"/>
        <v>42.911773564897665</v>
      </c>
      <c r="AE36" s="354">
        <f t="shared" si="11"/>
        <v>42.911773564897665</v>
      </c>
      <c r="AF36" s="354" t="str">
        <f t="shared" si="11"/>
        <v/>
      </c>
      <c r="AG36" s="354" t="str">
        <f t="shared" si="11"/>
        <v/>
      </c>
      <c r="AH36" s="354" t="str">
        <f t="shared" si="11"/>
        <v/>
      </c>
      <c r="AI36" s="348">
        <f t="shared" si="76"/>
        <v>0.14365633532505484</v>
      </c>
      <c r="AJ36" s="355">
        <f t="shared" si="50"/>
        <v>1.0083323860914453E-4</v>
      </c>
      <c r="AK36" s="359">
        <f t="shared" si="51"/>
        <v>8.8946018403571543</v>
      </c>
      <c r="AL36" s="355">
        <f t="shared" si="52"/>
        <v>0.48946018403571545</v>
      </c>
      <c r="AM36" s="335">
        <f t="shared" si="53"/>
        <v>-1.0595647225191227</v>
      </c>
      <c r="AN36" s="351">
        <f t="shared" si="12"/>
        <v>20.156238820940906</v>
      </c>
      <c r="AQ36" s="266">
        <f t="shared" si="13"/>
        <v>31.154410580924505</v>
      </c>
      <c r="AR36" s="283">
        <f t="shared" si="14"/>
        <v>-24.187104442156127</v>
      </c>
      <c r="BL36" s="258">
        <v>8.5885696411132812</v>
      </c>
      <c r="BM36" s="260">
        <v>60.280948638916016</v>
      </c>
      <c r="BN36">
        <v>7.6235628128051758</v>
      </c>
      <c r="BO36" s="258">
        <v>2.4393630027770996</v>
      </c>
      <c r="BP36" s="258">
        <v>167.83721923828125</v>
      </c>
      <c r="BQ36" s="260">
        <v>85.904380798339844</v>
      </c>
      <c r="BR36" s="258">
        <v>39.545364379882813</v>
      </c>
      <c r="BT36" s="258">
        <v>218.66740417480469</v>
      </c>
      <c r="BU36" s="258">
        <v>0.20345363020896912</v>
      </c>
      <c r="BV36" s="258">
        <v>186.04190063476562</v>
      </c>
      <c r="BW36" s="258">
        <v>2.9500775337219238</v>
      </c>
      <c r="BX36" s="258">
        <v>214.24545288085937</v>
      </c>
      <c r="BY36" s="258">
        <v>1.1189949512481689</v>
      </c>
      <c r="BZ36" s="258">
        <v>32.996597290039063</v>
      </c>
      <c r="CA36" s="258">
        <v>7.3243303298950195</v>
      </c>
      <c r="CC36" s="283">
        <f t="shared" si="15"/>
        <v>36.11773681640625</v>
      </c>
      <c r="CD36" s="283">
        <f t="shared" si="16"/>
        <v>-73.599349975585937</v>
      </c>
      <c r="CF36" s="283">
        <f t="shared" si="54"/>
        <v>31.154410580924505</v>
      </c>
      <c r="CG36" s="272">
        <f t="shared" si="17"/>
        <v>28.829151566967543</v>
      </c>
      <c r="CH36" s="283">
        <f t="shared" si="55"/>
        <v>27.634879699663966</v>
      </c>
      <c r="CI36" s="272">
        <f t="shared" si="18"/>
        <v>-72.622707688454966</v>
      </c>
      <c r="CJ36" s="283">
        <f t="shared" si="56"/>
        <v>-0.13689057897470946</v>
      </c>
      <c r="CK36" s="283">
        <f t="shared" si="57"/>
        <v>27.376358353155439</v>
      </c>
      <c r="CL36" s="283">
        <f t="shared" si="58"/>
        <v>-3.7711509296918817</v>
      </c>
      <c r="CM36" s="283">
        <f t="shared" si="59"/>
        <v>33.172894935564038</v>
      </c>
      <c r="CN36" s="283">
        <f t="shared" si="60"/>
        <v>-3.7711509296918817</v>
      </c>
      <c r="CO36" s="283">
        <f t="shared" si="19"/>
        <v>-604.52202527142595</v>
      </c>
      <c r="CP36" s="268">
        <f t="shared" si="20"/>
        <v>4</v>
      </c>
      <c r="CQ36" s="283">
        <f t="shared" si="61"/>
        <v>-60.052202527142597</v>
      </c>
      <c r="CR36" s="283">
        <f t="shared" si="62"/>
        <v>30.471434053393224</v>
      </c>
      <c r="CS36" s="283">
        <f t="shared" si="63"/>
        <v>1.0041437180569779</v>
      </c>
      <c r="CT36" s="283">
        <f t="shared" si="64"/>
        <v>-631.2494348795824</v>
      </c>
      <c r="CU36" s="283">
        <f t="shared" si="21"/>
        <v>26.727409608156435</v>
      </c>
      <c r="CV36" s="283">
        <f t="shared" si="65"/>
        <v>3.0727409608156435</v>
      </c>
      <c r="CW36" s="283">
        <f t="shared" si="66"/>
        <v>27.634416166817399</v>
      </c>
      <c r="CX36" s="283">
        <f t="shared" si="67"/>
        <v>0.1600597827087695</v>
      </c>
      <c r="CZ36" s="283">
        <f t="shared" si="22"/>
        <v>5824</v>
      </c>
      <c r="DA36" s="283">
        <f t="shared" si="23"/>
        <v>1.4697091139789316E+22</v>
      </c>
      <c r="DB36" s="283">
        <f t="shared" si="24"/>
        <v>1.1084932948696167E+22</v>
      </c>
      <c r="DC36" s="286">
        <f t="shared" si="68"/>
        <v>2.5235390006506383E+18</v>
      </c>
      <c r="DD36" s="286">
        <f t="shared" si="25"/>
        <v>1.9033195310261276E+18</v>
      </c>
      <c r="DE36" s="282">
        <f t="shared" si="69"/>
        <v>1.291912353909349E-4</v>
      </c>
      <c r="DF36" s="282">
        <f t="shared" si="26"/>
        <v>1.0014027106981365E-4</v>
      </c>
      <c r="DG36" s="283">
        <f t="shared" si="70"/>
        <v>37.780411940945392</v>
      </c>
      <c r="DH36" s="283">
        <f t="shared" si="71"/>
        <v>1.6345779024497947E-4</v>
      </c>
      <c r="DL36" s="258">
        <v>203.28434753417969</v>
      </c>
      <c r="DM36" s="258">
        <v>-3.4078481197357178</v>
      </c>
      <c r="DN36" s="258">
        <v>1152</v>
      </c>
      <c r="DO36" s="258">
        <v>1.8793483751648225E+22</v>
      </c>
      <c r="DP36" s="258">
        <v>8.1734734938420407E+21</v>
      </c>
      <c r="DR36" s="50">
        <v>251</v>
      </c>
      <c r="DS36" s="46">
        <v>0.47564399951165914</v>
      </c>
      <c r="DT36" s="46">
        <v>0.42204858991576122</v>
      </c>
      <c r="DU36" s="46">
        <v>0.47515565864973752</v>
      </c>
      <c r="DV36" s="51">
        <v>0.41301428397021123</v>
      </c>
      <c r="DW36" s="287">
        <f t="shared" si="72"/>
        <v>0.63589482347423587</v>
      </c>
      <c r="DX36" s="287">
        <f t="shared" si="27"/>
        <v>250.58528716093318</v>
      </c>
      <c r="DY36" s="281">
        <f t="shared" si="28"/>
        <v>41.542832866647075</v>
      </c>
      <c r="DZ36" s="287">
        <f t="shared" si="29"/>
        <v>41.583295920347794</v>
      </c>
      <c r="EA36" s="287">
        <f t="shared" si="30"/>
        <v>41.49167410154844</v>
      </c>
      <c r="EB36" s="287">
        <f t="shared" si="31"/>
        <v>41.344374198684136</v>
      </c>
      <c r="EC36" s="287">
        <f t="shared" si="32"/>
        <v>41.033630818885023</v>
      </c>
      <c r="ED36" s="287">
        <f t="shared" si="73"/>
        <v>-5.9220428215240872E-2</v>
      </c>
      <c r="EE36" s="287">
        <f t="shared" si="33"/>
        <v>9.1621818799353605E-2</v>
      </c>
      <c r="EF36" s="287">
        <f t="shared" si="34"/>
        <v>0.2389217216636581</v>
      </c>
      <c r="EG36" s="287">
        <f t="shared" si="35"/>
        <v>0.2389217216636581</v>
      </c>
      <c r="EH36" s="281">
        <f t="shared" si="74"/>
        <v>5.1158765098634262E-2</v>
      </c>
      <c r="EI36" s="281">
        <f t="shared" si="36"/>
        <v>0.19845866796293876</v>
      </c>
      <c r="EJ36" s="281">
        <f t="shared" si="37"/>
        <v>0.50920204776205225</v>
      </c>
    </row>
    <row r="37" spans="2:140" x14ac:dyDescent="0.25">
      <c r="C37" s="50">
        <f t="shared" si="38"/>
        <v>5</v>
      </c>
      <c r="D37" s="51">
        <v>1.1484871178624758</v>
      </c>
      <c r="E37" s="260">
        <f t="shared" si="39"/>
        <v>1.2025225648896267</v>
      </c>
      <c r="F37" s="265">
        <f t="shared" si="40"/>
        <v>15.571672162949538</v>
      </c>
      <c r="G37" s="265">
        <f t="shared" si="41"/>
        <v>-3.9376234089726269E-3</v>
      </c>
      <c r="H37" s="50">
        <v>35.035690307617188</v>
      </c>
      <c r="I37" s="216">
        <v>-73.090713500976563</v>
      </c>
      <c r="J37" s="50">
        <v>7360</v>
      </c>
      <c r="K37" s="46">
        <v>1</v>
      </c>
      <c r="L37" s="46">
        <v>1.8003720470161212E+22</v>
      </c>
      <c r="M37" s="46">
        <v>1.3605834284420766E+22</v>
      </c>
      <c r="N37" s="46">
        <v>115</v>
      </c>
      <c r="O37" s="46">
        <v>64</v>
      </c>
      <c r="P37" s="46">
        <v>0.5427577366782641</v>
      </c>
      <c r="Q37" s="46">
        <v>0.47451626686199111</v>
      </c>
      <c r="R37" s="46">
        <v>-1.6112626473340561</v>
      </c>
      <c r="S37" s="51"/>
      <c r="T37" s="315">
        <f t="shared" si="42"/>
        <v>41.162195293588276</v>
      </c>
      <c r="U37" s="315">
        <f t="shared" si="75"/>
        <v>9.8399948520459191E-2</v>
      </c>
      <c r="V37" s="350">
        <f t="shared" si="43"/>
        <v>7.37442577008511E-5</v>
      </c>
      <c r="W37" s="350">
        <f t="shared" si="9"/>
        <v>6.4472318867118353E-5</v>
      </c>
      <c r="X37" s="350">
        <f t="shared" si="44"/>
        <v>9.7953537169174866E-5</v>
      </c>
      <c r="Y37" s="360">
        <f t="shared" si="45"/>
        <v>42.773457940922334</v>
      </c>
      <c r="Z37" s="350">
        <f t="shared" si="46"/>
        <v>7.1902258588891243E-5</v>
      </c>
      <c r="AA37" s="350">
        <f t="shared" si="47"/>
        <v>6.6520377733211483E-5</v>
      </c>
      <c r="AB37" s="350">
        <f t="shared" si="48"/>
        <v>7.1902258588891243E-5</v>
      </c>
      <c r="AC37" s="350">
        <f t="shared" si="49"/>
        <v>6.6520377733211483E-5</v>
      </c>
      <c r="AD37" s="354">
        <f t="shared" si="10"/>
        <v>42.773457940922341</v>
      </c>
      <c r="AE37" s="354">
        <f t="shared" si="11"/>
        <v>42.773457940922341</v>
      </c>
      <c r="AF37" s="354" t="str">
        <f t="shared" si="11"/>
        <v/>
      </c>
      <c r="AG37" s="354" t="str">
        <f t="shared" si="11"/>
        <v/>
      </c>
      <c r="AH37" s="354" t="str">
        <f t="shared" si="11"/>
        <v/>
      </c>
      <c r="AI37" s="348">
        <f t="shared" si="76"/>
        <v>-0.13831562397532338</v>
      </c>
      <c r="AJ37" s="355">
        <f t="shared" si="50"/>
        <v>9.7953537169174866E-5</v>
      </c>
      <c r="AK37" s="359">
        <f t="shared" si="51"/>
        <v>5.2260136198733562</v>
      </c>
      <c r="AL37" s="355">
        <f t="shared" si="52"/>
        <v>2.2601361987335623E-2</v>
      </c>
      <c r="AM37" s="335">
        <f t="shared" si="53"/>
        <v>-1.3112365825606278</v>
      </c>
      <c r="AN37" s="351">
        <f t="shared" si="12"/>
        <v>19.904566960899405</v>
      </c>
      <c r="AQ37" s="266">
        <f t="shared" si="13"/>
        <v>30.890213576215402</v>
      </c>
      <c r="AR37" s="283">
        <f t="shared" si="14"/>
        <v>-24.015989035733327</v>
      </c>
      <c r="BL37" s="258">
        <v>143.32881164550781</v>
      </c>
      <c r="BM37" s="260">
        <v>56.849815368652344</v>
      </c>
      <c r="BN37">
        <v>4.9220452308654785</v>
      </c>
      <c r="BO37" s="258">
        <v>3.3860111236572266</v>
      </c>
      <c r="BP37" s="258">
        <v>166.38296508789062</v>
      </c>
      <c r="BQ37" s="260">
        <v>59.153423309326172</v>
      </c>
      <c r="BR37" s="258">
        <v>21.132341384887695</v>
      </c>
      <c r="BT37" s="258">
        <v>216.55799865722656</v>
      </c>
      <c r="BU37" s="258">
        <v>0.61036086082458496</v>
      </c>
      <c r="BV37" s="258">
        <v>174.44015502929687</v>
      </c>
      <c r="BW37" s="258">
        <v>3.3569848537445068</v>
      </c>
      <c r="BX37" s="258">
        <v>211.06571960449219</v>
      </c>
      <c r="BY37" s="258">
        <v>1.8310825824737549</v>
      </c>
      <c r="BZ37" s="258">
        <v>31.10301399230957</v>
      </c>
      <c r="CA37" s="258">
        <v>9.5623207092285156</v>
      </c>
      <c r="CC37" s="283">
        <f t="shared" si="15"/>
        <v>35.035690307617188</v>
      </c>
      <c r="CD37" s="283">
        <f t="shared" si="16"/>
        <v>-73.090713500976563</v>
      </c>
      <c r="CF37" s="283">
        <f t="shared" si="54"/>
        <v>30.890213576215402</v>
      </c>
      <c r="CG37" s="272">
        <f t="shared" si="17"/>
        <v>28.839767353576391</v>
      </c>
      <c r="CH37" s="283">
        <f t="shared" si="55"/>
        <v>27.668675355063428</v>
      </c>
      <c r="CI37" s="272">
        <f t="shared" si="18"/>
        <v>-72.250103366898713</v>
      </c>
      <c r="CJ37" s="283">
        <f t="shared" si="56"/>
        <v>-0.13618823637513131</v>
      </c>
      <c r="CK37" s="283">
        <f t="shared" si="57"/>
        <v>27.412482972220907</v>
      </c>
      <c r="CL37" s="283">
        <f t="shared" si="58"/>
        <v>-3.7565107748538598</v>
      </c>
      <c r="CM37" s="283">
        <f t="shared" si="59"/>
        <v>33.209019554629506</v>
      </c>
      <c r="CN37" s="283">
        <f t="shared" si="60"/>
        <v>-3.7565107748538598</v>
      </c>
      <c r="CO37" s="283">
        <f t="shared" si="19"/>
        <v>-602.56522332510315</v>
      </c>
      <c r="CP37" s="268">
        <f t="shared" si="20"/>
        <v>5</v>
      </c>
      <c r="CQ37" s="283">
        <f t="shared" si="61"/>
        <v>-59.756522332510315</v>
      </c>
      <c r="CR37" s="283">
        <f t="shared" si="62"/>
        <v>30.480338697087866</v>
      </c>
      <c r="CS37" s="283">
        <f t="shared" si="63"/>
        <v>1.0029172157170032</v>
      </c>
      <c r="CT37" s="283">
        <f t="shared" si="64"/>
        <v>-628.4468491139329</v>
      </c>
      <c r="CU37" s="283">
        <f t="shared" si="21"/>
        <v>25.881625788829723</v>
      </c>
      <c r="CV37" s="283">
        <f t="shared" si="65"/>
        <v>3.0881625788829723</v>
      </c>
      <c r="CW37" s="283">
        <f t="shared" si="66"/>
        <v>27.668206585178137</v>
      </c>
      <c r="CX37" s="283">
        <f t="shared" si="67"/>
        <v>0.16105981435276304</v>
      </c>
      <c r="CZ37" s="283">
        <f t="shared" si="22"/>
        <v>7360</v>
      </c>
      <c r="DA37" s="283">
        <f t="shared" si="23"/>
        <v>1.8003720470161212E+22</v>
      </c>
      <c r="DB37" s="283">
        <f t="shared" si="24"/>
        <v>1.3605834284420766E+22</v>
      </c>
      <c r="DC37" s="286">
        <f t="shared" si="68"/>
        <v>2.4461576725762519E+18</v>
      </c>
      <c r="DD37" s="286">
        <f t="shared" si="25"/>
        <v>1.848618788644126E+18</v>
      </c>
      <c r="DE37" s="282">
        <f t="shared" si="69"/>
        <v>1.250518139604982E-4</v>
      </c>
      <c r="DF37" s="282">
        <f t="shared" si="26"/>
        <v>9.7214120396111207E-5</v>
      </c>
      <c r="DG37" s="283">
        <f t="shared" si="70"/>
        <v>37.861163422042935</v>
      </c>
      <c r="DH37" s="283">
        <f t="shared" si="71"/>
        <v>1.5839362796274558E-4</v>
      </c>
      <c r="DL37" s="258">
        <v>201.49525451660156</v>
      </c>
      <c r="DM37" s="258">
        <v>-3.5095751285552979</v>
      </c>
      <c r="DN37" s="258">
        <v>1056</v>
      </c>
      <c r="DO37" s="258">
        <v>1.7077910375220965E+22</v>
      </c>
      <c r="DP37" s="258">
        <v>7.4226219068808485E+21</v>
      </c>
      <c r="DR37" s="50">
        <v>250</v>
      </c>
      <c r="DS37" s="46">
        <v>0.47417897692589428</v>
      </c>
      <c r="DT37" s="46">
        <v>0.42046148211451595</v>
      </c>
      <c r="DU37" s="46">
        <v>0.47674276645098279</v>
      </c>
      <c r="DV37" s="51">
        <v>0.41228177267732879</v>
      </c>
      <c r="DW37" s="287">
        <f t="shared" si="72"/>
        <v>0.63374565884148126</v>
      </c>
      <c r="DX37" s="287">
        <f t="shared" si="27"/>
        <v>249.73837189008296</v>
      </c>
      <c r="DY37" s="281">
        <f t="shared" si="28"/>
        <v>41.553903987072857</v>
      </c>
      <c r="DZ37" s="287">
        <f t="shared" si="29"/>
        <v>41.563876619841366</v>
      </c>
      <c r="EA37" s="287">
        <f t="shared" si="30"/>
        <v>41.4917589938185</v>
      </c>
      <c r="EB37" s="287">
        <f t="shared" si="31"/>
        <v>41.350712590509012</v>
      </c>
      <c r="EC37" s="287">
        <f t="shared" si="32"/>
        <v>41.05181566997765</v>
      </c>
      <c r="ED37" s="287">
        <f t="shared" si="73"/>
        <v>-7.8639728721668689E-2</v>
      </c>
      <c r="EE37" s="287">
        <f t="shared" si="33"/>
        <v>7.2117626022865977E-2</v>
      </c>
      <c r="EF37" s="287">
        <f t="shared" si="34"/>
        <v>0.21316402933235423</v>
      </c>
      <c r="EG37" s="287">
        <f t="shared" si="35"/>
        <v>0.21316402933235423</v>
      </c>
      <c r="EH37" s="281">
        <f t="shared" si="74"/>
        <v>6.2144993254356962E-2</v>
      </c>
      <c r="EI37" s="281">
        <f t="shared" si="36"/>
        <v>0.20319139656384522</v>
      </c>
      <c r="EJ37" s="281">
        <f t="shared" si="37"/>
        <v>0.50208831709520751</v>
      </c>
    </row>
    <row r="38" spans="2:140" x14ac:dyDescent="0.25">
      <c r="C38" s="50">
        <f t="shared" si="38"/>
        <v>6</v>
      </c>
      <c r="D38" s="51">
        <v>11.760088414634842</v>
      </c>
      <c r="E38" s="260">
        <f t="shared" si="39"/>
        <v>21.408211737257648</v>
      </c>
      <c r="F38" s="265">
        <f t="shared" si="40"/>
        <v>15.566991223094078</v>
      </c>
      <c r="G38" s="265">
        <f t="shared" si="41"/>
        <v>-5.4170776351919062E-3</v>
      </c>
      <c r="H38" s="50">
        <v>34.135288238525391</v>
      </c>
      <c r="I38" s="216">
        <v>-72.480354309082031</v>
      </c>
      <c r="J38" s="50">
        <v>7104</v>
      </c>
      <c r="K38" s="46">
        <v>1</v>
      </c>
      <c r="L38" s="46">
        <v>1.6912463614792664E+22</v>
      </c>
      <c r="M38" s="46">
        <v>1.2816647472482286E+22</v>
      </c>
      <c r="N38" s="46">
        <v>111</v>
      </c>
      <c r="O38" s="46">
        <v>64</v>
      </c>
      <c r="P38" s="46">
        <v>0.50967466276017825</v>
      </c>
      <c r="Q38" s="46">
        <v>0.44656045901239089</v>
      </c>
      <c r="R38" s="46">
        <v>-1.6480174688858718</v>
      </c>
      <c r="S38" s="51"/>
      <c r="T38" s="315">
        <f t="shared" si="42"/>
        <v>41.223794790419362</v>
      </c>
      <c r="U38" s="315">
        <f t="shared" si="75"/>
        <v>6.1599496831085787E-2</v>
      </c>
      <c r="V38" s="350">
        <f t="shared" si="43"/>
        <v>7.1744744194844918E-5</v>
      </c>
      <c r="W38" s="350">
        <f t="shared" si="9"/>
        <v>6.2860424973591058E-5</v>
      </c>
      <c r="X38" s="350">
        <f t="shared" si="44"/>
        <v>9.5387322781616024E-5</v>
      </c>
      <c r="Y38" s="360">
        <f t="shared" si="45"/>
        <v>42.87181225930523</v>
      </c>
      <c r="Z38" s="350">
        <f t="shared" si="46"/>
        <v>6.9907242073701328E-5</v>
      </c>
      <c r="AA38" s="350">
        <f t="shared" si="47"/>
        <v>6.4897756918811346E-5</v>
      </c>
      <c r="AB38" s="350">
        <f t="shared" si="48"/>
        <v>6.9907242073701328E-5</v>
      </c>
      <c r="AC38" s="350">
        <f t="shared" si="49"/>
        <v>6.4897756918811346E-5</v>
      </c>
      <c r="AD38" s="354">
        <f t="shared" si="10"/>
        <v>42.871812259305223</v>
      </c>
      <c r="AE38" s="354">
        <f t="shared" si="11"/>
        <v>42.871812259305223</v>
      </c>
      <c r="AF38" s="354" t="str">
        <f t="shared" si="11"/>
        <v/>
      </c>
      <c r="AG38" s="354" t="str">
        <f t="shared" si="11"/>
        <v/>
      </c>
      <c r="AH38" s="354" t="str">
        <f t="shared" si="11"/>
        <v/>
      </c>
      <c r="AI38" s="348">
        <f t="shared" si="76"/>
        <v>9.8354318382881445E-2</v>
      </c>
      <c r="AJ38" s="355">
        <f t="shared" si="50"/>
        <v>9.5387322781616024E-5</v>
      </c>
      <c r="AK38" s="359">
        <f t="shared" si="51"/>
        <v>7.8346957302726423</v>
      </c>
      <c r="AL38" s="355">
        <f t="shared" si="52"/>
        <v>0.18346957302726424</v>
      </c>
      <c r="AM38" s="335">
        <f t="shared" si="53"/>
        <v>-1.5418258543426258</v>
      </c>
      <c r="AN38" s="351">
        <f t="shared" si="12"/>
        <v>19.673977689117407</v>
      </c>
      <c r="AQ38" s="266">
        <f t="shared" si="13"/>
        <v>30.664071487754239</v>
      </c>
      <c r="AR38" s="283">
        <f t="shared" si="14"/>
        <v>-23.743150912025371</v>
      </c>
      <c r="BL38" s="258">
        <v>58.247238159179688</v>
      </c>
      <c r="BM38" s="260">
        <v>96.918800354003906</v>
      </c>
      <c r="BN38">
        <v>5.2775373458862305</v>
      </c>
      <c r="BO38" s="258">
        <v>3.5484957695007324</v>
      </c>
      <c r="BP38" s="258">
        <v>164.47117614746094</v>
      </c>
      <c r="BQ38" s="260">
        <v>71.427627563476563</v>
      </c>
      <c r="BR38" s="258">
        <v>29.655828475952148</v>
      </c>
      <c r="BT38" s="258">
        <v>214.59703063964844</v>
      </c>
      <c r="BU38" s="258">
        <v>0.91554129123687744</v>
      </c>
      <c r="BV38" s="258">
        <v>162.15872192382812</v>
      </c>
      <c r="BW38" s="258">
        <v>3.5604383945465088</v>
      </c>
      <c r="BX38" s="258">
        <v>208.90943908691406</v>
      </c>
      <c r="BY38" s="258">
        <v>1.9328094720840454</v>
      </c>
      <c r="BZ38" s="258">
        <v>29.185991287231445</v>
      </c>
      <c r="CA38" s="258">
        <v>12.308944702148437</v>
      </c>
      <c r="CC38" s="283">
        <f t="shared" si="15"/>
        <v>34.135288238525391</v>
      </c>
      <c r="CD38" s="283">
        <f t="shared" si="16"/>
        <v>-72.480354309082031</v>
      </c>
      <c r="CF38" s="283">
        <f t="shared" si="54"/>
        <v>30.664071487754239</v>
      </c>
      <c r="CG38" s="272">
        <f t="shared" si="17"/>
        <v>28.848463970209416</v>
      </c>
      <c r="CH38" s="283">
        <f t="shared" si="55"/>
        <v>27.696392074140761</v>
      </c>
      <c r="CI38" s="272">
        <f t="shared" si="18"/>
        <v>-71.873231552674653</v>
      </c>
      <c r="CJ38" s="283">
        <f t="shared" si="56"/>
        <v>-0.13547784974138449</v>
      </c>
      <c r="CK38" s="283">
        <f t="shared" si="57"/>
        <v>27.442607378320581</v>
      </c>
      <c r="CL38" s="283">
        <f t="shared" si="58"/>
        <v>-3.7407798924651874</v>
      </c>
      <c r="CM38" s="283">
        <f t="shared" si="59"/>
        <v>33.23914396072918</v>
      </c>
      <c r="CN38" s="283">
        <f t="shared" si="60"/>
        <v>-3.7407798924651874</v>
      </c>
      <c r="CO38" s="283">
        <f t="shared" si="19"/>
        <v>-600.54900765786772</v>
      </c>
      <c r="CP38" s="268">
        <f t="shared" si="20"/>
        <v>6</v>
      </c>
      <c r="CQ38" s="283">
        <f t="shared" si="61"/>
        <v>-59.454900765786768</v>
      </c>
      <c r="CR38" s="283">
        <f t="shared" si="62"/>
        <v>30.487657042733613</v>
      </c>
      <c r="CS38" s="283">
        <f t="shared" si="63"/>
        <v>1.0019135624378526</v>
      </c>
      <c r="CT38" s="283">
        <f t="shared" si="64"/>
        <v>-625.59145259203319</v>
      </c>
      <c r="CU38" s="283">
        <f t="shared" si="21"/>
        <v>25.042444934165516</v>
      </c>
      <c r="CV38" s="283">
        <f t="shared" si="65"/>
        <v>3.1042444934165516</v>
      </c>
      <c r="CW38" s="283">
        <f t="shared" si="66"/>
        <v>27.695917934737604</v>
      </c>
      <c r="CX38" s="283">
        <f t="shared" si="67"/>
        <v>0.16206071950635831</v>
      </c>
      <c r="CZ38" s="283">
        <f t="shared" si="22"/>
        <v>7104</v>
      </c>
      <c r="DA38" s="283">
        <f t="shared" si="23"/>
        <v>1.6912463614792664E+22</v>
      </c>
      <c r="DB38" s="283">
        <f t="shared" si="24"/>
        <v>1.2816647472482286E+22</v>
      </c>
      <c r="DC38" s="286">
        <f t="shared" si="68"/>
        <v>2.3806958917219405E+18</v>
      </c>
      <c r="DD38" s="286">
        <f t="shared" si="25"/>
        <v>1.8041451960138353E+18</v>
      </c>
      <c r="DE38" s="282">
        <f t="shared" si="69"/>
        <v>1.2155001442712235E-4</v>
      </c>
      <c r="DF38" s="282">
        <f t="shared" si="26"/>
        <v>9.4835058844655693E-5</v>
      </c>
      <c r="DG38" s="283">
        <f t="shared" si="70"/>
        <v>37.961863887955914</v>
      </c>
      <c r="DH38" s="283">
        <f t="shared" si="71"/>
        <v>1.5416904486083763E-4</v>
      </c>
      <c r="DL38" s="258">
        <v>199.37803649902344</v>
      </c>
      <c r="DM38" s="258">
        <v>-2.2888531684875488</v>
      </c>
      <c r="DN38" s="258">
        <v>1184</v>
      </c>
      <c r="DO38" s="258">
        <v>1.8928954095552931E+22</v>
      </c>
      <c r="DP38" s="258">
        <v>8.2749321343834375E+21</v>
      </c>
      <c r="DR38" s="50">
        <v>249</v>
      </c>
      <c r="DS38" s="46">
        <v>0.47173727261628617</v>
      </c>
      <c r="DT38" s="46">
        <v>0.41814186302038825</v>
      </c>
      <c r="DU38" s="46">
        <v>0.47185935783176658</v>
      </c>
      <c r="DV38" s="51">
        <v>0.40861921621291664</v>
      </c>
      <c r="DW38" s="287">
        <f t="shared" si="72"/>
        <v>0.63037978392839766</v>
      </c>
      <c r="DX38" s="287">
        <f t="shared" si="27"/>
        <v>248.41199101622294</v>
      </c>
      <c r="DY38" s="281">
        <f t="shared" si="28"/>
        <v>41.562947492328789</v>
      </c>
      <c r="DZ38" s="287">
        <f t="shared" si="29"/>
        <v>41.553368055619011</v>
      </c>
      <c r="EA38" s="287">
        <f t="shared" si="30"/>
        <v>41.491776441741955</v>
      </c>
      <c r="EB38" s="287">
        <f t="shared" si="31"/>
        <v>41.356905179625869</v>
      </c>
      <c r="EC38" s="287">
        <f t="shared" si="32"/>
        <v>41.069720805757058</v>
      </c>
      <c r="ED38" s="287">
        <f t="shared" si="73"/>
        <v>-8.9148292944024377E-2</v>
      </c>
      <c r="EE38" s="287">
        <f t="shared" si="33"/>
        <v>6.1591613877055806E-2</v>
      </c>
      <c r="EF38" s="287">
        <f t="shared" si="34"/>
        <v>0.19646287599314149</v>
      </c>
      <c r="EG38" s="287">
        <f t="shared" si="35"/>
        <v>0.19646287599314149</v>
      </c>
      <c r="EH38" s="281">
        <f t="shared" si="74"/>
        <v>7.1171050586833928E-2</v>
      </c>
      <c r="EI38" s="281">
        <f t="shared" si="36"/>
        <v>0.20604231270291962</v>
      </c>
      <c r="EJ38" s="281">
        <f t="shared" si="37"/>
        <v>0.49322668657173097</v>
      </c>
    </row>
    <row r="39" spans="2:140" x14ac:dyDescent="0.25">
      <c r="C39" s="50">
        <f t="shared" si="38"/>
        <v>7</v>
      </c>
      <c r="D39" s="51">
        <v>9.0646203685890274</v>
      </c>
      <c r="E39" s="260">
        <f t="shared" si="39"/>
        <v>19.146992406293304</v>
      </c>
      <c r="F39" s="265">
        <f t="shared" si="40"/>
        <v>15.560852259185099</v>
      </c>
      <c r="G39" s="265">
        <f t="shared" si="41"/>
        <v>-6.8537771735525501E-3</v>
      </c>
      <c r="H39" s="50">
        <v>33.150897979736328</v>
      </c>
      <c r="I39" s="216">
        <v>-73.090713500976563</v>
      </c>
      <c r="J39" s="50">
        <v>6848</v>
      </c>
      <c r="K39" s="46">
        <v>1</v>
      </c>
      <c r="L39" s="46">
        <v>1.6987404656101651E+22</v>
      </c>
      <c r="M39" s="46">
        <v>1.2859306219073555E+22</v>
      </c>
      <c r="N39" s="46">
        <v>107</v>
      </c>
      <c r="O39" s="46">
        <v>64</v>
      </c>
      <c r="P39" s="46">
        <v>0.47689678325093082</v>
      </c>
      <c r="Q39" s="46">
        <v>0.41750595129097234</v>
      </c>
      <c r="R39" s="46">
        <v>-1.6858513999833473</v>
      </c>
      <c r="S39" s="51"/>
      <c r="T39" s="315">
        <f t="shared" si="42"/>
        <v>41.200977868706914</v>
      </c>
      <c r="U39" s="315">
        <f t="shared" si="75"/>
        <v>-2.2816921712447424E-2</v>
      </c>
      <c r="V39" s="350">
        <f t="shared" si="43"/>
        <v>6.9640301292484062E-5</v>
      </c>
      <c r="W39" s="350">
        <f t="shared" si="9"/>
        <v>6.0967574662817224E-5</v>
      </c>
      <c r="X39" s="350">
        <f t="shared" si="44"/>
        <v>9.2557099805331793E-5</v>
      </c>
      <c r="Y39" s="360">
        <f t="shared" si="45"/>
        <v>42.886829268690263</v>
      </c>
      <c r="Z39" s="350">
        <f t="shared" si="46"/>
        <v>6.7816527654355311E-5</v>
      </c>
      <c r="AA39" s="350">
        <f t="shared" si="47"/>
        <v>6.2989961908864589E-5</v>
      </c>
      <c r="AB39" s="350">
        <f t="shared" si="48"/>
        <v>6.7816527654355311E-5</v>
      </c>
      <c r="AC39" s="350">
        <f t="shared" si="49"/>
        <v>6.2989961908864589E-5</v>
      </c>
      <c r="AD39" s="354">
        <f t="shared" si="10"/>
        <v>42.886829268690263</v>
      </c>
      <c r="AE39" s="354">
        <f t="shared" si="11"/>
        <v>42.886829268690263</v>
      </c>
      <c r="AF39" s="354" t="str">
        <f t="shared" si="11"/>
        <v/>
      </c>
      <c r="AG39" s="354" t="str">
        <f t="shared" si="11"/>
        <v/>
      </c>
      <c r="AH39" s="354" t="str">
        <f t="shared" si="11"/>
        <v/>
      </c>
      <c r="AI39" s="348">
        <f t="shared" si="76"/>
        <v>1.5017009385040581E-2</v>
      </c>
      <c r="AJ39" s="355">
        <f t="shared" si="50"/>
        <v>9.2557099805331793E-5</v>
      </c>
      <c r="AK39" s="359">
        <f t="shared" si="51"/>
        <v>8.2329965306703343</v>
      </c>
      <c r="AL39" s="355">
        <f t="shared" si="52"/>
        <v>0.12329965306703343</v>
      </c>
      <c r="AM39" s="335">
        <f t="shared" si="53"/>
        <v>-1.8034442897640643</v>
      </c>
      <c r="AN39" s="351">
        <f t="shared" si="12"/>
        <v>19.412359253695968</v>
      </c>
      <c r="AQ39" s="266">
        <f t="shared" si="13"/>
        <v>30.409905938292386</v>
      </c>
      <c r="AR39" s="283">
        <f t="shared" si="14"/>
        <v>-24.691031172106477</v>
      </c>
      <c r="BL39" s="258">
        <v>58.765453338623047</v>
      </c>
      <c r="BM39" s="260">
        <v>49.300411224365234</v>
      </c>
      <c r="BN39">
        <v>2.8212683200836182</v>
      </c>
      <c r="BO39" s="258">
        <v>0.68226289749145508</v>
      </c>
      <c r="BP39" s="258">
        <v>161.35679626464844</v>
      </c>
      <c r="BQ39" s="260">
        <v>57.764286041259766</v>
      </c>
      <c r="BR39" s="258">
        <v>13.75410270690918</v>
      </c>
      <c r="BT39" s="258">
        <v>212.05792236328125</v>
      </c>
      <c r="BU39" s="258">
        <v>0.91554129123687744</v>
      </c>
      <c r="BV39" s="258">
        <v>152.1898193359375</v>
      </c>
      <c r="BW39" s="258">
        <v>4.2725262641906738</v>
      </c>
      <c r="BX39" s="258">
        <v>206.72972106933594</v>
      </c>
      <c r="BY39" s="258">
        <v>2.2379899024963379</v>
      </c>
      <c r="BZ39" s="258">
        <v>27.448661804199219</v>
      </c>
      <c r="CA39" s="258">
        <v>14.546934127807617</v>
      </c>
      <c r="CC39" s="283">
        <f t="shared" si="15"/>
        <v>33.150897979736328</v>
      </c>
      <c r="CD39" s="283">
        <f t="shared" si="16"/>
        <v>-73.090713500976563</v>
      </c>
      <c r="CF39" s="283">
        <f t="shared" si="54"/>
        <v>30.409905938292386</v>
      </c>
      <c r="CG39" s="272">
        <f t="shared" si="17"/>
        <v>28.855292485574317</v>
      </c>
      <c r="CH39" s="283">
        <f t="shared" si="55"/>
        <v>27.718174483050706</v>
      </c>
      <c r="CI39" s="272">
        <f t="shared" si="18"/>
        <v>-71.49215366933916</v>
      </c>
      <c r="CJ39" s="283">
        <f t="shared" si="56"/>
        <v>-0.13475953485414507</v>
      </c>
      <c r="CK39" s="283">
        <f t="shared" si="57"/>
        <v>27.466872278442874</v>
      </c>
      <c r="CL39" s="283">
        <f t="shared" si="58"/>
        <v>-3.7239930065119071</v>
      </c>
      <c r="CM39" s="283">
        <f t="shared" si="59"/>
        <v>33.26340886085147</v>
      </c>
      <c r="CN39" s="283">
        <f t="shared" si="60"/>
        <v>-3.7239930065119071</v>
      </c>
      <c r="CO39" s="283">
        <f t="shared" si="19"/>
        <v>-598.4748735544332</v>
      </c>
      <c r="CP39" s="268">
        <f t="shared" si="20"/>
        <v>7</v>
      </c>
      <c r="CQ39" s="283">
        <f t="shared" si="61"/>
        <v>-59.147487355443324</v>
      </c>
      <c r="CR39" s="283">
        <f t="shared" si="62"/>
        <v>30.493430554839524</v>
      </c>
      <c r="CS39" s="283">
        <f t="shared" si="63"/>
        <v>1.0011262057191486</v>
      </c>
      <c r="CT39" s="283">
        <f t="shared" si="64"/>
        <v>-622.68486734248381</v>
      </c>
      <c r="CU39" s="283">
        <f t="shared" si="21"/>
        <v>24.209993788050596</v>
      </c>
      <c r="CV39" s="283">
        <f t="shared" si="65"/>
        <v>3.1209993788050596</v>
      </c>
      <c r="CW39" s="283">
        <f t="shared" si="66"/>
        <v>27.717694834665529</v>
      </c>
      <c r="CX39" s="283">
        <f t="shared" si="67"/>
        <v>0.16306356183718879</v>
      </c>
      <c r="CZ39" s="283">
        <f t="shared" si="22"/>
        <v>6848</v>
      </c>
      <c r="DA39" s="283">
        <f t="shared" si="23"/>
        <v>1.6987404656101651E+22</v>
      </c>
      <c r="DB39" s="283">
        <f t="shared" si="24"/>
        <v>1.2859306219073555E+22</v>
      </c>
      <c r="DC39" s="286">
        <f t="shared" si="68"/>
        <v>2.4806373621643766E+18</v>
      </c>
      <c r="DD39" s="286">
        <f t="shared" si="25"/>
        <v>1.8778192492806008E+18</v>
      </c>
      <c r="DE39" s="282">
        <f t="shared" si="69"/>
        <v>1.2689626364296793E-4</v>
      </c>
      <c r="DF39" s="282">
        <f t="shared" si="26"/>
        <v>9.8776164051152292E-5</v>
      </c>
      <c r="DG39" s="283">
        <f t="shared" si="70"/>
        <v>37.897221698088686</v>
      </c>
      <c r="DH39" s="283">
        <f t="shared" si="71"/>
        <v>1.6080855795387811E-4</v>
      </c>
      <c r="DL39" s="258">
        <v>197.32331848144531</v>
      </c>
      <c r="DM39" s="258">
        <v>-2.3905801773071289</v>
      </c>
      <c r="DN39" s="258">
        <v>1216</v>
      </c>
      <c r="DO39" s="258">
        <v>1.9241400590856551E+22</v>
      </c>
      <c r="DP39" s="258">
        <v>8.4066554262226941E+21</v>
      </c>
      <c r="DR39" s="50">
        <v>248</v>
      </c>
      <c r="DS39" s="46">
        <v>0.47076059089244293</v>
      </c>
      <c r="DT39" s="46">
        <v>0.41765352215846663</v>
      </c>
      <c r="DU39" s="46">
        <v>0.47112684653888415</v>
      </c>
      <c r="DV39" s="51">
        <v>0.41228177267732879</v>
      </c>
      <c r="DW39" s="287">
        <f t="shared" si="72"/>
        <v>0.62932503407124585</v>
      </c>
      <c r="DX39" s="287">
        <f t="shared" si="27"/>
        <v>247.99634870230486</v>
      </c>
      <c r="DY39" s="281">
        <f t="shared" si="28"/>
        <v>41.570103486364928</v>
      </c>
      <c r="DZ39" s="287">
        <f t="shared" si="29"/>
        <v>41.579079193941809</v>
      </c>
      <c r="EA39" s="287">
        <f t="shared" si="30"/>
        <v>41.491726445318811</v>
      </c>
      <c r="EB39" s="287">
        <f t="shared" si="31"/>
        <v>41.3629519660347</v>
      </c>
      <c r="EC39" s="287">
        <f t="shared" si="32"/>
        <v>41.087346226223247</v>
      </c>
      <c r="ED39" s="287">
        <f t="shared" si="73"/>
        <v>-6.3437154621226455E-2</v>
      </c>
      <c r="EE39" s="287">
        <f t="shared" si="33"/>
        <v>8.7352748622997467E-2</v>
      </c>
      <c r="EF39" s="287">
        <f t="shared" si="34"/>
        <v>0.21612722790710848</v>
      </c>
      <c r="EG39" s="287">
        <f t="shared" si="35"/>
        <v>0.21612722790710848</v>
      </c>
      <c r="EH39" s="281">
        <f t="shared" si="74"/>
        <v>7.8377041046117313E-2</v>
      </c>
      <c r="EI39" s="281">
        <f t="shared" si="36"/>
        <v>0.20715152033022832</v>
      </c>
      <c r="EJ39" s="281">
        <f t="shared" si="37"/>
        <v>0.48275726014168185</v>
      </c>
    </row>
    <row r="40" spans="2:140" x14ac:dyDescent="0.25">
      <c r="C40" s="50">
        <f t="shared" si="38"/>
        <v>8</v>
      </c>
      <c r="D40" s="51">
        <v>8.8699529149961283</v>
      </c>
      <c r="E40" s="260">
        <f t="shared" si="39"/>
        <v>18.958426288829259</v>
      </c>
      <c r="F40" s="265">
        <f t="shared" si="40"/>
        <v>15.553297709787051</v>
      </c>
      <c r="G40" s="265">
        <f t="shared" si="41"/>
        <v>-8.2483534222465987E-3</v>
      </c>
      <c r="H40" s="50">
        <v>32.321781158447266</v>
      </c>
      <c r="I40" s="216">
        <v>-71.8699951171875</v>
      </c>
      <c r="J40" s="50">
        <v>6848</v>
      </c>
      <c r="K40" s="46">
        <v>1</v>
      </c>
      <c r="L40" s="46">
        <v>1.5425748649132077E+22</v>
      </c>
      <c r="M40" s="46">
        <v>1.1716167104337245E+22</v>
      </c>
      <c r="N40" s="46">
        <v>107</v>
      </c>
      <c r="O40" s="46">
        <v>64</v>
      </c>
      <c r="P40" s="46">
        <v>0.46426173472501986</v>
      </c>
      <c r="Q40" s="46">
        <v>0.40822804126228407</v>
      </c>
      <c r="R40" s="46">
        <v>-1.6858513999833473</v>
      </c>
      <c r="S40" s="51"/>
      <c r="T40" s="315">
        <f t="shared" si="42"/>
        <v>41.325353986859795</v>
      </c>
      <c r="U40" s="315">
        <f t="shared" si="75"/>
        <v>0.12437611815288108</v>
      </c>
      <c r="V40" s="350">
        <f t="shared" si="43"/>
        <v>6.7795229954004064E-5</v>
      </c>
      <c r="W40" s="350">
        <f t="shared" si="9"/>
        <v>5.9612739670310174E-5</v>
      </c>
      <c r="X40" s="350">
        <f t="shared" si="44"/>
        <v>9.0276641139978525E-5</v>
      </c>
      <c r="Y40" s="360">
        <f t="shared" si="45"/>
        <v>43.011205386843145</v>
      </c>
      <c r="Z40" s="350">
        <f t="shared" si="46"/>
        <v>6.6012113394142306E-5</v>
      </c>
      <c r="AA40" s="350">
        <f t="shared" si="47"/>
        <v>6.1581432435072185E-5</v>
      </c>
      <c r="AB40" s="350">
        <f t="shared" si="48"/>
        <v>6.6012113394142306E-5</v>
      </c>
      <c r="AC40" s="350">
        <f t="shared" si="49"/>
        <v>6.1581432435072185E-5</v>
      </c>
      <c r="AD40" s="354">
        <f t="shared" si="10"/>
        <v>43.011205386843145</v>
      </c>
      <c r="AE40" s="354">
        <f t="shared" si="11"/>
        <v>43.011205386843145</v>
      </c>
      <c r="AF40" s="354" t="str">
        <f t="shared" si="11"/>
        <v/>
      </c>
      <c r="AG40" s="354" t="str">
        <f t="shared" si="11"/>
        <v/>
      </c>
      <c r="AH40" s="354" t="str">
        <f t="shared" si="11"/>
        <v/>
      </c>
      <c r="AI40" s="348">
        <f t="shared" si="76"/>
        <v>0.12437611815288108</v>
      </c>
      <c r="AJ40" s="355">
        <f t="shared" si="50"/>
        <v>9.0276641139978525E-5</v>
      </c>
      <c r="AK40" s="359">
        <f t="shared" si="51"/>
        <v>11.531862912146835</v>
      </c>
      <c r="AL40" s="355">
        <f t="shared" si="52"/>
        <v>0.35318629121468348</v>
      </c>
      <c r="AM40" s="335">
        <f t="shared" si="53"/>
        <v>-2.0201312039615908</v>
      </c>
      <c r="AN40" s="351">
        <f t="shared" si="12"/>
        <v>19.195672339498444</v>
      </c>
      <c r="AQ40" s="266">
        <f t="shared" si="13"/>
        <v>30.18990570911204</v>
      </c>
      <c r="AR40" s="283">
        <f t="shared" si="14"/>
        <v>-23.80783385650399</v>
      </c>
      <c r="BL40" s="258">
        <v>72.2750244140625</v>
      </c>
      <c r="BM40" s="260">
        <v>105.35079193115234</v>
      </c>
      <c r="BN40">
        <v>3.2158229351043701</v>
      </c>
      <c r="BO40" s="258">
        <v>1.2344971895217896</v>
      </c>
      <c r="BP40" s="258">
        <v>162.04948425292969</v>
      </c>
      <c r="BQ40" s="260">
        <v>79.111129760742187</v>
      </c>
      <c r="BR40" s="258">
        <v>25.154653549194336</v>
      </c>
      <c r="BT40" s="258">
        <v>210.52665710449219</v>
      </c>
      <c r="BU40" s="258">
        <v>0.61036086082458496</v>
      </c>
      <c r="BV40" s="258">
        <v>143.29124450683594</v>
      </c>
      <c r="BW40" s="258">
        <v>3.7638921737670898</v>
      </c>
      <c r="BX40" s="258">
        <v>203.75311279296875</v>
      </c>
      <c r="BY40" s="258">
        <v>2.0345363616943359</v>
      </c>
      <c r="BZ40" s="258">
        <v>25.951568603515625</v>
      </c>
      <c r="CA40" s="258">
        <v>16.988378524780273</v>
      </c>
      <c r="CC40" s="283">
        <f t="shared" si="15"/>
        <v>32.321781158447266</v>
      </c>
      <c r="CD40" s="283">
        <f t="shared" si="16"/>
        <v>-71.8699951171875</v>
      </c>
      <c r="CF40" s="283">
        <f t="shared" si="54"/>
        <v>30.18990570911204</v>
      </c>
      <c r="CG40" s="272">
        <f t="shared" si="17"/>
        <v>28.860303230622613</v>
      </c>
      <c r="CH40" s="283">
        <f t="shared" si="55"/>
        <v>27.734169249312174</v>
      </c>
      <c r="CI40" s="272">
        <f t="shared" si="18"/>
        <v>-71.106930713160452</v>
      </c>
      <c r="CJ40" s="283">
        <f t="shared" si="56"/>
        <v>-0.13403340668866998</v>
      </c>
      <c r="CK40" s="283">
        <f t="shared" si="57"/>
        <v>27.485420441896185</v>
      </c>
      <c r="CL40" s="283">
        <f t="shared" si="58"/>
        <v>-3.7061849767231516</v>
      </c>
      <c r="CM40" s="283">
        <f t="shared" si="59"/>
        <v>33.281957024304788</v>
      </c>
      <c r="CN40" s="283">
        <f t="shared" si="60"/>
        <v>-3.7061849767231516</v>
      </c>
      <c r="CO40" s="283">
        <f t="shared" si="19"/>
        <v>-596.34428785522118</v>
      </c>
      <c r="CP40" s="268">
        <f t="shared" si="20"/>
        <v>8</v>
      </c>
      <c r="CQ40" s="283">
        <f t="shared" si="61"/>
        <v>-58.834428785522121</v>
      </c>
      <c r="CR40" s="283">
        <f t="shared" si="62"/>
        <v>30.497700285461175</v>
      </c>
      <c r="CS40" s="283">
        <f t="shared" si="63"/>
        <v>1.0005488392397432</v>
      </c>
      <c r="CT40" s="283">
        <f t="shared" si="64"/>
        <v>-619.72868538200396</v>
      </c>
      <c r="CU40" s="283">
        <f t="shared" si="21"/>
        <v>23.384397526782735</v>
      </c>
      <c r="CV40" s="283">
        <f t="shared" si="65"/>
        <v>3.1384397526782735</v>
      </c>
      <c r="CW40" s="283">
        <f t="shared" si="66"/>
        <v>27.733683945461088</v>
      </c>
      <c r="CX40" s="283">
        <f t="shared" si="67"/>
        <v>0.16406938400222904</v>
      </c>
      <c r="CZ40" s="283">
        <f t="shared" si="22"/>
        <v>6848</v>
      </c>
      <c r="DA40" s="283">
        <f t="shared" si="23"/>
        <v>1.5425748649132077E+22</v>
      </c>
      <c r="DB40" s="283">
        <f t="shared" si="24"/>
        <v>1.1716167104337245E+22</v>
      </c>
      <c r="DC40" s="286">
        <f t="shared" si="68"/>
        <v>2.2525918003989599E+18</v>
      </c>
      <c r="DD40" s="286">
        <f t="shared" si="25"/>
        <v>1.7108888878997146E+18</v>
      </c>
      <c r="DE40" s="282">
        <f t="shared" si="69"/>
        <v>1.1469723955048526E-4</v>
      </c>
      <c r="DF40" s="282">
        <f t="shared" si="26"/>
        <v>8.9846424377695982E-5</v>
      </c>
      <c r="DG40" s="283">
        <f t="shared" si="70"/>
        <v>38.072860320009546</v>
      </c>
      <c r="DH40" s="283">
        <f t="shared" si="71"/>
        <v>1.4569775816380444E-4</v>
      </c>
      <c r="DL40" s="258">
        <v>195.06547546386719</v>
      </c>
      <c r="DM40" s="258">
        <v>-3.0009410381317139</v>
      </c>
      <c r="DN40" s="258">
        <v>1216</v>
      </c>
      <c r="DO40" s="258">
        <v>1.9033871553385512E+22</v>
      </c>
      <c r="DP40" s="258">
        <v>8.2939556294849494E+21</v>
      </c>
      <c r="DR40" s="50">
        <v>247</v>
      </c>
      <c r="DS40" s="46">
        <v>0.4678305457209132</v>
      </c>
      <c r="DT40" s="46">
        <v>0.41447930655597609</v>
      </c>
      <c r="DU40" s="46">
        <v>0.46746429007447199</v>
      </c>
      <c r="DV40" s="51">
        <v>0.4054450006104261</v>
      </c>
      <c r="DW40" s="287">
        <f t="shared" si="72"/>
        <v>0.62502681148303574</v>
      </c>
      <c r="DX40" s="287">
        <f t="shared" si="27"/>
        <v>246.3025601986281</v>
      </c>
      <c r="DY40" s="281">
        <f t="shared" si="28"/>
        <v>41.575506403706527</v>
      </c>
      <c r="DZ40" s="287">
        <f t="shared" si="29"/>
        <v>41.539669810336726</v>
      </c>
      <c r="EA40" s="287">
        <f t="shared" si="30"/>
        <v>41.491609004549062</v>
      </c>
      <c r="EB40" s="287">
        <f t="shared" si="31"/>
        <v>41.368852949735512</v>
      </c>
      <c r="EC40" s="287">
        <f t="shared" si="32"/>
        <v>41.104691931376209</v>
      </c>
      <c r="ED40" s="287">
        <f t="shared" si="73"/>
        <v>-0.10284653822630929</v>
      </c>
      <c r="EE40" s="287">
        <f t="shared" si="33"/>
        <v>4.8060805787663696E-2</v>
      </c>
      <c r="EF40" s="287">
        <f t="shared" si="34"/>
        <v>0.1708168606012137</v>
      </c>
      <c r="EG40" s="287">
        <f t="shared" si="35"/>
        <v>0.1708168606012137</v>
      </c>
      <c r="EH40" s="281">
        <f t="shared" si="74"/>
        <v>8.3897399157464747E-2</v>
      </c>
      <c r="EI40" s="281">
        <f t="shared" si="36"/>
        <v>0.20665345397101476</v>
      </c>
      <c r="EJ40" s="281">
        <f t="shared" si="37"/>
        <v>0.47081447233031781</v>
      </c>
    </row>
    <row r="41" spans="2:140" x14ac:dyDescent="0.25">
      <c r="C41" s="50">
        <f t="shared" si="38"/>
        <v>9</v>
      </c>
      <c r="D41" s="51">
        <v>10.147586795590113</v>
      </c>
      <c r="E41" s="260">
        <f t="shared" si="39"/>
        <v>20.127255493326011</v>
      </c>
      <c r="F41" s="265">
        <f t="shared" si="40"/>
        <v>15.544369384609107</v>
      </c>
      <c r="G41" s="265">
        <f t="shared" si="41"/>
        <v>-9.6014326966035353E-3</v>
      </c>
      <c r="H41" s="50">
        <v>31.391103744506836</v>
      </c>
      <c r="I41" s="216">
        <v>-71.971717834472656</v>
      </c>
      <c r="J41" s="50">
        <v>7872</v>
      </c>
      <c r="K41" s="46">
        <v>1</v>
      </c>
      <c r="L41" s="46">
        <v>1.7223180701450692E+22</v>
      </c>
      <c r="M41" s="46">
        <v>1.3077788177966677E+22</v>
      </c>
      <c r="N41" s="46">
        <v>123</v>
      </c>
      <c r="O41" s="46">
        <v>64</v>
      </c>
      <c r="P41" s="46">
        <v>0.51858633949826038</v>
      </c>
      <c r="Q41" s="46">
        <v>0.45626564121345298</v>
      </c>
      <c r="R41" s="46">
        <v>-1.5409903328674037</v>
      </c>
      <c r="S41" s="51"/>
      <c r="T41" s="315">
        <f t="shared" si="42"/>
        <v>41.342151788261603</v>
      </c>
      <c r="U41" s="315">
        <f t="shared" si="75"/>
        <v>1.6797801401807533E-2</v>
      </c>
      <c r="V41" s="350">
        <f t="shared" si="43"/>
        <v>6.5877329712685519E-5</v>
      </c>
      <c r="W41" s="350">
        <f t="shared" si="9"/>
        <v>5.7960574341139861E-5</v>
      </c>
      <c r="X41" s="350">
        <f t="shared" si="44"/>
        <v>8.7745374510732357E-5</v>
      </c>
      <c r="Y41" s="360">
        <f t="shared" si="45"/>
        <v>42.883142121129005</v>
      </c>
      <c r="Z41" s="350">
        <f t="shared" si="46"/>
        <v>6.429482233706886E-5</v>
      </c>
      <c r="AA41" s="350">
        <f t="shared" si="47"/>
        <v>5.9711192993218884E-5</v>
      </c>
      <c r="AB41" s="350">
        <f t="shared" si="48"/>
        <v>6.429482233706886E-5</v>
      </c>
      <c r="AC41" s="350">
        <f t="shared" si="49"/>
        <v>5.9711192993218884E-5</v>
      </c>
      <c r="AD41" s="354">
        <f t="shared" si="10"/>
        <v>42.883142121129005</v>
      </c>
      <c r="AE41" s="354">
        <f t="shared" si="11"/>
        <v>42.883142121129005</v>
      </c>
      <c r="AF41" s="354" t="str">
        <f t="shared" si="11"/>
        <v/>
      </c>
      <c r="AG41" s="354" t="str">
        <f t="shared" si="11"/>
        <v/>
      </c>
      <c r="AH41" s="354" t="str">
        <f t="shared" si="11"/>
        <v/>
      </c>
      <c r="AI41" s="348">
        <f t="shared" si="76"/>
        <v>-0.12806326571413962</v>
      </c>
      <c r="AJ41" s="355">
        <f t="shared" si="50"/>
        <v>8.7745374510732357E-5</v>
      </c>
      <c r="AK41" s="359">
        <f t="shared" si="51"/>
        <v>8.1352011716091965</v>
      </c>
      <c r="AL41" s="355">
        <f t="shared" si="52"/>
        <v>-8.6479882839080341E-2</v>
      </c>
      <c r="AM41" s="335">
        <f t="shared" si="53"/>
        <v>-2.2671544092905909</v>
      </c>
      <c r="AN41" s="351">
        <f t="shared" si="12"/>
        <v>18.948649134169443</v>
      </c>
      <c r="AQ41" s="266">
        <f t="shared" si="13"/>
        <v>29.936131724463685</v>
      </c>
      <c r="AR41" s="283">
        <f t="shared" si="14"/>
        <v>-24.247077641975721</v>
      </c>
      <c r="BL41" s="258">
        <v>67.128692626953125</v>
      </c>
      <c r="BM41" s="260">
        <v>77.973243713378906</v>
      </c>
      <c r="BN41">
        <v>6.9067091941833496</v>
      </c>
      <c r="BO41" s="258">
        <v>6.1307096481323242</v>
      </c>
      <c r="BP41" s="258">
        <v>165.90206909179687</v>
      </c>
      <c r="BQ41" s="260">
        <v>136.31509399414062</v>
      </c>
      <c r="BR41" s="258">
        <v>28.998004913330078</v>
      </c>
      <c r="BT41" s="258">
        <v>208.034423828125</v>
      </c>
      <c r="BU41" s="258">
        <v>1.2207217216491699</v>
      </c>
      <c r="BV41" s="258">
        <v>134.39657592773437</v>
      </c>
      <c r="BW41" s="258">
        <v>4.5777063369750977</v>
      </c>
      <c r="BX41" s="258">
        <v>201.44056701660156</v>
      </c>
      <c r="BY41" s="258">
        <v>1.9328094720840454</v>
      </c>
      <c r="BZ41" s="258">
        <v>24.433965682983398</v>
      </c>
      <c r="CA41" s="258">
        <v>20.752269744873047</v>
      </c>
      <c r="CC41" s="283">
        <f t="shared" si="15"/>
        <v>31.391103744506836</v>
      </c>
      <c r="CD41" s="283">
        <f t="shared" si="16"/>
        <v>-71.971717834472656</v>
      </c>
      <c r="CF41" s="283">
        <f t="shared" si="54"/>
        <v>29.936131724463685</v>
      </c>
      <c r="CG41" s="272">
        <f t="shared" si="17"/>
        <v>28.86354580441478</v>
      </c>
      <c r="CH41" s="283">
        <f t="shared" si="55"/>
        <v>27.744524766400563</v>
      </c>
      <c r="CI41" s="272">
        <f t="shared" si="18"/>
        <v>-70.717623254735116</v>
      </c>
      <c r="CJ41" s="283">
        <f t="shared" si="56"/>
        <v>-0.13329957941784393</v>
      </c>
      <c r="CK41" s="283">
        <f t="shared" si="57"/>
        <v>27.498396391572943</v>
      </c>
      <c r="CL41" s="283">
        <f t="shared" si="58"/>
        <v>-3.6873907313088234</v>
      </c>
      <c r="CM41" s="283">
        <f t="shared" si="59"/>
        <v>33.294932973981545</v>
      </c>
      <c r="CN41" s="283">
        <f t="shared" si="60"/>
        <v>-3.6873907313088234</v>
      </c>
      <c r="CO41" s="283">
        <f t="shared" si="19"/>
        <v>-594.15868984862732</v>
      </c>
      <c r="CP41" s="268">
        <f t="shared" si="20"/>
        <v>9</v>
      </c>
      <c r="CQ41" s="283">
        <f t="shared" si="61"/>
        <v>-58.515868984862728</v>
      </c>
      <c r="CR41" s="283">
        <f t="shared" si="62"/>
        <v>30.500506862882155</v>
      </c>
      <c r="CS41" s="283">
        <f t="shared" si="63"/>
        <v>1.0001753889575793</v>
      </c>
      <c r="CT41" s="283">
        <f t="shared" si="64"/>
        <v>-616.72446940003351</v>
      </c>
      <c r="CU41" s="283">
        <f t="shared" si="21"/>
        <v>22.565779551406266</v>
      </c>
      <c r="CV41" s="283">
        <f t="shared" si="65"/>
        <v>3.1565779551406266</v>
      </c>
      <c r="CW41" s="283">
        <f t="shared" si="66"/>
        <v>27.744033653550371</v>
      </c>
      <c r="CX41" s="283">
        <f t="shared" si="67"/>
        <v>0.16507920547016472</v>
      </c>
      <c r="CZ41" s="283">
        <f t="shared" si="22"/>
        <v>7872</v>
      </c>
      <c r="DA41" s="283">
        <f t="shared" si="23"/>
        <v>1.7223180701450692E+22</v>
      </c>
      <c r="DB41" s="283">
        <f t="shared" si="24"/>
        <v>1.3077788177966677E+22</v>
      </c>
      <c r="DC41" s="286">
        <f t="shared" si="68"/>
        <v>2.1879040525216835E+18</v>
      </c>
      <c r="DD41" s="286">
        <f t="shared" si="25"/>
        <v>1.6613043925262546E+18</v>
      </c>
      <c r="DE41" s="282">
        <f t="shared" si="69"/>
        <v>1.1123684598380366E-4</v>
      </c>
      <c r="DF41" s="282">
        <f t="shared" si="26"/>
        <v>8.7193961207653419E-5</v>
      </c>
      <c r="DG41" s="283">
        <f t="shared" si="70"/>
        <v>38.091429090175737</v>
      </c>
      <c r="DH41" s="283">
        <f t="shared" si="71"/>
        <v>1.4133797357931174E-4</v>
      </c>
      <c r="DL41" s="258">
        <v>192.76856994628906</v>
      </c>
      <c r="DM41" s="258">
        <v>-3.0009410381317139</v>
      </c>
      <c r="DN41" s="258">
        <v>1248</v>
      </c>
      <c r="DO41" s="258">
        <v>1.930135342390374E+22</v>
      </c>
      <c r="DP41" s="258">
        <v>8.4121318869337364E+21</v>
      </c>
      <c r="DR41" s="50">
        <v>246</v>
      </c>
      <c r="DS41" s="46">
        <v>0.46648760835062875</v>
      </c>
      <c r="DT41" s="46">
        <v>0.41386888047857406</v>
      </c>
      <c r="DU41" s="46">
        <v>0.46685386399706996</v>
      </c>
      <c r="DV41" s="51">
        <v>0.40068367720669029</v>
      </c>
      <c r="DW41" s="287">
        <f t="shared" si="72"/>
        <v>0.62361698098534635</v>
      </c>
      <c r="DX41" s="287">
        <f t="shared" si="27"/>
        <v>245.74699225394576</v>
      </c>
      <c r="DY41" s="281">
        <f t="shared" si="28"/>
        <v>41.579285139800305</v>
      </c>
      <c r="DZ41" s="287">
        <f t="shared" si="29"/>
        <v>41.579512214899822</v>
      </c>
      <c r="EA41" s="287">
        <f t="shared" si="30"/>
        <v>41.4914241194327</v>
      </c>
      <c r="EB41" s="287">
        <f t="shared" si="31"/>
        <v>41.374608130728291</v>
      </c>
      <c r="EC41" s="287">
        <f t="shared" si="32"/>
        <v>41.121757921215952</v>
      </c>
      <c r="ED41" s="287">
        <f t="shared" si="73"/>
        <v>-6.3004133663213224E-2</v>
      </c>
      <c r="EE41" s="287">
        <f t="shared" si="33"/>
        <v>8.8088095467121263E-2</v>
      </c>
      <c r="EF41" s="287">
        <f t="shared" si="34"/>
        <v>0.20490408417153105</v>
      </c>
      <c r="EG41" s="287">
        <f t="shared" si="35"/>
        <v>0.20490408417153105</v>
      </c>
      <c r="EH41" s="281">
        <f t="shared" si="74"/>
        <v>8.7861020367604681E-2</v>
      </c>
      <c r="EI41" s="281">
        <f t="shared" si="36"/>
        <v>0.20467700907201447</v>
      </c>
      <c r="EJ41" s="281">
        <f t="shared" si="37"/>
        <v>0.45752721858435308</v>
      </c>
    </row>
    <row r="42" spans="2:140" x14ac:dyDescent="0.25">
      <c r="C42" s="50">
        <f t="shared" si="38"/>
        <v>10</v>
      </c>
      <c r="D42" s="51">
        <v>7.5747475099182813</v>
      </c>
      <c r="E42" s="260">
        <f t="shared" si="39"/>
        <v>17.587363220379846</v>
      </c>
      <c r="F42" s="265">
        <f t="shared" si="40"/>
        <v>15.534108469579111</v>
      </c>
      <c r="G42" s="265">
        <f t="shared" si="41"/>
        <v>-1.0913636246920294E-2</v>
      </c>
      <c r="H42" s="50">
        <v>30.558082580566406</v>
      </c>
      <c r="I42" s="216">
        <v>-70.954452514648437</v>
      </c>
      <c r="J42" s="50">
        <v>7360</v>
      </c>
      <c r="K42" s="46">
        <v>1</v>
      </c>
      <c r="L42" s="46">
        <v>1.6725111011520197E+22</v>
      </c>
      <c r="M42" s="46">
        <v>1.1942143167361265E+22</v>
      </c>
      <c r="N42" s="46">
        <v>115</v>
      </c>
      <c r="O42" s="46">
        <v>64</v>
      </c>
      <c r="P42" s="46">
        <v>0.47201367270951594</v>
      </c>
      <c r="Q42" s="46">
        <v>0.41530855154733565</v>
      </c>
      <c r="R42" s="46">
        <v>-1.6112626473340561</v>
      </c>
      <c r="S42" s="51"/>
      <c r="T42" s="315">
        <f t="shared" si="42"/>
        <v>41.343434263990858</v>
      </c>
      <c r="U42" s="315">
        <f t="shared" si="75"/>
        <v>1.2824757292548838E-3</v>
      </c>
      <c r="V42" s="350">
        <f t="shared" si="43"/>
        <v>6.4132292487705973E-5</v>
      </c>
      <c r="W42" s="350">
        <f t="shared" si="9"/>
        <v>5.642779232980104E-5</v>
      </c>
      <c r="X42" s="350">
        <f t="shared" si="44"/>
        <v>8.5422752747402262E-5</v>
      </c>
      <c r="Y42" s="360">
        <f t="shared" si="45"/>
        <v>42.954696911324916</v>
      </c>
      <c r="Z42" s="350">
        <f t="shared" si="46"/>
        <v>6.2520290935552414E-5</v>
      </c>
      <c r="AA42" s="350">
        <f t="shared" si="47"/>
        <v>5.8208761439131327E-5</v>
      </c>
      <c r="AB42" s="350">
        <f t="shared" si="48"/>
        <v>6.2520290935552414E-5</v>
      </c>
      <c r="AC42" s="350">
        <f t="shared" si="49"/>
        <v>5.8208761439131327E-5</v>
      </c>
      <c r="AD42" s="354">
        <f t="shared" si="10"/>
        <v>42.954696911324923</v>
      </c>
      <c r="AE42" s="354">
        <f t="shared" si="11"/>
        <v>42.954696911324923</v>
      </c>
      <c r="AF42" s="354" t="str">
        <f t="shared" si="11"/>
        <v/>
      </c>
      <c r="AG42" s="354" t="str">
        <f t="shared" si="11"/>
        <v/>
      </c>
      <c r="AH42" s="354" t="str">
        <f t="shared" si="11"/>
        <v/>
      </c>
      <c r="AI42" s="348">
        <f t="shared" si="76"/>
        <v>7.1554790195918372E-2</v>
      </c>
      <c r="AJ42" s="355">
        <f t="shared" si="50"/>
        <v>8.5422752747402262E-5</v>
      </c>
      <c r="AK42" s="359">
        <f t="shared" si="51"/>
        <v>10.033071078762759</v>
      </c>
      <c r="AL42" s="355">
        <f t="shared" si="52"/>
        <v>3.3071078762759499E-3</v>
      </c>
      <c r="AM42" s="335">
        <f t="shared" si="53"/>
        <v>-2.500167799212444</v>
      </c>
      <c r="AN42" s="351">
        <f t="shared" si="12"/>
        <v>18.715635744247589</v>
      </c>
      <c r="AQ42" s="266">
        <f t="shared" si="13"/>
        <v>29.702522004091154</v>
      </c>
      <c r="AR42" s="283">
        <f t="shared" si="14"/>
        <v>-23.567333390338078</v>
      </c>
      <c r="BL42" s="258">
        <v>74.45556640625</v>
      </c>
      <c r="BM42" s="260">
        <v>77.094528198242188</v>
      </c>
      <c r="BN42">
        <v>8.9148750305175781</v>
      </c>
      <c r="BO42" s="258">
        <v>9.126063346862793</v>
      </c>
      <c r="BP42" s="258">
        <v>167.10794067382812</v>
      </c>
      <c r="BQ42" s="260">
        <v>153.79290771484375</v>
      </c>
      <c r="BR42" s="258">
        <v>60.027484893798828</v>
      </c>
      <c r="BT42" s="258">
        <v>206.76878356933594</v>
      </c>
      <c r="BU42" s="258">
        <v>0.91554129123687744</v>
      </c>
      <c r="BV42" s="258">
        <v>126.66989898681641</v>
      </c>
      <c r="BW42" s="258">
        <v>5.0863404273986816</v>
      </c>
      <c r="BX42" s="258">
        <v>199.34678649902344</v>
      </c>
      <c r="BY42" s="258">
        <v>1.6276290416717529</v>
      </c>
      <c r="BZ42" s="258">
        <v>23.044296264648438</v>
      </c>
      <c r="CA42" s="258">
        <v>23.804073333740234</v>
      </c>
      <c r="CC42" s="283">
        <f t="shared" si="15"/>
        <v>30.558082580566406</v>
      </c>
      <c r="CD42" s="283">
        <f t="shared" si="16"/>
        <v>-70.954452514648437</v>
      </c>
      <c r="CF42" s="283">
        <f t="shared" si="54"/>
        <v>29.702522004091154</v>
      </c>
      <c r="CG42" s="272">
        <f t="shared" si="17"/>
        <v>28.865069079965092</v>
      </c>
      <c r="CH42" s="283">
        <f t="shared" si="55"/>
        <v>27.749390849677877</v>
      </c>
      <c r="CI42" s="272">
        <f t="shared" si="18"/>
        <v>-70.324291440602281</v>
      </c>
      <c r="CJ42" s="283">
        <f t="shared" si="56"/>
        <v>-0.13255816641522222</v>
      </c>
      <c r="CK42" s="283">
        <f t="shared" si="57"/>
        <v>27.505946106160337</v>
      </c>
      <c r="CL42" s="283">
        <f t="shared" si="58"/>
        <v>-3.6676452027410384</v>
      </c>
      <c r="CM42" s="283">
        <f t="shared" si="59"/>
        <v>33.302482688568936</v>
      </c>
      <c r="CN42" s="283">
        <f t="shared" si="60"/>
        <v>-3.6676452027410384</v>
      </c>
      <c r="CO42" s="283">
        <f t="shared" si="19"/>
        <v>-591.91949211953602</v>
      </c>
      <c r="CP42" s="268">
        <f t="shared" si="20"/>
        <v>10</v>
      </c>
      <c r="CQ42" s="283">
        <f t="shared" si="61"/>
        <v>-58.191949211953606</v>
      </c>
      <c r="CR42" s="283">
        <f t="shared" si="62"/>
        <v>30.501890481177757</v>
      </c>
      <c r="CS42" s="283">
        <f t="shared" si="63"/>
        <v>1</v>
      </c>
      <c r="CT42" s="283">
        <f t="shared" si="64"/>
        <v>-613.6737534129893</v>
      </c>
      <c r="CU42" s="283">
        <f t="shared" si="21"/>
        <v>21.754261293453254</v>
      </c>
      <c r="CV42" s="283">
        <f t="shared" si="65"/>
        <v>3.1754261293453254</v>
      </c>
      <c r="CW42" s="283">
        <f t="shared" si="66"/>
        <v>27.748893767221144</v>
      </c>
      <c r="CX42" s="283">
        <f t="shared" si="67"/>
        <v>0.16609402054783207</v>
      </c>
      <c r="CZ42" s="283">
        <f t="shared" si="22"/>
        <v>7360</v>
      </c>
      <c r="DA42" s="283">
        <f t="shared" si="23"/>
        <v>1.6725111011520197E+22</v>
      </c>
      <c r="DB42" s="283">
        <f t="shared" si="24"/>
        <v>1.1942143167361265E+22</v>
      </c>
      <c r="DC42" s="286">
        <f t="shared" si="68"/>
        <v>2.2724335613478528E+18</v>
      </c>
      <c r="DD42" s="286">
        <f t="shared" si="25"/>
        <v>1.6225737999132155E+18</v>
      </c>
      <c r="DE42" s="282">
        <f t="shared" si="69"/>
        <v>1.1575865077892134E-4</v>
      </c>
      <c r="DF42" s="282">
        <f t="shared" si="26"/>
        <v>8.5122114561110844E-5</v>
      </c>
      <c r="DG42" s="283">
        <f t="shared" si="70"/>
        <v>36.328579882213496</v>
      </c>
      <c r="DH42" s="283">
        <f t="shared" si="71"/>
        <v>1.4368660208074775E-4</v>
      </c>
      <c r="DL42" s="258">
        <v>190.80760192871094</v>
      </c>
      <c r="DM42" s="258">
        <v>-2.8992142677307129</v>
      </c>
      <c r="DN42" s="258">
        <v>1120</v>
      </c>
      <c r="DO42" s="258">
        <v>1.9104200838306253E+22</v>
      </c>
      <c r="DP42" s="258">
        <v>8.3038997291971033E+21</v>
      </c>
      <c r="DR42" s="50">
        <v>245</v>
      </c>
      <c r="DS42" s="46">
        <v>0.46441215968746186</v>
      </c>
      <c r="DT42" s="46">
        <v>0.41093883530704434</v>
      </c>
      <c r="DU42" s="46">
        <v>0.46697594921255037</v>
      </c>
      <c r="DV42" s="51">
        <v>0.40629959711878894</v>
      </c>
      <c r="DW42" s="287">
        <f t="shared" si="72"/>
        <v>0.62012045638656588</v>
      </c>
      <c r="DX42" s="287">
        <f t="shared" si="27"/>
        <v>244.36912662537586</v>
      </c>
      <c r="DY42" s="281">
        <f t="shared" si="28"/>
        <v>41.581563180007748</v>
      </c>
      <c r="DZ42" s="287">
        <f t="shared" si="29"/>
        <v>41.50426714776453</v>
      </c>
      <c r="EA42" s="287">
        <f t="shared" si="30"/>
        <v>41.491171789969741</v>
      </c>
      <c r="EB42" s="287">
        <f t="shared" si="31"/>
        <v>41.38021750901305</v>
      </c>
      <c r="EC42" s="287">
        <f t="shared" si="32"/>
        <v>41.138544195742469</v>
      </c>
      <c r="ED42" s="287">
        <f t="shared" si="73"/>
        <v>-0.138249200798505</v>
      </c>
      <c r="EE42" s="287">
        <f t="shared" si="33"/>
        <v>1.3095357794789209E-2</v>
      </c>
      <c r="EF42" s="287">
        <f t="shared" si="34"/>
        <v>0.12404963875147956</v>
      </c>
      <c r="EG42" s="287">
        <f t="shared" si="35"/>
        <v>0.12404963875147956</v>
      </c>
      <c r="EH42" s="281">
        <f t="shared" si="74"/>
        <v>9.0391390038007557E-2</v>
      </c>
      <c r="EI42" s="281">
        <f t="shared" si="36"/>
        <v>0.20134567099469791</v>
      </c>
      <c r="EJ42" s="281">
        <f t="shared" si="37"/>
        <v>0.44301898426527941</v>
      </c>
    </row>
    <row r="43" spans="2:140" x14ac:dyDescent="0.25">
      <c r="C43" s="50">
        <f t="shared" si="38"/>
        <v>11</v>
      </c>
      <c r="D43" s="51">
        <v>8.1283952596817812</v>
      </c>
      <c r="E43" s="260">
        <f t="shared" si="39"/>
        <v>18.200096278041499</v>
      </c>
      <c r="F43" s="265">
        <f t="shared" si="40"/>
        <v>15.5225555318997</v>
      </c>
      <c r="G43" s="265">
        <f t="shared" si="41"/>
        <v>-1.2185580276291276E-2</v>
      </c>
      <c r="H43" s="50">
        <v>29.769008636474609</v>
      </c>
      <c r="I43" s="216">
        <v>-69.428550720214844</v>
      </c>
      <c r="J43" s="50">
        <v>8512</v>
      </c>
      <c r="K43" s="46">
        <v>1</v>
      </c>
      <c r="L43" s="46">
        <v>1.7600191786189748E+22</v>
      </c>
      <c r="M43" s="46">
        <v>1.3491116844263164E+22</v>
      </c>
      <c r="N43" s="46">
        <v>133</v>
      </c>
      <c r="O43" s="46">
        <v>64</v>
      </c>
      <c r="P43" s="46">
        <v>0.5303058047976561</v>
      </c>
      <c r="Q43" s="46">
        <v>0.4695721174388085</v>
      </c>
      <c r="R43" s="46">
        <v>-1.4592199309784246</v>
      </c>
      <c r="S43" s="51"/>
      <c r="T43" s="315">
        <f t="shared" si="42"/>
        <v>41.524061789533967</v>
      </c>
      <c r="U43" s="315">
        <f t="shared" si="75"/>
        <v>0.1806275255431089</v>
      </c>
      <c r="V43" s="350">
        <f t="shared" si="43"/>
        <v>6.2300963909499077E-5</v>
      </c>
      <c r="W43" s="350">
        <f t="shared" si="9"/>
        <v>5.5165897255499118E-5</v>
      </c>
      <c r="X43" s="350">
        <f t="shared" si="44"/>
        <v>8.3214700168041174E-5</v>
      </c>
      <c r="Y43" s="360">
        <f t="shared" si="45"/>
        <v>42.983281720512394</v>
      </c>
      <c r="Z43" s="350">
        <f t="shared" si="46"/>
        <v>6.0875936100918293E-5</v>
      </c>
      <c r="AA43" s="350">
        <f t="shared" si="47"/>
        <v>5.6734528533283013E-5</v>
      </c>
      <c r="AB43" s="350">
        <f t="shared" si="48"/>
        <v>6.0875936100918293E-5</v>
      </c>
      <c r="AC43" s="350">
        <f t="shared" si="49"/>
        <v>5.6734528533283013E-5</v>
      </c>
      <c r="AD43" s="354">
        <f t="shared" si="10"/>
        <v>42.983281720512394</v>
      </c>
      <c r="AE43" s="354">
        <f t="shared" si="11"/>
        <v>42.983281720512394</v>
      </c>
      <c r="AF43" s="354" t="str">
        <f t="shared" si="11"/>
        <v/>
      </c>
      <c r="AG43" s="354" t="str">
        <f t="shared" si="11"/>
        <v/>
      </c>
      <c r="AH43" s="354" t="str">
        <f t="shared" si="11"/>
        <v/>
      </c>
      <c r="AI43" s="348">
        <f t="shared" si="76"/>
        <v>2.8584809187471194E-2</v>
      </c>
      <c r="AJ43" s="355">
        <f t="shared" si="50"/>
        <v>8.3214700168041174E-5</v>
      </c>
      <c r="AK43" s="359">
        <f t="shared" si="51"/>
        <v>10.7912348440409</v>
      </c>
      <c r="AL43" s="355">
        <f t="shared" si="52"/>
        <v>-2.0876515595909952E-2</v>
      </c>
      <c r="AM43" s="335">
        <f t="shared" si="53"/>
        <v>-2.7276379940862316</v>
      </c>
      <c r="AN43" s="351">
        <f t="shared" si="12"/>
        <v>18.4881655493738</v>
      </c>
      <c r="AQ43" s="266">
        <f t="shared" si="13"/>
        <v>29.475287441421219</v>
      </c>
      <c r="AR43" s="283">
        <f t="shared" si="14"/>
        <v>-22.378952664091052</v>
      </c>
      <c r="BL43" s="258">
        <v>73.549652099609375</v>
      </c>
      <c r="BM43" s="260">
        <v>113.88796234130859</v>
      </c>
      <c r="BN43">
        <v>11.671308517456055</v>
      </c>
      <c r="BO43" s="258">
        <v>5.1478204727172852</v>
      </c>
      <c r="BP43" s="258">
        <v>161.81805419921875</v>
      </c>
      <c r="BQ43" s="260">
        <v>71.873260498046875</v>
      </c>
      <c r="BR43" s="258">
        <v>89.632331848144531</v>
      </c>
      <c r="BT43" s="258">
        <v>204.68281555175781</v>
      </c>
      <c r="BU43" s="258">
        <v>0.71208769083023071</v>
      </c>
      <c r="BV43" s="258">
        <v>119.28307342529297</v>
      </c>
      <c r="BW43" s="258">
        <v>4.9846138954162598</v>
      </c>
      <c r="BX43" s="258">
        <v>197.60458374023437</v>
      </c>
      <c r="BY43" s="258">
        <v>1.1189949512481689</v>
      </c>
      <c r="BZ43" s="258">
        <v>21.861661911010742</v>
      </c>
      <c r="CA43" s="258">
        <v>25.329977035522461</v>
      </c>
      <c r="CC43" s="283">
        <f t="shared" si="15"/>
        <v>29.769008636474609</v>
      </c>
      <c r="CD43" s="283">
        <f t="shared" si="16"/>
        <v>-69.428550720214844</v>
      </c>
      <c r="CF43" s="283">
        <f t="shared" si="54"/>
        <v>29.475287441421219</v>
      </c>
      <c r="CG43" s="272">
        <f t="shared" si="17"/>
        <v>28.864921210066118</v>
      </c>
      <c r="CH43" s="283">
        <f t="shared" si="55"/>
        <v>27.748918443872007</v>
      </c>
      <c r="CI43" s="272">
        <f t="shared" si="18"/>
        <v>-69.926994994855221</v>
      </c>
      <c r="CJ43" s="283">
        <f t="shared" si="56"/>
        <v>-0.13180928025806843</v>
      </c>
      <c r="CK43" s="283">
        <f t="shared" si="57"/>
        <v>27.508216733510551</v>
      </c>
      <c r="CL43" s="283">
        <f t="shared" si="58"/>
        <v>-3.6469832666013273</v>
      </c>
      <c r="CM43" s="283">
        <f t="shared" si="59"/>
        <v>33.30475331591915</v>
      </c>
      <c r="CN43" s="283">
        <f t="shared" si="60"/>
        <v>-3.6469832666013273</v>
      </c>
      <c r="CO43" s="283">
        <f t="shared" si="19"/>
        <v>-589.62808135564308</v>
      </c>
      <c r="CP43" s="268">
        <f t="shared" si="20"/>
        <v>11</v>
      </c>
      <c r="CQ43" s="283">
        <f t="shared" si="61"/>
        <v>-57.862808135564308</v>
      </c>
      <c r="CR43" s="283">
        <f t="shared" si="62"/>
        <v>30.501890890613229</v>
      </c>
      <c r="CS43" s="283">
        <f t="shared" si="63"/>
        <v>1.0000170242961659</v>
      </c>
      <c r="CT43" s="283">
        <f t="shared" si="64"/>
        <v>-610.57804338909909</v>
      </c>
      <c r="CU43" s="283">
        <f t="shared" si="21"/>
        <v>20.949962033456032</v>
      </c>
      <c r="CV43" s="283">
        <f t="shared" si="65"/>
        <v>3.1949962033456032</v>
      </c>
      <c r="CW43" s="283">
        <f t="shared" si="66"/>
        <v>27.748415224106314</v>
      </c>
      <c r="CX43" s="283">
        <f t="shared" si="67"/>
        <v>0.16711479660710141</v>
      </c>
      <c r="CZ43" s="283">
        <f t="shared" si="22"/>
        <v>8512</v>
      </c>
      <c r="DA43" s="283">
        <f t="shared" si="23"/>
        <v>1.7600191786189748E+22</v>
      </c>
      <c r="DB43" s="283">
        <f t="shared" si="24"/>
        <v>1.3491116844263164E+22</v>
      </c>
      <c r="DC43" s="286">
        <f t="shared" si="68"/>
        <v>2.0676917042046226E+18</v>
      </c>
      <c r="DD43" s="286">
        <f t="shared" si="25"/>
        <v>1.5849526367790372E+18</v>
      </c>
      <c r="DE43" s="282">
        <f t="shared" si="69"/>
        <v>1.0480623044372899E-4</v>
      </c>
      <c r="DF43" s="282">
        <f t="shared" si="26"/>
        <v>8.3109615515270351E-5</v>
      </c>
      <c r="DG43" s="283">
        <f t="shared" si="70"/>
        <v>38.413837636100141</v>
      </c>
      <c r="DH43" s="283">
        <f t="shared" si="71"/>
        <v>1.3375931418379839E-4</v>
      </c>
      <c r="DL43" s="258">
        <v>187.49504089355469</v>
      </c>
      <c r="DM43" s="258">
        <v>-2.4923069477081299</v>
      </c>
      <c r="DN43" s="258">
        <v>1248</v>
      </c>
      <c r="DO43" s="258">
        <v>1.8764083804673162E+22</v>
      </c>
      <c r="DP43" s="258">
        <v>8.1956675714604713E+21</v>
      </c>
      <c r="DR43" s="50">
        <v>244</v>
      </c>
      <c r="DS43" s="46">
        <v>0.46245879623977537</v>
      </c>
      <c r="DT43" s="46">
        <v>0.40959589793675988</v>
      </c>
      <c r="DU43" s="46">
        <v>0.46197045537785375</v>
      </c>
      <c r="DV43" s="51">
        <v>0.40300329630081799</v>
      </c>
      <c r="DW43" s="287">
        <f t="shared" si="72"/>
        <v>0.61776770539270076</v>
      </c>
      <c r="DX43" s="287">
        <f t="shared" si="27"/>
        <v>243.44198464897985</v>
      </c>
      <c r="DY43" s="281">
        <f t="shared" si="28"/>
        <v>41.582458727248707</v>
      </c>
      <c r="DZ43" s="287">
        <f t="shared" si="29"/>
        <v>41.531044205848033</v>
      </c>
      <c r="EA43" s="287">
        <f t="shared" si="30"/>
        <v>41.490852016160183</v>
      </c>
      <c r="EB43" s="287">
        <f t="shared" si="31"/>
        <v>41.385681084589791</v>
      </c>
      <c r="EC43" s="287">
        <f t="shared" si="32"/>
        <v>41.155050754955766</v>
      </c>
      <c r="ED43" s="287">
        <f t="shared" si="73"/>
        <v>-0.11147214271500161</v>
      </c>
      <c r="EE43" s="287">
        <f t="shared" si="33"/>
        <v>4.0192189687850544E-2</v>
      </c>
      <c r="EF43" s="287">
        <f t="shared" si="34"/>
        <v>0.14536312125824224</v>
      </c>
      <c r="EG43" s="287">
        <f t="shared" si="35"/>
        <v>0.14536312125824224</v>
      </c>
      <c r="EH43" s="281">
        <f t="shared" si="74"/>
        <v>9.1606711088523696E-2</v>
      </c>
      <c r="EI43" s="281">
        <f t="shared" si="36"/>
        <v>0.1967776426589154</v>
      </c>
      <c r="EJ43" s="281">
        <f t="shared" si="37"/>
        <v>0.42740797229294003</v>
      </c>
    </row>
    <row r="44" spans="2:140" x14ac:dyDescent="0.25">
      <c r="C44" s="50">
        <f t="shared" si="38"/>
        <v>12</v>
      </c>
      <c r="D44" s="51">
        <v>9.889782096593315</v>
      </c>
      <c r="E44" s="260">
        <f t="shared" si="39"/>
        <v>19.903734456231454</v>
      </c>
      <c r="F44" s="265">
        <f t="shared" si="40"/>
        <v>15.509750525086586</v>
      </c>
      <c r="G44" s="265">
        <f t="shared" si="41"/>
        <v>-1.3417875958438363E-2</v>
      </c>
      <c r="H44" s="50">
        <v>29.098100662231445</v>
      </c>
      <c r="I44" s="216">
        <v>-70.038909912109375</v>
      </c>
      <c r="J44" s="50">
        <v>7488</v>
      </c>
      <c r="K44" s="46">
        <v>1</v>
      </c>
      <c r="L44" s="46">
        <v>1.5146160918094705E+22</v>
      </c>
      <c r="M44" s="46">
        <v>1.1583002638626662E+22</v>
      </c>
      <c r="N44" s="46">
        <v>117</v>
      </c>
      <c r="O44" s="46">
        <v>64</v>
      </c>
      <c r="P44" s="46">
        <v>0.45614356344991758</v>
      </c>
      <c r="Q44" s="46">
        <v>0.40255142525788928</v>
      </c>
      <c r="R44" s="46">
        <v>-1.5932899026377707</v>
      </c>
      <c r="S44" s="51"/>
      <c r="T44" s="315">
        <f t="shared" si="42"/>
        <v>41.428736810876941</v>
      </c>
      <c r="U44" s="315">
        <f t="shared" si="75"/>
        <v>-9.5324978657025383E-2</v>
      </c>
      <c r="V44" s="350">
        <f t="shared" si="43"/>
        <v>6.0916608366709078E-5</v>
      </c>
      <c r="W44" s="350">
        <f t="shared" si="9"/>
        <v>5.3759538629525813E-5</v>
      </c>
      <c r="X44" s="350">
        <f t="shared" si="44"/>
        <v>8.1246053249142442E-5</v>
      </c>
      <c r="Y44" s="360">
        <f t="shared" si="45"/>
        <v>43.022026713514713</v>
      </c>
      <c r="Z44" s="350">
        <f t="shared" si="46"/>
        <v>5.9398295773303889E-5</v>
      </c>
      <c r="AA44" s="350">
        <f t="shared" si="47"/>
        <v>5.5432514175252763E-5</v>
      </c>
      <c r="AB44" s="350">
        <f t="shared" si="48"/>
        <v>5.9398295773303889E-5</v>
      </c>
      <c r="AC44" s="350">
        <f t="shared" si="49"/>
        <v>5.5432514175252763E-5</v>
      </c>
      <c r="AD44" s="354">
        <f t="shared" si="10"/>
        <v>43.022026713514713</v>
      </c>
      <c r="AE44" s="354">
        <f t="shared" si="11"/>
        <v>43.022026713514713</v>
      </c>
      <c r="AF44" s="354" t="str">
        <f t="shared" si="11"/>
        <v/>
      </c>
      <c r="AG44" s="354" t="str">
        <f t="shared" si="11"/>
        <v/>
      </c>
      <c r="AH44" s="354" t="str">
        <f t="shared" si="11"/>
        <v/>
      </c>
      <c r="AI44" s="348">
        <f t="shared" si="76"/>
        <v>3.874499300231804E-2</v>
      </c>
      <c r="AJ44" s="355">
        <f t="shared" si="50"/>
        <v>8.1246053249142442E-5</v>
      </c>
      <c r="AK44" s="359">
        <f t="shared" si="51"/>
        <v>11.818880317819094</v>
      </c>
      <c r="AL44" s="355">
        <f t="shared" si="52"/>
        <v>-1.8111968218090625E-2</v>
      </c>
      <c r="AM44" s="335">
        <f t="shared" si="53"/>
        <v>-2.9355935860014486</v>
      </c>
      <c r="AN44" s="351">
        <f t="shared" si="12"/>
        <v>18.280209957458585</v>
      </c>
      <c r="AQ44" s="266">
        <f t="shared" si="13"/>
        <v>29.277292838939623</v>
      </c>
      <c r="AR44" s="283">
        <f t="shared" si="14"/>
        <v>-23.326832924172159</v>
      </c>
      <c r="BL44" s="258">
        <v>23.946502685546875</v>
      </c>
      <c r="BM44" s="260">
        <v>111.78025817871094</v>
      </c>
      <c r="BN44">
        <v>15.188833236694336</v>
      </c>
      <c r="BO44" s="258">
        <v>11.228723526000977</v>
      </c>
      <c r="BP44" s="258">
        <v>130.30099487304687</v>
      </c>
      <c r="BQ44" s="260">
        <v>69.613914489746094</v>
      </c>
      <c r="BR44" s="258">
        <v>129.63359069824219</v>
      </c>
      <c r="BT44" s="258">
        <v>202.83903503417969</v>
      </c>
      <c r="BU44" s="258">
        <v>0.61036086082458496</v>
      </c>
      <c r="BV44" s="258">
        <v>112.193115234375</v>
      </c>
      <c r="BW44" s="258">
        <v>5.9001550674438477</v>
      </c>
      <c r="BX44" s="258">
        <v>195.29985046386719</v>
      </c>
      <c r="BY44" s="258">
        <v>1.9328094720840454</v>
      </c>
      <c r="BZ44" s="258">
        <v>20.732738494873047</v>
      </c>
      <c r="CA44" s="258">
        <v>28.280054092407227</v>
      </c>
      <c r="CC44" s="283">
        <f t="shared" si="15"/>
        <v>29.098100662231445</v>
      </c>
      <c r="CD44" s="283">
        <f t="shared" si="16"/>
        <v>-70.038909912109375</v>
      </c>
      <c r="CF44" s="283">
        <f t="shared" si="54"/>
        <v>29.277292838939623</v>
      </c>
      <c r="CG44" s="272">
        <f t="shared" si="17"/>
        <v>28.863149633092878</v>
      </c>
      <c r="CH44" s="283">
        <f t="shared" si="55"/>
        <v>27.743259342264878</v>
      </c>
      <c r="CI44" s="272">
        <f t="shared" si="18"/>
        <v>-69.525793220750643</v>
      </c>
      <c r="CJ44" s="283">
        <f t="shared" si="56"/>
        <v>-0.13105303273038796</v>
      </c>
      <c r="CK44" s="283">
        <f t="shared" si="57"/>
        <v>27.505356315333326</v>
      </c>
      <c r="CL44" s="283">
        <f t="shared" si="58"/>
        <v>-3.6254396835032883</v>
      </c>
      <c r="CM44" s="283">
        <f t="shared" si="59"/>
        <v>33.301892897741922</v>
      </c>
      <c r="CN44" s="283">
        <f t="shared" si="60"/>
        <v>-3.6254396835032883</v>
      </c>
      <c r="CO44" s="283">
        <f t="shared" si="19"/>
        <v>-587.28581911313358</v>
      </c>
      <c r="CP44" s="268">
        <f t="shared" si="20"/>
        <v>12</v>
      </c>
      <c r="CQ44" s="283">
        <f t="shared" si="61"/>
        <v>-57.52858191131336</v>
      </c>
      <c r="CR44" s="283">
        <f t="shared" si="62"/>
        <v>30.500547388831908</v>
      </c>
      <c r="CS44" s="283">
        <f t="shared" si="63"/>
        <v>1.0002210089066088</v>
      </c>
      <c r="CT44" s="283">
        <f t="shared" si="64"/>
        <v>-607.43881784476685</v>
      </c>
      <c r="CU44" s="283">
        <f t="shared" si="21"/>
        <v>20.152998731633247</v>
      </c>
      <c r="CV44" s="283">
        <f t="shared" si="65"/>
        <v>3.2152998731633247</v>
      </c>
      <c r="CW44" s="283">
        <f t="shared" si="66"/>
        <v>27.742749810375798</v>
      </c>
      <c r="CX44" s="283">
        <f t="shared" si="67"/>
        <v>0.16814247250782846</v>
      </c>
      <c r="CZ44" s="283">
        <f t="shared" si="22"/>
        <v>7488</v>
      </c>
      <c r="DA44" s="283">
        <f t="shared" si="23"/>
        <v>1.5146160918094705E+22</v>
      </c>
      <c r="DB44" s="283">
        <f t="shared" si="24"/>
        <v>1.1583002638626662E+22</v>
      </c>
      <c r="DC44" s="286">
        <f t="shared" si="68"/>
        <v>2.0227244815831603E+18</v>
      </c>
      <c r="DD44" s="286">
        <f t="shared" si="25"/>
        <v>1.5468753523806973E+18</v>
      </c>
      <c r="DE44" s="282">
        <f t="shared" si="69"/>
        <v>1.0240076274734149E-4</v>
      </c>
      <c r="DF44" s="282">
        <f t="shared" si="26"/>
        <v>8.1072716808907951E-5</v>
      </c>
      <c r="DG44" s="283">
        <f t="shared" si="70"/>
        <v>38.369358621742933</v>
      </c>
      <c r="DH44" s="283">
        <f t="shared" si="71"/>
        <v>1.3060896455456151E-4</v>
      </c>
      <c r="DL44" s="258">
        <v>185.84658813476562</v>
      </c>
      <c r="DM44" s="258">
        <v>-2.6957604885101318</v>
      </c>
      <c r="DN44" s="258">
        <v>1152</v>
      </c>
      <c r="DO44" s="258">
        <v>1.7171298442082932E+22</v>
      </c>
      <c r="DP44" s="258">
        <v>7.4929511918015894E+21</v>
      </c>
      <c r="DR44" s="50">
        <v>243</v>
      </c>
      <c r="DS44" s="46">
        <v>0.46136002930045172</v>
      </c>
      <c r="DT44" s="46">
        <v>0.40739836405811258</v>
      </c>
      <c r="DU44" s="46">
        <v>0.46136002930045172</v>
      </c>
      <c r="DV44" s="51">
        <v>0.40068367720669029</v>
      </c>
      <c r="DW44" s="287">
        <f t="shared" si="72"/>
        <v>0.61548883310206381</v>
      </c>
      <c r="DX44" s="287">
        <f t="shared" si="27"/>
        <v>242.54395584567496</v>
      </c>
      <c r="DY44" s="281">
        <f t="shared" si="28"/>
        <v>41.582084828292579</v>
      </c>
      <c r="DZ44" s="287">
        <f t="shared" si="29"/>
        <v>41.445722127951463</v>
      </c>
      <c r="EA44" s="287">
        <f t="shared" si="30"/>
        <v>41.490464798004012</v>
      </c>
      <c r="EB44" s="287">
        <f t="shared" si="31"/>
        <v>41.390998857458499</v>
      </c>
      <c r="EC44" s="287">
        <f t="shared" si="32"/>
        <v>41.171277598855845</v>
      </c>
      <c r="ED44" s="287">
        <f t="shared" si="73"/>
        <v>-0.19679422061157226</v>
      </c>
      <c r="EE44" s="287">
        <f t="shared" si="33"/>
        <v>-4.4742670052549727E-2</v>
      </c>
      <c r="EF44" s="287">
        <f t="shared" si="34"/>
        <v>5.4723270492964105E-2</v>
      </c>
      <c r="EG44" s="287">
        <f t="shared" si="35"/>
        <v>5.4723270492964105E-2</v>
      </c>
      <c r="EH44" s="281">
        <f t="shared" si="74"/>
        <v>9.1620030288567023E-2</v>
      </c>
      <c r="EI44" s="281">
        <f t="shared" si="36"/>
        <v>0.19108597083408085</v>
      </c>
      <c r="EJ44" s="281">
        <f t="shared" si="37"/>
        <v>0.41080722943673464</v>
      </c>
    </row>
    <row r="45" spans="2:140" x14ac:dyDescent="0.25">
      <c r="C45" s="50">
        <f t="shared" si="38"/>
        <v>13</v>
      </c>
      <c r="D45" s="51">
        <v>7.5265800099702718</v>
      </c>
      <c r="E45" s="260">
        <f t="shared" si="39"/>
        <v>17.531953653643356</v>
      </c>
      <c r="F45" s="265">
        <f t="shared" si="40"/>
        <v>15.495732793989019</v>
      </c>
      <c r="G45" s="265">
        <f t="shared" si="41"/>
        <v>-1.4611129455540897E-2</v>
      </c>
      <c r="H45" s="50">
        <v>28.337347030639648</v>
      </c>
      <c r="I45" s="216">
        <v>-68.919914245605469</v>
      </c>
      <c r="J45" s="50">
        <v>8512</v>
      </c>
      <c r="K45" s="46">
        <v>1</v>
      </c>
      <c r="L45" s="46">
        <v>1.675393448894673E+22</v>
      </c>
      <c r="M45" s="46">
        <v>1.2842012132617635E+22</v>
      </c>
      <c r="N45" s="46">
        <v>133</v>
      </c>
      <c r="O45" s="46">
        <v>64</v>
      </c>
      <c r="P45" s="46">
        <v>0.47347860587194041</v>
      </c>
      <c r="Q45" s="46">
        <v>0.42013062320698286</v>
      </c>
      <c r="R45" s="46">
        <v>-1.4592199309784246</v>
      </c>
      <c r="S45" s="51"/>
      <c r="T45" s="315">
        <f t="shared" si="42"/>
        <v>41.583528218583062</v>
      </c>
      <c r="U45" s="315">
        <f t="shared" si="75"/>
        <v>0.15479140770612076</v>
      </c>
      <c r="V45" s="350">
        <f t="shared" si="43"/>
        <v>5.5624836216158412E-5</v>
      </c>
      <c r="W45" s="350">
        <f t="shared" si="9"/>
        <v>4.9357451034654939E-5</v>
      </c>
      <c r="X45" s="350">
        <f t="shared" si="44"/>
        <v>7.4365854911463287E-5</v>
      </c>
      <c r="Y45" s="360">
        <f t="shared" si="45"/>
        <v>43.04274814956149</v>
      </c>
      <c r="Z45" s="350">
        <f t="shared" si="46"/>
        <v>5.4349888088820336E-5</v>
      </c>
      <c r="AA45" s="350">
        <f t="shared" si="47"/>
        <v>5.0757955449816075E-5</v>
      </c>
      <c r="AB45" s="350">
        <f t="shared" si="48"/>
        <v>5.4349888088820336E-5</v>
      </c>
      <c r="AC45" s="350">
        <f t="shared" si="49"/>
        <v>5.0757955449816075E-5</v>
      </c>
      <c r="AD45" s="354">
        <f t="shared" si="10"/>
        <v>43.04274814956149</v>
      </c>
      <c r="AE45" s="354">
        <f t="shared" si="11"/>
        <v>43.04274814956149</v>
      </c>
      <c r="AF45" s="354" t="str">
        <f t="shared" si="11"/>
        <v/>
      </c>
      <c r="AG45" s="354" t="str">
        <f t="shared" si="11"/>
        <v/>
      </c>
      <c r="AH45" s="354" t="str">
        <f t="shared" si="11"/>
        <v/>
      </c>
      <c r="AI45" s="348">
        <f t="shared" si="76"/>
        <v>2.0721436046777342E-2</v>
      </c>
      <c r="AJ45" s="355">
        <f t="shared" si="50"/>
        <v>7.4365854911463287E-5</v>
      </c>
      <c r="AK45" s="359">
        <f t="shared" si="51"/>
        <v>12.368481396915513</v>
      </c>
      <c r="AL45" s="355">
        <f t="shared" si="52"/>
        <v>-6.3151860308448701E-2</v>
      </c>
      <c r="AM45" s="335">
        <f t="shared" si="53"/>
        <v>-3.7041675489962751</v>
      </c>
      <c r="AN45" s="351">
        <f t="shared" si="12"/>
        <v>17.511635994463759</v>
      </c>
      <c r="AQ45" s="266">
        <f t="shared" si="13"/>
        <v>29.047183775049014</v>
      </c>
      <c r="AR45" s="283">
        <f t="shared" si="14"/>
        <v>-22.545358325854828</v>
      </c>
      <c r="BL45" s="258">
        <v>59.723667144775391</v>
      </c>
      <c r="BM45" s="260">
        <v>41.918548583984375</v>
      </c>
      <c r="BN45">
        <v>21.144830703735352</v>
      </c>
      <c r="BO45" s="258">
        <v>14.789361953735352</v>
      </c>
      <c r="BP45" s="258">
        <v>133.95179748535156</v>
      </c>
      <c r="BQ45" s="260">
        <v>139.87799072265625</v>
      </c>
      <c r="BR45" s="258">
        <v>40.030296325683594</v>
      </c>
      <c r="BT45" s="258">
        <v>199.7296142578125</v>
      </c>
      <c r="BU45" s="258">
        <v>2.5431702136993408</v>
      </c>
      <c r="BV45" s="258">
        <v>106.47037506103516</v>
      </c>
      <c r="BW45" s="258">
        <v>5.4932479858398437</v>
      </c>
      <c r="BX45" s="258">
        <v>193.33888244628906</v>
      </c>
      <c r="BY45" s="258">
        <v>2.1362631320953369</v>
      </c>
      <c r="BZ45" s="258">
        <v>19.639947891235352</v>
      </c>
      <c r="CA45" s="258">
        <v>31.026678085327148</v>
      </c>
      <c r="CC45" s="283">
        <f t="shared" si="15"/>
        <v>28.337347030639648</v>
      </c>
      <c r="CD45" s="283">
        <f t="shared" si="16"/>
        <v>-68.919914245605469</v>
      </c>
      <c r="CF45" s="283">
        <f t="shared" si="54"/>
        <v>29.047183775049014</v>
      </c>
      <c r="CG45" s="272">
        <f t="shared" si="17"/>
        <v>28.859801078786671</v>
      </c>
      <c r="CH45" s="283">
        <f t="shared" si="55"/>
        <v>27.73256591769902</v>
      </c>
      <c r="CI45" s="272">
        <f t="shared" si="18"/>
        <v>-69.120745002315488</v>
      </c>
      <c r="CJ45" s="283">
        <f t="shared" si="56"/>
        <v>-0.13028953482595665</v>
      </c>
      <c r="CK45" s="283">
        <f t="shared" si="57"/>
        <v>27.497513523324493</v>
      </c>
      <c r="CL45" s="283">
        <f t="shared" si="58"/>
        <v>-3.6030490440886127</v>
      </c>
      <c r="CM45" s="283">
        <f t="shared" si="59"/>
        <v>33.294050105733092</v>
      </c>
      <c r="CN45" s="283">
        <f t="shared" si="60"/>
        <v>-3.6030490440886127</v>
      </c>
      <c r="CO45" s="283">
        <f t="shared" si="19"/>
        <v>-584.89404254324256</v>
      </c>
      <c r="CP45" s="268">
        <f t="shared" si="20"/>
        <v>13</v>
      </c>
      <c r="CQ45" s="283">
        <f t="shared" si="61"/>
        <v>-57.189404254324252</v>
      </c>
      <c r="CR45" s="283">
        <f t="shared" si="62"/>
        <v>30.49789881279095</v>
      </c>
      <c r="CS45" s="283">
        <f t="shared" si="63"/>
        <v>1.0006066850081159</v>
      </c>
      <c r="CT45" s="283">
        <f t="shared" si="64"/>
        <v>-604.25752841344411</v>
      </c>
      <c r="CU45" s="283">
        <f t="shared" si="21"/>
        <v>19.3634858702016</v>
      </c>
      <c r="CV45" s="283">
        <f t="shared" si="65"/>
        <v>3.23634858702016</v>
      </c>
      <c r="CW45" s="283">
        <f t="shared" si="66"/>
        <v>27.73204989174646</v>
      </c>
      <c r="CX45" s="283">
        <f t="shared" si="67"/>
        <v>0.16917795721190088</v>
      </c>
      <c r="CZ45" s="283">
        <f t="shared" si="22"/>
        <v>8512</v>
      </c>
      <c r="DA45" s="283">
        <f t="shared" si="23"/>
        <v>1.675393448894673E+22</v>
      </c>
      <c r="DB45" s="283">
        <f t="shared" si="24"/>
        <v>1.2842012132617635E+22</v>
      </c>
      <c r="DC45" s="286">
        <f t="shared" si="68"/>
        <v>1.9682723788706214E+18</v>
      </c>
      <c r="DD45" s="286">
        <f t="shared" si="25"/>
        <v>1.5086950343770719E+18</v>
      </c>
      <c r="DE45" s="282">
        <f t="shared" si="69"/>
        <v>9.9487912754847851E-5</v>
      </c>
      <c r="DF45" s="282">
        <f t="shared" si="26"/>
        <v>7.9030306443281145E-5</v>
      </c>
      <c r="DG45" s="283">
        <f t="shared" si="70"/>
        <v>38.462608047165098</v>
      </c>
      <c r="DH45" s="283">
        <f t="shared" si="71"/>
        <v>1.2705760158619061E-4</v>
      </c>
      <c r="DL45" s="258">
        <v>184.1512451171875</v>
      </c>
      <c r="DM45" s="258">
        <v>-1.9836728572845459</v>
      </c>
      <c r="DN45" s="258">
        <v>1152</v>
      </c>
      <c r="DO45" s="258">
        <v>1.7005275212106101E+22</v>
      </c>
      <c r="DP45" s="258">
        <v>7.4451042192735443E+21</v>
      </c>
      <c r="DR45" s="50">
        <v>242</v>
      </c>
      <c r="DS45" s="46">
        <v>0.45965083628372605</v>
      </c>
      <c r="DT45" s="46">
        <v>0.40642168233426934</v>
      </c>
      <c r="DU45" s="46">
        <v>0.46490050054938348</v>
      </c>
      <c r="DV45" s="51">
        <v>0.39555609815651327</v>
      </c>
      <c r="DW45" s="287">
        <f t="shared" si="72"/>
        <v>0.61356130514215645</v>
      </c>
      <c r="DX45" s="287">
        <f t="shared" si="27"/>
        <v>241.78438031602187</v>
      </c>
      <c r="DY45" s="281">
        <f t="shared" si="28"/>
        <v>41.580549498698218</v>
      </c>
      <c r="DZ45" s="287">
        <f t="shared" si="29"/>
        <v>41.483002991734644</v>
      </c>
      <c r="EA45" s="287">
        <f t="shared" si="30"/>
        <v>41.490010135501244</v>
      </c>
      <c r="EB45" s="287">
        <f t="shared" si="31"/>
        <v>41.396170827619187</v>
      </c>
      <c r="EC45" s="287">
        <f t="shared" si="32"/>
        <v>41.187224727442697</v>
      </c>
      <c r="ED45" s="287">
        <f t="shared" si="73"/>
        <v>-0.1595133568283913</v>
      </c>
      <c r="EE45" s="287">
        <f t="shared" si="33"/>
        <v>-7.0071437666001657E-3</v>
      </c>
      <c r="EF45" s="287">
        <f t="shared" si="34"/>
        <v>8.6832164115456578E-2</v>
      </c>
      <c r="EG45" s="287">
        <f t="shared" si="35"/>
        <v>8.6832164115456578E-2</v>
      </c>
      <c r="EH45" s="281">
        <f t="shared" si="74"/>
        <v>9.0539363196974421E-2</v>
      </c>
      <c r="EI45" s="281">
        <f t="shared" si="36"/>
        <v>0.18437867107903116</v>
      </c>
      <c r="EJ45" s="281">
        <f t="shared" si="37"/>
        <v>0.39332477125552145</v>
      </c>
    </row>
    <row r="46" spans="2:140" x14ac:dyDescent="0.25">
      <c r="C46" s="50">
        <f t="shared" si="38"/>
        <v>14</v>
      </c>
      <c r="D46" s="51">
        <v>9.9737948417495943</v>
      </c>
      <c r="E46" s="260">
        <f t="shared" si="39"/>
        <v>19.977208613094181</v>
      </c>
      <c r="F46" s="265">
        <f t="shared" si="40"/>
        <v>15.48054107979241</v>
      </c>
      <c r="G46" s="265">
        <f t="shared" si="41"/>
        <v>-1.576594193606573E-2</v>
      </c>
      <c r="H46" s="50">
        <v>27.542411804199219</v>
      </c>
      <c r="I46" s="216">
        <v>-68.106101989746094</v>
      </c>
      <c r="J46" s="50">
        <v>9024</v>
      </c>
      <c r="K46" s="46">
        <v>1</v>
      </c>
      <c r="L46" s="46">
        <v>1.7228945396935999E+22</v>
      </c>
      <c r="M46" s="46">
        <v>1.3276670172209755E+22</v>
      </c>
      <c r="N46" s="46">
        <v>141</v>
      </c>
      <c r="O46" s="46">
        <v>64</v>
      </c>
      <c r="P46" s="46">
        <v>0.51870841726179573</v>
      </c>
      <c r="Q46" s="46">
        <v>0.46206433498138316</v>
      </c>
      <c r="R46" s="46">
        <v>-1.3986596024227103</v>
      </c>
      <c r="S46" s="51"/>
      <c r="T46" s="315">
        <f t="shared" si="42"/>
        <v>41.694580336001522</v>
      </c>
      <c r="U46" s="315">
        <f t="shared" si="75"/>
        <v>0.11105211741845977</v>
      </c>
      <c r="V46" s="350">
        <f t="shared" si="43"/>
        <v>5.7480985955429488E-5</v>
      </c>
      <c r="W46" s="350">
        <f t="shared" si="9"/>
        <v>5.120393783038377E-5</v>
      </c>
      <c r="X46" s="350">
        <f t="shared" si="44"/>
        <v>7.697991293672712E-5</v>
      </c>
      <c r="Y46" s="360">
        <f t="shared" si="45"/>
        <v>43.093239938424233</v>
      </c>
      <c r="Z46" s="350">
        <f t="shared" si="46"/>
        <v>5.621403392716834E-5</v>
      </c>
      <c r="AA46" s="350">
        <f t="shared" si="47"/>
        <v>5.2591723544501323E-5</v>
      </c>
      <c r="AB46" s="350">
        <f t="shared" si="48"/>
        <v>5.621403392716834E-5</v>
      </c>
      <c r="AC46" s="350">
        <f t="shared" si="49"/>
        <v>5.2591723544501323E-5</v>
      </c>
      <c r="AD46" s="354">
        <f t="shared" si="10"/>
        <v>43.093239938424233</v>
      </c>
      <c r="AE46" s="354">
        <f t="shared" si="11"/>
        <v>43.093239938424233</v>
      </c>
      <c r="AF46" s="354" t="str">
        <f t="shared" si="11"/>
        <v/>
      </c>
      <c r="AG46" s="354" t="str">
        <f t="shared" si="11"/>
        <v/>
      </c>
      <c r="AH46" s="354" t="str">
        <f t="shared" si="11"/>
        <v/>
      </c>
      <c r="AI46" s="348">
        <f t="shared" si="76"/>
        <v>5.0491788862743192E-2</v>
      </c>
      <c r="AJ46" s="355">
        <f t="shared" si="50"/>
        <v>7.697991293672712E-5</v>
      </c>
      <c r="AK46" s="359">
        <f t="shared" si="51"/>
        <v>13.707690782877989</v>
      </c>
      <c r="AL46" s="355">
        <f t="shared" si="52"/>
        <v>-2.9230921712201052E-2</v>
      </c>
      <c r="AM46" s="335">
        <f t="shared" si="53"/>
        <v>-3.404090736700681</v>
      </c>
      <c r="AN46" s="351">
        <f t="shared" si="12"/>
        <v>17.811712806759353</v>
      </c>
      <c r="AQ46" s="266">
        <f t="shared" si="13"/>
        <v>28.800039348333538</v>
      </c>
      <c r="AR46" s="283">
        <f t="shared" si="14"/>
        <v>-22.069067138182028</v>
      </c>
      <c r="AW46" s="456" t="str">
        <f>AW62</f>
        <v>SandTiger</v>
      </c>
      <c r="AX46" s="456"/>
      <c r="AY46" s="258" t="str">
        <f>BF46</f>
        <v>White</v>
      </c>
      <c r="AZ46" s="456" t="str">
        <f>AZ62</f>
        <v>AFEgain=12</v>
      </c>
      <c r="BA46" s="456"/>
      <c r="BD46" s="456" t="s">
        <v>595</v>
      </c>
      <c r="BE46" s="456"/>
      <c r="BF46" s="258" t="str">
        <f>BF30</f>
        <v>White</v>
      </c>
      <c r="BG46" s="456" t="str">
        <f>BG30</f>
        <v>AFEgain=1</v>
      </c>
      <c r="BH46" s="456"/>
      <c r="BL46" s="258">
        <v>50.504470825195313</v>
      </c>
      <c r="BM46" s="260">
        <v>82.104827880859375</v>
      </c>
      <c r="BN46">
        <v>12.317342758178711</v>
      </c>
      <c r="BO46" s="258">
        <v>26.763164520263672</v>
      </c>
      <c r="BP46" s="258">
        <v>175.01255798339844</v>
      </c>
      <c r="BQ46" s="260">
        <v>105.76603698730469</v>
      </c>
      <c r="BR46" s="258">
        <v>132.99043273925781</v>
      </c>
      <c r="BT46" s="258">
        <v>198.04989624023437</v>
      </c>
      <c r="BU46" s="258">
        <v>2.4414434432983398</v>
      </c>
      <c r="BV46" s="258">
        <v>100.36872100830078</v>
      </c>
      <c r="BW46" s="258">
        <v>6.3070621490478516</v>
      </c>
      <c r="BX46" s="258">
        <v>191.22947692871094</v>
      </c>
      <c r="BY46" s="258">
        <v>2.6448972225189209</v>
      </c>
      <c r="BZ46" s="258">
        <v>18.677042007446289</v>
      </c>
      <c r="CA46" s="258">
        <v>35.095748901367188</v>
      </c>
      <c r="CC46" s="283">
        <f t="shared" si="15"/>
        <v>27.542411804199219</v>
      </c>
      <c r="CD46" s="283">
        <f t="shared" si="16"/>
        <v>-68.106101989746094</v>
      </c>
      <c r="CF46" s="283">
        <f t="shared" si="54"/>
        <v>28.800039348333538</v>
      </c>
      <c r="CG46" s="272">
        <f t="shared" si="17"/>
        <v>28.854921574018555</v>
      </c>
      <c r="CH46" s="283">
        <f t="shared" si="55"/>
        <v>27.716990865466489</v>
      </c>
      <c r="CI46" s="272">
        <f t="shared" si="18"/>
        <v>-68.711908805951367</v>
      </c>
      <c r="CJ46" s="283">
        <f t="shared" si="56"/>
        <v>-0.12951889675134517</v>
      </c>
      <c r="CK46" s="283">
        <f t="shared" si="57"/>
        <v>27.484837406799954</v>
      </c>
      <c r="CL46" s="283">
        <f t="shared" si="58"/>
        <v>-3.579845717083741</v>
      </c>
      <c r="CM46" s="283">
        <f t="shared" si="59"/>
        <v>33.281373989208554</v>
      </c>
      <c r="CN46" s="283">
        <f t="shared" si="60"/>
        <v>-3.579845717083741</v>
      </c>
      <c r="CO46" s="283">
        <f t="shared" si="19"/>
        <v>-582.45406508120686</v>
      </c>
      <c r="CP46" s="268">
        <f t="shared" si="20"/>
        <v>14</v>
      </c>
      <c r="CQ46" s="283">
        <f t="shared" si="61"/>
        <v>-56.845406508120682</v>
      </c>
      <c r="CR46" s="283">
        <f t="shared" si="62"/>
        <v>30.493983531405135</v>
      </c>
      <c r="CS46" s="283">
        <f t="shared" si="63"/>
        <v>1.0011689574950129</v>
      </c>
      <c r="CT46" s="283">
        <f t="shared" si="64"/>
        <v>-601.03560038800765</v>
      </c>
      <c r="CU46" s="283">
        <f t="shared" si="21"/>
        <v>18.581535306800831</v>
      </c>
      <c r="CV46" s="283">
        <f t="shared" si="65"/>
        <v>3.2581535306800831</v>
      </c>
      <c r="CW46" s="283">
        <f t="shared" si="66"/>
        <v>27.716468156373992</v>
      </c>
      <c r="CX46" s="283">
        <f t="shared" si="67"/>
        <v>0.17022212858283586</v>
      </c>
      <c r="CZ46" s="283">
        <f t="shared" si="22"/>
        <v>9024</v>
      </c>
      <c r="DA46" s="283">
        <f t="shared" si="23"/>
        <v>1.7228945396935999E+22</v>
      </c>
      <c r="DB46" s="283">
        <f t="shared" si="24"/>
        <v>1.3276670172209755E+22</v>
      </c>
      <c r="DC46" s="286">
        <f t="shared" si="68"/>
        <v>1.9092359704051418E+18</v>
      </c>
      <c r="DD46" s="286">
        <f t="shared" si="25"/>
        <v>1.47126220879984E+18</v>
      </c>
      <c r="DE46" s="282">
        <f t="shared" si="69"/>
        <v>9.6329830818814074E-5</v>
      </c>
      <c r="DF46" s="282">
        <f t="shared" si="26"/>
        <v>7.7027882289391712E-5</v>
      </c>
      <c r="DG46" s="283">
        <f t="shared" si="70"/>
        <v>38.646755960545697</v>
      </c>
      <c r="DH46" s="283">
        <f t="shared" si="71"/>
        <v>1.2333990009550733E-4</v>
      </c>
      <c r="DL46" s="258">
        <v>181.11994934082031</v>
      </c>
      <c r="DM46" s="258">
        <v>-1.6784924268722534</v>
      </c>
      <c r="DN46" s="258">
        <v>1312</v>
      </c>
      <c r="DO46" s="258">
        <v>1.9041942127064941E+22</v>
      </c>
      <c r="DP46" s="258">
        <v>8.355349636403465E+21</v>
      </c>
      <c r="DR46" s="50">
        <v>241</v>
      </c>
      <c r="DS46" s="46">
        <v>0.45769747283603957</v>
      </c>
      <c r="DT46" s="46">
        <v>0.40568917104138691</v>
      </c>
      <c r="DU46" s="46">
        <v>0.45989500671468686</v>
      </c>
      <c r="DV46" s="51">
        <v>0.39921865462092543</v>
      </c>
      <c r="DW46" s="287">
        <f t="shared" si="72"/>
        <v>0.6116131785211506</v>
      </c>
      <c r="DX46" s="287">
        <f t="shared" si="27"/>
        <v>241.01668752984151</v>
      </c>
      <c r="DY46" s="281">
        <f t="shared" si="28"/>
        <v>41.57795584640823</v>
      </c>
      <c r="DZ46" s="287">
        <f t="shared" si="29"/>
        <v>41.552807665860009</v>
      </c>
      <c r="EA46" s="287">
        <f t="shared" si="30"/>
        <v>41.48948802865187</v>
      </c>
      <c r="EB46" s="287">
        <f t="shared" si="31"/>
        <v>41.401196995071849</v>
      </c>
      <c r="EC46" s="287">
        <f t="shared" si="32"/>
        <v>41.20289214071633</v>
      </c>
      <c r="ED46" s="287">
        <f t="shared" si="73"/>
        <v>-8.9708682703026454E-2</v>
      </c>
      <c r="EE46" s="287">
        <f t="shared" si="33"/>
        <v>6.3319637208138602E-2</v>
      </c>
      <c r="EF46" s="287">
        <f t="shared" si="34"/>
        <v>0.15161067078815904</v>
      </c>
      <c r="EG46" s="287">
        <f t="shared" si="35"/>
        <v>0.15161067078815904</v>
      </c>
      <c r="EH46" s="281">
        <f t="shared" si="74"/>
        <v>8.8467817756360034E-2</v>
      </c>
      <c r="EI46" s="281">
        <f t="shared" si="36"/>
        <v>0.17675885133638047</v>
      </c>
      <c r="EJ46" s="281">
        <f t="shared" si="37"/>
        <v>0.3750637056919004</v>
      </c>
    </row>
    <row r="47" spans="2:140" x14ac:dyDescent="0.25">
      <c r="C47" s="50">
        <f t="shared" si="38"/>
        <v>15</v>
      </c>
      <c r="D47" s="51">
        <v>4.9450064552385191</v>
      </c>
      <c r="E47" s="260">
        <f t="shared" si="39"/>
        <v>13.883337257279287</v>
      </c>
      <c r="F47" s="265">
        <f t="shared" si="40"/>
        <v>15.46421352500313</v>
      </c>
      <c r="G47" s="265">
        <f t="shared" si="41"/>
        <v>-1.6882909592597212E-2</v>
      </c>
      <c r="H47" s="50">
        <v>26.948654174804687</v>
      </c>
      <c r="I47" s="216">
        <v>-68.004371643066406</v>
      </c>
      <c r="J47" s="50">
        <v>8896</v>
      </c>
      <c r="K47" s="46">
        <v>1</v>
      </c>
      <c r="L47" s="46">
        <v>1.661500532775084E+22</v>
      </c>
      <c r="M47" s="46">
        <v>1.2809729837899918E+22</v>
      </c>
      <c r="N47" s="46">
        <v>139</v>
      </c>
      <c r="O47" s="46">
        <v>64</v>
      </c>
      <c r="P47" s="46">
        <v>0.50015259720441918</v>
      </c>
      <c r="Q47" s="46">
        <v>0.44564487578587558</v>
      </c>
      <c r="R47" s="46">
        <v>-1.4133950184820168</v>
      </c>
      <c r="S47" s="51"/>
      <c r="T47" s="315">
        <f t="shared" si="42"/>
        <v>41.701607144972634</v>
      </c>
      <c r="U47" s="315">
        <f t="shared" si="75"/>
        <v>7.0268089711120751E-3</v>
      </c>
      <c r="V47" s="350">
        <f t="shared" si="43"/>
        <v>5.6222189433949997E-5</v>
      </c>
      <c r="W47" s="350">
        <f t="shared" si="9"/>
        <v>5.0094972547872705E-5</v>
      </c>
      <c r="X47" s="350">
        <f t="shared" si="44"/>
        <v>7.5302329707115158E-5</v>
      </c>
      <c r="Y47" s="360">
        <f t="shared" si="45"/>
        <v>43.115002163454648</v>
      </c>
      <c r="Z47" s="350">
        <f t="shared" si="46"/>
        <v>5.496944653625818E-5</v>
      </c>
      <c r="AA47" s="350">
        <f t="shared" si="47"/>
        <v>5.1466501793074409E-5</v>
      </c>
      <c r="AB47" s="350">
        <f t="shared" si="48"/>
        <v>5.496944653625818E-5</v>
      </c>
      <c r="AC47" s="350">
        <f t="shared" si="49"/>
        <v>5.1466501793074409E-5</v>
      </c>
      <c r="AD47" s="354">
        <f t="shared" si="10"/>
        <v>43.115002163454662</v>
      </c>
      <c r="AE47" s="354">
        <f t="shared" si="11"/>
        <v>43.115002163454662</v>
      </c>
      <c r="AF47" s="354" t="str">
        <f t="shared" si="11"/>
        <v/>
      </c>
      <c r="AG47" s="354" t="str">
        <f t="shared" si="11"/>
        <v/>
      </c>
      <c r="AH47" s="354" t="str">
        <f t="shared" si="11"/>
        <v/>
      </c>
      <c r="AI47" s="348">
        <f t="shared" si="76"/>
        <v>2.1762225030428795E-2</v>
      </c>
      <c r="AJ47" s="355">
        <f t="shared" si="50"/>
        <v>7.5302329707115158E-5</v>
      </c>
      <c r="AK47" s="359">
        <f t="shared" si="51"/>
        <v>14.284897031192941</v>
      </c>
      <c r="AL47" s="355">
        <f t="shared" si="52"/>
        <v>-7.151029688070594E-2</v>
      </c>
      <c r="AM47" s="335">
        <f t="shared" si="53"/>
        <v>-3.5954707956059724</v>
      </c>
      <c r="AN47" s="351">
        <f t="shared" si="12"/>
        <v>17.620332747854061</v>
      </c>
      <c r="AQ47" s="266">
        <f t="shared" si="13"/>
        <v>28.610741624926121</v>
      </c>
      <c r="AR47" s="283">
        <f t="shared" si="14"/>
        <v>-22.304857859688916</v>
      </c>
      <c r="BL47" s="258">
        <v>39.119869232177734</v>
      </c>
      <c r="BM47" s="260">
        <v>114.33387756347656</v>
      </c>
      <c r="BN47">
        <v>7.5384912490844727</v>
      </c>
      <c r="BO47" s="258">
        <v>30.675201416015625</v>
      </c>
      <c r="BP47" s="258">
        <v>127.20996856689453</v>
      </c>
      <c r="BQ47" s="260">
        <v>137.166015625</v>
      </c>
      <c r="BR47" s="258">
        <v>42.064445495605469</v>
      </c>
      <c r="BT47" s="258">
        <v>196.34674072265625</v>
      </c>
      <c r="BU47" s="258">
        <v>1.7293558120727539</v>
      </c>
      <c r="BV47" s="258">
        <v>95.095199584960938</v>
      </c>
      <c r="BW47" s="258">
        <v>7.8329644203186035</v>
      </c>
      <c r="BX47" s="258">
        <v>189.08100891113281</v>
      </c>
      <c r="BY47" s="258">
        <v>2.7466239929199219</v>
      </c>
      <c r="BZ47" s="258">
        <v>17.733180999755859</v>
      </c>
      <c r="CA47" s="258">
        <v>39.266548156738281</v>
      </c>
      <c r="CC47" s="283">
        <f t="shared" si="15"/>
        <v>26.948654174804687</v>
      </c>
      <c r="CD47" s="283">
        <f t="shared" si="16"/>
        <v>-68.004371643066406</v>
      </c>
      <c r="CF47" s="283">
        <f t="shared" si="54"/>
        <v>28.610741624926121</v>
      </c>
      <c r="CG47" s="272">
        <f t="shared" si="17"/>
        <v>28.848556448532513</v>
      </c>
      <c r="CH47" s="283">
        <f t="shared" si="55"/>
        <v>27.696686958100461</v>
      </c>
      <c r="CI47" s="272">
        <f t="shared" si="18"/>
        <v>-68.299342682036482</v>
      </c>
      <c r="CJ47" s="283">
        <f t="shared" si="56"/>
        <v>-0.12874122792893855</v>
      </c>
      <c r="CK47" s="283">
        <f t="shared" si="57"/>
        <v>27.467477151861932</v>
      </c>
      <c r="CL47" s="283">
        <f t="shared" si="58"/>
        <v>-3.555863800394349</v>
      </c>
      <c r="CM47" s="283">
        <f t="shared" si="59"/>
        <v>33.264013734270534</v>
      </c>
      <c r="CN47" s="283">
        <f t="shared" si="60"/>
        <v>-3.555863800394349</v>
      </c>
      <c r="CO47" s="283">
        <f t="shared" si="19"/>
        <v>-579.96717709908648</v>
      </c>
      <c r="CP47" s="268">
        <f t="shared" si="20"/>
        <v>15</v>
      </c>
      <c r="CQ47" s="283">
        <f t="shared" si="61"/>
        <v>-56.496717709908651</v>
      </c>
      <c r="CR47" s="283">
        <f t="shared" si="62"/>
        <v>30.48883943886128</v>
      </c>
      <c r="CS47" s="283">
        <f t="shared" si="63"/>
        <v>1.001902895160607</v>
      </c>
      <c r="CT47" s="283">
        <f t="shared" si="64"/>
        <v>-597.77443323764419</v>
      </c>
      <c r="CU47" s="283">
        <f t="shared" si="21"/>
        <v>17.807256138557648</v>
      </c>
      <c r="CV47" s="283">
        <f t="shared" si="65"/>
        <v>3.2807256138557648</v>
      </c>
      <c r="CW47" s="283">
        <f t="shared" si="66"/>
        <v>27.696157369647146</v>
      </c>
      <c r="CX47" s="283">
        <f t="shared" si="67"/>
        <v>0.17127583236490646</v>
      </c>
      <c r="CZ47" s="283">
        <f t="shared" si="22"/>
        <v>8896</v>
      </c>
      <c r="DA47" s="283">
        <f t="shared" si="23"/>
        <v>1.661500532775084E+22</v>
      </c>
      <c r="DB47" s="283">
        <f t="shared" si="24"/>
        <v>1.2809729837899918E+22</v>
      </c>
      <c r="DC47" s="286">
        <f t="shared" si="68"/>
        <v>1.8676939442165962E+18</v>
      </c>
      <c r="DD47" s="286">
        <f t="shared" si="25"/>
        <v>1.4399426526416274E+18</v>
      </c>
      <c r="DE47" s="282">
        <f t="shared" si="69"/>
        <v>9.4107589901685807E-5</v>
      </c>
      <c r="DF47" s="282">
        <f t="shared" si="26"/>
        <v>7.5352480158422279E-5</v>
      </c>
      <c r="DG47" s="283">
        <f t="shared" si="70"/>
        <v>38.684453127285146</v>
      </c>
      <c r="DH47" s="283">
        <f t="shared" si="71"/>
        <v>1.20558014014537E-4</v>
      </c>
      <c r="DL47" s="258">
        <v>179.44804382324219</v>
      </c>
      <c r="DM47" s="258">
        <v>-1.5767655372619629</v>
      </c>
      <c r="DN47" s="258">
        <v>1312</v>
      </c>
      <c r="DO47" s="258">
        <v>1.886669538431162E+22</v>
      </c>
      <c r="DP47" s="258">
        <v>8.2804085950944788E+21</v>
      </c>
      <c r="DR47" s="50">
        <v>240</v>
      </c>
      <c r="DS47" s="46">
        <v>0.45513368331095105</v>
      </c>
      <c r="DT47" s="46">
        <v>0.40300329630081799</v>
      </c>
      <c r="DU47" s="46">
        <v>0.4562324502502747</v>
      </c>
      <c r="DV47" s="51">
        <v>0.39433524600170922</v>
      </c>
      <c r="DW47" s="287">
        <f t="shared" si="72"/>
        <v>0.60791309125031845</v>
      </c>
      <c r="DX47" s="287">
        <f t="shared" si="27"/>
        <v>239.55860453080675</v>
      </c>
      <c r="DY47" s="281">
        <f t="shared" si="28"/>
        <v>41.574402193984724</v>
      </c>
      <c r="DZ47" s="287">
        <f t="shared" si="29"/>
        <v>41.523649300466779</v>
      </c>
      <c r="EA47" s="287">
        <f t="shared" si="30"/>
        <v>41.488898477455891</v>
      </c>
      <c r="EB47" s="287">
        <f t="shared" si="31"/>
        <v>41.406077359816486</v>
      </c>
      <c r="EC47" s="287">
        <f t="shared" si="32"/>
        <v>41.218279838676743</v>
      </c>
      <c r="ED47" s="287">
        <f t="shared" si="73"/>
        <v>-0.1188670480962557</v>
      </c>
      <c r="EE47" s="287">
        <f t="shared" si="33"/>
        <v>3.475082301088861E-2</v>
      </c>
      <c r="EF47" s="287">
        <f t="shared" si="34"/>
        <v>0.11757194065029353</v>
      </c>
      <c r="EG47" s="287">
        <f t="shared" si="35"/>
        <v>0.11757194065029353</v>
      </c>
      <c r="EH47" s="281">
        <f t="shared" si="74"/>
        <v>8.5503716528833706E-2</v>
      </c>
      <c r="EI47" s="281">
        <f t="shared" si="36"/>
        <v>0.16832483416823862</v>
      </c>
      <c r="EJ47" s="281">
        <f t="shared" si="37"/>
        <v>0.35612235530798131</v>
      </c>
    </row>
    <row r="48" spans="2:140" x14ac:dyDescent="0.25">
      <c r="C48" s="50">
        <f t="shared" si="38"/>
        <v>16</v>
      </c>
      <c r="D48" s="51">
        <v>9.3558026563877341</v>
      </c>
      <c r="E48" s="260">
        <f t="shared" si="39"/>
        <v>19.421621051656935</v>
      </c>
      <c r="F48" s="265">
        <f t="shared" si="40"/>
        <v>15.446787678415477</v>
      </c>
      <c r="G48" s="265">
        <f t="shared" si="41"/>
        <v>-1.7962623659667193E-2</v>
      </c>
      <c r="H48" s="50">
        <v>26.318761825561523</v>
      </c>
      <c r="I48" s="216">
        <v>-68.309555053710938</v>
      </c>
      <c r="J48" s="50">
        <v>8384</v>
      </c>
      <c r="K48" s="46">
        <v>1</v>
      </c>
      <c r="L48" s="46">
        <v>1.5298925348455331E+22</v>
      </c>
      <c r="M48" s="46">
        <v>1.1783037571966802E+22</v>
      </c>
      <c r="N48" s="46">
        <v>131</v>
      </c>
      <c r="O48" s="46">
        <v>64</v>
      </c>
      <c r="P48" s="46">
        <v>0.46041628517365563</v>
      </c>
      <c r="Q48" s="46">
        <v>0.40957089666117319</v>
      </c>
      <c r="R48" s="46">
        <v>-1.4750344565833906</v>
      </c>
      <c r="S48" s="51"/>
      <c r="T48" s="315">
        <f t="shared" si="42"/>
        <v>41.655219609438767</v>
      </c>
      <c r="U48" s="315">
        <f t="shared" si="75"/>
        <v>-4.6387535533867208E-2</v>
      </c>
      <c r="V48" s="350">
        <f t="shared" si="43"/>
        <v>5.4916064548384494E-5</v>
      </c>
      <c r="W48" s="350">
        <f t="shared" si="9"/>
        <v>4.8851490536876571E-5</v>
      </c>
      <c r="X48" s="350">
        <f t="shared" si="44"/>
        <v>7.3499947436422511E-5</v>
      </c>
      <c r="Y48" s="360">
        <f t="shared" si="45"/>
        <v>43.130254066022161</v>
      </c>
      <c r="Z48" s="350">
        <f t="shared" si="46"/>
        <v>5.3640363341095073E-5</v>
      </c>
      <c r="AA48" s="350">
        <f t="shared" si="47"/>
        <v>5.0248917339502703E-5</v>
      </c>
      <c r="AB48" s="350">
        <f t="shared" si="48"/>
        <v>5.3640363341095073E-5</v>
      </c>
      <c r="AC48" s="350">
        <f t="shared" si="49"/>
        <v>5.0248917339502703E-5</v>
      </c>
      <c r="AD48" s="354">
        <f t="shared" si="10"/>
        <v>43.130254066022168</v>
      </c>
      <c r="AE48" s="354">
        <f t="shared" si="11"/>
        <v>43.130254066022168</v>
      </c>
      <c r="AF48" s="354" t="str">
        <f t="shared" si="11"/>
        <v/>
      </c>
      <c r="AG48" s="354" t="str">
        <f t="shared" si="11"/>
        <v/>
      </c>
      <c r="AH48" s="354" t="str">
        <f t="shared" si="11"/>
        <v/>
      </c>
      <c r="AI48" s="348">
        <f t="shared" si="76"/>
        <v>1.5251902567506193E-2</v>
      </c>
      <c r="AJ48" s="355">
        <f t="shared" si="50"/>
        <v>7.3499947436422511E-5</v>
      </c>
      <c r="AK48" s="359">
        <f t="shared" si="51"/>
        <v>14.689427976367369</v>
      </c>
      <c r="AL48" s="355">
        <f t="shared" si="52"/>
        <v>-0.13105720236326307</v>
      </c>
      <c r="AM48" s="335">
        <f t="shared" si="53"/>
        <v>-3.8058984782888077</v>
      </c>
      <c r="AN48" s="351">
        <f t="shared" si="12"/>
        <v>17.409905065171223</v>
      </c>
      <c r="AQ48" s="266">
        <f t="shared" si="13"/>
        <v>28.405309078036716</v>
      </c>
      <c r="AR48" s="283">
        <f t="shared" si="14"/>
        <v>-22.947562338520022</v>
      </c>
      <c r="BL48" s="258">
        <v>15.455710411071777</v>
      </c>
      <c r="BM48" s="260">
        <v>141.47242736816406</v>
      </c>
      <c r="BN48">
        <v>47.723213195800781</v>
      </c>
      <c r="BO48" s="258">
        <v>28.409334182739258</v>
      </c>
      <c r="BP48" s="258">
        <v>160.21298217773437</v>
      </c>
      <c r="BQ48" s="260">
        <v>162.43635559082031</v>
      </c>
      <c r="BR48" s="258">
        <v>101.38398742675781</v>
      </c>
      <c r="BT48" s="258">
        <v>194.74516296386719</v>
      </c>
      <c r="BU48" s="258">
        <v>1.5259021520614624</v>
      </c>
      <c r="BV48" s="258">
        <v>90.149810791015625</v>
      </c>
      <c r="BW48" s="258">
        <v>7.7312378883361816</v>
      </c>
      <c r="BX48" s="258">
        <v>187.16691589355469</v>
      </c>
      <c r="BY48" s="258">
        <v>2.3397166728973389</v>
      </c>
      <c r="BZ48" s="258">
        <v>16.956802368164063</v>
      </c>
      <c r="CA48" s="258">
        <v>42.013172149658203</v>
      </c>
      <c r="CC48" s="283">
        <f t="shared" si="15"/>
        <v>26.318761825561523</v>
      </c>
      <c r="CD48" s="283">
        <f t="shared" si="16"/>
        <v>-68.309555053710938</v>
      </c>
      <c r="CF48" s="283">
        <f t="shared" si="54"/>
        <v>28.405309078036716</v>
      </c>
      <c r="CG48" s="272">
        <f t="shared" si="17"/>
        <v>28.840750340668258</v>
      </c>
      <c r="CH48" s="283">
        <f t="shared" si="55"/>
        <v>27.671806812049223</v>
      </c>
      <c r="CI48" s="272">
        <f t="shared" si="18"/>
        <v>-67.883104266525194</v>
      </c>
      <c r="CJ48" s="283">
        <f t="shared" si="56"/>
        <v>-0.1279566369999513</v>
      </c>
      <c r="CK48" s="283">
        <f t="shared" si="57"/>
        <v>27.445581852084715</v>
      </c>
      <c r="CL48" s="283">
        <f t="shared" si="58"/>
        <v>-3.5311370752056677</v>
      </c>
      <c r="CM48" s="283">
        <f t="shared" si="59"/>
        <v>33.242118434493314</v>
      </c>
      <c r="CN48" s="283">
        <f t="shared" si="60"/>
        <v>-3.5311370752056677</v>
      </c>
      <c r="CO48" s="283">
        <f t="shared" si="19"/>
        <v>-577.43464652391287</v>
      </c>
      <c r="CP48" s="268">
        <f t="shared" si="20"/>
        <v>16</v>
      </c>
      <c r="CQ48" s="283">
        <f t="shared" si="61"/>
        <v>-56.143464652391287</v>
      </c>
      <c r="CR48" s="283">
        <f t="shared" si="62"/>
        <v>30.482503948568223</v>
      </c>
      <c r="CS48" s="283">
        <f t="shared" si="63"/>
        <v>1.0028037214250451</v>
      </c>
      <c r="CT48" s="283">
        <f t="shared" si="64"/>
        <v>-594.47540110025602</v>
      </c>
      <c r="CU48" s="283">
        <f t="shared" si="21"/>
        <v>17.040754576343119</v>
      </c>
      <c r="CV48" s="283">
        <f t="shared" si="65"/>
        <v>3.3040754576343119</v>
      </c>
      <c r="CW48" s="283">
        <f t="shared" si="66"/>
        <v>27.671270140864063</v>
      </c>
      <c r="CX48" s="283">
        <f t="shared" si="67"/>
        <v>0.1723398813353304</v>
      </c>
      <c r="CZ48" s="283">
        <f t="shared" si="22"/>
        <v>8384</v>
      </c>
      <c r="DA48" s="283">
        <f t="shared" si="23"/>
        <v>1.5298925348455331E+22</v>
      </c>
      <c r="DB48" s="283">
        <f t="shared" si="24"/>
        <v>1.1783037571966802E+22</v>
      </c>
      <c r="DC48" s="286">
        <f t="shared" si="68"/>
        <v>1.8247764012947676E+18</v>
      </c>
      <c r="DD48" s="286">
        <f t="shared" si="25"/>
        <v>1.4054195577250481E+18</v>
      </c>
      <c r="DE48" s="282">
        <f t="shared" si="69"/>
        <v>9.1811767364994172E-5</v>
      </c>
      <c r="DF48" s="282">
        <f t="shared" si="26"/>
        <v>7.3505708559913212E-5</v>
      </c>
      <c r="DG48" s="283">
        <f t="shared" si="70"/>
        <v>38.681223240369263</v>
      </c>
      <c r="DH48" s="283">
        <f t="shared" si="71"/>
        <v>1.1761160579457585E-4</v>
      </c>
      <c r="DL48" s="258">
        <v>177.31520080566406</v>
      </c>
      <c r="DM48" s="258">
        <v>-1.5767655372619629</v>
      </c>
      <c r="DN48" s="258">
        <v>1312</v>
      </c>
      <c r="DO48" s="258">
        <v>1.864129579083613E+22</v>
      </c>
      <c r="DP48" s="258">
        <v>8.1835617109413273E+21</v>
      </c>
      <c r="DR48" s="50">
        <v>239</v>
      </c>
      <c r="DS48" s="46">
        <v>0.45366866072518619</v>
      </c>
      <c r="DT48" s="46">
        <v>0.40166035893053353</v>
      </c>
      <c r="DU48" s="46">
        <v>0.4561103650347943</v>
      </c>
      <c r="DV48" s="51">
        <v>0.39445733121718962</v>
      </c>
      <c r="DW48" s="287">
        <f t="shared" si="72"/>
        <v>0.60592598364848915</v>
      </c>
      <c r="DX48" s="287">
        <f t="shared" si="27"/>
        <v>238.77555061899227</v>
      </c>
      <c r="DY48" s="281">
        <f t="shared" si="28"/>
        <v>41.569982199500032</v>
      </c>
      <c r="DZ48" s="287">
        <f t="shared" si="29"/>
        <v>41.520412818983829</v>
      </c>
      <c r="EA48" s="287">
        <f t="shared" si="30"/>
        <v>41.488241481913313</v>
      </c>
      <c r="EB48" s="287">
        <f t="shared" si="31"/>
        <v>41.410811921853103</v>
      </c>
      <c r="EC48" s="287">
        <f t="shared" si="32"/>
        <v>41.233387821323937</v>
      </c>
      <c r="ED48" s="287">
        <f t="shared" si="73"/>
        <v>-0.12210352957920634</v>
      </c>
      <c r="EE48" s="287">
        <f t="shared" si="33"/>
        <v>3.2171337070515449E-2</v>
      </c>
      <c r="EF48" s="287">
        <f t="shared" si="34"/>
        <v>0.10960089713072563</v>
      </c>
      <c r="EG48" s="287">
        <f t="shared" si="35"/>
        <v>0.10960089713072563</v>
      </c>
      <c r="EH48" s="281">
        <f t="shared" si="74"/>
        <v>8.1740717586718858E-2</v>
      </c>
      <c r="EI48" s="281">
        <f t="shared" si="36"/>
        <v>0.15917027764692904</v>
      </c>
      <c r="EJ48" s="281">
        <f t="shared" si="37"/>
        <v>0.33659437817609472</v>
      </c>
    </row>
    <row r="49" spans="3:140" x14ac:dyDescent="0.25">
      <c r="C49" s="50">
        <f t="shared" si="38"/>
        <v>17</v>
      </c>
      <c r="D49" s="51">
        <v>8.3109925700380671</v>
      </c>
      <c r="E49" s="260">
        <f t="shared" si="39"/>
        <v>18.393057881093796</v>
      </c>
      <c r="F49" s="265">
        <f t="shared" si="40"/>
        <v>15.42830050006082</v>
      </c>
      <c r="G49" s="265">
        <f t="shared" si="41"/>
        <v>-1.9005670431585041E-2</v>
      </c>
      <c r="H49" s="50">
        <v>25.613672256469727</v>
      </c>
      <c r="I49" s="216">
        <v>-66.478469848632812</v>
      </c>
      <c r="J49" s="50">
        <v>9536</v>
      </c>
      <c r="K49" s="46">
        <v>1</v>
      </c>
      <c r="L49" s="46">
        <v>1.6894016589239683E+22</v>
      </c>
      <c r="M49" s="46">
        <v>1.3097388142616719E+22</v>
      </c>
      <c r="N49" s="46">
        <v>149</v>
      </c>
      <c r="O49" s="46">
        <v>64</v>
      </c>
      <c r="P49" s="46">
        <v>0.50894219617896597</v>
      </c>
      <c r="Q49" s="46">
        <v>0.45486174693279618</v>
      </c>
      <c r="R49" s="46">
        <v>-1.3424157120496352</v>
      </c>
      <c r="S49" s="51"/>
      <c r="T49" s="315">
        <f t="shared" si="42"/>
        <v>41.788417716953226</v>
      </c>
      <c r="U49" s="315">
        <f t="shared" si="75"/>
        <v>0.13319810751445971</v>
      </c>
      <c r="V49" s="350">
        <f t="shared" si="43"/>
        <v>5.3370616210042572E-5</v>
      </c>
      <c r="W49" s="350">
        <f t="shared" si="9"/>
        <v>4.7699428159898932E-5</v>
      </c>
      <c r="X49" s="350">
        <f t="shared" si="44"/>
        <v>7.1579732616300118E-5</v>
      </c>
      <c r="Y49" s="360">
        <f t="shared" si="45"/>
        <v>43.130833429002863</v>
      </c>
      <c r="Z49" s="350">
        <f t="shared" si="46"/>
        <v>5.2238493073598407E-5</v>
      </c>
      <c r="AA49" s="350">
        <f t="shared" si="47"/>
        <v>4.8936672984793625E-5</v>
      </c>
      <c r="AB49" s="350">
        <f t="shared" si="48"/>
        <v>5.2238493073598407E-5</v>
      </c>
      <c r="AC49" s="350">
        <f t="shared" si="49"/>
        <v>4.8936672984793625E-5</v>
      </c>
      <c r="AD49" s="354">
        <f t="shared" si="10"/>
        <v>43.130833429002855</v>
      </c>
      <c r="AE49" s="354">
        <f t="shared" si="11"/>
        <v>43.130833429002855</v>
      </c>
      <c r="AF49" s="354" t="str">
        <f t="shared" si="11"/>
        <v/>
      </c>
      <c r="AG49" s="354" t="str">
        <f t="shared" si="11"/>
        <v/>
      </c>
      <c r="AH49" s="354" t="str">
        <f t="shared" si="11"/>
        <v/>
      </c>
      <c r="AI49" s="348">
        <f t="shared" si="76"/>
        <v>5.7936298068739234E-4</v>
      </c>
      <c r="AJ49" s="355">
        <f t="shared" si="50"/>
        <v>7.1579732616300118E-5</v>
      </c>
      <c r="AK49" s="359">
        <f t="shared" si="51"/>
        <v>14.704794600507512</v>
      </c>
      <c r="AL49" s="355">
        <f t="shared" si="52"/>
        <v>-0.22952053994924881</v>
      </c>
      <c r="AM49" s="335">
        <f t="shared" si="53"/>
        <v>-4.0358376129605658</v>
      </c>
      <c r="AN49" s="351">
        <f t="shared" si="12"/>
        <v>17.179965930499467</v>
      </c>
      <c r="AQ49" s="266">
        <f t="shared" si="13"/>
        <v>28.169436962877814</v>
      </c>
      <c r="AR49" s="283">
        <f t="shared" si="14"/>
        <v>-21.453998201628472</v>
      </c>
      <c r="BL49" s="258">
        <v>50.784027099609375</v>
      </c>
      <c r="BM49" s="260">
        <v>73.083648681640625</v>
      </c>
      <c r="BN49">
        <v>60.990829467773437</v>
      </c>
      <c r="BO49" s="258">
        <v>32.547988891601563</v>
      </c>
      <c r="BP49" s="258">
        <v>161.8951416015625</v>
      </c>
      <c r="BQ49" s="260">
        <v>162.35885620117187</v>
      </c>
      <c r="BR49" s="258">
        <v>45.309421539306641</v>
      </c>
      <c r="BT49" s="258">
        <v>192.86231994628906</v>
      </c>
      <c r="BU49" s="258">
        <v>2.3397166728973389</v>
      </c>
      <c r="BV49" s="258">
        <v>85.114578247070312</v>
      </c>
      <c r="BW49" s="258">
        <v>8.8502330780029297</v>
      </c>
      <c r="BX49" s="258">
        <v>184.58876037597656</v>
      </c>
      <c r="BY49" s="258">
        <v>2.0345363616943359</v>
      </c>
      <c r="BZ49" s="258">
        <v>16.237552642822266</v>
      </c>
      <c r="CA49" s="258">
        <v>44.759796142578125</v>
      </c>
      <c r="CC49" s="283">
        <f t="shared" si="15"/>
        <v>25.613672256469727</v>
      </c>
      <c r="CD49" s="283">
        <f t="shared" si="16"/>
        <v>-66.478469848632812</v>
      </c>
      <c r="CF49" s="283">
        <f t="shared" si="54"/>
        <v>28.169436962877814</v>
      </c>
      <c r="CG49" s="272">
        <f t="shared" si="17"/>
        <v>28.831547203063725</v>
      </c>
      <c r="CH49" s="283">
        <f t="shared" si="55"/>
        <v>27.642502666174977</v>
      </c>
      <c r="CI49" s="272">
        <f t="shared" si="18"/>
        <v>-67.463250782545131</v>
      </c>
      <c r="CJ49" s="283">
        <f t="shared" si="56"/>
        <v>-0.12716523182743777</v>
      </c>
      <c r="CK49" s="283">
        <f t="shared" si="57"/>
        <v>27.41930029067068</v>
      </c>
      <c r="CL49" s="283">
        <f t="shared" si="58"/>
        <v>-3.5056989630482289</v>
      </c>
      <c r="CM49" s="283">
        <f t="shared" si="59"/>
        <v>33.215836873079283</v>
      </c>
      <c r="CN49" s="283">
        <f t="shared" si="60"/>
        <v>-3.5056989630482289</v>
      </c>
      <c r="CO49" s="283">
        <f t="shared" si="19"/>
        <v>-574.85771942258543</v>
      </c>
      <c r="CP49" s="268">
        <f t="shared" si="20"/>
        <v>17</v>
      </c>
      <c r="CQ49" s="283">
        <f t="shared" si="61"/>
        <v>-55.785771942258542</v>
      </c>
      <c r="CR49" s="283">
        <f t="shared" si="62"/>
        <v>30.475013987709112</v>
      </c>
      <c r="CS49" s="283">
        <f t="shared" si="63"/>
        <v>1.003866805578125</v>
      </c>
      <c r="CT49" s="283">
        <f t="shared" si="64"/>
        <v>-591.13985325140095</v>
      </c>
      <c r="CU49" s="283">
        <f t="shared" si="21"/>
        <v>16.282133828815503</v>
      </c>
      <c r="CV49" s="283">
        <f t="shared" si="65"/>
        <v>3.3282133828815503</v>
      </c>
      <c r="CW49" s="283">
        <f t="shared" si="66"/>
        <v>27.641958701733149</v>
      </c>
      <c r="CX49" s="283">
        <f t="shared" si="67"/>
        <v>0.1734150546227376</v>
      </c>
      <c r="CZ49" s="283">
        <f t="shared" si="22"/>
        <v>9536</v>
      </c>
      <c r="DA49" s="283">
        <f t="shared" si="23"/>
        <v>1.6894016589239683E+22</v>
      </c>
      <c r="DB49" s="283">
        <f t="shared" si="24"/>
        <v>1.3097388142616719E+22</v>
      </c>
      <c r="DC49" s="286">
        <f t="shared" si="68"/>
        <v>1.7716040886367117E+18</v>
      </c>
      <c r="DD49" s="286">
        <f t="shared" si="25"/>
        <v>1.3734677162978941E+18</v>
      </c>
      <c r="DE49" s="282">
        <f t="shared" si="69"/>
        <v>8.8967378208076962E-5</v>
      </c>
      <c r="DF49" s="282">
        <f t="shared" si="26"/>
        <v>7.1796483086058164E-5</v>
      </c>
      <c r="DG49" s="283">
        <f t="shared" si="70"/>
        <v>38.903455173440328</v>
      </c>
      <c r="DH49" s="283">
        <f t="shared" si="71"/>
        <v>1.143237917878236E-4</v>
      </c>
      <c r="DL49" s="258">
        <v>176.455810546875</v>
      </c>
      <c r="DM49" s="258">
        <v>-1.6784924268722534</v>
      </c>
      <c r="DN49" s="258">
        <v>1248</v>
      </c>
      <c r="DO49" s="258">
        <v>1.7647462289169262E+22</v>
      </c>
      <c r="DP49" s="258">
        <v>7.7414095672183064E+21</v>
      </c>
      <c r="DR49" s="50">
        <v>238</v>
      </c>
      <c r="DS49" s="46">
        <v>0.45147112684653889</v>
      </c>
      <c r="DT49" s="46">
        <v>0.39946282505188624</v>
      </c>
      <c r="DU49" s="46">
        <v>0.45098278598461727</v>
      </c>
      <c r="DV49" s="51">
        <v>0.39494567207911124</v>
      </c>
      <c r="DW49" s="287">
        <f t="shared" si="72"/>
        <v>0.6028239601861537</v>
      </c>
      <c r="DX49" s="287">
        <f t="shared" si="27"/>
        <v>237.55314494529554</v>
      </c>
      <c r="DY49" s="281">
        <f t="shared" si="28"/>
        <v>41.56478497607398</v>
      </c>
      <c r="DZ49" s="287">
        <f t="shared" si="29"/>
        <v>41.502485274467396</v>
      </c>
      <c r="EA49" s="287">
        <f t="shared" si="30"/>
        <v>41.487517042024123</v>
      </c>
      <c r="EB49" s="287">
        <f t="shared" si="31"/>
        <v>41.415400681181694</v>
      </c>
      <c r="EC49" s="287">
        <f t="shared" si="32"/>
        <v>41.248216088657905</v>
      </c>
      <c r="ED49" s="287">
        <f t="shared" si="73"/>
        <v>-0.14003107409563853</v>
      </c>
      <c r="EE49" s="287">
        <f t="shared" si="33"/>
        <v>1.4968232443273166E-2</v>
      </c>
      <c r="EF49" s="287">
        <f t="shared" si="34"/>
        <v>8.7084593285702283E-2</v>
      </c>
      <c r="EG49" s="287">
        <f t="shared" si="35"/>
        <v>8.7084593285702283E-2</v>
      </c>
      <c r="EH49" s="281">
        <f t="shared" si="74"/>
        <v>7.726793404985699E-2</v>
      </c>
      <c r="EI49" s="281">
        <f t="shared" si="36"/>
        <v>0.14938429489228611</v>
      </c>
      <c r="EJ49" s="281">
        <f t="shared" si="37"/>
        <v>0.31656888741607503</v>
      </c>
    </row>
    <row r="50" spans="3:140" x14ac:dyDescent="0.25">
      <c r="C50" s="50">
        <f t="shared" si="38"/>
        <v>18</v>
      </c>
      <c r="D50" s="51">
        <v>4.0638016438437949</v>
      </c>
      <c r="E50" s="260">
        <f t="shared" si="39"/>
        <v>12.178650033320178</v>
      </c>
      <c r="F50" s="265">
        <f t="shared" si="40"/>
        <v>15.408788366138891</v>
      </c>
      <c r="G50" s="265">
        <f t="shared" si="41"/>
        <v>-2.0012631280267666E-2</v>
      </c>
      <c r="H50" s="50">
        <v>25.134172439575195</v>
      </c>
      <c r="I50" s="216">
        <v>-65.664657592773438</v>
      </c>
      <c r="J50" s="50">
        <v>9152</v>
      </c>
      <c r="K50" s="46">
        <v>1</v>
      </c>
      <c r="L50" s="46">
        <v>1.5889806635699263E+22</v>
      </c>
      <c r="M50" s="46">
        <v>1.2358930650948937E+22</v>
      </c>
      <c r="N50" s="46">
        <v>143</v>
      </c>
      <c r="O50" s="46">
        <v>64</v>
      </c>
      <c r="P50" s="46">
        <v>0.47848379417689069</v>
      </c>
      <c r="Q50" s="46">
        <v>0.42879814441799424</v>
      </c>
      <c r="R50" s="46">
        <v>-1.3841939637498193</v>
      </c>
      <c r="S50" s="51"/>
      <c r="T50" s="315">
        <f t="shared" si="42"/>
        <v>41.865431585158277</v>
      </c>
      <c r="U50" s="315">
        <f t="shared" si="75"/>
        <v>7.7013868205050073E-2</v>
      </c>
      <c r="V50" s="350">
        <f t="shared" si="43"/>
        <v>5.2281883104992429E-5</v>
      </c>
      <c r="W50" s="350">
        <f t="shared" si="9"/>
        <v>4.6852944101616503E-5</v>
      </c>
      <c r="X50" s="350">
        <f t="shared" si="44"/>
        <v>7.0203943421956677E-5</v>
      </c>
      <c r="Y50" s="360">
        <f t="shared" si="45"/>
        <v>43.249625548908099</v>
      </c>
      <c r="Z50" s="350">
        <f t="shared" si="46"/>
        <v>5.113482872833282E-5</v>
      </c>
      <c r="AA50" s="350">
        <f t="shared" si="47"/>
        <v>4.8102213700799293E-5</v>
      </c>
      <c r="AB50" s="350">
        <f t="shared" si="48"/>
        <v>5.113482872833282E-5</v>
      </c>
      <c r="AC50" s="350">
        <f t="shared" si="49"/>
        <v>4.8102213700799293E-5</v>
      </c>
      <c r="AD50" s="354">
        <f t="shared" si="10"/>
        <v>43.249625548908107</v>
      </c>
      <c r="AE50" s="354">
        <f t="shared" si="11"/>
        <v>43.249625548908107</v>
      </c>
      <c r="AF50" s="354" t="str">
        <f t="shared" si="11"/>
        <v/>
      </c>
      <c r="AG50" s="354" t="str">
        <f t="shared" si="11"/>
        <v/>
      </c>
      <c r="AH50" s="354" t="str">
        <f t="shared" si="11"/>
        <v/>
      </c>
      <c r="AI50" s="348">
        <f t="shared" si="76"/>
        <v>0.11879211990525107</v>
      </c>
      <c r="AJ50" s="355">
        <f t="shared" si="50"/>
        <v>7.0203943421956677E-5</v>
      </c>
      <c r="AK50" s="359">
        <f t="shared" si="51"/>
        <v>17.855554863487214</v>
      </c>
      <c r="AL50" s="355">
        <f t="shared" si="52"/>
        <v>-1.4444513651278612E-2</v>
      </c>
      <c r="AM50" s="335">
        <f t="shared" si="53"/>
        <v>-4.2044088973079514</v>
      </c>
      <c r="AN50" s="351">
        <f t="shared" si="12"/>
        <v>17.011394646152084</v>
      </c>
      <c r="AQ50" s="266">
        <f t="shared" si="13"/>
        <v>28.005291806923257</v>
      </c>
      <c r="AR50" s="283">
        <f t="shared" si="14"/>
        <v>-20.977707013955666</v>
      </c>
      <c r="BL50" s="258">
        <v>52.115619659423828</v>
      </c>
      <c r="BM50" s="260">
        <v>81.37957763671875</v>
      </c>
      <c r="BN50">
        <v>80.671424865722656</v>
      </c>
      <c r="BO50" s="258">
        <v>7.2137236595153809</v>
      </c>
      <c r="BP50" s="258">
        <v>126.88169097900391</v>
      </c>
      <c r="BQ50" s="260">
        <v>164.6292724609375</v>
      </c>
      <c r="BR50" s="258">
        <v>71.417091369628906</v>
      </c>
      <c r="BT50" s="258">
        <v>191.16697692871094</v>
      </c>
      <c r="BU50" s="258">
        <v>2.3397166728973389</v>
      </c>
      <c r="BV50" s="258">
        <v>80.993423461914063</v>
      </c>
      <c r="BW50" s="258">
        <v>10.172680854797363</v>
      </c>
      <c r="BX50" s="258">
        <v>181.61996459960937</v>
      </c>
      <c r="BY50" s="258">
        <v>2.9500775337219238</v>
      </c>
      <c r="BZ50" s="258">
        <v>15.460196495056152</v>
      </c>
      <c r="CA50" s="258">
        <v>50.151317596435547</v>
      </c>
      <c r="CC50" s="283">
        <f t="shared" si="15"/>
        <v>25.134172439575195</v>
      </c>
      <c r="CD50" s="283">
        <f t="shared" si="16"/>
        <v>-65.664657592773438</v>
      </c>
      <c r="CF50" s="283">
        <f t="shared" si="54"/>
        <v>28.005291806923257</v>
      </c>
      <c r="CG50" s="272">
        <f t="shared" si="17"/>
        <v>28.820990308337205</v>
      </c>
      <c r="CH50" s="283">
        <f t="shared" si="55"/>
        <v>27.608926171985189</v>
      </c>
      <c r="CI50" s="272">
        <f t="shared" si="18"/>
        <v>-67.039839041991897</v>
      </c>
      <c r="CJ50" s="283">
        <f t="shared" si="56"/>
        <v>-0.12636711949929835</v>
      </c>
      <c r="CK50" s="283">
        <f t="shared" si="57"/>
        <v>27.388780733993524</v>
      </c>
      <c r="CL50" s="283">
        <f t="shared" si="58"/>
        <v>-3.4795824857810023</v>
      </c>
      <c r="CM50" s="283">
        <f t="shared" si="59"/>
        <v>33.18531731640212</v>
      </c>
      <c r="CN50" s="283">
        <f t="shared" si="60"/>
        <v>-3.4795824857810023</v>
      </c>
      <c r="CO50" s="283">
        <f t="shared" si="19"/>
        <v>-572.23762055492011</v>
      </c>
      <c r="CP50" s="268">
        <f t="shared" si="20"/>
        <v>18</v>
      </c>
      <c r="CQ50" s="283">
        <f t="shared" si="61"/>
        <v>-55.423762055492006</v>
      </c>
      <c r="CR50" s="283">
        <f t="shared" si="62"/>
        <v>30.466405992364912</v>
      </c>
      <c r="CS50" s="283">
        <f t="shared" si="63"/>
        <v>1.0050876545077374</v>
      </c>
      <c r="CT50" s="283">
        <f t="shared" si="64"/>
        <v>-587.76911455077766</v>
      </c>
      <c r="CU50" s="283">
        <f t="shared" si="21"/>
        <v>15.531493995857602</v>
      </c>
      <c r="CV50" s="283">
        <f t="shared" si="65"/>
        <v>3.3531493995857602</v>
      </c>
      <c r="CW50" s="283">
        <f t="shared" si="66"/>
        <v>27.608374696606226</v>
      </c>
      <c r="CX50" s="283">
        <f t="shared" si="67"/>
        <v>0.17450209718478021</v>
      </c>
      <c r="CZ50" s="283">
        <f t="shared" si="22"/>
        <v>9152</v>
      </c>
      <c r="DA50" s="283">
        <f t="shared" si="23"/>
        <v>1.5889806635699263E+22</v>
      </c>
      <c r="DB50" s="283">
        <f t="shared" si="24"/>
        <v>1.2358930650948937E+22</v>
      </c>
      <c r="DC50" s="286">
        <f t="shared" si="68"/>
        <v>1.7362113893902167E+18</v>
      </c>
      <c r="DD50" s="286">
        <f t="shared" si="25"/>
        <v>1.3504076323152248E+18</v>
      </c>
      <c r="DE50" s="282">
        <f t="shared" si="69"/>
        <v>8.7074088167860694E-5</v>
      </c>
      <c r="DF50" s="282">
        <f t="shared" si="26"/>
        <v>7.0562911522983266E-5</v>
      </c>
      <c r="DG50" s="283">
        <f t="shared" si="70"/>
        <v>39.020542209176426</v>
      </c>
      <c r="DH50" s="283">
        <f t="shared" si="71"/>
        <v>1.1207596224376011E-4</v>
      </c>
      <c r="DL50" s="258">
        <v>174.82298278808594</v>
      </c>
      <c r="DM50" s="258">
        <v>-2.2888531684875488</v>
      </c>
      <c r="DN50" s="258">
        <v>1248</v>
      </c>
      <c r="DO50" s="258">
        <v>1.7492391980614514E+22</v>
      </c>
      <c r="DP50" s="258">
        <v>7.6500391437761962E+21</v>
      </c>
      <c r="DR50" s="50">
        <v>237</v>
      </c>
      <c r="DS50" s="46">
        <v>0.45012818947625444</v>
      </c>
      <c r="DT50" s="46">
        <v>0.39811988768160178</v>
      </c>
      <c r="DU50" s="46">
        <v>0.45452325723354903</v>
      </c>
      <c r="DV50" s="51">
        <v>0.38994017824441463</v>
      </c>
      <c r="DW50" s="287">
        <f t="shared" si="72"/>
        <v>0.6009283084767949</v>
      </c>
      <c r="DX50" s="287">
        <f t="shared" si="27"/>
        <v>236.80613080017091</v>
      </c>
      <c r="DY50" s="281">
        <f t="shared" si="28"/>
        <v>41.558895210061706</v>
      </c>
      <c r="DZ50" s="287">
        <f t="shared" si="29"/>
        <v>41.491438438670386</v>
      </c>
      <c r="EA50" s="287">
        <f t="shared" si="30"/>
        <v>41.486725157788335</v>
      </c>
      <c r="EB50" s="287">
        <f t="shared" si="31"/>
        <v>41.419843637802259</v>
      </c>
      <c r="EC50" s="287">
        <f t="shared" si="32"/>
        <v>41.262764640678654</v>
      </c>
      <c r="ED50" s="287">
        <f t="shared" si="73"/>
        <v>-0.15107790989264913</v>
      </c>
      <c r="EE50" s="287">
        <f t="shared" si="33"/>
        <v>4.7132808820506966E-3</v>
      </c>
      <c r="EF50" s="287">
        <f t="shared" si="34"/>
        <v>7.159480086812664E-2</v>
      </c>
      <c r="EG50" s="287">
        <f t="shared" si="35"/>
        <v>7.159480086812664E-2</v>
      </c>
      <c r="EH50" s="281">
        <f t="shared" si="74"/>
        <v>7.2170052273371255E-2</v>
      </c>
      <c r="EI50" s="281">
        <f t="shared" si="36"/>
        <v>0.1390515722594472</v>
      </c>
      <c r="EJ50" s="281">
        <f t="shared" si="37"/>
        <v>0.29613056938305249</v>
      </c>
    </row>
    <row r="51" spans="3:140" x14ac:dyDescent="0.25">
      <c r="C51" s="50">
        <f t="shared" si="38"/>
        <v>19</v>
      </c>
      <c r="D51" s="51">
        <v>5.9627462916234526</v>
      </c>
      <c r="E51" s="260">
        <f t="shared" si="39"/>
        <v>15.508926619609664</v>
      </c>
      <c r="F51" s="265">
        <f t="shared" si="40"/>
        <v>15.388287073931281</v>
      </c>
      <c r="G51" s="265">
        <f t="shared" si="41"/>
        <v>-2.0984082673069501E-2</v>
      </c>
      <c r="H51" s="50">
        <v>24.558967590332031</v>
      </c>
      <c r="I51" s="216">
        <v>-65.56292724609375</v>
      </c>
      <c r="J51" s="50">
        <v>9152</v>
      </c>
      <c r="K51" s="46">
        <v>1</v>
      </c>
      <c r="L51" s="46">
        <v>1.5522595533285229E+22</v>
      </c>
      <c r="M51" s="46">
        <v>1.2081072328557155E+22</v>
      </c>
      <c r="N51" s="46">
        <v>143</v>
      </c>
      <c r="O51" s="46">
        <v>64</v>
      </c>
      <c r="P51" s="46">
        <v>0.46731367881340413</v>
      </c>
      <c r="Q51" s="46">
        <v>0.41903192333516448</v>
      </c>
      <c r="R51" s="46">
        <v>-1.3841939637498193</v>
      </c>
      <c r="S51" s="51"/>
      <c r="T51" s="315">
        <f t="shared" si="42"/>
        <v>41.882018150923983</v>
      </c>
      <c r="U51" s="315">
        <f t="shared" si="75"/>
        <v>1.6586565765706496E-2</v>
      </c>
      <c r="V51" s="350">
        <f t="shared" si="43"/>
        <v>5.1061372247968111E-5</v>
      </c>
      <c r="W51" s="350">
        <f t="shared" si="9"/>
        <v>4.5785830783999615E-5</v>
      </c>
      <c r="X51" s="350">
        <f t="shared" si="44"/>
        <v>6.85828406850184E-5</v>
      </c>
      <c r="Y51" s="360">
        <f t="shared" si="45"/>
        <v>43.266212114673806</v>
      </c>
      <c r="Z51" s="350">
        <f t="shared" si="46"/>
        <v>4.9940451634230603E-5</v>
      </c>
      <c r="AA51" s="350">
        <f t="shared" si="47"/>
        <v>4.7005928636669747E-5</v>
      </c>
      <c r="AB51" s="350">
        <f t="shared" si="48"/>
        <v>4.9940451634230603E-5</v>
      </c>
      <c r="AC51" s="350">
        <f t="shared" si="49"/>
        <v>4.7005928636669747E-5</v>
      </c>
      <c r="AD51" s="354">
        <f t="shared" si="10"/>
        <v>43.266212114673806</v>
      </c>
      <c r="AE51" s="354">
        <f t="shared" si="11"/>
        <v>43.266212114673806</v>
      </c>
      <c r="AF51" s="354" t="str">
        <f t="shared" si="11"/>
        <v/>
      </c>
      <c r="AG51" s="354" t="str">
        <f t="shared" si="11"/>
        <v/>
      </c>
      <c r="AH51" s="354" t="str">
        <f t="shared" si="11"/>
        <v/>
      </c>
      <c r="AI51" s="348">
        <f t="shared" si="76"/>
        <v>1.658656576569939E-2</v>
      </c>
      <c r="AJ51" s="355">
        <f t="shared" si="50"/>
        <v>6.85828406850184E-5</v>
      </c>
      <c r="AK51" s="359">
        <f t="shared" si="51"/>
        <v>18.295485494875493</v>
      </c>
      <c r="AL51" s="355">
        <f t="shared" si="52"/>
        <v>-7.045145051245072E-2</v>
      </c>
      <c r="AM51" s="335">
        <f t="shared" si="53"/>
        <v>-4.4073296577291599</v>
      </c>
      <c r="AN51" s="351">
        <f t="shared" si="12"/>
        <v>16.808473885730873</v>
      </c>
      <c r="AQ51" s="266">
        <f t="shared" si="13"/>
        <v>27.80420211970344</v>
      </c>
      <c r="AR51" s="283">
        <f t="shared" si="14"/>
        <v>-21.213497735462553</v>
      </c>
      <c r="BL51" s="258">
        <v>42.924514770507812</v>
      </c>
      <c r="BM51" s="260">
        <v>89.27313232421875</v>
      </c>
      <c r="BN51">
        <v>76.914337158203125</v>
      </c>
      <c r="BO51" s="258">
        <v>24.672679901123047</v>
      </c>
      <c r="BP51" s="258">
        <v>135.49465942382812</v>
      </c>
      <c r="BQ51" s="260">
        <v>162.12673950195312</v>
      </c>
      <c r="BR51" s="258">
        <v>94.313003540039063</v>
      </c>
      <c r="BT51" s="258">
        <v>189.15913391113281</v>
      </c>
      <c r="BU51" s="258">
        <v>0.91554129123687744</v>
      </c>
      <c r="BV51" s="258">
        <v>77.188674926757813</v>
      </c>
      <c r="BW51" s="258">
        <v>9.9692277908325195</v>
      </c>
      <c r="BX51" s="258">
        <v>181.27619934082031</v>
      </c>
      <c r="BY51" s="258">
        <v>1.9328094720840454</v>
      </c>
      <c r="BZ51" s="258">
        <v>14.844953536987305</v>
      </c>
      <c r="CA51" s="258">
        <v>51.982402801513672</v>
      </c>
      <c r="CC51" s="283">
        <f t="shared" si="15"/>
        <v>24.558967590332031</v>
      </c>
      <c r="CD51" s="283">
        <f t="shared" si="16"/>
        <v>-65.56292724609375</v>
      </c>
      <c r="CF51" s="283">
        <f t="shared" si="54"/>
        <v>27.80420211970344</v>
      </c>
      <c r="CG51" s="272">
        <f t="shared" si="17"/>
        <v>28.809122254749163</v>
      </c>
      <c r="CH51" s="283">
        <f t="shared" si="55"/>
        <v>27.571228195471985</v>
      </c>
      <c r="CI51" s="272">
        <f t="shared" si="18"/>
        <v>-66.612925447121313</v>
      </c>
      <c r="CJ51" s="283">
        <f t="shared" si="56"/>
        <v>-0.12556240633128055</v>
      </c>
      <c r="CK51" s="283">
        <f t="shared" si="57"/>
        <v>27.354170736413977</v>
      </c>
      <c r="CL51" s="283">
        <f t="shared" si="58"/>
        <v>-3.452820228436853</v>
      </c>
      <c r="CM51" s="283">
        <f t="shared" si="59"/>
        <v>33.150707318822576</v>
      </c>
      <c r="CN51" s="283">
        <f t="shared" si="60"/>
        <v>-3.452820228436853</v>
      </c>
      <c r="CO51" s="283">
        <f t="shared" si="19"/>
        <v>-569.57555389620325</v>
      </c>
      <c r="CP51" s="268">
        <f t="shared" si="20"/>
        <v>19</v>
      </c>
      <c r="CQ51" s="283">
        <f t="shared" si="61"/>
        <v>-55.057555389620326</v>
      </c>
      <c r="CR51" s="283">
        <f t="shared" si="62"/>
        <v>30.456715903179671</v>
      </c>
      <c r="CS51" s="283">
        <f t="shared" si="63"/>
        <v>1.0064619048866004</v>
      </c>
      <c r="CT51" s="283">
        <f t="shared" si="64"/>
        <v>-584.36448586725567</v>
      </c>
      <c r="CU51" s="283">
        <f t="shared" si="21"/>
        <v>14.788931971052421</v>
      </c>
      <c r="CV51" s="283">
        <f t="shared" si="65"/>
        <v>3.3788931971052421</v>
      </c>
      <c r="CW51" s="283">
        <f t="shared" si="66"/>
        <v>27.570668984319546</v>
      </c>
      <c r="CX51" s="283">
        <f t="shared" si="67"/>
        <v>0.17560171943755848</v>
      </c>
      <c r="CZ51" s="283">
        <f t="shared" si="22"/>
        <v>9152</v>
      </c>
      <c r="DA51" s="283">
        <f t="shared" si="23"/>
        <v>1.5522595533285229E+22</v>
      </c>
      <c r="DB51" s="283">
        <f t="shared" si="24"/>
        <v>1.2081072328557155E+22</v>
      </c>
      <c r="DC51" s="286">
        <f t="shared" si="68"/>
        <v>1.6960877986544174E+18</v>
      </c>
      <c r="DD51" s="286">
        <f t="shared" si="25"/>
        <v>1.3200472386972416E+18</v>
      </c>
      <c r="DE51" s="282">
        <f t="shared" si="69"/>
        <v>8.4927724755770123E-5</v>
      </c>
      <c r="DF51" s="282">
        <f t="shared" si="26"/>
        <v>6.8938818642877062E-5</v>
      </c>
      <c r="DG51" s="283">
        <f t="shared" si="70"/>
        <v>39.06745197967188</v>
      </c>
      <c r="DH51" s="283">
        <f t="shared" si="71"/>
        <v>1.0938591841762514E-4</v>
      </c>
      <c r="DL51" s="258">
        <v>171.99481201171875</v>
      </c>
      <c r="DM51" s="258">
        <v>-1.6784924268722534</v>
      </c>
      <c r="DN51" s="258">
        <v>1376</v>
      </c>
      <c r="DO51" s="258">
        <v>1.8965848146658894E+22</v>
      </c>
      <c r="DP51" s="258">
        <v>8.3201849939430946E+21</v>
      </c>
      <c r="DR51" s="50">
        <v>236</v>
      </c>
      <c r="DS51" s="46">
        <v>0.44768648516664633</v>
      </c>
      <c r="DT51" s="46">
        <v>0.39677695031131732</v>
      </c>
      <c r="DU51" s="46">
        <v>0.44597729214992066</v>
      </c>
      <c r="DV51" s="51">
        <v>0.38456842876327679</v>
      </c>
      <c r="DW51" s="287">
        <f t="shared" si="72"/>
        <v>0.59820994416610584</v>
      </c>
      <c r="DX51" s="287">
        <f t="shared" si="27"/>
        <v>235.73491261084772</v>
      </c>
      <c r="DY51" s="281">
        <f t="shared" si="28"/>
        <v>41.552393277889479</v>
      </c>
      <c r="DZ51" s="287">
        <f t="shared" si="29"/>
        <v>41.550027760061425</v>
      </c>
      <c r="EA51" s="287">
        <f t="shared" si="30"/>
        <v>41.485865829205949</v>
      </c>
      <c r="EB51" s="287">
        <f t="shared" si="31"/>
        <v>41.424140791714805</v>
      </c>
      <c r="EC51" s="287">
        <f t="shared" si="32"/>
        <v>41.277033477386176</v>
      </c>
      <c r="ED51" s="287">
        <f t="shared" si="73"/>
        <v>-9.248858850160957E-2</v>
      </c>
      <c r="EE51" s="287">
        <f t="shared" si="33"/>
        <v>6.4161930855476612E-2</v>
      </c>
      <c r="EF51" s="287">
        <f t="shared" si="34"/>
        <v>0.12588696834662016</v>
      </c>
      <c r="EG51" s="287">
        <f t="shared" si="35"/>
        <v>0.12588696834662016</v>
      </c>
      <c r="EH51" s="281">
        <f t="shared" si="74"/>
        <v>6.652744868353011E-2</v>
      </c>
      <c r="EI51" s="281">
        <f t="shared" si="36"/>
        <v>0.12825248617467366</v>
      </c>
      <c r="EJ51" s="281">
        <f t="shared" si="37"/>
        <v>0.27535980050330267</v>
      </c>
    </row>
    <row r="52" spans="3:140" x14ac:dyDescent="0.25">
      <c r="C52" s="50">
        <f t="shared" si="38"/>
        <v>20</v>
      </c>
      <c r="D52" s="51">
        <v>4.3056510003199282</v>
      </c>
      <c r="E52" s="260">
        <f t="shared" si="39"/>
        <v>12.680776493131329</v>
      </c>
      <c r="F52" s="265">
        <f t="shared" si="40"/>
        <v>15.366831846697073</v>
      </c>
      <c r="G52" s="265">
        <f t="shared" si="41"/>
        <v>-2.1920596190612519E-2</v>
      </c>
      <c r="H52" s="50">
        <v>23.9681396484375</v>
      </c>
      <c r="I52" s="216">
        <v>-65.868110656738281</v>
      </c>
      <c r="J52" s="50">
        <v>9664</v>
      </c>
      <c r="K52" s="46">
        <v>1</v>
      </c>
      <c r="L52" s="46">
        <v>1.6003371136759804E+22</v>
      </c>
      <c r="M52" s="46">
        <v>1.243963638774323E+22</v>
      </c>
      <c r="N52" s="46">
        <v>151</v>
      </c>
      <c r="O52" s="46">
        <v>64</v>
      </c>
      <c r="P52" s="46">
        <v>0.48141366050173962</v>
      </c>
      <c r="Q52" s="46">
        <v>0.43233839956052006</v>
      </c>
      <c r="R52" s="46">
        <v>-1.3290291829224037</v>
      </c>
      <c r="S52" s="51"/>
      <c r="T52" s="315">
        <f t="shared" si="42"/>
        <v>41.925745413333821</v>
      </c>
      <c r="U52" s="315">
        <f t="shared" si="75"/>
        <v>4.3727262409838374E-2</v>
      </c>
      <c r="V52" s="350">
        <f t="shared" si="43"/>
        <v>4.9815155267150208E-5</v>
      </c>
      <c r="W52" s="350">
        <f t="shared" si="9"/>
        <v>4.4737003265782293E-5</v>
      </c>
      <c r="X52" s="350">
        <f t="shared" si="44"/>
        <v>6.6954829217113969E-5</v>
      </c>
      <c r="Y52" s="360">
        <f t="shared" si="45"/>
        <v>43.254774596256226</v>
      </c>
      <c r="Z52" s="350">
        <f t="shared" si="46"/>
        <v>4.8764130741678337E-5</v>
      </c>
      <c r="AA52" s="350">
        <f t="shared" si="47"/>
        <v>4.5880373892345302E-5</v>
      </c>
      <c r="AB52" s="350">
        <f t="shared" si="48"/>
        <v>4.8764130741678337E-5</v>
      </c>
      <c r="AC52" s="350">
        <f t="shared" si="49"/>
        <v>4.5880373892345302E-5</v>
      </c>
      <c r="AD52" s="354">
        <f t="shared" si="10"/>
        <v>43.254774596256219</v>
      </c>
      <c r="AE52" s="354">
        <f t="shared" ref="AE52:AH71" si="77">IF($K52=AE$29,$AD52,"")</f>
        <v>43.254774596256219</v>
      </c>
      <c r="AF52" s="354" t="str">
        <f t="shared" si="77"/>
        <v/>
      </c>
      <c r="AG52" s="354" t="str">
        <f t="shared" si="77"/>
        <v/>
      </c>
      <c r="AH52" s="354" t="str">
        <f t="shared" si="77"/>
        <v/>
      </c>
      <c r="AI52" s="348">
        <f t="shared" si="76"/>
        <v>-1.1437518417587E-2</v>
      </c>
      <c r="AJ52" s="355">
        <f t="shared" si="50"/>
        <v>6.6954829217113969E-5</v>
      </c>
      <c r="AK52" s="359">
        <f t="shared" si="51"/>
        <v>17.992124644290698</v>
      </c>
      <c r="AL52" s="355">
        <f t="shared" si="52"/>
        <v>-0.20078753557093024</v>
      </c>
      <c r="AM52" s="335">
        <f t="shared" si="53"/>
        <v>-4.6160009159254027</v>
      </c>
      <c r="AN52" s="351">
        <f t="shared" si="12"/>
        <v>16.599802627534629</v>
      </c>
      <c r="AQ52" s="266">
        <f t="shared" si="13"/>
        <v>27.592686528172106</v>
      </c>
      <c r="AR52" s="283">
        <f t="shared" si="14"/>
        <v>-21.85620221429366</v>
      </c>
      <c r="BL52" s="258">
        <v>37.320941925048828</v>
      </c>
      <c r="BM52" s="260">
        <v>96.549972534179688</v>
      </c>
      <c r="BN52">
        <v>47.208080291748047</v>
      </c>
      <c r="BO52" s="258">
        <v>39.269763946533203</v>
      </c>
      <c r="BP52" s="258">
        <v>171.29588317871094</v>
      </c>
      <c r="BQ52" s="260">
        <v>161.97227478027344</v>
      </c>
      <c r="BR52" s="258">
        <v>114.91233062744141</v>
      </c>
      <c r="BT52" s="258">
        <v>187.47941589355469</v>
      </c>
      <c r="BU52" s="258">
        <v>1.2207217216491699</v>
      </c>
      <c r="BV52" s="258">
        <v>73.532371520996094</v>
      </c>
      <c r="BW52" s="258">
        <v>8.0364179611206055</v>
      </c>
      <c r="BX52" s="258">
        <v>178.06521606445312</v>
      </c>
      <c r="BY52" s="258">
        <v>2.6448972225189209</v>
      </c>
      <c r="BZ52" s="258">
        <v>14.216525077819824</v>
      </c>
      <c r="CA52" s="258">
        <v>56.763561248779297</v>
      </c>
      <c r="CC52" s="283">
        <f t="shared" si="15"/>
        <v>23.9681396484375</v>
      </c>
      <c r="CD52" s="283">
        <f t="shared" si="16"/>
        <v>-65.868110656738281</v>
      </c>
      <c r="CF52" s="283">
        <f t="shared" si="54"/>
        <v>27.592686528172106</v>
      </c>
      <c r="CG52" s="272">
        <f t="shared" si="17"/>
        <v>28.795984971843719</v>
      </c>
      <c r="CH52" s="283">
        <f t="shared" si="55"/>
        <v>27.529558630406562</v>
      </c>
      <c r="CI52" s="272">
        <f t="shared" si="18"/>
        <v>-66.182565992139274</v>
      </c>
      <c r="CJ52" s="283">
        <f t="shared" si="56"/>
        <v>-0.12475119786997585</v>
      </c>
      <c r="CK52" s="283">
        <f t="shared" si="57"/>
        <v>27.315616956225455</v>
      </c>
      <c r="CL52" s="283">
        <f t="shared" si="58"/>
        <v>-3.4254443048691985</v>
      </c>
      <c r="CM52" s="283">
        <f t="shared" si="59"/>
        <v>33.112153538634054</v>
      </c>
      <c r="CN52" s="283">
        <f t="shared" si="60"/>
        <v>-3.4254443048691985</v>
      </c>
      <c r="CO52" s="283">
        <f t="shared" si="19"/>
        <v>-566.87270313059423</v>
      </c>
      <c r="CP52" s="268">
        <f t="shared" si="20"/>
        <v>20</v>
      </c>
      <c r="CQ52" s="283">
        <f t="shared" si="61"/>
        <v>-54.687270313059422</v>
      </c>
      <c r="CR52" s="283">
        <f t="shared" si="62"/>
        <v>30.445979161539771</v>
      </c>
      <c r="CS52" s="283">
        <f t="shared" si="63"/>
        <v>1.0079853157917509</v>
      </c>
      <c r="CT52" s="283">
        <f t="shared" si="64"/>
        <v>-580.92724448345257</v>
      </c>
      <c r="CU52" s="283">
        <f t="shared" si="21"/>
        <v>14.054541352858365</v>
      </c>
      <c r="CV52" s="283">
        <f t="shared" si="65"/>
        <v>3.4054541352858365</v>
      </c>
      <c r="CW52" s="283">
        <f t="shared" si="66"/>
        <v>27.528991451489631</v>
      </c>
      <c r="CX52" s="283">
        <f t="shared" si="67"/>
        <v>0.17671459702932518</v>
      </c>
      <c r="CZ52" s="283">
        <f t="shared" si="22"/>
        <v>9664</v>
      </c>
      <c r="DA52" s="283">
        <f t="shared" si="23"/>
        <v>1.6003371136759804E+22</v>
      </c>
      <c r="DB52" s="283">
        <f t="shared" si="24"/>
        <v>1.243963638774323E+22</v>
      </c>
      <c r="DC52" s="286">
        <f t="shared" si="68"/>
        <v>1.6559779735885558E+18</v>
      </c>
      <c r="DD52" s="286">
        <f t="shared" si="25"/>
        <v>1.287214030188662E+18</v>
      </c>
      <c r="DE52" s="282">
        <f t="shared" si="69"/>
        <v>8.2782097721699461E-5</v>
      </c>
      <c r="DF52" s="282">
        <f t="shared" si="26"/>
        <v>6.7182445493016386E-5</v>
      </c>
      <c r="DG52" s="283">
        <f t="shared" si="70"/>
        <v>39.061321570632629</v>
      </c>
      <c r="DH52" s="283">
        <f t="shared" si="71"/>
        <v>1.0661311685541848E-4</v>
      </c>
      <c r="DL52" s="258">
        <v>169.95571899414062</v>
      </c>
      <c r="DM52" s="258">
        <v>-1.2715851068496704</v>
      </c>
      <c r="DN52" s="258">
        <v>1376</v>
      </c>
      <c r="DO52" s="258">
        <v>1.873641326634369E+22</v>
      </c>
      <c r="DP52" s="258">
        <v>8.233714561663495E+21</v>
      </c>
      <c r="DR52" s="50">
        <v>235</v>
      </c>
      <c r="DS52" s="46">
        <v>0.4469539738737639</v>
      </c>
      <c r="DT52" s="46">
        <v>0.39445733121718962</v>
      </c>
      <c r="DU52" s="46">
        <v>0.44451226956415579</v>
      </c>
      <c r="DV52" s="51">
        <v>0.38664387742644368</v>
      </c>
      <c r="DW52" s="287">
        <f t="shared" si="72"/>
        <v>0.59612451795957599</v>
      </c>
      <c r="DX52" s="287">
        <f t="shared" si="27"/>
        <v>234.91311456260905</v>
      </c>
      <c r="DY52" s="281">
        <f t="shared" si="28"/>
        <v>41.545355361538839</v>
      </c>
      <c r="DZ52" s="287">
        <f t="shared" si="29"/>
        <v>41.42987643737699</v>
      </c>
      <c r="EA52" s="287">
        <f t="shared" si="30"/>
        <v>41.48493905627695</v>
      </c>
      <c r="EB52" s="287">
        <f t="shared" si="31"/>
        <v>41.428292142919318</v>
      </c>
      <c r="EC52" s="287">
        <f t="shared" si="32"/>
        <v>41.291022598780479</v>
      </c>
      <c r="ED52" s="287">
        <f t="shared" si="73"/>
        <v>-0.21263991118604508</v>
      </c>
      <c r="EE52" s="287">
        <f t="shared" si="33"/>
        <v>-5.5062618899960114E-2</v>
      </c>
      <c r="EF52" s="287">
        <f t="shared" si="34"/>
        <v>1.584294457671831E-3</v>
      </c>
      <c r="EG52" s="287">
        <f t="shared" si="35"/>
        <v>1.584294457671831E-3</v>
      </c>
      <c r="EH52" s="281">
        <f t="shared" si="74"/>
        <v>6.0416305261888681E-2</v>
      </c>
      <c r="EI52" s="281">
        <f t="shared" si="36"/>
        <v>0.11706321861952063</v>
      </c>
      <c r="EJ52" s="281">
        <f t="shared" si="37"/>
        <v>0.25433276275835937</v>
      </c>
    </row>
    <row r="53" spans="3:140" x14ac:dyDescent="0.25">
      <c r="C53" s="50">
        <f t="shared" si="38"/>
        <v>21</v>
      </c>
      <c r="D53" s="51">
        <v>5.9686360739063398</v>
      </c>
      <c r="E53" s="260">
        <f t="shared" si="39"/>
        <v>15.517501988580245</v>
      </c>
      <c r="F53" s="265">
        <f t="shared" si="40"/>
        <v>15.344457338550667</v>
      </c>
      <c r="G53" s="265">
        <f t="shared" si="41"/>
        <v>-2.2822738544616267E-2</v>
      </c>
      <c r="H53" s="50">
        <v>23.464225769042969</v>
      </c>
      <c r="I53" s="216">
        <v>-65.868110656738281</v>
      </c>
      <c r="J53" s="50">
        <v>9664</v>
      </c>
      <c r="K53" s="46">
        <v>1</v>
      </c>
      <c r="L53" s="46">
        <v>1.5667865859514958E+22</v>
      </c>
      <c r="M53" s="46">
        <v>1.2177342743161778E+22</v>
      </c>
      <c r="N53" s="46">
        <v>151</v>
      </c>
      <c r="O53" s="46">
        <v>64</v>
      </c>
      <c r="P53" s="46">
        <v>0.47128120612830371</v>
      </c>
      <c r="Q53" s="46">
        <v>0.42312152841359946</v>
      </c>
      <c r="R53" s="46">
        <v>-1.3290291829224037</v>
      </c>
      <c r="S53" s="51"/>
      <c r="T53" s="315">
        <f t="shared" si="42"/>
        <v>41.917849166777152</v>
      </c>
      <c r="U53" s="315">
        <f t="shared" si="75"/>
        <v>-7.8962465566689843E-3</v>
      </c>
      <c r="V53" s="350">
        <f t="shared" si="43"/>
        <v>4.8766681097713548E-5</v>
      </c>
      <c r="W53" s="350">
        <f t="shared" si="9"/>
        <v>4.3783270738162193E-5</v>
      </c>
      <c r="X53" s="350">
        <f t="shared" si="44"/>
        <v>6.5537500576519559E-5</v>
      </c>
      <c r="Y53" s="360">
        <f t="shared" si="45"/>
        <v>43.246878349699557</v>
      </c>
      <c r="Z53" s="350">
        <f t="shared" si="46"/>
        <v>4.7738059360098836E-5</v>
      </c>
      <c r="AA53" s="350">
        <f t="shared" si="47"/>
        <v>4.4902579773872471E-5</v>
      </c>
      <c r="AB53" s="350">
        <f t="shared" si="48"/>
        <v>4.7738059360098836E-5</v>
      </c>
      <c r="AC53" s="350">
        <f t="shared" si="49"/>
        <v>4.4902579773872471E-5</v>
      </c>
      <c r="AD53" s="354">
        <f t="shared" si="10"/>
        <v>43.246878349699557</v>
      </c>
      <c r="AE53" s="354">
        <f t="shared" si="77"/>
        <v>43.246878349699557</v>
      </c>
      <c r="AF53" s="354" t="str">
        <f t="shared" si="77"/>
        <v/>
      </c>
      <c r="AG53" s="354" t="str">
        <f t="shared" si="77"/>
        <v/>
      </c>
      <c r="AH53" s="354" t="str">
        <f t="shared" si="77"/>
        <v/>
      </c>
      <c r="AI53" s="348">
        <f t="shared" si="76"/>
        <v>-7.8962465566618789E-3</v>
      </c>
      <c r="AJ53" s="355">
        <f t="shared" si="50"/>
        <v>6.5537500576519559E-5</v>
      </c>
      <c r="AK53" s="359">
        <f t="shared" si="51"/>
        <v>17.782690046294874</v>
      </c>
      <c r="AL53" s="355">
        <f t="shared" si="52"/>
        <v>-0.32173099537051258</v>
      </c>
      <c r="AM53" s="335">
        <f t="shared" si="53"/>
        <v>-4.8018415574067745</v>
      </c>
      <c r="AN53" s="351">
        <f t="shared" si="12"/>
        <v>16.413961986053259</v>
      </c>
      <c r="AQ53" s="266">
        <f t="shared" si="13"/>
        <v>27.408124574098593</v>
      </c>
      <c r="AR53" s="283">
        <f t="shared" si="14"/>
        <v>-22.193723282480235</v>
      </c>
      <c r="BL53" s="258">
        <v>34.738262176513672</v>
      </c>
      <c r="BM53" s="260">
        <v>101.06820678710937</v>
      </c>
      <c r="BN53">
        <v>85.138290405273438</v>
      </c>
      <c r="BO53" s="258">
        <v>22.658956527709961</v>
      </c>
      <c r="BP53" s="258">
        <v>142.46965026855469</v>
      </c>
      <c r="BQ53" s="260">
        <v>162.20405578613281</v>
      </c>
      <c r="BR53" s="258">
        <v>130.85708618164062</v>
      </c>
      <c r="BT53" s="258">
        <v>185.07313537597656</v>
      </c>
      <c r="BU53" s="258">
        <v>2.6448972225189209</v>
      </c>
      <c r="BV53" s="258">
        <v>70.102630615234375</v>
      </c>
      <c r="BW53" s="258">
        <v>8.6467790603637695</v>
      </c>
      <c r="BX53" s="258">
        <v>176.291748046875</v>
      </c>
      <c r="BY53" s="258">
        <v>2.6448972225189209</v>
      </c>
      <c r="BZ53" s="258">
        <v>13.633020401000977</v>
      </c>
      <c r="CA53" s="258">
        <v>56.661834716796875</v>
      </c>
      <c r="CC53" s="283">
        <f t="shared" si="15"/>
        <v>23.464225769042969</v>
      </c>
      <c r="CD53" s="283">
        <f t="shared" si="16"/>
        <v>-65.868110656738281</v>
      </c>
      <c r="CF53" s="283">
        <f t="shared" si="54"/>
        <v>27.408124574098593</v>
      </c>
      <c r="CG53" s="272">
        <f t="shared" si="17"/>
        <v>28.781619726069767</v>
      </c>
      <c r="CH53" s="283">
        <f t="shared" si="55"/>
        <v>27.484066222908371</v>
      </c>
      <c r="CI53" s="272">
        <f t="shared" si="18"/>
        <v>-65.748816264789141</v>
      </c>
      <c r="CJ53" s="283">
        <f t="shared" si="56"/>
        <v>-0.123933598895812</v>
      </c>
      <c r="CK53" s="283">
        <f t="shared" si="57"/>
        <v>27.273264982560331</v>
      </c>
      <c r="CL53" s="283">
        <f t="shared" si="58"/>
        <v>-3.3974863261330794</v>
      </c>
      <c r="CM53" s="283">
        <f t="shared" si="59"/>
        <v>33.069801564968927</v>
      </c>
      <c r="CN53" s="283">
        <f t="shared" si="60"/>
        <v>-3.3974863261330794</v>
      </c>
      <c r="CO53" s="283">
        <f t="shared" si="19"/>
        <v>-564.13023211666916</v>
      </c>
      <c r="CP53" s="268">
        <f t="shared" si="20"/>
        <v>21</v>
      </c>
      <c r="CQ53" s="283">
        <f t="shared" si="61"/>
        <v>-54.313023211666916</v>
      </c>
      <c r="CR53" s="283">
        <f t="shared" si="62"/>
        <v>30.434230706241166</v>
      </c>
      <c r="CS53" s="283">
        <f t="shared" si="63"/>
        <v>1.0096537617329837</v>
      </c>
      <c r="CT53" s="283">
        <f t="shared" si="64"/>
        <v>-577.45864448083444</v>
      </c>
      <c r="CU53" s="283">
        <f t="shared" si="21"/>
        <v>13.328412364165288</v>
      </c>
      <c r="CV53" s="283">
        <f t="shared" si="65"/>
        <v>3.4328412364165288</v>
      </c>
      <c r="CW53" s="283">
        <f t="shared" si="66"/>
        <v>27.483490837083675</v>
      </c>
      <c r="CX53" s="283">
        <f t="shared" si="67"/>
        <v>0.17784137075078907</v>
      </c>
      <c r="CZ53" s="283">
        <f t="shared" si="22"/>
        <v>9664</v>
      </c>
      <c r="DA53" s="283">
        <f t="shared" si="23"/>
        <v>1.5667865859514958E+22</v>
      </c>
      <c r="DB53" s="283">
        <f t="shared" si="24"/>
        <v>1.2177342743161778E+22</v>
      </c>
      <c r="DC53" s="286">
        <f t="shared" si="68"/>
        <v>1.6212609540061007E+18</v>
      </c>
      <c r="DD53" s="286">
        <f t="shared" si="25"/>
        <v>1.2600727176284954E+18</v>
      </c>
      <c r="DE53" s="282">
        <f t="shared" si="69"/>
        <v>8.0924952355541365E-5</v>
      </c>
      <c r="DF53" s="282">
        <f t="shared" si="26"/>
        <v>6.5730553497136791E-5</v>
      </c>
      <c r="DG53" s="283">
        <f t="shared" si="70"/>
        <v>39.084914495433701</v>
      </c>
      <c r="DH53" s="283">
        <f t="shared" si="71"/>
        <v>1.0425619203091298E-4</v>
      </c>
      <c r="DL53" s="258">
        <v>168.2213134765625</v>
      </c>
      <c r="DM53" s="258">
        <v>-1.7802191972732544</v>
      </c>
      <c r="DN53" s="258">
        <v>1376</v>
      </c>
      <c r="DO53" s="258">
        <v>1.8552519480362406E+22</v>
      </c>
      <c r="DP53" s="258">
        <v>8.1308147472507716E+21</v>
      </c>
      <c r="DR53" s="50">
        <v>234</v>
      </c>
      <c r="DS53" s="46">
        <v>0.44402392870223417</v>
      </c>
      <c r="DT53" s="46">
        <v>0.39250396776950314</v>
      </c>
      <c r="DU53" s="46">
        <v>0.43938469051397877</v>
      </c>
      <c r="DV53" s="51">
        <v>0.38127212794530585</v>
      </c>
      <c r="DW53" s="287">
        <f t="shared" si="72"/>
        <v>0.59263531279782</v>
      </c>
      <c r="DX53" s="287">
        <f t="shared" si="27"/>
        <v>233.53813328403058</v>
      </c>
      <c r="DY53" s="281">
        <f t="shared" si="28"/>
        <v>41.537853562684916</v>
      </c>
      <c r="DZ53" s="287">
        <f t="shared" si="29"/>
        <v>41.475727125488426</v>
      </c>
      <c r="EA53" s="287">
        <f t="shared" si="30"/>
        <v>41.483944839001346</v>
      </c>
      <c r="EB53" s="287">
        <f t="shared" si="31"/>
        <v>41.432297691415812</v>
      </c>
      <c r="EC53" s="287">
        <f t="shared" si="32"/>
        <v>41.304732004861563</v>
      </c>
      <c r="ED53" s="287">
        <f t="shared" si="73"/>
        <v>-0.16678922307460908</v>
      </c>
      <c r="EE53" s="287">
        <f t="shared" si="33"/>
        <v>-8.2177135129199996E-3</v>
      </c>
      <c r="EF53" s="287">
        <f t="shared" si="34"/>
        <v>4.3429434072614015E-2</v>
      </c>
      <c r="EG53" s="287">
        <f t="shared" si="35"/>
        <v>4.3429434072614015E-2</v>
      </c>
      <c r="EH53" s="281">
        <f t="shared" si="74"/>
        <v>5.3908723683569804E-2</v>
      </c>
      <c r="EI53" s="281">
        <f t="shared" si="36"/>
        <v>0.10555587126910382</v>
      </c>
      <c r="EJ53" s="281">
        <f t="shared" si="37"/>
        <v>0.23312155782335253</v>
      </c>
    </row>
    <row r="54" spans="3:140" x14ac:dyDescent="0.25">
      <c r="C54" s="50">
        <f t="shared" si="38"/>
        <v>22</v>
      </c>
      <c r="D54" s="51">
        <v>2.3094565684693711</v>
      </c>
      <c r="E54" s="260">
        <f t="shared" si="39"/>
        <v>7.2701959867588979</v>
      </c>
      <c r="F54" s="265">
        <f t="shared" si="40"/>
        <v>15.321197639321769</v>
      </c>
      <c r="G54" s="265">
        <f t="shared" si="41"/>
        <v>-2.3691071595727836E-2</v>
      </c>
      <c r="H54" s="50">
        <v>22.944686889648438</v>
      </c>
      <c r="I54" s="216">
        <v>-65.664657592773438</v>
      </c>
      <c r="J54" s="50">
        <v>10176</v>
      </c>
      <c r="K54" s="46">
        <v>1</v>
      </c>
      <c r="L54" s="46">
        <v>1.6127312089693897E+22</v>
      </c>
      <c r="M54" s="46">
        <v>1.2546283254221403E+22</v>
      </c>
      <c r="N54" s="46">
        <v>159</v>
      </c>
      <c r="O54" s="46">
        <v>64</v>
      </c>
      <c r="P54" s="46">
        <v>0.48513703228956845</v>
      </c>
      <c r="Q54" s="46">
        <v>0.43606177134834889</v>
      </c>
      <c r="R54" s="46">
        <v>-1.2781808402776269</v>
      </c>
      <c r="S54" s="51"/>
      <c r="T54" s="315">
        <f t="shared" si="42"/>
        <v>41.950549833092921</v>
      </c>
      <c r="U54" s="315">
        <f t="shared" si="75"/>
        <v>3.2700666315768956E-2</v>
      </c>
      <c r="V54" s="350">
        <f t="shared" si="43"/>
        <v>4.7674629745437151E-5</v>
      </c>
      <c r="W54" s="350">
        <f t="shared" si="9"/>
        <v>4.285198224728271E-5</v>
      </c>
      <c r="X54" s="350">
        <f t="shared" si="44"/>
        <v>6.4102751141319612E-5</v>
      </c>
      <c r="Y54" s="360">
        <f t="shared" si="45"/>
        <v>43.228730673370549</v>
      </c>
      <c r="Z54" s="350">
        <f t="shared" si="46"/>
        <v>4.670688456121505E-5</v>
      </c>
      <c r="AA54" s="350">
        <f t="shared" si="47"/>
        <v>4.3904779221302132E-5</v>
      </c>
      <c r="AB54" s="350">
        <f t="shared" si="48"/>
        <v>4.670688456121505E-5</v>
      </c>
      <c r="AC54" s="350">
        <f t="shared" si="49"/>
        <v>4.3904779221302132E-5</v>
      </c>
      <c r="AD54" s="354">
        <f t="shared" si="10"/>
        <v>43.228730673370556</v>
      </c>
      <c r="AE54" s="354">
        <f t="shared" si="77"/>
        <v>43.228730673370556</v>
      </c>
      <c r="AF54" s="354" t="str">
        <f t="shared" si="77"/>
        <v/>
      </c>
      <c r="AG54" s="354" t="str">
        <f t="shared" si="77"/>
        <v/>
      </c>
      <c r="AH54" s="354" t="str">
        <f t="shared" si="77"/>
        <v/>
      </c>
      <c r="AI54" s="348">
        <f t="shared" si="76"/>
        <v>-1.8147676329000717E-2</v>
      </c>
      <c r="AJ54" s="355">
        <f t="shared" si="50"/>
        <v>6.4102751141319612E-5</v>
      </c>
      <c r="AK54" s="359">
        <f t="shared" si="51"/>
        <v>17.301353594950797</v>
      </c>
      <c r="AL54" s="355">
        <f t="shared" si="52"/>
        <v>-0.46986464050492033</v>
      </c>
      <c r="AM54" s="335">
        <f t="shared" si="53"/>
        <v>-4.994105671647894</v>
      </c>
      <c r="AN54" s="351">
        <f t="shared" si="12"/>
        <v>16.221697871812136</v>
      </c>
      <c r="AQ54" s="266">
        <f t="shared" si="13"/>
        <v>27.213642711064004</v>
      </c>
      <c r="AR54" s="283">
        <f t="shared" si="14"/>
        <v>-22.327791286701967</v>
      </c>
      <c r="BL54" s="258">
        <v>42.409210205078125</v>
      </c>
      <c r="BM54" s="260">
        <v>104.89203643798828</v>
      </c>
      <c r="BN54">
        <v>71.965827941894531</v>
      </c>
      <c r="BO54" s="258">
        <v>31.414070129394531</v>
      </c>
      <c r="BP54" s="258">
        <v>129.73216247558594</v>
      </c>
      <c r="BQ54" s="260">
        <v>161.51031494140625</v>
      </c>
      <c r="BR54" s="258">
        <v>141.52317810058594</v>
      </c>
      <c r="BT54" s="258">
        <v>183.7918701171875</v>
      </c>
      <c r="BU54" s="258">
        <v>2.1362631320953369</v>
      </c>
      <c r="BV54" s="258">
        <v>67.096725463867187</v>
      </c>
      <c r="BW54" s="258">
        <v>8.1381454467773437</v>
      </c>
      <c r="BX54" s="258">
        <v>175.768310546875</v>
      </c>
      <c r="BY54" s="258">
        <v>2.8483507633209229</v>
      </c>
      <c r="BZ54" s="258">
        <v>13.204302787780762</v>
      </c>
      <c r="CA54" s="258">
        <v>60.934360504150391</v>
      </c>
      <c r="CC54" s="283">
        <f t="shared" si="15"/>
        <v>22.944686889648438</v>
      </c>
      <c r="CD54" s="283">
        <f t="shared" si="16"/>
        <v>-65.664657592773438</v>
      </c>
      <c r="CF54" s="283">
        <f t="shared" si="54"/>
        <v>27.213642711064004</v>
      </c>
      <c r="CG54" s="272">
        <f t="shared" si="17"/>
        <v>28.766067126381806</v>
      </c>
      <c r="CH54" s="283">
        <f t="shared" si="55"/>
        <v>27.434898407085491</v>
      </c>
      <c r="CI54" s="272">
        <f t="shared" si="18"/>
        <v>-65.311731447936722</v>
      </c>
      <c r="CJ54" s="283">
        <f t="shared" si="56"/>
        <v>-0.12310971342604048</v>
      </c>
      <c r="CK54" s="283">
        <f t="shared" si="57"/>
        <v>27.227259173064535</v>
      </c>
      <c r="CL54" s="283">
        <f t="shared" si="58"/>
        <v>-3.3689773715290912</v>
      </c>
      <c r="CM54" s="283">
        <f t="shared" si="59"/>
        <v>33.023795755473131</v>
      </c>
      <c r="CN54" s="283">
        <f t="shared" si="60"/>
        <v>-3.3689773715290912</v>
      </c>
      <c r="CO54" s="283">
        <f t="shared" si="19"/>
        <v>-561.34928532637912</v>
      </c>
      <c r="CP54" s="268">
        <f t="shared" si="20"/>
        <v>22</v>
      </c>
      <c r="CQ54" s="283">
        <f t="shared" si="61"/>
        <v>-53.934928532637912</v>
      </c>
      <c r="CR54" s="283">
        <f t="shared" si="62"/>
        <v>30.421504970619772</v>
      </c>
      <c r="CS54" s="283">
        <f t="shared" si="63"/>
        <v>1.0114632260679763</v>
      </c>
      <c r="CT54" s="283">
        <f t="shared" si="64"/>
        <v>-573.95991710631336</v>
      </c>
      <c r="CU54" s="283">
        <f t="shared" si="21"/>
        <v>12.610631779934238</v>
      </c>
      <c r="CV54" s="283">
        <f t="shared" si="65"/>
        <v>3.4610631779934238</v>
      </c>
      <c r="CW54" s="283">
        <f t="shared" si="66"/>
        <v>27.434314568061058</v>
      </c>
      <c r="CX54" s="283">
        <f t="shared" si="67"/>
        <v>0.17898264657426896</v>
      </c>
      <c r="CZ54" s="283">
        <f t="shared" si="22"/>
        <v>10176</v>
      </c>
      <c r="DA54" s="283">
        <f t="shared" si="23"/>
        <v>1.6127312089693897E+22</v>
      </c>
      <c r="DB54" s="283">
        <f t="shared" si="24"/>
        <v>1.2546283254221403E+22</v>
      </c>
      <c r="DC54" s="286">
        <f t="shared" si="68"/>
        <v>1.5848380591287242E+18</v>
      </c>
      <c r="DD54" s="286">
        <f t="shared" si="25"/>
        <v>1.2329287789132667E+18</v>
      </c>
      <c r="DE54" s="282">
        <f t="shared" si="69"/>
        <v>7.897655323438617E-5</v>
      </c>
      <c r="DF54" s="282">
        <f t="shared" si="26"/>
        <v>6.4278521018238695E-5</v>
      </c>
      <c r="DG54" s="283">
        <f t="shared" si="70"/>
        <v>39.141926681377583</v>
      </c>
      <c r="DH54" s="283">
        <f t="shared" si="71"/>
        <v>1.0182840578677438E-4</v>
      </c>
      <c r="DL54" s="258">
        <v>166.69786071777344</v>
      </c>
      <c r="DM54" s="258">
        <v>-1.5767655372619629</v>
      </c>
      <c r="DN54" s="258">
        <v>1344</v>
      </c>
      <c r="DO54" s="258">
        <v>1.7953567619439045E+22</v>
      </c>
      <c r="DP54" s="258">
        <v>7.8797622588656667E+21</v>
      </c>
      <c r="DR54" s="50">
        <v>233</v>
      </c>
      <c r="DS54" s="46">
        <v>0.4424368209009889</v>
      </c>
      <c r="DT54" s="46">
        <v>0.39128311561469908</v>
      </c>
      <c r="DU54" s="46">
        <v>0.4446343547796362</v>
      </c>
      <c r="DV54" s="51">
        <v>0.3823708948846295</v>
      </c>
      <c r="DW54" s="287">
        <f t="shared" si="72"/>
        <v>0.59063763599530272</v>
      </c>
      <c r="DX54" s="287">
        <f t="shared" si="27"/>
        <v>232.75091439698485</v>
      </c>
      <c r="DY54" s="281">
        <f t="shared" si="28"/>
        <v>41.529956015476472</v>
      </c>
      <c r="DZ54" s="287">
        <f t="shared" si="29"/>
        <v>41.488962611212798</v>
      </c>
      <c r="EA54" s="287">
        <f t="shared" si="30"/>
        <v>41.482883177379144</v>
      </c>
      <c r="EB54" s="287">
        <f t="shared" si="31"/>
        <v>41.43615743720428</v>
      </c>
      <c r="EC54" s="287">
        <f t="shared" si="32"/>
        <v>41.318161695629421</v>
      </c>
      <c r="ED54" s="287">
        <f t="shared" si="73"/>
        <v>-0.15355373735023647</v>
      </c>
      <c r="EE54" s="287">
        <f t="shared" si="33"/>
        <v>6.0794338336549458E-3</v>
      </c>
      <c r="EF54" s="287">
        <f t="shared" si="34"/>
        <v>5.2805174008518918E-2</v>
      </c>
      <c r="EG54" s="287">
        <f t="shared" si="35"/>
        <v>5.2805174008518918E-2</v>
      </c>
      <c r="EH54" s="281">
        <f t="shared" si="74"/>
        <v>4.7072838097328429E-2</v>
      </c>
      <c r="EI54" s="281">
        <f t="shared" si="36"/>
        <v>9.3798578272192401E-2</v>
      </c>
      <c r="EJ54" s="281">
        <f t="shared" si="37"/>
        <v>0.21179431984705133</v>
      </c>
    </row>
    <row r="55" spans="3:140" x14ac:dyDescent="0.25">
      <c r="C55" s="50">
        <f t="shared" si="38"/>
        <v>23</v>
      </c>
      <c r="D55" s="51">
        <v>3.282782308746564</v>
      </c>
      <c r="E55" s="260">
        <f t="shared" si="39"/>
        <v>10.324841685992567</v>
      </c>
      <c r="F55" s="265">
        <f t="shared" si="40"/>
        <v>15.297086279397536</v>
      </c>
      <c r="G55" s="265">
        <f t="shared" si="41"/>
        <v>-2.4526152371351907E-2</v>
      </c>
      <c r="H55" s="50">
        <v>22.402685165405273</v>
      </c>
      <c r="I55" s="216">
        <v>-64.952568054199219</v>
      </c>
      <c r="J55" s="50">
        <v>10176</v>
      </c>
      <c r="K55" s="46">
        <v>1</v>
      </c>
      <c r="L55" s="46">
        <v>1.5739924553081291E+22</v>
      </c>
      <c r="M55" s="46">
        <v>1.2277648444606114E+22</v>
      </c>
      <c r="N55" s="46">
        <v>159</v>
      </c>
      <c r="O55" s="46">
        <v>64</v>
      </c>
      <c r="P55" s="46">
        <v>0.47317341146310199</v>
      </c>
      <c r="Q55" s="46">
        <v>0.42666178355612527</v>
      </c>
      <c r="R55" s="46">
        <v>-1.2781808402776269</v>
      </c>
      <c r="S55" s="51"/>
      <c r="T55" s="315">
        <f t="shared" si="42"/>
        <v>42.041068799087341</v>
      </c>
      <c r="U55" s="315">
        <f t="shared" si="75"/>
        <v>9.0518965994419887E-2</v>
      </c>
      <c r="V55" s="350">
        <f t="shared" si="43"/>
        <v>4.649895945981741E-5</v>
      </c>
      <c r="W55" s="350">
        <f t="shared" si="9"/>
        <v>4.192824130858149E-5</v>
      </c>
      <c r="X55" s="350">
        <f t="shared" si="44"/>
        <v>6.2610946727200851E-5</v>
      </c>
      <c r="Y55" s="360">
        <f t="shared" si="45"/>
        <v>43.319249639364969</v>
      </c>
      <c r="Z55" s="350">
        <f t="shared" si="46"/>
        <v>4.5552112342301084E-5</v>
      </c>
      <c r="AA55" s="350">
        <f t="shared" si="47"/>
        <v>4.2955042908030764E-5</v>
      </c>
      <c r="AB55" s="350">
        <f t="shared" si="48"/>
        <v>4.5552112342301084E-5</v>
      </c>
      <c r="AC55" s="350">
        <f t="shared" si="49"/>
        <v>4.2955042908030764E-5</v>
      </c>
      <c r="AD55" s="354">
        <f t="shared" si="10"/>
        <v>43.319249639364969</v>
      </c>
      <c r="AE55" s="354">
        <f t="shared" si="77"/>
        <v>43.319249639364969</v>
      </c>
      <c r="AF55" s="354" t="str">
        <f t="shared" si="77"/>
        <v/>
      </c>
      <c r="AG55" s="354" t="str">
        <f t="shared" si="77"/>
        <v/>
      </c>
      <c r="AH55" s="354" t="str">
        <f t="shared" si="77"/>
        <v/>
      </c>
      <c r="AI55" s="348">
        <f t="shared" si="76"/>
        <v>9.0518965994412781E-2</v>
      </c>
      <c r="AJ55" s="355">
        <f t="shared" si="50"/>
        <v>6.2610946727200851E-5</v>
      </c>
      <c r="AK55" s="359">
        <f t="shared" si="51"/>
        <v>19.702216222275865</v>
      </c>
      <c r="AL55" s="355">
        <f t="shared" si="52"/>
        <v>-0.32977837777241348</v>
      </c>
      <c r="AM55" s="335">
        <f t="shared" si="53"/>
        <v>-5.1986336340107933</v>
      </c>
      <c r="AN55" s="351">
        <f t="shared" si="12"/>
        <v>16.01716990944924</v>
      </c>
      <c r="AQ55" s="266">
        <f t="shared" si="13"/>
        <v>27.006001511887479</v>
      </c>
      <c r="AR55" s="283">
        <f t="shared" si="14"/>
        <v>-21.953222816314323</v>
      </c>
      <c r="BL55" s="258">
        <v>43.29742431640625</v>
      </c>
      <c r="BM55" s="260">
        <v>107.35636138916016</v>
      </c>
      <c r="BN55">
        <v>98.264945983886719</v>
      </c>
      <c r="BO55" s="258">
        <v>12.804720878601074</v>
      </c>
      <c r="BP55" s="258">
        <v>127.02955627441406</v>
      </c>
      <c r="BQ55" s="260">
        <v>160.74508666992187</v>
      </c>
      <c r="BR55" s="258">
        <v>80.088401794433594</v>
      </c>
      <c r="BT55" s="258">
        <v>181.78402709960937</v>
      </c>
      <c r="BU55" s="258">
        <v>3.1535310745239258</v>
      </c>
      <c r="BV55" s="258">
        <v>63.831050872802734</v>
      </c>
      <c r="BW55" s="258">
        <v>9.3588666915893555</v>
      </c>
      <c r="BX55" s="258">
        <v>173.90890502929687</v>
      </c>
      <c r="BY55" s="258">
        <v>3.1535310745239258</v>
      </c>
      <c r="BZ55" s="258">
        <v>12.67158031463623</v>
      </c>
      <c r="CA55" s="258">
        <v>64.799980163574219</v>
      </c>
      <c r="CC55" s="283">
        <f t="shared" si="15"/>
        <v>22.402685165405273</v>
      </c>
      <c r="CD55" s="283">
        <f t="shared" si="16"/>
        <v>-64.952568054199219</v>
      </c>
      <c r="CF55" s="283">
        <f t="shared" si="54"/>
        <v>27.006001511887479</v>
      </c>
      <c r="CG55" s="272">
        <f t="shared" si="17"/>
        <v>28.749367129820381</v>
      </c>
      <c r="CH55" s="283">
        <f t="shared" si="55"/>
        <v>27.382201151520544</v>
      </c>
      <c r="CI55" s="272">
        <f t="shared" si="18"/>
        <v>-64.871366321152877</v>
      </c>
      <c r="CJ55" s="283">
        <f t="shared" si="56"/>
        <v>-0.12227964471771972</v>
      </c>
      <c r="CK55" s="283">
        <f t="shared" si="57"/>
        <v>27.17774250212662</v>
      </c>
      <c r="CL55" s="283">
        <f t="shared" si="58"/>
        <v>-3.339947962234338</v>
      </c>
      <c r="CM55" s="283">
        <f t="shared" si="59"/>
        <v>32.974279084535219</v>
      </c>
      <c r="CN55" s="283">
        <f t="shared" si="60"/>
        <v>-3.339947962234338</v>
      </c>
      <c r="CO55" s="283">
        <f t="shared" si="19"/>
        <v>-558.53098825865584</v>
      </c>
      <c r="CP55" s="268">
        <f t="shared" si="20"/>
        <v>23</v>
      </c>
      <c r="CQ55" s="283">
        <f t="shared" si="61"/>
        <v>-53.553098825865582</v>
      </c>
      <c r="CR55" s="283">
        <f t="shared" si="62"/>
        <v>30.407835880121826</v>
      </c>
      <c r="CS55" s="283">
        <f t="shared" si="63"/>
        <v>1.0134097947833147</v>
      </c>
      <c r="CT55" s="283">
        <f t="shared" si="64"/>
        <v>-570.43227112129409</v>
      </c>
      <c r="CU55" s="283">
        <f t="shared" si="21"/>
        <v>11.901282862638254</v>
      </c>
      <c r="CV55" s="283">
        <f t="shared" si="65"/>
        <v>3.4901282862638254</v>
      </c>
      <c r="CW55" s="283">
        <f t="shared" si="66"/>
        <v>27.381608605860251</v>
      </c>
      <c r="CX55" s="283">
        <f t="shared" si="67"/>
        <v>0.18013899581389092</v>
      </c>
      <c r="CZ55" s="283">
        <f t="shared" si="22"/>
        <v>10176</v>
      </c>
      <c r="DA55" s="283">
        <f t="shared" si="23"/>
        <v>1.5739924553081291E+22</v>
      </c>
      <c r="DB55" s="283">
        <f t="shared" si="24"/>
        <v>1.2277648444606114E+22</v>
      </c>
      <c r="DC55" s="286">
        <f t="shared" si="68"/>
        <v>1.5467693153578312E+18</v>
      </c>
      <c r="DD55" s="286">
        <f t="shared" si="25"/>
        <v>1.2065299179054751E+18</v>
      </c>
      <c r="DE55" s="282">
        <f t="shared" si="69"/>
        <v>7.6940111398656039E-5</v>
      </c>
      <c r="DF55" s="282">
        <f t="shared" si="26"/>
        <v>6.2866345578580608E-5</v>
      </c>
      <c r="DG55" s="283">
        <f t="shared" si="70"/>
        <v>39.251624521417554</v>
      </c>
      <c r="DH55" s="283">
        <f t="shared" si="71"/>
        <v>9.935772817674086E-5</v>
      </c>
      <c r="DL55" s="258">
        <v>165.19783020019531</v>
      </c>
      <c r="DM55" s="258">
        <v>-2.0853996276855469</v>
      </c>
      <c r="DN55" s="258">
        <v>1344</v>
      </c>
      <c r="DO55" s="258">
        <v>1.7799073780432827E+22</v>
      </c>
      <c r="DP55" s="258">
        <v>7.7901212440691474E+21</v>
      </c>
      <c r="DR55" s="50">
        <v>232</v>
      </c>
      <c r="DS55" s="46">
        <v>0.44170430960810647</v>
      </c>
      <c r="DT55" s="46">
        <v>0.39042851910633625</v>
      </c>
      <c r="DU55" s="46">
        <v>0.43804175314369431</v>
      </c>
      <c r="DV55" s="51">
        <v>0.38285923574655112</v>
      </c>
      <c r="DW55" s="287">
        <f t="shared" si="72"/>
        <v>0.58952279485863879</v>
      </c>
      <c r="DX55" s="287">
        <f t="shared" si="27"/>
        <v>232.3115920813172</v>
      </c>
      <c r="DY55" s="281">
        <f t="shared" si="28"/>
        <v>41.521726997970489</v>
      </c>
      <c r="DZ55" s="287">
        <f t="shared" si="29"/>
        <v>41.473908540558504</v>
      </c>
      <c r="EA55" s="287">
        <f t="shared" si="30"/>
        <v>41.481754071410336</v>
      </c>
      <c r="EB55" s="287">
        <f t="shared" si="31"/>
        <v>41.439871380284728</v>
      </c>
      <c r="EC55" s="287">
        <f t="shared" si="32"/>
        <v>41.331311671084059</v>
      </c>
      <c r="ED55" s="287">
        <f t="shared" si="73"/>
        <v>-0.16860780800453057</v>
      </c>
      <c r="EE55" s="287">
        <f t="shared" si="33"/>
        <v>-7.8455308518314837E-3</v>
      </c>
      <c r="EF55" s="287">
        <f t="shared" si="34"/>
        <v>3.4037160273776124E-2</v>
      </c>
      <c r="EG55" s="287">
        <f t="shared" si="35"/>
        <v>3.4037160273776124E-2</v>
      </c>
      <c r="EH55" s="281">
        <f t="shared" si="74"/>
        <v>3.997292656015361E-2</v>
      </c>
      <c r="EI55" s="281">
        <f t="shared" si="36"/>
        <v>8.1855617685761217E-2</v>
      </c>
      <c r="EJ55" s="281">
        <f t="shared" si="37"/>
        <v>0.19041532688643059</v>
      </c>
    </row>
    <row r="56" spans="3:140" x14ac:dyDescent="0.25">
      <c r="C56" s="50">
        <f t="shared" si="38"/>
        <v>24</v>
      </c>
      <c r="D56" s="51">
        <v>5.0640545953263452</v>
      </c>
      <c r="E56" s="260">
        <f t="shared" si="39"/>
        <v>14.089967582844578</v>
      </c>
      <c r="F56" s="265">
        <f t="shared" si="40"/>
        <v>15.272156234546923</v>
      </c>
      <c r="G56" s="265">
        <f t="shared" si="41"/>
        <v>-2.5328533083480726E-2</v>
      </c>
      <c r="H56" s="50">
        <v>21.932950973510742</v>
      </c>
      <c r="I56" s="216">
        <v>-64.240478515625</v>
      </c>
      <c r="J56" s="50">
        <v>10688</v>
      </c>
      <c r="K56" s="46">
        <v>1</v>
      </c>
      <c r="L56" s="46">
        <v>1.6155559097571899E+22</v>
      </c>
      <c r="M56" s="46">
        <v>1.2640824260180432E+22</v>
      </c>
      <c r="N56" s="46">
        <v>167</v>
      </c>
      <c r="O56" s="46">
        <v>64</v>
      </c>
      <c r="P56" s="46">
        <v>0.48562534334370994</v>
      </c>
      <c r="Q56" s="46">
        <v>0.43929683208203624</v>
      </c>
      <c r="R56" s="46">
        <v>-1.2316489358154898</v>
      </c>
      <c r="S56" s="51"/>
      <c r="T56" s="315">
        <f t="shared" si="42"/>
        <v>42.132502972378866</v>
      </c>
      <c r="U56" s="315">
        <f t="shared" si="75"/>
        <v>9.1434173291524701E-2</v>
      </c>
      <c r="V56" s="350">
        <f t="shared" si="43"/>
        <v>4.5436502932607591E-5</v>
      </c>
      <c r="W56" s="350">
        <f t="shared" si="9"/>
        <v>4.1101874259172555E-5</v>
      </c>
      <c r="X56" s="350">
        <f t="shared" si="44"/>
        <v>6.1268587925312015E-5</v>
      </c>
      <c r="Y56" s="360">
        <f t="shared" si="45"/>
        <v>43.364151908194358</v>
      </c>
      <c r="Z56" s="350">
        <f t="shared" si="46"/>
        <v>4.4542534037216922E-5</v>
      </c>
      <c r="AA56" s="350">
        <f t="shared" si="47"/>
        <v>4.2069021000078683E-5</v>
      </c>
      <c r="AB56" s="350">
        <f t="shared" si="48"/>
        <v>4.4542534037216922E-5</v>
      </c>
      <c r="AC56" s="350">
        <f t="shared" si="49"/>
        <v>4.2069021000078683E-5</v>
      </c>
      <c r="AD56" s="354">
        <f t="shared" si="10"/>
        <v>43.364151908194351</v>
      </c>
      <c r="AE56" s="354">
        <f t="shared" si="77"/>
        <v>43.364151908194351</v>
      </c>
      <c r="AF56" s="354" t="str">
        <f t="shared" si="77"/>
        <v/>
      </c>
      <c r="AG56" s="354" t="str">
        <f t="shared" si="77"/>
        <v/>
      </c>
      <c r="AH56" s="354" t="str">
        <f t="shared" si="77"/>
        <v/>
      </c>
      <c r="AI56" s="348">
        <f t="shared" si="76"/>
        <v>4.4902268829382308E-2</v>
      </c>
      <c r="AJ56" s="355">
        <f t="shared" si="50"/>
        <v>6.1268587925312015E-5</v>
      </c>
      <c r="AK56" s="359">
        <f t="shared" si="51"/>
        <v>20.893173033704898</v>
      </c>
      <c r="AL56" s="355">
        <f t="shared" si="52"/>
        <v>-0.31068269662951026</v>
      </c>
      <c r="AM56" s="335">
        <f t="shared" si="53"/>
        <v>-5.3868816254897727</v>
      </c>
      <c r="AN56" s="351">
        <f t="shared" si="12"/>
        <v>15.828921917970259</v>
      </c>
      <c r="AQ56" s="266">
        <f t="shared" si="13"/>
        <v>26.821941357027058</v>
      </c>
      <c r="AR56" s="283">
        <f t="shared" si="14"/>
        <v>-21.57865434592668</v>
      </c>
      <c r="BL56" s="258">
        <v>33.949325561523438</v>
      </c>
      <c r="BM56" s="260">
        <v>109.42998504638672</v>
      </c>
      <c r="BN56">
        <v>82.783737182617188</v>
      </c>
      <c r="BO56" s="258">
        <v>10.346147537231445</v>
      </c>
      <c r="BP56" s="258">
        <v>166.94645690917969</v>
      </c>
      <c r="BQ56" s="260">
        <v>160.44065856933594</v>
      </c>
      <c r="BR56" s="258">
        <v>82.105110168457031</v>
      </c>
      <c r="BT56" s="258">
        <v>180.54182434082031</v>
      </c>
      <c r="BU56" s="258">
        <v>2.2379899024963379</v>
      </c>
      <c r="BV56" s="258">
        <v>61.325153350830078</v>
      </c>
      <c r="BW56" s="258">
        <v>9.1554126739501953</v>
      </c>
      <c r="BX56" s="258">
        <v>172.33856201171875</v>
      </c>
      <c r="BY56" s="258">
        <v>2.7466239929199219</v>
      </c>
      <c r="BZ56" s="258">
        <v>12.196475028991699</v>
      </c>
      <c r="CA56" s="258">
        <v>68.563873291015625</v>
      </c>
      <c r="CC56" s="283">
        <f t="shared" si="15"/>
        <v>21.932950973510742</v>
      </c>
      <c r="CD56" s="283">
        <f t="shared" si="16"/>
        <v>-64.240478515625</v>
      </c>
      <c r="CF56" s="283">
        <f t="shared" si="54"/>
        <v>26.821941357027058</v>
      </c>
      <c r="CG56" s="272">
        <f t="shared" si="17"/>
        <v>28.731559047072238</v>
      </c>
      <c r="CH56" s="283">
        <f t="shared" si="55"/>
        <v>27.326118816358075</v>
      </c>
      <c r="CI56" s="272">
        <f t="shared" si="18"/>
        <v>-64.427775262293579</v>
      </c>
      <c r="CJ56" s="283">
        <f t="shared" si="56"/>
        <v>-0.12144349527069342</v>
      </c>
      <c r="CK56" s="283">
        <f t="shared" si="57"/>
        <v>27.124856419429086</v>
      </c>
      <c r="CL56" s="283">
        <f t="shared" si="58"/>
        <v>-3.3104280374410067</v>
      </c>
      <c r="CM56" s="283">
        <f t="shared" si="59"/>
        <v>32.921393001837686</v>
      </c>
      <c r="CN56" s="283">
        <f t="shared" si="60"/>
        <v>-3.3104280374410067</v>
      </c>
      <c r="CO56" s="283">
        <f t="shared" si="19"/>
        <v>-555.6764478288685</v>
      </c>
      <c r="CP56" s="268">
        <f t="shared" si="20"/>
        <v>24</v>
      </c>
      <c r="CQ56" s="283">
        <f t="shared" si="61"/>
        <v>-53.167644782886846</v>
      </c>
      <c r="CR56" s="283">
        <f t="shared" si="62"/>
        <v>30.393256850292264</v>
      </c>
      <c r="CS56" s="283">
        <f t="shared" si="63"/>
        <v>1.0154896506219691</v>
      </c>
      <c r="CT56" s="283">
        <f t="shared" si="64"/>
        <v>-566.87689313410624</v>
      </c>
      <c r="CU56" s="283">
        <f t="shared" si="21"/>
        <v>11.200445305237764</v>
      </c>
      <c r="CV56" s="283">
        <f t="shared" si="65"/>
        <v>3.5200445305237764</v>
      </c>
      <c r="CW56" s="283">
        <f t="shared" si="66"/>
        <v>27.325517303487068</v>
      </c>
      <c r="CX56" s="283">
        <f t="shared" si="67"/>
        <v>0.18131095539902717</v>
      </c>
      <c r="CZ56" s="283">
        <f t="shared" si="22"/>
        <v>10688</v>
      </c>
      <c r="DA56" s="283">
        <f t="shared" si="23"/>
        <v>1.6155559097571899E+22</v>
      </c>
      <c r="DB56" s="283">
        <f t="shared" si="24"/>
        <v>1.2640824260180432E+22</v>
      </c>
      <c r="DC56" s="286">
        <f t="shared" si="68"/>
        <v>1.511560544308748E+18</v>
      </c>
      <c r="DD56" s="286">
        <f t="shared" si="25"/>
        <v>1.1827118506905344E+18</v>
      </c>
      <c r="DE56" s="282">
        <f t="shared" si="69"/>
        <v>7.505666037698566E-5</v>
      </c>
      <c r="DF56" s="282">
        <f t="shared" si="26"/>
        <v>6.1592226610677518E-5</v>
      </c>
      <c r="DG56" s="283">
        <f t="shared" si="70"/>
        <v>39.372635863827945</v>
      </c>
      <c r="DH56" s="283">
        <f t="shared" si="71"/>
        <v>9.7093278067058894E-5</v>
      </c>
      <c r="DL56" s="258">
        <v>163.43217468261719</v>
      </c>
      <c r="DM56" s="258">
        <v>-1.4750387668609619</v>
      </c>
      <c r="DN56" s="258">
        <v>1344</v>
      </c>
      <c r="DO56" s="258">
        <v>1.7600191786189748E+22</v>
      </c>
      <c r="DP56" s="258">
        <v>7.7267095937307745E+21</v>
      </c>
      <c r="DR56" s="50">
        <v>231</v>
      </c>
      <c r="DS56" s="46">
        <v>0.43914052008301796</v>
      </c>
      <c r="DT56" s="46">
        <v>0.38798681479672814</v>
      </c>
      <c r="DU56" s="46">
        <v>0.43877426443657674</v>
      </c>
      <c r="DV56" s="51">
        <v>0.38151629837626666</v>
      </c>
      <c r="DW56" s="287">
        <f t="shared" si="72"/>
        <v>0.58598478208473481</v>
      </c>
      <c r="DX56" s="287">
        <f t="shared" si="27"/>
        <v>230.91737732409695</v>
      </c>
      <c r="DY56" s="281">
        <f t="shared" si="28"/>
        <v>41.513227042215135</v>
      </c>
      <c r="DZ56" s="287">
        <f t="shared" si="29"/>
        <v>41.461048800442377</v>
      </c>
      <c r="EA56" s="287">
        <f t="shared" si="30"/>
        <v>41.480557521094923</v>
      </c>
      <c r="EB56" s="287">
        <f t="shared" si="31"/>
        <v>41.443439520657151</v>
      </c>
      <c r="EC56" s="287">
        <f t="shared" si="32"/>
        <v>41.344181931225478</v>
      </c>
      <c r="ED56" s="287">
        <f t="shared" si="73"/>
        <v>-0.1814675481206578</v>
      </c>
      <c r="EE56" s="287">
        <f t="shared" si="33"/>
        <v>-1.9508720652545719E-2</v>
      </c>
      <c r="EF56" s="287">
        <f t="shared" si="34"/>
        <v>1.7609279785226306E-2</v>
      </c>
      <c r="EG56" s="287">
        <f t="shared" si="35"/>
        <v>1.7609279785226306E-2</v>
      </c>
      <c r="EH56" s="281">
        <f t="shared" si="74"/>
        <v>3.2669521120212153E-2</v>
      </c>
      <c r="EI56" s="281">
        <f t="shared" si="36"/>
        <v>6.9787521557984178E-2</v>
      </c>
      <c r="EJ56" s="281">
        <f t="shared" si="37"/>
        <v>0.16904511098965713</v>
      </c>
    </row>
    <row r="57" spans="3:140" x14ac:dyDescent="0.25">
      <c r="C57" s="50">
        <f t="shared" si="38"/>
        <v>25</v>
      </c>
      <c r="D57" s="51">
        <v>4.7626193407474977</v>
      </c>
      <c r="E57" s="260">
        <f t="shared" si="39"/>
        <v>13.556917425657717</v>
      </c>
      <c r="F57" s="265">
        <f t="shared" si="40"/>
        <v>15.246439930727162</v>
      </c>
      <c r="G57" s="265">
        <f t="shared" si="41"/>
        <v>-2.6098761146524131E-2</v>
      </c>
      <c r="H57" s="50">
        <v>21.523765563964844</v>
      </c>
      <c r="I57" s="216">
        <v>-63.019760131835937</v>
      </c>
      <c r="J57" s="50">
        <v>10432</v>
      </c>
      <c r="K57" s="46">
        <v>1</v>
      </c>
      <c r="L57" s="46">
        <v>1.5447654491976242E+22</v>
      </c>
      <c r="M57" s="46">
        <v>1.2143907509347E+22</v>
      </c>
      <c r="N57" s="46">
        <v>163</v>
      </c>
      <c r="O57" s="46">
        <v>64</v>
      </c>
      <c r="P57" s="46">
        <v>0.46413965696148446</v>
      </c>
      <c r="Q57" s="46">
        <v>0.42165659525117499</v>
      </c>
      <c r="R57" s="46">
        <v>-1.2543753332737286</v>
      </c>
      <c r="S57" s="51"/>
      <c r="T57" s="315">
        <f t="shared" si="42"/>
        <v>42.254180740074339</v>
      </c>
      <c r="U57" s="315">
        <f t="shared" si="75"/>
        <v>0.12167776769547345</v>
      </c>
      <c r="V57" s="350">
        <f t="shared" si="43"/>
        <v>4.4491914969467452E-5</v>
      </c>
      <c r="W57" s="350">
        <f t="shared" si="9"/>
        <v>4.0419535587727665E-5</v>
      </c>
      <c r="X57" s="350">
        <f t="shared" si="44"/>
        <v>6.0110476248137517E-5</v>
      </c>
      <c r="Y57" s="360">
        <f t="shared" si="45"/>
        <v>43.508556073348068</v>
      </c>
      <c r="Z57" s="350">
        <f t="shared" si="46"/>
        <v>4.3596419469883952E-5</v>
      </c>
      <c r="AA57" s="350">
        <f t="shared" si="47"/>
        <v>4.1383832159236152E-5</v>
      </c>
      <c r="AB57" s="350">
        <f t="shared" si="48"/>
        <v>4.3596419469883952E-5</v>
      </c>
      <c r="AC57" s="350">
        <f t="shared" si="49"/>
        <v>4.1383832159236152E-5</v>
      </c>
      <c r="AD57" s="354">
        <f t="shared" si="10"/>
        <v>43.508556073348082</v>
      </c>
      <c r="AE57" s="354">
        <f t="shared" si="77"/>
        <v>43.508556073348082</v>
      </c>
      <c r="AF57" s="354" t="str">
        <f t="shared" si="77"/>
        <v/>
      </c>
      <c r="AG57" s="354" t="str">
        <f t="shared" si="77"/>
        <v/>
      </c>
      <c r="AH57" s="354" t="str">
        <f t="shared" si="77"/>
        <v/>
      </c>
      <c r="AI57" s="348">
        <f t="shared" si="76"/>
        <v>0.14440416515373045</v>
      </c>
      <c r="AJ57" s="355">
        <f t="shared" si="50"/>
        <v>6.0110476248137517E-5</v>
      </c>
      <c r="AK57" s="359">
        <f t="shared" si="51"/>
        <v>24.723249521421849</v>
      </c>
      <c r="AL57" s="355">
        <f t="shared" si="52"/>
        <v>-2.7675047857815115E-2</v>
      </c>
      <c r="AM57" s="335">
        <f t="shared" si="53"/>
        <v>-5.5526356713372031</v>
      </c>
      <c r="AN57" s="351">
        <f t="shared" si="12"/>
        <v>15.66316787212283</v>
      </c>
      <c r="AQ57" s="266">
        <f t="shared" si="13"/>
        <v>26.658365061625062</v>
      </c>
      <c r="AR57" s="283">
        <f t="shared" si="14"/>
        <v>-20.695457030324192</v>
      </c>
      <c r="BL57" s="258">
        <v>30.800346374511719</v>
      </c>
      <c r="BM57" s="260">
        <v>110.55070495605469</v>
      </c>
      <c r="BN57">
        <v>84.724334716796875</v>
      </c>
      <c r="BO57" s="258">
        <v>47.316268920898437</v>
      </c>
      <c r="BP57" s="258">
        <v>161.81805419921875</v>
      </c>
      <c r="BQ57" s="260">
        <v>159.834716796875</v>
      </c>
      <c r="BR57" s="258">
        <v>85.454879760742187</v>
      </c>
      <c r="BT57" s="258">
        <v>178.90898132324219</v>
      </c>
      <c r="BU57" s="258">
        <v>2.9500775337219238</v>
      </c>
      <c r="BV57" s="258">
        <v>58.645427703857422</v>
      </c>
      <c r="BW57" s="258">
        <v>10.172680854797363</v>
      </c>
      <c r="BX57" s="258">
        <v>168.94789123535156</v>
      </c>
      <c r="BY57" s="258">
        <v>3.2552580833435059</v>
      </c>
      <c r="BZ57" s="258">
        <v>11.793637275695801</v>
      </c>
      <c r="CA57" s="258">
        <v>72.124313354492187</v>
      </c>
      <c r="CC57" s="283">
        <f t="shared" si="15"/>
        <v>21.523765563964844</v>
      </c>
      <c r="CD57" s="283">
        <f t="shared" si="16"/>
        <v>-63.019760131835937</v>
      </c>
      <c r="CF57" s="283">
        <f t="shared" si="54"/>
        <v>26.658365061625062</v>
      </c>
      <c r="CG57" s="272">
        <f t="shared" si="17"/>
        <v>28.712681548010099</v>
      </c>
      <c r="CH57" s="283">
        <f t="shared" si="55"/>
        <v>27.266794020731624</v>
      </c>
      <c r="CI57" s="272">
        <f t="shared" si="18"/>
        <v>-63.981012249077665</v>
      </c>
      <c r="CJ57" s="283">
        <f t="shared" si="56"/>
        <v>-0.12060136683056458</v>
      </c>
      <c r="CK57" s="283">
        <f t="shared" si="57"/>
        <v>27.068740718572435</v>
      </c>
      <c r="CL57" s="283">
        <f t="shared" si="58"/>
        <v>-3.2804469329200274</v>
      </c>
      <c r="CM57" s="283">
        <f t="shared" si="59"/>
        <v>32.865277300981035</v>
      </c>
      <c r="CN57" s="283">
        <f t="shared" si="60"/>
        <v>-3.2804469329200274</v>
      </c>
      <c r="CO57" s="283">
        <f t="shared" si="19"/>
        <v>-552.786752735302</v>
      </c>
      <c r="CP57" s="268">
        <f t="shared" si="20"/>
        <v>25</v>
      </c>
      <c r="CQ57" s="283">
        <f t="shared" si="61"/>
        <v>-52.778675273530204</v>
      </c>
      <c r="CR57" s="283">
        <f t="shared" si="62"/>
        <v>30.377800785160218</v>
      </c>
      <c r="CS57" s="283">
        <f t="shared" si="63"/>
        <v>1.0176990675390485</v>
      </c>
      <c r="CT57" s="283">
        <f t="shared" si="64"/>
        <v>-563.29494791673824</v>
      </c>
      <c r="CU57" s="283">
        <f t="shared" si="21"/>
        <v>10.508195181436193</v>
      </c>
      <c r="CV57" s="283">
        <f t="shared" si="65"/>
        <v>3.5508195181436193</v>
      </c>
      <c r="CW57" s="283">
        <f t="shared" si="66"/>
        <v>27.266183272942559</v>
      </c>
      <c r="CX57" s="283">
        <f t="shared" si="67"/>
        <v>0.18249902825319736</v>
      </c>
      <c r="CZ57" s="283">
        <f t="shared" si="22"/>
        <v>10432</v>
      </c>
      <c r="DA57" s="283">
        <f t="shared" si="23"/>
        <v>1.5447654491976242E+22</v>
      </c>
      <c r="DB57" s="283">
        <f t="shared" si="24"/>
        <v>1.2143907509347E+22</v>
      </c>
      <c r="DC57" s="286">
        <f t="shared" si="68"/>
        <v>1.4807951008412808E+18</v>
      </c>
      <c r="DD57" s="286">
        <f t="shared" si="25"/>
        <v>1.1641015633959931E+18</v>
      </c>
      <c r="DE57" s="282">
        <f t="shared" si="69"/>
        <v>7.3410899840494208E-5</v>
      </c>
      <c r="DF57" s="282">
        <f t="shared" si="26"/>
        <v>6.0596691589883432E-5</v>
      </c>
      <c r="DG57" s="283">
        <f t="shared" si="70"/>
        <v>39.537813436539871</v>
      </c>
      <c r="DH57" s="283">
        <f t="shared" si="71"/>
        <v>9.5189911477165065E-5</v>
      </c>
      <c r="DL57" s="258">
        <v>161.66653442382812</v>
      </c>
      <c r="DM57" s="258">
        <v>-1.0681315660476685</v>
      </c>
      <c r="DN57" s="258">
        <v>1472</v>
      </c>
      <c r="DO57" s="258">
        <v>1.9061542091714984E+22</v>
      </c>
      <c r="DP57" s="258">
        <v>8.3879201658954475E+21</v>
      </c>
      <c r="DR57" s="50">
        <v>230</v>
      </c>
      <c r="DS57" s="46">
        <v>0.43669881577340985</v>
      </c>
      <c r="DT57" s="46">
        <v>0.38615553656452206</v>
      </c>
      <c r="DU57" s="46">
        <v>0.43584421926504702</v>
      </c>
      <c r="DV57" s="51">
        <v>0.38053961665242342</v>
      </c>
      <c r="DW57" s="287">
        <f t="shared" si="72"/>
        <v>0.58294249640709206</v>
      </c>
      <c r="DX57" s="287">
        <f t="shared" si="27"/>
        <v>229.71851235143907</v>
      </c>
      <c r="DY57" s="281">
        <f t="shared" si="28"/>
        <v>41.504513042979738</v>
      </c>
      <c r="DZ57" s="287">
        <f t="shared" si="29"/>
        <v>41.485061119669759</v>
      </c>
      <c r="EA57" s="287">
        <f t="shared" si="30"/>
        <v>41.479293526432912</v>
      </c>
      <c r="EB57" s="287">
        <f t="shared" si="31"/>
        <v>41.446861858321547</v>
      </c>
      <c r="EC57" s="287">
        <f t="shared" si="32"/>
        <v>41.356772476053671</v>
      </c>
      <c r="ED57" s="287">
        <f t="shared" si="73"/>
        <v>-0.15745522889327646</v>
      </c>
      <c r="EE57" s="287">
        <f t="shared" si="33"/>
        <v>5.7675932368468352E-3</v>
      </c>
      <c r="EF57" s="287">
        <f t="shared" si="34"/>
        <v>3.8199261348211166E-2</v>
      </c>
      <c r="EG57" s="287">
        <f t="shared" si="35"/>
        <v>3.8199261348211166E-2</v>
      </c>
      <c r="EH57" s="281">
        <f t="shared" si="74"/>
        <v>2.5219516546826526E-2</v>
      </c>
      <c r="EI57" s="281">
        <f t="shared" si="36"/>
        <v>5.7651184658190857E-2</v>
      </c>
      <c r="EJ57" s="281">
        <f t="shared" si="37"/>
        <v>0.14774056692606763</v>
      </c>
    </row>
    <row r="58" spans="3:140" x14ac:dyDescent="0.25">
      <c r="C58" s="50">
        <f t="shared" si="38"/>
        <v>26</v>
      </c>
      <c r="D58" s="51">
        <v>4.1324024957450112</v>
      </c>
      <c r="E58" s="260">
        <f t="shared" si="39"/>
        <v>12.324052303263057</v>
      </c>
      <c r="F58" s="265">
        <f t="shared" si="40"/>
        <v>15.21996924887244</v>
      </c>
      <c r="G58" s="265">
        <f t="shared" si="41"/>
        <v>-2.6837379195139583E-2</v>
      </c>
      <c r="H58" s="50">
        <v>20.995437622070313</v>
      </c>
      <c r="I58" s="216">
        <v>-62.307674407958984</v>
      </c>
      <c r="J58" s="50">
        <v>10944</v>
      </c>
      <c r="K58" s="46">
        <v>1</v>
      </c>
      <c r="L58" s="46">
        <v>1.5792383281997581E+22</v>
      </c>
      <c r="M58" s="46">
        <v>1.2447130491874129E+22</v>
      </c>
      <c r="N58" s="46">
        <v>171</v>
      </c>
      <c r="O58" s="46">
        <v>64</v>
      </c>
      <c r="P58" s="46">
        <v>0.47524873344320334</v>
      </c>
      <c r="Q58" s="46">
        <v>0.43130073857046941</v>
      </c>
      <c r="R58" s="46">
        <v>-1.210001647902911</v>
      </c>
      <c r="S58" s="51"/>
      <c r="T58" s="315">
        <f t="shared" si="42"/>
        <v>42.224569761958143</v>
      </c>
      <c r="U58" s="315">
        <f t="shared" si="75"/>
        <v>-2.9610978116195952E-2</v>
      </c>
      <c r="V58" s="350">
        <f t="shared" si="43"/>
        <v>4.3425505614327789E-5</v>
      </c>
      <c r="W58" s="350">
        <f t="shared" si="9"/>
        <v>3.9409789708558971E-5</v>
      </c>
      <c r="X58" s="350">
        <f t="shared" si="44"/>
        <v>5.8642186715135844E-5</v>
      </c>
      <c r="Y58" s="360">
        <f t="shared" si="45"/>
        <v>43.434571409861057</v>
      </c>
      <c r="Z58" s="350">
        <f t="shared" si="46"/>
        <v>4.2583607987751157E-5</v>
      </c>
      <c r="AA58" s="350">
        <f t="shared" si="47"/>
        <v>4.0318015743317419E-5</v>
      </c>
      <c r="AB58" s="350">
        <f t="shared" si="48"/>
        <v>4.2583607987751157E-5</v>
      </c>
      <c r="AC58" s="350">
        <f t="shared" si="49"/>
        <v>4.0318015743317419E-5</v>
      </c>
      <c r="AD58" s="354">
        <f t="shared" si="10"/>
        <v>43.43457140986105</v>
      </c>
      <c r="AE58" s="354">
        <f t="shared" si="77"/>
        <v>43.43457140986105</v>
      </c>
      <c r="AF58" s="354" t="str">
        <f t="shared" si="77"/>
        <v/>
      </c>
      <c r="AG58" s="354" t="str">
        <f t="shared" si="77"/>
        <v/>
      </c>
      <c r="AH58" s="354" t="str">
        <f t="shared" si="77"/>
        <v/>
      </c>
      <c r="AI58" s="348">
        <f t="shared" si="76"/>
        <v>-7.398466348703181E-2</v>
      </c>
      <c r="AJ58" s="355">
        <f t="shared" si="50"/>
        <v>5.8642186715135844E-5</v>
      </c>
      <c r="AK58" s="359">
        <f t="shared" si="51"/>
        <v>22.760931330865105</v>
      </c>
      <c r="AL58" s="355">
        <f t="shared" si="52"/>
        <v>-0.32390686691348947</v>
      </c>
      <c r="AM58" s="335">
        <f t="shared" si="53"/>
        <v>-5.7674359204284258</v>
      </c>
      <c r="AN58" s="351">
        <f t="shared" si="12"/>
        <v>15.448367623031608</v>
      </c>
      <c r="AQ58" s="266">
        <f t="shared" si="13"/>
        <v>26.442498627223433</v>
      </c>
      <c r="AR58" s="283">
        <f t="shared" si="14"/>
        <v>-20.320892374633807</v>
      </c>
      <c r="BL58" s="258">
        <v>28.358310699462891</v>
      </c>
      <c r="BM58" s="260">
        <v>111.79735565185547</v>
      </c>
      <c r="BN58">
        <v>97.900672912597656</v>
      </c>
      <c r="BO58" s="258">
        <v>16.573581695556641</v>
      </c>
      <c r="BP58" s="258">
        <v>160.13720703125</v>
      </c>
      <c r="BQ58" s="260">
        <v>159.08273315429687</v>
      </c>
      <c r="BR58" s="258">
        <v>85.336753845214844</v>
      </c>
      <c r="BT58" s="258">
        <v>177.15895080566406</v>
      </c>
      <c r="BU58" s="258">
        <v>3.6621651649475098</v>
      </c>
      <c r="BV58" s="258">
        <v>56.0887451171875</v>
      </c>
      <c r="BW58" s="258">
        <v>11.495129585266113</v>
      </c>
      <c r="BX58" s="258">
        <v>167.5494384765625</v>
      </c>
      <c r="BY58" s="258">
        <v>2.9500775337219238</v>
      </c>
      <c r="BZ58" s="258">
        <v>11.389333724975586</v>
      </c>
      <c r="CA58" s="258">
        <v>74.158843994140625</v>
      </c>
      <c r="CC58" s="283">
        <f t="shared" si="15"/>
        <v>20.995437622070313</v>
      </c>
      <c r="CD58" s="283">
        <f t="shared" si="16"/>
        <v>-62.307674407958984</v>
      </c>
      <c r="CF58" s="283">
        <f t="shared" si="54"/>
        <v>26.442498627223433</v>
      </c>
      <c r="CG58" s="272">
        <f t="shared" si="17"/>
        <v>28.692772667212143</v>
      </c>
      <c r="CH58" s="283">
        <f t="shared" si="55"/>
        <v>27.204367520255033</v>
      </c>
      <c r="CI58" s="272">
        <f t="shared" si="18"/>
        <v>-63.531130860662088</v>
      </c>
      <c r="CJ58" s="283">
        <f t="shared" si="56"/>
        <v>-0.11975336039166469</v>
      </c>
      <c r="CK58" s="283">
        <f t="shared" si="57"/>
        <v>27.009533415508724</v>
      </c>
      <c r="CL58" s="283">
        <f t="shared" si="58"/>
        <v>-3.25003336192488</v>
      </c>
      <c r="CM58" s="283">
        <f t="shared" si="59"/>
        <v>32.806069997917319</v>
      </c>
      <c r="CN58" s="283">
        <f t="shared" si="60"/>
        <v>-3.25003336192488</v>
      </c>
      <c r="CO58" s="283">
        <f t="shared" si="19"/>
        <v>-549.86297380379676</v>
      </c>
      <c r="CP58" s="268">
        <f t="shared" si="20"/>
        <v>26</v>
      </c>
      <c r="CQ58" s="283">
        <f t="shared" si="61"/>
        <v>-52.386297380379681</v>
      </c>
      <c r="CR58" s="283">
        <f t="shared" si="62"/>
        <v>30.361500076002205</v>
      </c>
      <c r="CS58" s="283">
        <f t="shared" si="63"/>
        <v>1.0200344054687926</v>
      </c>
      <c r="CT58" s="283">
        <f t="shared" si="64"/>
        <v>-559.68757870677166</v>
      </c>
      <c r="CU58" s="283">
        <f t="shared" si="21"/>
        <v>9.8246049029748548</v>
      </c>
      <c r="CV58" s="283">
        <f t="shared" si="65"/>
        <v>3.5824604902974855</v>
      </c>
      <c r="CW58" s="283">
        <f t="shared" si="66"/>
        <v>27.203747262715041</v>
      </c>
      <c r="CX58" s="283">
        <f t="shared" si="67"/>
        <v>0.18370368377073532</v>
      </c>
      <c r="CZ58" s="283">
        <f t="shared" si="22"/>
        <v>10944</v>
      </c>
      <c r="DA58" s="283">
        <f t="shared" si="23"/>
        <v>1.5792383281997581E+22</v>
      </c>
      <c r="DB58" s="283">
        <f t="shared" si="24"/>
        <v>1.2447130491874129E+22</v>
      </c>
      <c r="DC58" s="286">
        <f t="shared" si="68"/>
        <v>1.443017478252703E+18</v>
      </c>
      <c r="DD58" s="286">
        <f t="shared" si="25"/>
        <v>1.1373474499153992E+18</v>
      </c>
      <c r="DE58" s="282">
        <f t="shared" si="69"/>
        <v>7.1390031183603435E-5</v>
      </c>
      <c r="DF58" s="282">
        <f t="shared" si="26"/>
        <v>5.9165512344840673E-5</v>
      </c>
      <c r="DG58" s="283">
        <f t="shared" si="70"/>
        <v>39.650728160777582</v>
      </c>
      <c r="DH58" s="283">
        <f t="shared" si="71"/>
        <v>9.272051770467723E-5</v>
      </c>
      <c r="DL58" s="258">
        <v>160.12744140625</v>
      </c>
      <c r="DM58" s="258">
        <v>-1.4750387668609619</v>
      </c>
      <c r="DN58" s="258">
        <v>1344</v>
      </c>
      <c r="DO58" s="258">
        <v>1.724739242248898E+22</v>
      </c>
      <c r="DP58" s="258">
        <v>7.5730804590473527E+21</v>
      </c>
      <c r="DR58" s="50">
        <v>229</v>
      </c>
      <c r="DS58" s="46">
        <v>0.43498962275668418</v>
      </c>
      <c r="DT58" s="46">
        <v>0.38359174703943355</v>
      </c>
      <c r="DU58" s="46">
        <v>0.43425711146380175</v>
      </c>
      <c r="DV58" s="51">
        <v>0.37895250885117815</v>
      </c>
      <c r="DW58" s="287">
        <f t="shared" si="72"/>
        <v>0.57996430950772071</v>
      </c>
      <c r="DX58" s="287">
        <f t="shared" si="27"/>
        <v>228.54490660431173</v>
      </c>
      <c r="DY58" s="281">
        <f t="shared" si="28"/>
        <v>41.495638365135761</v>
      </c>
      <c r="DZ58" s="287">
        <f t="shared" si="29"/>
        <v>41.407173957182913</v>
      </c>
      <c r="EA58" s="287">
        <f t="shared" si="30"/>
        <v>41.477962087424295</v>
      </c>
      <c r="EB58" s="287">
        <f t="shared" si="31"/>
        <v>41.450138393277918</v>
      </c>
      <c r="EC58" s="287">
        <f t="shared" si="32"/>
        <v>41.369083305568644</v>
      </c>
      <c r="ED58" s="287">
        <f t="shared" si="73"/>
        <v>-0.23534239138012225</v>
      </c>
      <c r="EE58" s="287">
        <f t="shared" si="33"/>
        <v>-7.0788130241382419E-2</v>
      </c>
      <c r="EF58" s="287">
        <f t="shared" si="34"/>
        <v>-4.2964436095004999E-2</v>
      </c>
      <c r="EG58" s="287">
        <f t="shared" si="35"/>
        <v>-4.2964436095004999E-2</v>
      </c>
      <c r="EH58" s="281">
        <f t="shared" si="74"/>
        <v>1.7676277711466071E-2</v>
      </c>
      <c r="EI58" s="281">
        <f t="shared" si="36"/>
        <v>4.5499971857843491E-2</v>
      </c>
      <c r="EJ58" s="281">
        <f t="shared" si="37"/>
        <v>0.12655505956711721</v>
      </c>
    </row>
    <row r="59" spans="3:140" x14ac:dyDescent="0.25">
      <c r="C59" s="50">
        <f t="shared" si="38"/>
        <v>27</v>
      </c>
      <c r="D59" s="51">
        <v>4.5731969174191267</v>
      </c>
      <c r="E59" s="260">
        <f t="shared" si="39"/>
        <v>13.204398041640681</v>
      </c>
      <c r="F59" s="265">
        <f t="shared" si="40"/>
        <v>15.192775529664734</v>
      </c>
      <c r="G59" s="265">
        <f t="shared" si="41"/>
        <v>-2.7544925102062114E-2</v>
      </c>
      <c r="H59" s="50">
        <v>20.538398742675781</v>
      </c>
      <c r="I59" s="216">
        <v>-60.680042266845703</v>
      </c>
      <c r="J59" s="50">
        <v>10944</v>
      </c>
      <c r="K59" s="46">
        <v>1</v>
      </c>
      <c r="L59" s="46">
        <v>1.5414795727709994E+22</v>
      </c>
      <c r="M59" s="46">
        <v>1.2220577959301578E+22</v>
      </c>
      <c r="N59" s="46">
        <v>171</v>
      </c>
      <c r="O59" s="46">
        <v>64</v>
      </c>
      <c r="P59" s="46">
        <v>0.46365134590734297</v>
      </c>
      <c r="Q59" s="46">
        <v>0.42318256729536713</v>
      </c>
      <c r="R59" s="46">
        <v>-1.210001647902911</v>
      </c>
      <c r="S59" s="51"/>
      <c r="T59" s="315">
        <f t="shared" si="42"/>
        <v>42.38724157770141</v>
      </c>
      <c r="U59" s="315">
        <f t="shared" si="75"/>
        <v>0.16267181574326628</v>
      </c>
      <c r="V59" s="350">
        <f t="shared" si="43"/>
        <v>4.2365802805861019E-5</v>
      </c>
      <c r="W59" s="350">
        <f t="shared" si="9"/>
        <v>3.8667997742632228E-5</v>
      </c>
      <c r="X59" s="350">
        <f t="shared" si="44"/>
        <v>5.7359177964902117E-5</v>
      </c>
      <c r="Y59" s="360">
        <f t="shared" si="45"/>
        <v>43.597243225604323</v>
      </c>
      <c r="Z59" s="350">
        <f t="shared" si="46"/>
        <v>4.1539805858403184E-5</v>
      </c>
      <c r="AA59" s="350">
        <f t="shared" si="47"/>
        <v>3.9554011503961081E-5</v>
      </c>
      <c r="AB59" s="350">
        <f t="shared" si="48"/>
        <v>4.1539805858403184E-5</v>
      </c>
      <c r="AC59" s="350">
        <f t="shared" si="49"/>
        <v>3.9554011503961081E-5</v>
      </c>
      <c r="AD59" s="354">
        <f t="shared" si="10"/>
        <v>43.597243225604323</v>
      </c>
      <c r="AE59" s="354">
        <f t="shared" si="77"/>
        <v>43.597243225604323</v>
      </c>
      <c r="AF59" s="354" t="str">
        <f t="shared" si="77"/>
        <v/>
      </c>
      <c r="AG59" s="354" t="str">
        <f t="shared" si="77"/>
        <v/>
      </c>
      <c r="AH59" s="354" t="str">
        <f t="shared" si="77"/>
        <v/>
      </c>
      <c r="AI59" s="348">
        <f t="shared" si="76"/>
        <v>0.16267181574327338</v>
      </c>
      <c r="AJ59" s="355">
        <f t="shared" si="50"/>
        <v>5.7359177964902117E-5</v>
      </c>
      <c r="AK59" s="359">
        <f t="shared" si="51"/>
        <v>27.075526384472141</v>
      </c>
      <c r="AL59" s="355">
        <f t="shared" si="52"/>
        <v>7.552638447214122E-3</v>
      </c>
      <c r="AM59" s="335">
        <f t="shared" si="53"/>
        <v>-5.9595806747852498</v>
      </c>
      <c r="AN59" s="351">
        <f t="shared" si="12"/>
        <v>15.256222868674783</v>
      </c>
      <c r="AQ59" s="266">
        <f t="shared" si="13"/>
        <v>26.251331624243598</v>
      </c>
      <c r="AR59" s="283">
        <f t="shared" si="14"/>
        <v>-19.030781301707101</v>
      </c>
      <c r="BL59" s="258">
        <v>37.247943878173828</v>
      </c>
      <c r="BM59" s="260">
        <v>111.6036376953125</v>
      </c>
      <c r="BN59">
        <v>70.567916870117187</v>
      </c>
      <c r="BO59" s="258">
        <v>18.628341674804687</v>
      </c>
      <c r="BP59" s="258">
        <v>162.35885620117187</v>
      </c>
      <c r="BQ59" s="260">
        <v>160.97402954101562</v>
      </c>
      <c r="BR59" s="258">
        <v>86.452560424804688</v>
      </c>
      <c r="BT59" s="258">
        <v>176.260498046875</v>
      </c>
      <c r="BU59" s="258">
        <v>2.1362631320953369</v>
      </c>
      <c r="BV59" s="258">
        <v>53.938323974609375</v>
      </c>
      <c r="BW59" s="258">
        <v>11.596857070922852</v>
      </c>
      <c r="BX59" s="258">
        <v>165.89315795898437</v>
      </c>
      <c r="BY59" s="258">
        <v>2.9500775337219238</v>
      </c>
      <c r="BZ59" s="258">
        <v>10.999679565429688</v>
      </c>
      <c r="CA59" s="258">
        <v>78.329643249511719</v>
      </c>
      <c r="CC59" s="283">
        <f t="shared" si="15"/>
        <v>20.538398742675781</v>
      </c>
      <c r="CD59" s="283">
        <f t="shared" si="16"/>
        <v>-60.680042266845703</v>
      </c>
      <c r="CF59" s="283">
        <f t="shared" si="54"/>
        <v>26.251331624243598</v>
      </c>
      <c r="CG59" s="272">
        <f t="shared" si="17"/>
        <v>28.671869809461121</v>
      </c>
      <c r="CH59" s="283">
        <f t="shared" si="55"/>
        <v>27.138978094288845</v>
      </c>
      <c r="CI59" s="272">
        <f t="shared" si="18"/>
        <v>-63.078184279214817</v>
      </c>
      <c r="CJ59" s="283">
        <f t="shared" si="56"/>
        <v>-0.11889957620001866</v>
      </c>
      <c r="CK59" s="283">
        <f t="shared" si="57"/>
        <v>26.947370636507852</v>
      </c>
      <c r="CL59" s="283">
        <f t="shared" si="58"/>
        <v>-3.2192153983484952</v>
      </c>
      <c r="CM59" s="283">
        <f t="shared" si="59"/>
        <v>32.743907218916448</v>
      </c>
      <c r="CN59" s="283">
        <f t="shared" si="60"/>
        <v>-3.2192153983484952</v>
      </c>
      <c r="CO59" s="283">
        <f t="shared" si="19"/>
        <v>-546.90616431165552</v>
      </c>
      <c r="CP59" s="268">
        <f t="shared" si="20"/>
        <v>27</v>
      </c>
      <c r="CQ59" s="283">
        <f t="shared" si="61"/>
        <v>-51.990616431165549</v>
      </c>
      <c r="CR59" s="283">
        <f t="shared" si="62"/>
        <v>30.344386600464219</v>
      </c>
      <c r="CS59" s="283">
        <f t="shared" si="63"/>
        <v>1.0224921053868821</v>
      </c>
      <c r="CT59" s="283">
        <f t="shared" si="64"/>
        <v>-556.05590749539272</v>
      </c>
      <c r="CU59" s="283">
        <f t="shared" si="21"/>
        <v>9.1497431837372574</v>
      </c>
      <c r="CV59" s="283">
        <f t="shared" si="65"/>
        <v>3.6149743183737257</v>
      </c>
      <c r="CW59" s="283">
        <f t="shared" si="66"/>
        <v>27.138348045047184</v>
      </c>
      <c r="CX59" s="283">
        <f t="shared" si="67"/>
        <v>0.18492535838361809</v>
      </c>
      <c r="CZ59" s="283">
        <f t="shared" si="22"/>
        <v>10944</v>
      </c>
      <c r="DA59" s="283">
        <f t="shared" si="23"/>
        <v>1.5414795727709994E+22</v>
      </c>
      <c r="DB59" s="283">
        <f t="shared" si="24"/>
        <v>1.2220577959301578E+22</v>
      </c>
      <c r="DC59" s="286">
        <f t="shared" si="68"/>
        <v>1.4085156914939689E+18</v>
      </c>
      <c r="DD59" s="286">
        <f t="shared" si="25"/>
        <v>1.1166463778601588E+18</v>
      </c>
      <c r="DE59" s="282">
        <f t="shared" si="69"/>
        <v>6.95443994394678E-5</v>
      </c>
      <c r="DF59" s="282">
        <f t="shared" si="26"/>
        <v>5.8058133298359301E-5</v>
      </c>
      <c r="DG59" s="283">
        <f t="shared" si="70"/>
        <v>39.856327611609416</v>
      </c>
      <c r="DH59" s="283">
        <f t="shared" si="71"/>
        <v>9.0593434284645075E-5</v>
      </c>
      <c r="DL59" s="258">
        <v>158.64305114746094</v>
      </c>
      <c r="DM59" s="258">
        <v>-1.0681315660476685</v>
      </c>
      <c r="DN59" s="258">
        <v>1344</v>
      </c>
      <c r="DO59" s="258">
        <v>1.7079639783866557E+22</v>
      </c>
      <c r="DP59" s="258">
        <v>7.5154335041942853E+21</v>
      </c>
      <c r="DR59" s="50">
        <v>228</v>
      </c>
      <c r="DS59" s="46">
        <v>0.43486753754120377</v>
      </c>
      <c r="DT59" s="46">
        <v>0.3824929801001099</v>
      </c>
      <c r="DU59" s="46">
        <v>0.43657673055792945</v>
      </c>
      <c r="DV59" s="51">
        <v>0.37467952630936391</v>
      </c>
      <c r="DW59" s="287">
        <f t="shared" si="72"/>
        <v>0.57914648840601057</v>
      </c>
      <c r="DX59" s="287">
        <f t="shared" si="27"/>
        <v>228.22263013963058</v>
      </c>
      <c r="DY59" s="281">
        <f t="shared" si="28"/>
        <v>41.48665294968751</v>
      </c>
      <c r="DZ59" s="287">
        <f t="shared" si="29"/>
        <v>41.333632442286877</v>
      </c>
      <c r="EA59" s="287">
        <f t="shared" si="30"/>
        <v>41.476563204069066</v>
      </c>
      <c r="EB59" s="287">
        <f t="shared" si="31"/>
        <v>41.453269125526269</v>
      </c>
      <c r="EC59" s="287">
        <f t="shared" si="32"/>
        <v>41.381114419770398</v>
      </c>
      <c r="ED59" s="287">
        <f t="shared" si="73"/>
        <v>-0.30888390627615792</v>
      </c>
      <c r="EE59" s="287">
        <f t="shared" si="33"/>
        <v>-0.14293076178218911</v>
      </c>
      <c r="EF59" s="287">
        <f t="shared" si="34"/>
        <v>-0.11963668323939203</v>
      </c>
      <c r="EG59" s="287">
        <f t="shared" si="35"/>
        <v>-0.11963668323939203</v>
      </c>
      <c r="EH59" s="281">
        <f t="shared" si="74"/>
        <v>1.0089745618444113E-2</v>
      </c>
      <c r="EI59" s="281">
        <f t="shared" si="36"/>
        <v>3.3383824161241193E-2</v>
      </c>
      <c r="EJ59" s="281">
        <f t="shared" si="37"/>
        <v>0.1055385299171121</v>
      </c>
    </row>
    <row r="60" spans="3:140" x14ac:dyDescent="0.25">
      <c r="C60" s="50">
        <f t="shared" si="38"/>
        <v>28</v>
      </c>
      <c r="D60" s="51">
        <v>6.5714679457276137</v>
      </c>
      <c r="E60" s="260">
        <f t="shared" si="39"/>
        <v>16.353247876792874</v>
      </c>
      <c r="F60" s="265">
        <f t="shared" si="40"/>
        <v>15.164889578286818</v>
      </c>
      <c r="G60" s="265">
        <f t="shared" si="41"/>
        <v>-2.8221931995934417E-2</v>
      </c>
      <c r="H60" s="50">
        <v>20.179994583129883</v>
      </c>
      <c r="I60" s="216">
        <v>-60.476589202880859</v>
      </c>
      <c r="J60" s="50">
        <v>11968</v>
      </c>
      <c r="K60" s="46">
        <v>1</v>
      </c>
      <c r="L60" s="46">
        <v>1.6555052494703651E+22</v>
      </c>
      <c r="M60" s="46">
        <v>1.3139470419659458E+22</v>
      </c>
      <c r="N60" s="46">
        <v>187</v>
      </c>
      <c r="O60" s="46">
        <v>64</v>
      </c>
      <c r="P60" s="46">
        <v>0.49807727522431788</v>
      </c>
      <c r="Q60" s="46">
        <v>0.45528901910517</v>
      </c>
      <c r="R60" s="46">
        <v>-1.1342035917091926</v>
      </c>
      <c r="S60" s="51"/>
      <c r="T60" s="315">
        <f t="shared" si="42"/>
        <v>42.43021922208743</v>
      </c>
      <c r="U60" s="315">
        <f t="shared" si="75"/>
        <v>4.2977644386020586E-2</v>
      </c>
      <c r="V60" s="350">
        <f t="shared" si="43"/>
        <v>4.1617419387058649E-5</v>
      </c>
      <c r="W60" s="350">
        <f t="shared" si="9"/>
        <v>3.804219745196942E-5</v>
      </c>
      <c r="X60" s="350">
        <f t="shared" si="44"/>
        <v>5.6384558022679877E-5</v>
      </c>
      <c r="Y60" s="360">
        <f t="shared" si="45"/>
        <v>43.564422813796625</v>
      </c>
      <c r="Z60" s="350">
        <f t="shared" si="46"/>
        <v>4.085624699355664E-5</v>
      </c>
      <c r="AA60" s="350">
        <f t="shared" si="47"/>
        <v>3.8858531431520256E-5</v>
      </c>
      <c r="AB60" s="350">
        <f t="shared" si="48"/>
        <v>4.085624699355664E-5</v>
      </c>
      <c r="AC60" s="350">
        <f t="shared" si="49"/>
        <v>3.8858531431520256E-5</v>
      </c>
      <c r="AD60" s="354">
        <f t="shared" si="10"/>
        <v>43.564422813796632</v>
      </c>
      <c r="AE60" s="354">
        <f t="shared" si="77"/>
        <v>43.564422813796632</v>
      </c>
      <c r="AF60" s="354" t="str">
        <f t="shared" si="77"/>
        <v/>
      </c>
      <c r="AG60" s="354" t="str">
        <f t="shared" si="77"/>
        <v/>
      </c>
      <c r="AH60" s="354" t="str">
        <f t="shared" si="77"/>
        <v/>
      </c>
      <c r="AI60" s="348">
        <f t="shared" si="76"/>
        <v>-3.282041180769113E-2</v>
      </c>
      <c r="AJ60" s="355">
        <f t="shared" si="50"/>
        <v>5.6384558022679877E-5</v>
      </c>
      <c r="AK60" s="359">
        <f t="shared" si="51"/>
        <v>26.205020416392699</v>
      </c>
      <c r="AL60" s="355">
        <f t="shared" si="52"/>
        <v>-0.17949795836073007</v>
      </c>
      <c r="AM60" s="335">
        <f t="shared" si="53"/>
        <v>-6.1084354380120018</v>
      </c>
      <c r="AN60" s="351">
        <f t="shared" si="12"/>
        <v>15.107368105448028</v>
      </c>
      <c r="AQ60" s="266">
        <f t="shared" si="13"/>
        <v>26.09842090648452</v>
      </c>
      <c r="AR60" s="283">
        <f t="shared" si="14"/>
        <v>-19.164849305928833</v>
      </c>
      <c r="BL60" s="258">
        <v>22.864175796508789</v>
      </c>
      <c r="BM60" s="260">
        <v>111.02133941650391</v>
      </c>
      <c r="BN60">
        <v>121.4635009765625</v>
      </c>
      <c r="BO60" s="258">
        <v>52.539215087890625</v>
      </c>
      <c r="BP60" s="258">
        <v>166.30267333984375</v>
      </c>
      <c r="BQ60" s="260">
        <v>159.53318786621094</v>
      </c>
      <c r="BR60" s="258">
        <v>87.961158752441406</v>
      </c>
      <c r="BT60" s="258">
        <v>173.69796752929687</v>
      </c>
      <c r="BU60" s="258">
        <v>2.8483507633209229</v>
      </c>
      <c r="BV60" s="258">
        <v>51.764461517333984</v>
      </c>
      <c r="BW60" s="258">
        <v>11.495129585266113</v>
      </c>
      <c r="BX60" s="258">
        <v>164.15093994140625</v>
      </c>
      <c r="BY60" s="258">
        <v>3.6621651649475098</v>
      </c>
      <c r="BZ60" s="258">
        <v>10.676920890808105</v>
      </c>
      <c r="CA60" s="258">
        <v>81.991813659667969</v>
      </c>
      <c r="CC60" s="283">
        <f t="shared" si="15"/>
        <v>20.179994583129883</v>
      </c>
      <c r="CD60" s="283">
        <f t="shared" si="16"/>
        <v>-60.476589202880859</v>
      </c>
      <c r="CF60" s="283">
        <f t="shared" si="54"/>
        <v>26.09842090648452</v>
      </c>
      <c r="CG60" s="272">
        <f t="shared" si="17"/>
        <v>28.650009755223142</v>
      </c>
      <c r="CH60" s="283">
        <f t="shared" si="55"/>
        <v>27.070762442682994</v>
      </c>
      <c r="CI60" s="272">
        <f t="shared" si="18"/>
        <v>-62.622225291485179</v>
      </c>
      <c r="CJ60" s="283">
        <f t="shared" si="56"/>
        <v>-0.11804011375630487</v>
      </c>
      <c r="CK60" s="283">
        <f t="shared" si="57"/>
        <v>26.882386515370243</v>
      </c>
      <c r="CL60" s="283">
        <f t="shared" si="58"/>
        <v>-3.1880204620447818</v>
      </c>
      <c r="CM60" s="283">
        <f t="shared" si="59"/>
        <v>32.678923097778842</v>
      </c>
      <c r="CN60" s="283">
        <f t="shared" si="60"/>
        <v>-3.1880204620447818</v>
      </c>
      <c r="CO60" s="283">
        <f t="shared" si="19"/>
        <v>-543.91736029189371</v>
      </c>
      <c r="CP60" s="268">
        <f t="shared" si="20"/>
        <v>28</v>
      </c>
      <c r="CQ60" s="283">
        <f t="shared" si="61"/>
        <v>-51.59173602918937</v>
      </c>
      <c r="CR60" s="283">
        <f t="shared" si="62"/>
        <v>30.326491722025381</v>
      </c>
      <c r="CS60" s="283">
        <f t="shared" si="63"/>
        <v>1.0250686846531103</v>
      </c>
      <c r="CT60" s="283">
        <f t="shared" si="64"/>
        <v>-552.4010353023325</v>
      </c>
      <c r="CU60" s="283">
        <f t="shared" si="21"/>
        <v>8.4836750104387875</v>
      </c>
      <c r="CV60" s="283">
        <f t="shared" si="65"/>
        <v>3.6483675010438787</v>
      </c>
      <c r="CW60" s="283">
        <f t="shared" si="66"/>
        <v>27.070122312679338</v>
      </c>
      <c r="CX60" s="283">
        <f t="shared" si="67"/>
        <v>0.18616445621097147</v>
      </c>
      <c r="CZ60" s="283">
        <f t="shared" si="22"/>
        <v>11968</v>
      </c>
      <c r="DA60" s="283">
        <f t="shared" si="23"/>
        <v>1.6555052494703651E+22</v>
      </c>
      <c r="DB60" s="283">
        <f t="shared" si="24"/>
        <v>1.3139470419659458E+22</v>
      </c>
      <c r="DC60" s="286">
        <f t="shared" si="68"/>
        <v>1.3832764450788477E+18</v>
      </c>
      <c r="DD60" s="286">
        <f t="shared" si="25"/>
        <v>1.0978835577924012E+18</v>
      </c>
      <c r="DE60" s="282">
        <f t="shared" si="69"/>
        <v>6.8194256193045448E-5</v>
      </c>
      <c r="DF60" s="282">
        <f t="shared" si="26"/>
        <v>5.7054438719620054E-5</v>
      </c>
      <c r="DG60" s="283">
        <f t="shared" si="70"/>
        <v>39.917396545020729</v>
      </c>
      <c r="DH60" s="283">
        <f t="shared" si="71"/>
        <v>8.891380969980759E-5</v>
      </c>
      <c r="DL60" s="258">
        <v>156.68989562988281</v>
      </c>
      <c r="DM60" s="258">
        <v>-0.55949747562408447</v>
      </c>
      <c r="DN60" s="258">
        <v>1472</v>
      </c>
      <c r="DO60" s="258">
        <v>1.8466049048082806E+22</v>
      </c>
      <c r="DP60" s="258">
        <v>8.1483970684809569E+21</v>
      </c>
      <c r="DR60" s="50">
        <v>227</v>
      </c>
      <c r="DS60" s="46">
        <v>0.43096081064583081</v>
      </c>
      <c r="DT60" s="46">
        <v>0.38041753143694301</v>
      </c>
      <c r="DU60" s="46">
        <v>0.42900744719814432</v>
      </c>
      <c r="DV60" s="51">
        <v>0.37077279941399094</v>
      </c>
      <c r="DW60" s="287">
        <f t="shared" si="72"/>
        <v>0.57484321213448208</v>
      </c>
      <c r="DX60" s="287">
        <f t="shared" si="27"/>
        <v>226.52685014516194</v>
      </c>
      <c r="DY60" s="281">
        <f t="shared" si="28"/>
        <v>41.477603418449519</v>
      </c>
      <c r="DZ60" s="287">
        <f t="shared" si="29"/>
        <v>41.435473654337002</v>
      </c>
      <c r="EA60" s="287">
        <f t="shared" si="30"/>
        <v>41.475096876367246</v>
      </c>
      <c r="EB60" s="287">
        <f t="shared" si="31"/>
        <v>41.456254055066587</v>
      </c>
      <c r="EC60" s="287">
        <f t="shared" si="32"/>
        <v>41.392865818658926</v>
      </c>
      <c r="ED60" s="287">
        <f t="shared" si="73"/>
        <v>-0.20704269422603261</v>
      </c>
      <c r="EE60" s="287">
        <f t="shared" si="33"/>
        <v>-3.962322203024371E-2</v>
      </c>
      <c r="EF60" s="287">
        <f t="shared" si="34"/>
        <v>-2.0780400729584869E-2</v>
      </c>
      <c r="EG60" s="287">
        <f t="shared" si="35"/>
        <v>-2.0780400729584869E-2</v>
      </c>
      <c r="EH60" s="281">
        <f t="shared" si="74"/>
        <v>2.5065420822727447E-3</v>
      </c>
      <c r="EI60" s="281">
        <f t="shared" si="36"/>
        <v>2.1349363382931585E-2</v>
      </c>
      <c r="EJ60" s="281">
        <f t="shared" si="37"/>
        <v>8.473759979059281E-2</v>
      </c>
    </row>
    <row r="61" spans="3:140" x14ac:dyDescent="0.25">
      <c r="C61" s="50">
        <f t="shared" si="38"/>
        <v>29</v>
      </c>
      <c r="D61" s="51">
        <v>5.8818179345929353</v>
      </c>
      <c r="E61" s="260">
        <f t="shared" si="39"/>
        <v>15.390231545123205</v>
      </c>
      <c r="F61" s="265">
        <f t="shared" si="40"/>
        <v>15.13634166915744</v>
      </c>
      <c r="G61" s="265">
        <f t="shared" si="41"/>
        <v>-2.8868928279136778E-2</v>
      </c>
      <c r="H61" s="50">
        <v>19.811824798583984</v>
      </c>
      <c r="I61" s="216">
        <v>-60.680042266845703</v>
      </c>
      <c r="J61" s="50">
        <v>11072</v>
      </c>
      <c r="K61" s="46">
        <v>1</v>
      </c>
      <c r="L61" s="46">
        <v>1.5041819929810653E+22</v>
      </c>
      <c r="M61" s="46">
        <v>1.1927154959099468E+22</v>
      </c>
      <c r="N61" s="46">
        <v>173</v>
      </c>
      <c r="O61" s="46">
        <v>64</v>
      </c>
      <c r="P61" s="46">
        <v>0.45235915278032107</v>
      </c>
      <c r="Q61" s="46">
        <v>0.41286699627662821</v>
      </c>
      <c r="R61" s="46">
        <v>-1.1995826700262437</v>
      </c>
      <c r="S61" s="51"/>
      <c r="T61" s="315">
        <f t="shared" si="42"/>
        <v>42.38662025060821</v>
      </c>
      <c r="U61" s="315">
        <f t="shared" si="75"/>
        <v>-4.3598971479219983E-2</v>
      </c>
      <c r="V61" s="350">
        <f t="shared" si="43"/>
        <v>4.085613735371397E-5</v>
      </c>
      <c r="W61" s="350">
        <f t="shared" si="9"/>
        <v>3.7289287958510493E-5</v>
      </c>
      <c r="X61" s="350">
        <f t="shared" si="44"/>
        <v>5.5314690236123153E-5</v>
      </c>
      <c r="Y61" s="360">
        <f t="shared" si="45"/>
        <v>43.586202920634456</v>
      </c>
      <c r="Z61" s="350">
        <f t="shared" si="46"/>
        <v>4.006652678067368E-5</v>
      </c>
      <c r="AA61" s="350">
        <f t="shared" si="47"/>
        <v>3.8136444349884228E-5</v>
      </c>
      <c r="AB61" s="350">
        <f t="shared" si="48"/>
        <v>4.006652678067368E-5</v>
      </c>
      <c r="AC61" s="350">
        <f t="shared" si="49"/>
        <v>3.8136444349884228E-5</v>
      </c>
      <c r="AD61" s="354">
        <f t="shared" si="10"/>
        <v>43.586202920634456</v>
      </c>
      <c r="AE61" s="354">
        <f t="shared" si="77"/>
        <v>43.586202920634456</v>
      </c>
      <c r="AF61" s="354" t="str">
        <f t="shared" si="77"/>
        <v/>
      </c>
      <c r="AG61" s="354" t="str">
        <f t="shared" si="77"/>
        <v/>
      </c>
      <c r="AH61" s="354" t="str">
        <f t="shared" si="77"/>
        <v/>
      </c>
      <c r="AI61" s="348">
        <f t="shared" si="76"/>
        <v>2.178010683782361E-2</v>
      </c>
      <c r="AJ61" s="355">
        <f t="shared" si="50"/>
        <v>5.5314690236123153E-5</v>
      </c>
      <c r="AK61" s="359">
        <f t="shared" si="51"/>
        <v>26.782700949434911</v>
      </c>
      <c r="AL61" s="355">
        <f t="shared" si="52"/>
        <v>-0.22172990505650886</v>
      </c>
      <c r="AM61" s="335">
        <f t="shared" si="53"/>
        <v>-6.2748293548002687</v>
      </c>
      <c r="AN61" s="351">
        <f t="shared" si="12"/>
        <v>14.940974188659766</v>
      </c>
      <c r="AQ61" s="266">
        <f t="shared" si="13"/>
        <v>25.938489574836844</v>
      </c>
      <c r="AR61" s="283">
        <f t="shared" si="14"/>
        <v>-19.705823438080252</v>
      </c>
      <c r="BL61" s="258">
        <v>19.691154479980469</v>
      </c>
      <c r="BM61" s="260">
        <v>110.52288818359375</v>
      </c>
      <c r="BN61">
        <v>80.802497863769531</v>
      </c>
      <c r="BO61" s="258">
        <v>52.57415771484375</v>
      </c>
      <c r="BP61" s="258">
        <v>176.90487670898437</v>
      </c>
      <c r="BQ61" s="260">
        <v>159.30769348144531</v>
      </c>
      <c r="BR61" s="258">
        <v>87.554588317871094</v>
      </c>
      <c r="BT61" s="258">
        <v>172.11981201171875</v>
      </c>
      <c r="BU61" s="258">
        <v>2.7466239929199219</v>
      </c>
      <c r="BV61" s="258">
        <v>49.651149749755859</v>
      </c>
      <c r="BW61" s="258">
        <v>13.122758865356445</v>
      </c>
      <c r="BX61" s="258">
        <v>162.51029968261719</v>
      </c>
      <c r="BY61" s="258">
        <v>3.6621651649475098</v>
      </c>
      <c r="BZ61" s="258">
        <v>10.347326278686523</v>
      </c>
      <c r="CA61" s="258">
        <v>85.653976440429687</v>
      </c>
      <c r="CC61" s="283">
        <f t="shared" si="15"/>
        <v>19.811824798583984</v>
      </c>
      <c r="CD61" s="283">
        <f t="shared" si="16"/>
        <v>-60.680042266845703</v>
      </c>
      <c r="CF61" s="283">
        <f t="shared" si="54"/>
        <v>25.938489574836844</v>
      </c>
      <c r="CG61" s="272">
        <f t="shared" si="17"/>
        <v>28.627228666106145</v>
      </c>
      <c r="CH61" s="283">
        <f t="shared" si="55"/>
        <v>26.999855091687557</v>
      </c>
      <c r="CI61" s="272">
        <f t="shared" si="18"/>
        <v>-62.163306290371942</v>
      </c>
      <c r="CJ61" s="283">
        <f t="shared" si="56"/>
        <v>-0.1171750718188108</v>
      </c>
      <c r="CK61" s="283">
        <f t="shared" si="57"/>
        <v>26.814713099589881</v>
      </c>
      <c r="CL61" s="283">
        <f t="shared" si="58"/>
        <v>-3.1564753062251896</v>
      </c>
      <c r="CM61" s="283">
        <f t="shared" si="59"/>
        <v>32.61124968199848</v>
      </c>
      <c r="CN61" s="283">
        <f t="shared" si="60"/>
        <v>-3.1564753062251896</v>
      </c>
      <c r="CO61" s="283">
        <f t="shared" si="19"/>
        <v>-540.8975808188801</v>
      </c>
      <c r="CP61" s="268">
        <f t="shared" si="20"/>
        <v>29</v>
      </c>
      <c r="CQ61" s="283">
        <f t="shared" si="61"/>
        <v>-51.189758081888009</v>
      </c>
      <c r="CR61" s="283">
        <f t="shared" si="62"/>
        <v>30.307846289786369</v>
      </c>
      <c r="CS61" s="283">
        <f t="shared" si="63"/>
        <v>1.0277607326204161</v>
      </c>
      <c r="CT61" s="283">
        <f t="shared" si="64"/>
        <v>-548.72404243857295</v>
      </c>
      <c r="CU61" s="283">
        <f t="shared" si="21"/>
        <v>7.8264616196928785</v>
      </c>
      <c r="CV61" s="283">
        <f t="shared" si="65"/>
        <v>3.6826461619692878</v>
      </c>
      <c r="CW61" s="283">
        <f t="shared" si="66"/>
        <v>26.999204584760857</v>
      </c>
      <c r="CX61" s="283">
        <f t="shared" si="67"/>
        <v>0.18742134978394867</v>
      </c>
      <c r="CZ61" s="283">
        <f t="shared" si="22"/>
        <v>11072</v>
      </c>
      <c r="DA61" s="283">
        <f t="shared" si="23"/>
        <v>1.5041819929810653E+22</v>
      </c>
      <c r="DB61" s="283">
        <f t="shared" si="24"/>
        <v>1.1927154959099468E+22</v>
      </c>
      <c r="DC61" s="286">
        <f t="shared" si="68"/>
        <v>1.3585458751635343E+18</v>
      </c>
      <c r="DD61" s="286">
        <f t="shared" si="25"/>
        <v>1.0772358163926543E+18</v>
      </c>
      <c r="DE61" s="282">
        <f t="shared" si="69"/>
        <v>6.6871323986506505E-5</v>
      </c>
      <c r="DF61" s="282">
        <f t="shared" si="26"/>
        <v>5.594991253265586E-5</v>
      </c>
      <c r="DG61" s="283">
        <f t="shared" si="70"/>
        <v>39.918555498676533</v>
      </c>
      <c r="DH61" s="283">
        <f t="shared" si="71"/>
        <v>8.7190404770938877E-5</v>
      </c>
      <c r="DL61" s="258">
        <v>155.15861511230469</v>
      </c>
      <c r="DM61" s="258">
        <v>-0.66122430562973022</v>
      </c>
      <c r="DN61" s="258">
        <v>1472</v>
      </c>
      <c r="DO61" s="258">
        <v>1.8287919957586831E+22</v>
      </c>
      <c r="DP61" s="258">
        <v>8.0650972187182749E+21</v>
      </c>
      <c r="DR61" s="50">
        <v>226</v>
      </c>
      <c r="DS61" s="46">
        <v>0.42961787327554635</v>
      </c>
      <c r="DT61" s="46">
        <v>0.3800512757905018</v>
      </c>
      <c r="DU61" s="46">
        <v>0.42949578806006594</v>
      </c>
      <c r="DV61" s="51">
        <v>0.37260407764619702</v>
      </c>
      <c r="DW61" s="287">
        <f t="shared" si="72"/>
        <v>0.57359435951532112</v>
      </c>
      <c r="DX61" s="287">
        <f t="shared" si="27"/>
        <v>226.03471830096112</v>
      </c>
      <c r="DY61" s="281">
        <f t="shared" si="28"/>
        <v>41.468533177375377</v>
      </c>
      <c r="DZ61" s="287">
        <f t="shared" si="29"/>
        <v>41.496819662626123</v>
      </c>
      <c r="EA61" s="287">
        <f t="shared" si="30"/>
        <v>41.473563104318814</v>
      </c>
      <c r="EB61" s="287">
        <f t="shared" si="31"/>
        <v>41.459093181898893</v>
      </c>
      <c r="EC61" s="287">
        <f t="shared" si="32"/>
        <v>41.404337502234235</v>
      </c>
      <c r="ED61" s="287">
        <f t="shared" si="73"/>
        <v>-0.14569668593691176</v>
      </c>
      <c r="EE61" s="287">
        <f t="shared" si="33"/>
        <v>2.325655830730966E-2</v>
      </c>
      <c r="EF61" s="287">
        <f t="shared" si="34"/>
        <v>3.7726480727229728E-2</v>
      </c>
      <c r="EG61" s="287">
        <f t="shared" si="35"/>
        <v>3.7726480727229728E-2</v>
      </c>
      <c r="EH61" s="281">
        <f t="shared" si="74"/>
        <v>-5.0299269434361804E-3</v>
      </c>
      <c r="EI61" s="281">
        <f t="shared" si="36"/>
        <v>9.4399954764838867E-3</v>
      </c>
      <c r="EJ61" s="281">
        <f t="shared" si="37"/>
        <v>6.4195675141142772E-2</v>
      </c>
    </row>
    <row r="62" spans="3:140" x14ac:dyDescent="0.25">
      <c r="C62" s="50">
        <f t="shared" si="38"/>
        <v>30</v>
      </c>
      <c r="D62" s="51">
        <v>5.90408709241939</v>
      </c>
      <c r="E62" s="260">
        <f t="shared" si="39"/>
        <v>15.423055104613328</v>
      </c>
      <c r="F62" s="265">
        <f t="shared" si="40"/>
        <v>15.107161550648668</v>
      </c>
      <c r="G62" s="265">
        <f t="shared" si="41"/>
        <v>-2.9486437645617126E-2</v>
      </c>
      <c r="H62" s="50">
        <v>19.369436264038086</v>
      </c>
      <c r="I62" s="216">
        <v>-60.781768798828125</v>
      </c>
      <c r="J62" s="50">
        <v>10816</v>
      </c>
      <c r="K62" s="46">
        <v>1</v>
      </c>
      <c r="L62" s="46">
        <v>1.5051043442587144E+22</v>
      </c>
      <c r="M62" s="46">
        <v>1.1387002992126234E+22</v>
      </c>
      <c r="N62" s="46">
        <v>169</v>
      </c>
      <c r="O62" s="46">
        <v>64</v>
      </c>
      <c r="P62" s="46">
        <v>0.43172801074284317</v>
      </c>
      <c r="Q62" s="46">
        <v>0.39443325398278706</v>
      </c>
      <c r="R62" s="46">
        <v>-1.2206904031659929</v>
      </c>
      <c r="S62" s="51"/>
      <c r="T62" s="315">
        <f t="shared" si="42"/>
        <v>42.41529586259874</v>
      </c>
      <c r="U62" s="315">
        <f t="shared" si="75"/>
        <v>2.8675611990529148E-2</v>
      </c>
      <c r="V62" s="350">
        <f t="shared" si="43"/>
        <v>3.991568146660902E-5</v>
      </c>
      <c r="W62" s="350">
        <f t="shared" si="9"/>
        <v>3.6467571559059455E-5</v>
      </c>
      <c r="X62" s="350">
        <f t="shared" si="44"/>
        <v>5.4066120652021238E-5</v>
      </c>
      <c r="Y62" s="360">
        <f t="shared" si="45"/>
        <v>43.635986265764735</v>
      </c>
      <c r="Z62" s="350">
        <f t="shared" si="46"/>
        <v>3.9129737559694713E-5</v>
      </c>
      <c r="AA62" s="350">
        <f t="shared" si="47"/>
        <v>3.730963737251187E-5</v>
      </c>
      <c r="AB62" s="350">
        <f t="shared" si="48"/>
        <v>3.9129737559694713E-5</v>
      </c>
      <c r="AC62" s="350">
        <f t="shared" si="49"/>
        <v>3.730963737251187E-5</v>
      </c>
      <c r="AD62" s="354">
        <f t="shared" si="10"/>
        <v>43.635986265764735</v>
      </c>
      <c r="AE62" s="354">
        <f t="shared" si="77"/>
        <v>43.635986265764735</v>
      </c>
      <c r="AF62" s="354" t="str">
        <f t="shared" si="77"/>
        <v/>
      </c>
      <c r="AG62" s="354" t="str">
        <f t="shared" si="77"/>
        <v/>
      </c>
      <c r="AH62" s="354" t="str">
        <f t="shared" si="77"/>
        <v/>
      </c>
      <c r="AI62" s="348">
        <f t="shared" si="76"/>
        <v>4.9783345130279599E-2</v>
      </c>
      <c r="AJ62" s="355">
        <f t="shared" si="50"/>
        <v>5.4066120652021238E-5</v>
      </c>
      <c r="AK62" s="359">
        <f t="shared" si="51"/>
        <v>28.103120062418157</v>
      </c>
      <c r="AL62" s="355">
        <f t="shared" si="52"/>
        <v>-0.18968799375818435</v>
      </c>
      <c r="AM62" s="335">
        <f t="shared" si="53"/>
        <v>-6.473134863640789</v>
      </c>
      <c r="AN62" s="351">
        <f t="shared" si="12"/>
        <v>14.742668679819245</v>
      </c>
      <c r="AQ62" s="266">
        <f t="shared" si="13"/>
        <v>25.742339620391249</v>
      </c>
      <c r="AR62" s="283">
        <f t="shared" si="14"/>
        <v>-20.145071038249249</v>
      </c>
      <c r="AW62" s="456" t="str">
        <f>AW78</f>
        <v>SandTiger</v>
      </c>
      <c r="AX62" s="456"/>
      <c r="AY62" s="258" t="str">
        <f>BF62</f>
        <v>Grey</v>
      </c>
      <c r="AZ62" s="456" t="str">
        <f>AZ78</f>
        <v>AFEgain=12</v>
      </c>
      <c r="BA62" s="456"/>
      <c r="BD62" s="456" t="str">
        <f>BD46</f>
        <v>SandTiger</v>
      </c>
      <c r="BE62" s="456"/>
      <c r="BF62" s="258" t="s">
        <v>598</v>
      </c>
      <c r="BG62" s="258" t="str">
        <f>BG46</f>
        <v>AFEgain=1</v>
      </c>
      <c r="BL62" s="258">
        <v>30.370193481445312</v>
      </c>
      <c r="BM62" s="260">
        <v>108.86473083496094</v>
      </c>
      <c r="BN62">
        <v>14.021965980529785</v>
      </c>
      <c r="BO62" s="258">
        <v>18.917139053344727</v>
      </c>
      <c r="BP62" s="258">
        <v>127.32622528076172</v>
      </c>
      <c r="BQ62" s="260">
        <v>159.834716796875</v>
      </c>
      <c r="BR62" s="258">
        <v>87.679222106933594</v>
      </c>
      <c r="BT62" s="258">
        <v>169.79165649414062</v>
      </c>
      <c r="BU62" s="258">
        <v>3.0518043041229248</v>
      </c>
      <c r="BV62" s="258">
        <v>47.783931732177734</v>
      </c>
      <c r="BW62" s="258">
        <v>13.631392478942871</v>
      </c>
      <c r="BX62" s="258">
        <v>161.02589416503906</v>
      </c>
      <c r="BY62" s="258">
        <v>3.9673457145690918</v>
      </c>
      <c r="BZ62" s="258">
        <v>10.101716995239258</v>
      </c>
      <c r="CA62" s="258">
        <v>87.8919677734375</v>
      </c>
      <c r="CC62" s="283">
        <f t="shared" si="15"/>
        <v>19.369436264038086</v>
      </c>
      <c r="CD62" s="283">
        <f t="shared" si="16"/>
        <v>-60.781768798828125</v>
      </c>
      <c r="CF62" s="283">
        <f t="shared" si="54"/>
        <v>25.742339620391249</v>
      </c>
      <c r="CG62" s="272">
        <f t="shared" si="17"/>
        <v>28.603562090297995</v>
      </c>
      <c r="CH62" s="283">
        <f t="shared" si="55"/>
        <v>26.926388308716295</v>
      </c>
      <c r="CI62" s="272">
        <f t="shared" si="18"/>
        <v>-61.701479276488826</v>
      </c>
      <c r="CJ62" s="283">
        <f t="shared" si="56"/>
        <v>-0.1163045484063841</v>
      </c>
      <c r="CK62" s="283">
        <f t="shared" si="57"/>
        <v>26.744480265164857</v>
      </c>
      <c r="CL62" s="283">
        <f t="shared" si="58"/>
        <v>-3.1246060068400574</v>
      </c>
      <c r="CM62" s="283">
        <f t="shared" si="59"/>
        <v>32.541016847573459</v>
      </c>
      <c r="CN62" s="283">
        <f t="shared" si="60"/>
        <v>-3.1246060068400574</v>
      </c>
      <c r="CO62" s="283">
        <f t="shared" si="19"/>
        <v>-537.84782827637935</v>
      </c>
      <c r="CP62" s="268">
        <f t="shared" si="20"/>
        <v>30</v>
      </c>
      <c r="CQ62" s="283">
        <f t="shared" si="61"/>
        <v>-50.784782827637933</v>
      </c>
      <c r="CR62" s="283">
        <f t="shared" si="62"/>
        <v>30.288480638566895</v>
      </c>
      <c r="CS62" s="283">
        <f t="shared" si="63"/>
        <v>1.0305649064971394</v>
      </c>
      <c r="CT62" s="283">
        <f t="shared" si="64"/>
        <v>-545.0259887576226</v>
      </c>
      <c r="CU62" s="283">
        <f t="shared" si="21"/>
        <v>7.1781604812432676</v>
      </c>
      <c r="CV62" s="283">
        <f t="shared" si="65"/>
        <v>3.7178160481243268</v>
      </c>
      <c r="CW62" s="283">
        <f t="shared" si="66"/>
        <v>26.925727121614223</v>
      </c>
      <c r="CX62" s="283">
        <f t="shared" si="67"/>
        <v>0.18869638083881055</v>
      </c>
      <c r="CZ62" s="283">
        <f t="shared" si="22"/>
        <v>10816</v>
      </c>
      <c r="DA62" s="283">
        <f t="shared" si="23"/>
        <v>1.5051043442587144E+22</v>
      </c>
      <c r="DB62" s="283">
        <f t="shared" si="24"/>
        <v>1.1387002992126234E+22</v>
      </c>
      <c r="DC62" s="286">
        <f t="shared" si="68"/>
        <v>1.3915535727244032E+18</v>
      </c>
      <c r="DD62" s="286">
        <f t="shared" si="25"/>
        <v>1.0527924364022036E+18</v>
      </c>
      <c r="DE62" s="282">
        <f t="shared" si="69"/>
        <v>6.8637031219154269E-5</v>
      </c>
      <c r="DF62" s="282">
        <f t="shared" si="26"/>
        <v>5.4642343207049121E-5</v>
      </c>
      <c r="DG62" s="283">
        <f t="shared" si="70"/>
        <v>38.523502380403905</v>
      </c>
      <c r="DH62" s="283">
        <f t="shared" si="71"/>
        <v>8.7731566301623194E-5</v>
      </c>
      <c r="DL62" s="258">
        <v>153.56484985351562</v>
      </c>
      <c r="DM62" s="258">
        <v>-1.1698583364486694</v>
      </c>
      <c r="DN62" s="258">
        <v>1440</v>
      </c>
      <c r="DO62" s="258">
        <v>1.9287518154739004E+22</v>
      </c>
      <c r="DP62" s="258">
        <v>7.8033800436853527E+21</v>
      </c>
      <c r="DR62" s="50">
        <v>225</v>
      </c>
      <c r="DS62" s="46">
        <v>0.42742033939689905</v>
      </c>
      <c r="DT62" s="46">
        <v>0.37675497497253085</v>
      </c>
      <c r="DU62" s="46">
        <v>0.42742033939689905</v>
      </c>
      <c r="DV62" s="51">
        <v>0.36857526553534364</v>
      </c>
      <c r="DW62" s="287">
        <f t="shared" si="72"/>
        <v>0.56976526543543593</v>
      </c>
      <c r="DX62" s="287">
        <f t="shared" si="27"/>
        <v>224.52579795100146</v>
      </c>
      <c r="DY62" s="281">
        <f t="shared" si="28"/>
        <v>41.459482518535737</v>
      </c>
      <c r="DZ62" s="287">
        <f t="shared" si="29"/>
        <v>41.394965481720888</v>
      </c>
      <c r="EA62" s="287">
        <f t="shared" si="30"/>
        <v>41.471961887923783</v>
      </c>
      <c r="EB62" s="287">
        <f t="shared" si="31"/>
        <v>41.461786506023167</v>
      </c>
      <c r="EC62" s="287">
        <f t="shared" si="32"/>
        <v>41.415529470496324</v>
      </c>
      <c r="ED62" s="287">
        <f t="shared" si="73"/>
        <v>-0.24755086684214689</v>
      </c>
      <c r="EE62" s="287">
        <f t="shared" si="33"/>
        <v>-7.6996406202894718E-2</v>
      </c>
      <c r="EF62" s="287">
        <f t="shared" si="34"/>
        <v>-6.6821024302278431E-2</v>
      </c>
      <c r="EG62" s="287">
        <f t="shared" si="35"/>
        <v>-6.6821024302278431E-2</v>
      </c>
      <c r="EH62" s="281">
        <f t="shared" si="74"/>
        <v>-1.247936938804628E-2</v>
      </c>
      <c r="EI62" s="281">
        <f t="shared" si="36"/>
        <v>-2.3039874874299926E-3</v>
      </c>
      <c r="EJ62" s="281">
        <f t="shared" si="37"/>
        <v>4.3953048039412579E-2</v>
      </c>
    </row>
    <row r="63" spans="3:140" x14ac:dyDescent="0.25">
      <c r="C63" s="50">
        <f t="shared" si="38"/>
        <v>31</v>
      </c>
      <c r="D63" s="51">
        <v>3.8199189683507213</v>
      </c>
      <c r="E63" s="260">
        <f t="shared" si="39"/>
        <v>11.641083007075029</v>
      </c>
      <c r="F63" s="265">
        <f t="shared" si="40"/>
        <v>15.077378449785412</v>
      </c>
      <c r="G63" s="265">
        <f t="shared" si="41"/>
        <v>-3.007497909872104E-2</v>
      </c>
      <c r="H63" s="50">
        <v>18.964157104492188</v>
      </c>
      <c r="I63" s="216">
        <v>-60.883499145507813</v>
      </c>
      <c r="J63" s="50">
        <v>12096</v>
      </c>
      <c r="K63" s="46">
        <v>1</v>
      </c>
      <c r="L63" s="46">
        <v>1.5734736327144515E+22</v>
      </c>
      <c r="M63" s="46">
        <v>1.2466153986975641E+22</v>
      </c>
      <c r="N63" s="46">
        <v>189</v>
      </c>
      <c r="O63" s="46">
        <v>64</v>
      </c>
      <c r="P63" s="46">
        <v>0.47213575047305134</v>
      </c>
      <c r="Q63" s="46">
        <v>0.43325398278703536</v>
      </c>
      <c r="R63" s="46">
        <v>-1.1259428329238448</v>
      </c>
      <c r="S63" s="51"/>
      <c r="T63" s="315">
        <f t="shared" si="42"/>
        <v>42.540956009895382</v>
      </c>
      <c r="U63" s="315">
        <f t="shared" si="75"/>
        <v>0.12566014729664232</v>
      </c>
      <c r="V63" s="350">
        <f t="shared" si="43"/>
        <v>3.9032386778526072E-5</v>
      </c>
      <c r="W63" s="350">
        <f t="shared" si="9"/>
        <v>3.5817954926176862E-5</v>
      </c>
      <c r="X63" s="350">
        <f t="shared" si="44"/>
        <v>5.2975967312755076E-5</v>
      </c>
      <c r="Y63" s="360">
        <f t="shared" si="45"/>
        <v>43.666898842819229</v>
      </c>
      <c r="Z63" s="350">
        <f t="shared" si="46"/>
        <v>3.8321022296854522E-5</v>
      </c>
      <c r="AA63" s="350">
        <f t="shared" si="47"/>
        <v>3.6578031150488033E-5</v>
      </c>
      <c r="AB63" s="350">
        <f t="shared" si="48"/>
        <v>3.8321022296854522E-5</v>
      </c>
      <c r="AC63" s="350">
        <f t="shared" si="49"/>
        <v>3.6578031150488033E-5</v>
      </c>
      <c r="AD63" s="354">
        <f t="shared" si="10"/>
        <v>43.666898842819229</v>
      </c>
      <c r="AE63" s="354">
        <f t="shared" si="77"/>
        <v>43.666898842819229</v>
      </c>
      <c r="AF63" s="354" t="str">
        <f t="shared" si="77"/>
        <v/>
      </c>
      <c r="AG63" s="354" t="str">
        <f t="shared" si="77"/>
        <v/>
      </c>
      <c r="AH63" s="354" t="str">
        <f t="shared" si="77"/>
        <v/>
      </c>
      <c r="AI63" s="348">
        <f t="shared" si="76"/>
        <v>3.0912577054493795E-2</v>
      </c>
      <c r="AJ63" s="355">
        <f t="shared" si="50"/>
        <v>5.2975967312755076E-5</v>
      </c>
      <c r="AK63" s="359">
        <f t="shared" si="51"/>
        <v>28.923023937248445</v>
      </c>
      <c r="AL63" s="355">
        <f t="shared" si="52"/>
        <v>-0.20769760627515552</v>
      </c>
      <c r="AM63" s="335">
        <f t="shared" si="53"/>
        <v>-6.6500611394586411</v>
      </c>
      <c r="AN63" s="351">
        <f t="shared" si="12"/>
        <v>14.565742404001391</v>
      </c>
      <c r="AQ63" s="266">
        <f t="shared" si="13"/>
        <v>25.558670889626232</v>
      </c>
      <c r="AR63" s="283">
        <f t="shared" si="14"/>
        <v>-20.584322453115512</v>
      </c>
      <c r="BL63" s="258">
        <v>22.379047393798828</v>
      </c>
      <c r="BM63" s="260">
        <v>106.74534606933594</v>
      </c>
      <c r="BN63">
        <v>132.37710571289062</v>
      </c>
      <c r="BO63" s="258">
        <v>16.779390335083008</v>
      </c>
      <c r="BP63" s="258">
        <v>131.32649230957031</v>
      </c>
      <c r="BQ63" s="260">
        <v>158.85835266113281</v>
      </c>
      <c r="BR63" s="258">
        <v>87.007621765136719</v>
      </c>
      <c r="BT63" s="258">
        <v>168.58851623535156</v>
      </c>
      <c r="BU63" s="258">
        <v>3.0518043041229248</v>
      </c>
      <c r="BV63" s="258">
        <v>45.899139404296875</v>
      </c>
      <c r="BW63" s="258">
        <v>14.140027046203613</v>
      </c>
      <c r="BX63" s="258">
        <v>159.38523864746094</v>
      </c>
      <c r="BY63" s="258">
        <v>3.7638921737670898</v>
      </c>
      <c r="BZ63" s="258">
        <v>9.8233919143676758</v>
      </c>
      <c r="CA63" s="258">
        <v>94.097305297851563</v>
      </c>
      <c r="CC63" s="283">
        <f t="shared" si="15"/>
        <v>18.964157104492188</v>
      </c>
      <c r="CD63" s="283">
        <f t="shared" si="16"/>
        <v>-60.883499145507813</v>
      </c>
      <c r="CF63" s="283">
        <f t="shared" si="54"/>
        <v>25.558670889626232</v>
      </c>
      <c r="CG63" s="272">
        <f t="shared" si="17"/>
        <v>28.579044967984277</v>
      </c>
      <c r="CH63" s="283">
        <f t="shared" si="55"/>
        <v>26.850492025642698</v>
      </c>
      <c r="CI63" s="272">
        <f t="shared" si="18"/>
        <v>-61.236795859727678</v>
      </c>
      <c r="CJ63" s="283">
        <f t="shared" si="56"/>
        <v>-0.115428640801379</v>
      </c>
      <c r="CK63" s="283">
        <f t="shared" si="57"/>
        <v>26.671815639747205</v>
      </c>
      <c r="CL63" s="283">
        <f t="shared" si="58"/>
        <v>-3.0924379538542892</v>
      </c>
      <c r="CM63" s="283">
        <f t="shared" si="59"/>
        <v>32.468352222155801</v>
      </c>
      <c r="CN63" s="283">
        <f t="shared" si="60"/>
        <v>-3.0924379538542892</v>
      </c>
      <c r="CO63" s="283">
        <f t="shared" si="19"/>
        <v>-534.76908860898436</v>
      </c>
      <c r="CP63" s="268">
        <f t="shared" si="20"/>
        <v>31</v>
      </c>
      <c r="CQ63" s="283">
        <f t="shared" si="61"/>
        <v>-50.376908860898439</v>
      </c>
      <c r="CR63" s="283">
        <f t="shared" si="62"/>
        <v>30.268424589297386</v>
      </c>
      <c r="CS63" s="283">
        <f t="shared" si="63"/>
        <v>1.0334779274501456</v>
      </c>
      <c r="CT63" s="283">
        <f t="shared" si="64"/>
        <v>-541.30791389615183</v>
      </c>
      <c r="CU63" s="283">
        <f t="shared" si="21"/>
        <v>6.538825287167441</v>
      </c>
      <c r="CV63" s="283">
        <f t="shared" si="65"/>
        <v>3.7538825287167441</v>
      </c>
      <c r="CW63" s="283">
        <f t="shared" si="66"/>
        <v>26.849819848031647</v>
      </c>
      <c r="CX63" s="283">
        <f t="shared" si="67"/>
        <v>0.18998986117128122</v>
      </c>
      <c r="CZ63" s="283">
        <f t="shared" si="22"/>
        <v>12096</v>
      </c>
      <c r="DA63" s="283">
        <f t="shared" si="23"/>
        <v>1.5734736327144515E+22</v>
      </c>
      <c r="DB63" s="283">
        <f t="shared" si="24"/>
        <v>1.2466153986975641E+22</v>
      </c>
      <c r="DC63" s="286">
        <f t="shared" si="68"/>
        <v>1.3008214556171062E+18</v>
      </c>
      <c r="DD63" s="286">
        <f t="shared" si="25"/>
        <v>1.0306013547433565E+18</v>
      </c>
      <c r="DE63" s="282">
        <f t="shared" si="69"/>
        <v>6.3783425325729994E-5</v>
      </c>
      <c r="DF63" s="282">
        <f t="shared" si="26"/>
        <v>5.3455257882086747E-5</v>
      </c>
      <c r="DG63" s="283">
        <f t="shared" si="70"/>
        <v>39.965512754262548</v>
      </c>
      <c r="DH63" s="283">
        <f t="shared" si="71"/>
        <v>8.3221331048736365E-5</v>
      </c>
      <c r="DL63" s="258">
        <v>152.0491943359375</v>
      </c>
      <c r="DM63" s="258">
        <v>-1.0681315660476685</v>
      </c>
      <c r="DN63" s="258">
        <v>1568</v>
      </c>
      <c r="DO63" s="258">
        <v>1.9097283203723885E+22</v>
      </c>
      <c r="DP63" s="258">
        <v>8.4037730784800408E+21</v>
      </c>
      <c r="DR63" s="50">
        <v>224</v>
      </c>
      <c r="DS63" s="46">
        <v>0.42571114638017338</v>
      </c>
      <c r="DT63" s="46">
        <v>0.37504578195580518</v>
      </c>
      <c r="DU63" s="46">
        <v>0.42339152728604568</v>
      </c>
      <c r="DV63" s="51">
        <v>0.36369185691612743</v>
      </c>
      <c r="DW63" s="287">
        <f t="shared" si="72"/>
        <v>0.56735290491471246</v>
      </c>
      <c r="DX63" s="287">
        <f t="shared" si="27"/>
        <v>223.57516581577121</v>
      </c>
      <c r="DY63" s="281">
        <f t="shared" si="28"/>
        <v>41.450488720743209</v>
      </c>
      <c r="DZ63" s="287">
        <f t="shared" si="29"/>
        <v>41.379616637956381</v>
      </c>
      <c r="EA63" s="287">
        <f t="shared" si="30"/>
        <v>41.47029322718214</v>
      </c>
      <c r="EB63" s="287">
        <f t="shared" si="31"/>
        <v>41.464334027439421</v>
      </c>
      <c r="EC63" s="287">
        <f t="shared" si="32"/>
        <v>41.426441723445187</v>
      </c>
      <c r="ED63" s="287">
        <f t="shared" si="73"/>
        <v>-0.26289971060665351</v>
      </c>
      <c r="EE63" s="287">
        <f t="shared" si="33"/>
        <v>-9.0676589225758164E-2</v>
      </c>
      <c r="EF63" s="287">
        <f t="shared" si="34"/>
        <v>-8.4717389483039085E-2</v>
      </c>
      <c r="EG63" s="287">
        <f t="shared" si="35"/>
        <v>-8.4717389483039085E-2</v>
      </c>
      <c r="EH63" s="281">
        <f t="shared" si="74"/>
        <v>-1.9804506438930503E-2</v>
      </c>
      <c r="EI63" s="281">
        <f t="shared" si="36"/>
        <v>-1.3845306696211424E-2</v>
      </c>
      <c r="EJ63" s="281">
        <f t="shared" si="37"/>
        <v>2.4046997298022177E-2</v>
      </c>
    </row>
    <row r="64" spans="3:140" x14ac:dyDescent="0.25">
      <c r="C64" s="50">
        <f t="shared" si="38"/>
        <v>32</v>
      </c>
      <c r="D64" s="51">
        <v>3.4153923338531404</v>
      </c>
      <c r="E64" s="260">
        <f t="shared" si="39"/>
        <v>10.668811985479319</v>
      </c>
      <c r="F64" s="265">
        <f t="shared" si="40"/>
        <v>15.047021076927106</v>
      </c>
      <c r="G64" s="265">
        <f t="shared" si="41"/>
        <v>-3.0635066969021775E-2</v>
      </c>
      <c r="H64" s="50">
        <v>18.607706069946289</v>
      </c>
      <c r="I64" s="216">
        <v>-61.392131805419922</v>
      </c>
      <c r="J64" s="50">
        <v>11968</v>
      </c>
      <c r="K64" s="46">
        <v>1</v>
      </c>
      <c r="L64" s="46">
        <v>1.5286819487936187E+22</v>
      </c>
      <c r="M64" s="46">
        <v>1.2087413493590993E+22</v>
      </c>
      <c r="N64" s="46">
        <v>187</v>
      </c>
      <c r="O64" s="46">
        <v>64</v>
      </c>
      <c r="P64" s="46">
        <v>0.45870719648416042</v>
      </c>
      <c r="Q64" s="46">
        <v>0.42000854544344746</v>
      </c>
      <c r="R64" s="46">
        <v>-1.1342035917091926</v>
      </c>
      <c r="S64" s="51"/>
      <c r="T64" s="315">
        <f t="shared" si="42"/>
        <v>42.47832267448026</v>
      </c>
      <c r="U64" s="315">
        <f t="shared" si="75"/>
        <v>-6.2633335415121394E-2</v>
      </c>
      <c r="V64" s="350">
        <f t="shared" si="43"/>
        <v>3.8327807192860994E-5</v>
      </c>
      <c r="W64" s="350">
        <f t="shared" si="9"/>
        <v>3.5094296912052764E-5</v>
      </c>
      <c r="X64" s="350">
        <f t="shared" si="44"/>
        <v>5.19675906692281E-5</v>
      </c>
      <c r="Y64" s="360">
        <f t="shared" si="45"/>
        <v>43.612526266189455</v>
      </c>
      <c r="Z64" s="350">
        <f t="shared" si="46"/>
        <v>3.7625630931314775E-5</v>
      </c>
      <c r="AA64" s="350">
        <f t="shared" si="47"/>
        <v>3.5846092911012389E-5</v>
      </c>
      <c r="AB64" s="350">
        <f t="shared" si="48"/>
        <v>3.7625630931314775E-5</v>
      </c>
      <c r="AC64" s="350">
        <f t="shared" si="49"/>
        <v>3.5846092911012389E-5</v>
      </c>
      <c r="AD64" s="354">
        <f t="shared" si="10"/>
        <v>43.612526266189455</v>
      </c>
      <c r="AE64" s="354">
        <f t="shared" si="77"/>
        <v>43.612526266189455</v>
      </c>
      <c r="AF64" s="354" t="str">
        <f t="shared" si="77"/>
        <v/>
      </c>
      <c r="AG64" s="354" t="str">
        <f t="shared" si="77"/>
        <v/>
      </c>
      <c r="AH64" s="354" t="str">
        <f t="shared" si="77"/>
        <v/>
      </c>
      <c r="AI64" s="348">
        <f t="shared" si="76"/>
        <v>-5.4372576629774017E-2</v>
      </c>
      <c r="AJ64" s="355">
        <f t="shared" si="50"/>
        <v>5.19675906692281E-5</v>
      </c>
      <c r="AK64" s="359">
        <f t="shared" si="51"/>
        <v>27.480883212951539</v>
      </c>
      <c r="AL64" s="355">
        <f t="shared" si="52"/>
        <v>-0.45191167870484605</v>
      </c>
      <c r="AM64" s="335">
        <f t="shared" si="53"/>
        <v>-6.8169873992338275</v>
      </c>
      <c r="AN64" s="351">
        <f t="shared" si="12"/>
        <v>14.398816144226208</v>
      </c>
      <c r="AQ64" s="266">
        <f t="shared" si="13"/>
        <v>25.393856745184674</v>
      </c>
      <c r="AR64" s="283">
        <f t="shared" si="14"/>
        <v>-21.430476181214189</v>
      </c>
      <c r="BL64" s="258">
        <v>14.160435676574707</v>
      </c>
      <c r="BM64" s="260">
        <v>104.92589569091797</v>
      </c>
      <c r="BN64">
        <v>15.52097225189209</v>
      </c>
      <c r="BO64" s="258">
        <v>47.764339447021484</v>
      </c>
      <c r="BP64" s="258">
        <v>140.92250061035156</v>
      </c>
      <c r="BQ64" s="260">
        <v>158.04035949707031</v>
      </c>
      <c r="BR64" s="258">
        <v>86.846015930175781</v>
      </c>
      <c r="BT64" s="258">
        <v>167.22129821777344</v>
      </c>
      <c r="BU64" s="258">
        <v>3.1535310745239258</v>
      </c>
      <c r="BV64" s="258">
        <v>44.377632141113281</v>
      </c>
      <c r="BW64" s="258">
        <v>14.343480110168457</v>
      </c>
      <c r="BX64" s="258">
        <v>157.85397338867187</v>
      </c>
      <c r="BY64" s="258">
        <v>3.8656189441680908</v>
      </c>
      <c r="BZ64" s="258">
        <v>9.4894027709960937</v>
      </c>
      <c r="CA64" s="258">
        <v>96.030113220214844</v>
      </c>
      <c r="CC64" s="283">
        <f t="shared" si="15"/>
        <v>18.607706069946289</v>
      </c>
      <c r="CD64" s="283">
        <f t="shared" si="16"/>
        <v>-61.392131805419922</v>
      </c>
      <c r="CF64" s="283">
        <f t="shared" si="54"/>
        <v>25.393856745184674</v>
      </c>
      <c r="CG64" s="272">
        <f t="shared" si="17"/>
        <v>28.553711636745749</v>
      </c>
      <c r="CH64" s="283">
        <f t="shared" si="55"/>
        <v>26.772293770303897</v>
      </c>
      <c r="CI64" s="272">
        <f t="shared" si="18"/>
        <v>-60.769307260819197</v>
      </c>
      <c r="CJ64" s="283">
        <f t="shared" si="56"/>
        <v>-0.11454744555259827</v>
      </c>
      <c r="CK64" s="283">
        <f t="shared" si="57"/>
        <v>26.596844533819322</v>
      </c>
      <c r="CL64" s="283">
        <f t="shared" si="58"/>
        <v>-3.0599958443269402</v>
      </c>
      <c r="CM64" s="283">
        <f t="shared" si="59"/>
        <v>32.393381116227921</v>
      </c>
      <c r="CN64" s="283">
        <f t="shared" si="60"/>
        <v>-3.0599958443269402</v>
      </c>
      <c r="CO64" s="283">
        <f t="shared" si="19"/>
        <v>-531.66233155789257</v>
      </c>
      <c r="CP64" s="268">
        <f t="shared" si="20"/>
        <v>32</v>
      </c>
      <c r="CQ64" s="283">
        <f t="shared" si="61"/>
        <v>-49.966233155789254</v>
      </c>
      <c r="CR64" s="283">
        <f t="shared" si="62"/>
        <v>30.247707449690552</v>
      </c>
      <c r="CS64" s="283">
        <f t="shared" si="63"/>
        <v>1.0364965769372285</v>
      </c>
      <c r="CT64" s="283">
        <f t="shared" si="64"/>
        <v>-537.5708375047476</v>
      </c>
      <c r="CU64" s="283">
        <f t="shared" si="21"/>
        <v>5.9085059468550867</v>
      </c>
      <c r="CV64" s="283">
        <f t="shared" si="65"/>
        <v>3.7908505946855087</v>
      </c>
      <c r="CW64" s="283">
        <f t="shared" si="66"/>
        <v>26.771610284779474</v>
      </c>
      <c r="CX64" s="283">
        <f t="shared" si="67"/>
        <v>0.19130207354542597</v>
      </c>
      <c r="CZ64" s="283">
        <f t="shared" si="22"/>
        <v>11968</v>
      </c>
      <c r="DA64" s="283">
        <f t="shared" si="23"/>
        <v>1.5286819487936187E+22</v>
      </c>
      <c r="DB64" s="283">
        <f t="shared" si="24"/>
        <v>1.2087413493590993E+22</v>
      </c>
      <c r="DC64" s="286">
        <f t="shared" si="68"/>
        <v>1.2773077780695345E+18</v>
      </c>
      <c r="DD64" s="286">
        <f t="shared" si="25"/>
        <v>1.0099777317505843E+18</v>
      </c>
      <c r="DE64" s="282">
        <f t="shared" si="69"/>
        <v>6.2525589318376503E-5</v>
      </c>
      <c r="DF64" s="282">
        <f t="shared" si="26"/>
        <v>5.2352021880406046E-5</v>
      </c>
      <c r="DG64" s="283">
        <f t="shared" si="70"/>
        <v>39.939085840284534</v>
      </c>
      <c r="DH64" s="283">
        <f t="shared" si="71"/>
        <v>8.1548657343801759E-5</v>
      </c>
      <c r="DL64" s="258">
        <v>150.67417907714844</v>
      </c>
      <c r="DM64" s="258">
        <v>-0.15259021520614624</v>
      </c>
      <c r="DN64" s="258">
        <v>1568</v>
      </c>
      <c r="DO64" s="258">
        <v>1.8908201191805827E+22</v>
      </c>
      <c r="DP64" s="258">
        <v>8.362267270985833E+21</v>
      </c>
      <c r="DR64" s="50">
        <v>223</v>
      </c>
      <c r="DS64" s="46">
        <v>0.42339152728604568</v>
      </c>
      <c r="DT64" s="46">
        <v>0.37382492980100107</v>
      </c>
      <c r="DU64" s="46">
        <v>0.42253693077768284</v>
      </c>
      <c r="DV64" s="51">
        <v>0.36772066902698081</v>
      </c>
      <c r="DW64" s="287">
        <f t="shared" si="72"/>
        <v>0.5648056865138078</v>
      </c>
      <c r="DX64" s="287">
        <f t="shared" si="27"/>
        <v>222.57139061444946</v>
      </c>
      <c r="DY64" s="281">
        <f t="shared" si="28"/>
        <v>41.44158614882906</v>
      </c>
      <c r="DZ64" s="287">
        <f t="shared" si="29"/>
        <v>41.44223870849531</v>
      </c>
      <c r="EA64" s="287">
        <f t="shared" si="30"/>
        <v>41.468557122093898</v>
      </c>
      <c r="EB64" s="287">
        <f t="shared" si="31"/>
        <v>41.466735746147648</v>
      </c>
      <c r="EC64" s="287">
        <f t="shared" si="32"/>
        <v>41.437074261080831</v>
      </c>
      <c r="ED64" s="287">
        <f t="shared" si="73"/>
        <v>-0.20027764006772486</v>
      </c>
      <c r="EE64" s="287">
        <f t="shared" si="33"/>
        <v>-2.6318413598588108E-2</v>
      </c>
      <c r="EF64" s="287">
        <f t="shared" si="34"/>
        <v>-2.4497037652338349E-2</v>
      </c>
      <c r="EG64" s="287">
        <f t="shared" si="35"/>
        <v>-2.4497037652338349E-2</v>
      </c>
      <c r="EH64" s="281">
        <f t="shared" si="74"/>
        <v>-2.6970973264837994E-2</v>
      </c>
      <c r="EI64" s="281">
        <f t="shared" si="36"/>
        <v>-2.5149597318588235E-2</v>
      </c>
      <c r="EJ64" s="281">
        <f t="shared" si="37"/>
        <v>4.5118877482295261E-3</v>
      </c>
    </row>
    <row r="65" spans="3:140" x14ac:dyDescent="0.25">
      <c r="C65" s="50">
        <f t="shared" si="38"/>
        <v>33</v>
      </c>
      <c r="D65" s="51">
        <v>3.9986057780087436</v>
      </c>
      <c r="E65" s="260">
        <f t="shared" si="39"/>
        <v>12.038171784221429</v>
      </c>
      <c r="F65" s="265">
        <f t="shared" si="40"/>
        <v>15.016117630431568</v>
      </c>
      <c r="G65" s="265">
        <f t="shared" si="41"/>
        <v>-3.1167210932150205E-2</v>
      </c>
      <c r="H65" s="50">
        <v>18.257114410400391</v>
      </c>
      <c r="I65" s="216">
        <v>-59.764503479003906</v>
      </c>
      <c r="J65" s="50">
        <v>12608</v>
      </c>
      <c r="K65" s="46">
        <v>1</v>
      </c>
      <c r="L65" s="46">
        <v>1.5762983335022517E+22</v>
      </c>
      <c r="M65" s="46">
        <v>1.2543400906478749E+22</v>
      </c>
      <c r="N65" s="46">
        <v>197</v>
      </c>
      <c r="O65" s="46">
        <v>64</v>
      </c>
      <c r="P65" s="46">
        <v>0.47286821705426357</v>
      </c>
      <c r="Q65" s="46">
        <v>0.43581761582127815</v>
      </c>
      <c r="R65" s="46">
        <v>-1.0955975716466035</v>
      </c>
      <c r="S65" s="51"/>
      <c r="T65" s="315">
        <f t="shared" si="42"/>
        <v>42.665124994952386</v>
      </c>
      <c r="U65" s="315">
        <f t="shared" si="75"/>
        <v>0.18680232047212542</v>
      </c>
      <c r="V65" s="350">
        <f t="shared" si="43"/>
        <v>3.7505410616613547E-5</v>
      </c>
      <c r="W65" s="350">
        <f t="shared" si="9"/>
        <v>3.4566752523895791E-5</v>
      </c>
      <c r="X65" s="350">
        <f t="shared" si="44"/>
        <v>5.100506058783819E-5</v>
      </c>
      <c r="Y65" s="360">
        <f t="shared" si="45"/>
        <v>43.760722566598986</v>
      </c>
      <c r="Z65" s="350">
        <f t="shared" si="46"/>
        <v>3.6837616309558712E-5</v>
      </c>
      <c r="AA65" s="350">
        <f t="shared" si="47"/>
        <v>3.5277559867411161E-5</v>
      </c>
      <c r="AB65" s="350">
        <f t="shared" si="48"/>
        <v>3.6837616309558712E-5</v>
      </c>
      <c r="AC65" s="350">
        <f t="shared" si="49"/>
        <v>3.5277559867411161E-5</v>
      </c>
      <c r="AD65" s="354">
        <f t="shared" si="10"/>
        <v>43.760722566598986</v>
      </c>
      <c r="AE65" s="354">
        <f t="shared" si="77"/>
        <v>43.760722566598986</v>
      </c>
      <c r="AF65" s="354" t="str">
        <f t="shared" si="77"/>
        <v/>
      </c>
      <c r="AG65" s="354" t="str">
        <f t="shared" si="77"/>
        <v/>
      </c>
      <c r="AH65" s="354" t="str">
        <f t="shared" si="77"/>
        <v/>
      </c>
      <c r="AI65" s="348">
        <f t="shared" si="76"/>
        <v>0.14819630040953058</v>
      </c>
      <c r="AJ65" s="355">
        <f t="shared" si="50"/>
        <v>5.100506058783819E-5</v>
      </c>
      <c r="AK65" s="359">
        <f t="shared" si="51"/>
        <v>31.411539680934311</v>
      </c>
      <c r="AL65" s="355">
        <f t="shared" si="52"/>
        <v>-0.1588460319065689</v>
      </c>
      <c r="AM65" s="335">
        <f t="shared" si="53"/>
        <v>-6.9793736924325733</v>
      </c>
      <c r="AN65" s="351">
        <f t="shared" si="12"/>
        <v>14.236429851027459</v>
      </c>
      <c r="AQ65" s="266">
        <f t="shared" si="13"/>
        <v>25.228642742530202</v>
      </c>
      <c r="AR65" s="283">
        <f t="shared" si="14"/>
        <v>-20.140368922984749</v>
      </c>
      <c r="BL65" s="258">
        <v>19.661916732788086</v>
      </c>
      <c r="BM65" s="260">
        <v>102.52102661132812</v>
      </c>
      <c r="BN65">
        <v>14.349499702453613</v>
      </c>
      <c r="BO65" s="258">
        <v>45.481014251708984</v>
      </c>
      <c r="BP65" s="258">
        <v>154.34910583496094</v>
      </c>
      <c r="BQ65" s="260">
        <v>158.63450622558594</v>
      </c>
      <c r="BR65" s="258">
        <v>85.213768005371094</v>
      </c>
      <c r="BT65" s="258">
        <v>165.36970520019531</v>
      </c>
      <c r="BU65" s="258">
        <v>3.6621651649475098</v>
      </c>
      <c r="BV65" s="258">
        <v>42.746746063232422</v>
      </c>
      <c r="BW65" s="258">
        <v>15.564202308654785</v>
      </c>
      <c r="BX65" s="258">
        <v>156.54927062988281</v>
      </c>
      <c r="BY65" s="258">
        <v>3.6621651649475098</v>
      </c>
      <c r="BZ65" s="258">
        <v>9.2413520812988281</v>
      </c>
      <c r="CA65" s="258">
        <v>102.54062652587891</v>
      </c>
      <c r="CC65" s="283">
        <f t="shared" si="15"/>
        <v>18.257114410400391</v>
      </c>
      <c r="CD65" s="283">
        <f t="shared" si="16"/>
        <v>-59.764503479003906</v>
      </c>
      <c r="CF65" s="283">
        <f t="shared" si="54"/>
        <v>25.228642742530202</v>
      </c>
      <c r="CG65" s="272">
        <f t="shared" si="17"/>
        <v>28.527595836935447</v>
      </c>
      <c r="CH65" s="283">
        <f t="shared" si="55"/>
        <v>26.691918605885448</v>
      </c>
      <c r="CI65" s="272">
        <f t="shared" si="18"/>
        <v>-60.299064312891183</v>
      </c>
      <c r="CJ65" s="283">
        <f t="shared" si="56"/>
        <v>-0.11366105847823044</v>
      </c>
      <c r="CK65" s="283">
        <f t="shared" si="57"/>
        <v>26.519689879581858</v>
      </c>
      <c r="CL65" s="283">
        <f t="shared" si="58"/>
        <v>-3.0273036772047464</v>
      </c>
      <c r="CM65" s="283">
        <f t="shared" si="59"/>
        <v>32.316226461990453</v>
      </c>
      <c r="CN65" s="283">
        <f t="shared" si="60"/>
        <v>-3.0273036772047464</v>
      </c>
      <c r="CO65" s="283">
        <f t="shared" si="19"/>
        <v>-528.52851088195519</v>
      </c>
      <c r="CP65" s="268">
        <f t="shared" si="20"/>
        <v>33</v>
      </c>
      <c r="CQ65" s="283">
        <f t="shared" si="61"/>
        <v>-49.552851088195517</v>
      </c>
      <c r="CR65" s="283">
        <f t="shared" si="62"/>
        <v>30.226358015179457</v>
      </c>
      <c r="CS65" s="283">
        <f t="shared" si="63"/>
        <v>1.039617693257886</v>
      </c>
      <c r="CT65" s="283">
        <f t="shared" si="64"/>
        <v>-533.81575946952694</v>
      </c>
      <c r="CU65" s="283">
        <f t="shared" si="21"/>
        <v>5.2872485875717672</v>
      </c>
      <c r="CV65" s="283">
        <f t="shared" si="65"/>
        <v>3.8287248587571767</v>
      </c>
      <c r="CW65" s="283">
        <f t="shared" si="66"/>
        <v>26.691223487983493</v>
      </c>
      <c r="CX65" s="283">
        <f t="shared" si="67"/>
        <v>0.19263327265053767</v>
      </c>
      <c r="CZ65" s="283">
        <f t="shared" si="22"/>
        <v>12608</v>
      </c>
      <c r="DA65" s="283">
        <f t="shared" si="23"/>
        <v>1.5762983335022517E+22</v>
      </c>
      <c r="DB65" s="283">
        <f t="shared" si="24"/>
        <v>1.2543400906478749E+22</v>
      </c>
      <c r="DC65" s="286">
        <f t="shared" si="68"/>
        <v>1.2502366223844001E+18</v>
      </c>
      <c r="DD65" s="286">
        <f t="shared" si="25"/>
        <v>9.9487634093264192E+17</v>
      </c>
      <c r="DE65" s="282">
        <f t="shared" si="69"/>
        <v>6.1077450280467872E-5</v>
      </c>
      <c r="DF65" s="282">
        <f t="shared" si="26"/>
        <v>5.1544191072422248E-5</v>
      </c>
      <c r="DG65" s="283">
        <f t="shared" si="70"/>
        <v>40.161529544116156</v>
      </c>
      <c r="DH65" s="283">
        <f t="shared" si="71"/>
        <v>7.9920326363656688E-5</v>
      </c>
      <c r="DL65" s="258">
        <v>149.49446105957031</v>
      </c>
      <c r="DM65" s="258">
        <v>-0.66122430562973022</v>
      </c>
      <c r="DN65" s="258">
        <v>1568</v>
      </c>
      <c r="DO65" s="258">
        <v>1.873698973589222E+22</v>
      </c>
      <c r="DP65" s="258">
        <v>8.2645556825098855E+21</v>
      </c>
      <c r="DR65" s="50">
        <v>222</v>
      </c>
      <c r="DS65" s="46">
        <v>0.42192650470028081</v>
      </c>
      <c r="DT65" s="46">
        <v>0.37162739592235378</v>
      </c>
      <c r="DU65" s="46">
        <v>0.42412403857892811</v>
      </c>
      <c r="DV65" s="51">
        <v>0.36552313514833351</v>
      </c>
      <c r="DW65" s="287">
        <f t="shared" si="72"/>
        <v>0.56225340974388582</v>
      </c>
      <c r="DX65" s="287">
        <f t="shared" si="27"/>
        <v>221.56562207585563</v>
      </c>
      <c r="DY65" s="281">
        <f t="shared" si="28"/>
        <v>41.432806351568047</v>
      </c>
      <c r="DZ65" s="287">
        <f t="shared" si="29"/>
        <v>41.373180907239863</v>
      </c>
      <c r="EA65" s="287">
        <f t="shared" si="30"/>
        <v>41.466753572659059</v>
      </c>
      <c r="EB65" s="287">
        <f t="shared" si="31"/>
        <v>41.46899166214785</v>
      </c>
      <c r="EC65" s="287">
        <f t="shared" si="32"/>
        <v>41.447427083403255</v>
      </c>
      <c r="ED65" s="287">
        <f t="shared" si="73"/>
        <v>-0.26933544132317166</v>
      </c>
      <c r="EE65" s="287">
        <f t="shared" si="33"/>
        <v>-9.3572665419195289E-2</v>
      </c>
      <c r="EF65" s="287">
        <f t="shared" si="34"/>
        <v>-9.5810754907986961E-2</v>
      </c>
      <c r="EG65" s="287">
        <f t="shared" si="35"/>
        <v>-9.5810754907986961E-2</v>
      </c>
      <c r="EH65" s="281">
        <f t="shared" si="74"/>
        <v>-3.394722109101167E-2</v>
      </c>
      <c r="EI65" s="281">
        <f t="shared" si="36"/>
        <v>-3.6185310579803343E-2</v>
      </c>
      <c r="EJ65" s="281">
        <f t="shared" si="37"/>
        <v>-1.4620731835208289E-2</v>
      </c>
    </row>
    <row r="66" spans="3:140" x14ac:dyDescent="0.25">
      <c r="C66" s="50">
        <f t="shared" si="38"/>
        <v>34</v>
      </c>
      <c r="D66" s="51">
        <v>4.4375563361878374</v>
      </c>
      <c r="E66" s="260">
        <f t="shared" si="39"/>
        <v>12.942877592092097</v>
      </c>
      <c r="F66" s="265">
        <f t="shared" si="40"/>
        <v>14.984695801301031</v>
      </c>
      <c r="G66" s="265">
        <f t="shared" si="41"/>
        <v>-3.1671916026624898E-2</v>
      </c>
      <c r="H66" s="50">
        <v>17.882108688354492</v>
      </c>
      <c r="I66" s="216">
        <v>-59.662776947021484</v>
      </c>
      <c r="J66" s="50">
        <v>13376</v>
      </c>
      <c r="K66" s="46">
        <v>1</v>
      </c>
      <c r="L66" s="46">
        <v>1.4615232463897962E+22</v>
      </c>
      <c r="M66" s="46">
        <v>1.1710402408851939E+22</v>
      </c>
      <c r="N66" s="46">
        <v>209</v>
      </c>
      <c r="O66" s="46">
        <v>64</v>
      </c>
      <c r="P66" s="46">
        <v>0.49252273698345844</v>
      </c>
      <c r="Q66" s="46">
        <v>0.45290850271623023</v>
      </c>
      <c r="R66" s="46">
        <v>-1.0581730013231914</v>
      </c>
      <c r="S66" s="51"/>
      <c r="T66" s="315">
        <f t="shared" si="42"/>
        <v>42.600670004207245</v>
      </c>
      <c r="U66" s="315">
        <f t="shared" si="75"/>
        <v>-6.4454990745140606E-2</v>
      </c>
      <c r="V66" s="350">
        <f t="shared" si="43"/>
        <v>3.6821376867782477E-5</v>
      </c>
      <c r="W66" s="350">
        <f t="shared" si="9"/>
        <v>3.3859786387277977E-5</v>
      </c>
      <c r="X66" s="350">
        <f t="shared" si="44"/>
        <v>5.0022984003669369E-5</v>
      </c>
      <c r="Y66" s="360">
        <f t="shared" si="45"/>
        <v>43.658843005530436</v>
      </c>
      <c r="Z66" s="350">
        <f t="shared" si="46"/>
        <v>3.6189789956536432E-5</v>
      </c>
      <c r="AA66" s="350">
        <f t="shared" si="47"/>
        <v>3.4534012676391029E-5</v>
      </c>
      <c r="AB66" s="350">
        <f t="shared" si="48"/>
        <v>3.6189789956536432E-5</v>
      </c>
      <c r="AC66" s="350">
        <f t="shared" si="49"/>
        <v>3.4534012676391029E-5</v>
      </c>
      <c r="AD66" s="354">
        <f t="shared" si="10"/>
        <v>43.658843005530429</v>
      </c>
      <c r="AE66" s="354">
        <f t="shared" si="77"/>
        <v>43.658843005530429</v>
      </c>
      <c r="AF66" s="354" t="str">
        <f t="shared" si="77"/>
        <v/>
      </c>
      <c r="AG66" s="354" t="str">
        <f t="shared" si="77"/>
        <v/>
      </c>
      <c r="AH66" s="354" t="str">
        <f t="shared" si="77"/>
        <v/>
      </c>
      <c r="AI66" s="348">
        <f t="shared" si="76"/>
        <v>-0.10187956106855722</v>
      </c>
      <c r="AJ66" s="355">
        <f t="shared" si="50"/>
        <v>5.0022984003669369E-5</v>
      </c>
      <c r="AK66" s="359">
        <f t="shared" si="51"/>
        <v>28.70935646473572</v>
      </c>
      <c r="AL66" s="355">
        <f t="shared" si="52"/>
        <v>-0.529064353526428</v>
      </c>
      <c r="AM66" s="335">
        <f t="shared" si="53"/>
        <v>-7.1482471485518388</v>
      </c>
      <c r="AN66" s="351">
        <f t="shared" si="12"/>
        <v>14.067556394908197</v>
      </c>
      <c r="AQ66" s="266">
        <f t="shared" si="13"/>
        <v>25.048374604319271</v>
      </c>
      <c r="AR66" s="283">
        <f t="shared" si="14"/>
        <v>-20.376163459188902</v>
      </c>
      <c r="BL66" s="258">
        <v>20.760831832885742</v>
      </c>
      <c r="BM66" s="260">
        <v>99.457763671875</v>
      </c>
      <c r="BN66">
        <v>12.081160545349121</v>
      </c>
      <c r="BO66" s="258">
        <v>26.092910766601563</v>
      </c>
      <c r="BP66" s="258">
        <v>173.14265441894531</v>
      </c>
      <c r="BQ66" s="260">
        <v>158.41123962402344</v>
      </c>
      <c r="BR66" s="258">
        <v>84.6575927734375</v>
      </c>
      <c r="BT66" s="258">
        <v>164.02593994140625</v>
      </c>
      <c r="BU66" s="258">
        <v>3.9673457145690918</v>
      </c>
      <c r="BV66" s="258">
        <v>41.178363800048828</v>
      </c>
      <c r="BW66" s="258">
        <v>14.038300514221191</v>
      </c>
      <c r="BX66" s="258">
        <v>154.31484985351562</v>
      </c>
      <c r="BY66" s="258">
        <v>4.2725262641906738</v>
      </c>
      <c r="BZ66" s="258">
        <v>9.0460367202758789</v>
      </c>
      <c r="CA66" s="258">
        <v>102.84580993652344</v>
      </c>
      <c r="CC66" s="283">
        <f t="shared" si="15"/>
        <v>17.882108688354492</v>
      </c>
      <c r="CD66" s="283">
        <f t="shared" si="16"/>
        <v>-59.662776947021484</v>
      </c>
      <c r="CF66" s="283">
        <f t="shared" si="54"/>
        <v>25.048374604319271</v>
      </c>
      <c r="CG66" s="272">
        <f t="shared" si="17"/>
        <v>28.500730717035456</v>
      </c>
      <c r="CH66" s="283">
        <f t="shared" si="55"/>
        <v>26.609489077858896</v>
      </c>
      <c r="CI66" s="272">
        <f t="shared" si="18"/>
        <v>-59.82611746302446</v>
      </c>
      <c r="CJ66" s="283">
        <f t="shared" si="56"/>
        <v>-0.11276957466878261</v>
      </c>
      <c r="CK66" s="283">
        <f t="shared" si="57"/>
        <v>26.44047217723644</v>
      </c>
      <c r="CL66" s="283">
        <f t="shared" si="58"/>
        <v>-2.9943847497403562</v>
      </c>
      <c r="CM66" s="283">
        <f t="shared" si="59"/>
        <v>32.237008759645036</v>
      </c>
      <c r="CN66" s="283">
        <f t="shared" si="60"/>
        <v>-2.9943847497403562</v>
      </c>
      <c r="CO66" s="283">
        <f t="shared" si="19"/>
        <v>-525.36856456489352</v>
      </c>
      <c r="CP66" s="268">
        <f t="shared" si="20"/>
        <v>34</v>
      </c>
      <c r="CQ66" s="283">
        <f t="shared" si="61"/>
        <v>-49.136856456489355</v>
      </c>
      <c r="CR66" s="283">
        <f t="shared" si="62"/>
        <v>30.204404570109318</v>
      </c>
      <c r="CS66" s="283">
        <f t="shared" si="63"/>
        <v>1.0428381683122006</v>
      </c>
      <c r="CT66" s="283">
        <f t="shared" si="64"/>
        <v>-530.04366012531955</v>
      </c>
      <c r="CU66" s="283">
        <f t="shared" si="21"/>
        <v>4.6750955604259872</v>
      </c>
      <c r="CV66" s="283">
        <f t="shared" si="65"/>
        <v>3.8675095560425987</v>
      </c>
      <c r="CW66" s="283">
        <f t="shared" si="66"/>
        <v>26.608781996066995</v>
      </c>
      <c r="CX66" s="283">
        <f t="shared" si="67"/>
        <v>0.19398368609977626</v>
      </c>
      <c r="CZ66" s="283">
        <f t="shared" si="22"/>
        <v>13376</v>
      </c>
      <c r="DA66" s="283">
        <f t="shared" si="23"/>
        <v>1.4615232463897962E+22</v>
      </c>
      <c r="DB66" s="283">
        <f t="shared" si="24"/>
        <v>1.1710402408851939E+22</v>
      </c>
      <c r="DC66" s="286">
        <f t="shared" si="68"/>
        <v>1.0926459676957208E+18</v>
      </c>
      <c r="DD66" s="286">
        <f t="shared" si="25"/>
        <v>8.7547864898713651E+17</v>
      </c>
      <c r="DE66" s="282">
        <f t="shared" si="69"/>
        <v>5.2647327026085559E-5</v>
      </c>
      <c r="DF66" s="282">
        <f t="shared" si="26"/>
        <v>4.5157154598858524E-5</v>
      </c>
      <c r="DG66" s="283">
        <f t="shared" si="70"/>
        <v>40.620658624201525</v>
      </c>
      <c r="DH66" s="283">
        <f t="shared" si="71"/>
        <v>6.936072126540214E-5</v>
      </c>
      <c r="DL66" s="258">
        <v>147.98663330078125</v>
      </c>
      <c r="DM66" s="258">
        <v>-0.7629510760307312</v>
      </c>
      <c r="DN66" s="258">
        <v>1504</v>
      </c>
      <c r="DO66" s="258">
        <v>1.7820979623276992E+22</v>
      </c>
      <c r="DP66" s="258">
        <v>7.8572799464729708E+21</v>
      </c>
      <c r="DR66" s="50">
        <v>221</v>
      </c>
      <c r="DS66" s="46">
        <v>0.42033939689903554</v>
      </c>
      <c r="DT66" s="46">
        <v>0.37028445855206932</v>
      </c>
      <c r="DU66" s="46">
        <v>0.42485654987181054</v>
      </c>
      <c r="DV66" s="51">
        <v>0.36454645342449027</v>
      </c>
      <c r="DW66" s="287">
        <f t="shared" si="72"/>
        <v>0.56017478417958455</v>
      </c>
      <c r="DX66" s="287">
        <f t="shared" si="27"/>
        <v>220.74650393760015</v>
      </c>
      <c r="DY66" s="281">
        <f t="shared" si="28"/>
        <v>41.424178158251863</v>
      </c>
      <c r="DZ66" s="287">
        <f t="shared" si="29"/>
        <v>41.377399841130902</v>
      </c>
      <c r="EA66" s="287">
        <f t="shared" si="30"/>
        <v>41.464882578877607</v>
      </c>
      <c r="EB66" s="287">
        <f t="shared" si="31"/>
        <v>41.471101775440026</v>
      </c>
      <c r="EC66" s="287">
        <f t="shared" si="32"/>
        <v>41.457500190412453</v>
      </c>
      <c r="ED66" s="287">
        <f t="shared" si="73"/>
        <v>-0.26511650743213266</v>
      </c>
      <c r="EE66" s="287">
        <f t="shared" si="33"/>
        <v>-8.7482737746704231E-2</v>
      </c>
      <c r="EF66" s="287">
        <f t="shared" si="34"/>
        <v>-9.3701934309123658E-2</v>
      </c>
      <c r="EG66" s="287">
        <f t="shared" si="35"/>
        <v>-9.3701934309123658E-2</v>
      </c>
      <c r="EH66" s="281">
        <f t="shared" si="74"/>
        <v>-4.0704420625743865E-2</v>
      </c>
      <c r="EI66" s="281">
        <f t="shared" si="36"/>
        <v>-4.6923617188163291E-2</v>
      </c>
      <c r="EJ66" s="281">
        <f t="shared" si="37"/>
        <v>-3.3322032160590709E-2</v>
      </c>
    </row>
    <row r="67" spans="3:140" x14ac:dyDescent="0.25">
      <c r="C67" s="50">
        <f t="shared" si="38"/>
        <v>35</v>
      </c>
      <c r="D67" s="51">
        <v>4.0491584914133476</v>
      </c>
      <c r="E67" s="260">
        <f t="shared" si="39"/>
        <v>12.147295523509165</v>
      </c>
      <c r="F67" s="265">
        <f t="shared" si="40"/>
        <v>14.952782777810331</v>
      </c>
      <c r="G67" s="265">
        <f t="shared" si="41"/>
        <v>-3.2149682671682119E-2</v>
      </c>
      <c r="H67" s="50">
        <v>17.601831436157227</v>
      </c>
      <c r="I67" s="216">
        <v>-57.221332550048828</v>
      </c>
      <c r="J67" s="50">
        <v>13120</v>
      </c>
      <c r="K67" s="46">
        <v>1</v>
      </c>
      <c r="L67" s="46">
        <v>1.5753183352697496E+22</v>
      </c>
      <c r="M67" s="46">
        <v>1.2661000694379005E+22</v>
      </c>
      <c r="N67" s="46">
        <v>205</v>
      </c>
      <c r="O67" s="46">
        <v>64</v>
      </c>
      <c r="P67" s="46">
        <v>0.47286821705426357</v>
      </c>
      <c r="Q67" s="46">
        <v>0.43880852102789475</v>
      </c>
      <c r="R67" s="46">
        <v>-1.0695687485520025</v>
      </c>
      <c r="S67" s="51"/>
      <c r="T67" s="315">
        <f t="shared" si="42"/>
        <v>42.86045908193249</v>
      </c>
      <c r="U67" s="315">
        <f t="shared" si="75"/>
        <v>0.25978907772524451</v>
      </c>
      <c r="V67" s="350">
        <f t="shared" si="43"/>
        <v>3.6041784836453018E-5</v>
      </c>
      <c r="W67" s="350">
        <f t="shared" si="9"/>
        <v>3.3445771419809049E-5</v>
      </c>
      <c r="X67" s="350">
        <f t="shared" si="44"/>
        <v>4.9169399834279959E-5</v>
      </c>
      <c r="Y67" s="360">
        <f t="shared" si="45"/>
        <v>43.930027830484491</v>
      </c>
      <c r="Z67" s="350">
        <f t="shared" si="46"/>
        <v>3.541119262972765E-5</v>
      </c>
      <c r="AA67" s="350">
        <f t="shared" si="47"/>
        <v>3.4112714881750654E-5</v>
      </c>
      <c r="AB67" s="350">
        <f t="shared" si="48"/>
        <v>3.541119262972765E-5</v>
      </c>
      <c r="AC67" s="350">
        <f t="shared" si="49"/>
        <v>3.4112714881750654E-5</v>
      </c>
      <c r="AD67" s="354">
        <f t="shared" si="10"/>
        <v>43.930027830484491</v>
      </c>
      <c r="AE67" s="354">
        <f t="shared" si="77"/>
        <v>43.930027830484491</v>
      </c>
      <c r="AF67" s="354" t="str">
        <f t="shared" si="77"/>
        <v/>
      </c>
      <c r="AG67" s="354" t="str">
        <f t="shared" si="77"/>
        <v/>
      </c>
      <c r="AH67" s="354" t="str">
        <f t="shared" si="77"/>
        <v/>
      </c>
      <c r="AI67" s="348">
        <f t="shared" si="76"/>
        <v>0.27118482495406226</v>
      </c>
      <c r="AJ67" s="355">
        <f t="shared" si="50"/>
        <v>4.9169399834279959E-5</v>
      </c>
      <c r="AK67" s="359">
        <f t="shared" si="51"/>
        <v>35.90207573828593</v>
      </c>
      <c r="AL67" s="355">
        <f t="shared" si="52"/>
        <v>9.0207573828593013E-2</v>
      </c>
      <c r="AM67" s="335">
        <f t="shared" si="53"/>
        <v>-7.2977409024800988</v>
      </c>
      <c r="AN67" s="351">
        <f t="shared" si="12"/>
        <v>13.918062640979933</v>
      </c>
      <c r="AQ67" s="266">
        <f t="shared" si="13"/>
        <v>24.911157153142774</v>
      </c>
      <c r="AR67" s="283">
        <f t="shared" si="14"/>
        <v>-18.272240130402821</v>
      </c>
      <c r="BL67" s="258">
        <v>24.180416107177734</v>
      </c>
      <c r="BM67" s="260">
        <v>96.777420043945313</v>
      </c>
      <c r="BN67">
        <v>124.20309448242187</v>
      </c>
      <c r="BO67" s="258">
        <v>52.661457061767578</v>
      </c>
      <c r="BP67" s="258">
        <v>129.55366516113281</v>
      </c>
      <c r="BQ67" s="260">
        <v>157.74478149414062</v>
      </c>
      <c r="BR67" s="258">
        <v>82.678733825683594</v>
      </c>
      <c r="BT67" s="258">
        <v>162.62748718261719</v>
      </c>
      <c r="BU67" s="258">
        <v>3.1535310745239258</v>
      </c>
      <c r="BV67" s="258">
        <v>39.832637786865234</v>
      </c>
      <c r="BW67" s="258">
        <v>14.648660659790039</v>
      </c>
      <c r="BX67" s="258">
        <v>153.17420959472656</v>
      </c>
      <c r="BY67" s="258">
        <v>4.2725262641906738</v>
      </c>
      <c r="BZ67" s="258">
        <v>8.7926149368286133</v>
      </c>
      <c r="CA67" s="258">
        <v>109.05113983154297</v>
      </c>
      <c r="CC67" s="283">
        <f t="shared" si="15"/>
        <v>17.601831436157227</v>
      </c>
      <c r="CD67" s="283">
        <f t="shared" si="16"/>
        <v>-57.221332550048828</v>
      </c>
      <c r="CF67" s="283">
        <f t="shared" si="54"/>
        <v>24.911157153142774</v>
      </c>
      <c r="CG67" s="272">
        <f t="shared" si="17"/>
        <v>28.47314883899336</v>
      </c>
      <c r="CH67" s="283">
        <f t="shared" si="55"/>
        <v>26.525125168144214</v>
      </c>
      <c r="CI67" s="272">
        <f t="shared" si="18"/>
        <v>-59.35051677380627</v>
      </c>
      <c r="CJ67" s="283">
        <f t="shared" si="56"/>
        <v>-0.11187308849000854</v>
      </c>
      <c r="CK67" s="283">
        <f t="shared" si="57"/>
        <v>26.359309448346643</v>
      </c>
      <c r="CL67" s="283">
        <f t="shared" si="58"/>
        <v>-2.9612616554470486</v>
      </c>
      <c r="CM67" s="283">
        <f t="shared" si="59"/>
        <v>32.155846030755242</v>
      </c>
      <c r="CN67" s="283">
        <f t="shared" si="60"/>
        <v>-2.9612616554470486</v>
      </c>
      <c r="CO67" s="283">
        <f t="shared" si="19"/>
        <v>-522.18341500956035</v>
      </c>
      <c r="CP67" s="268">
        <f t="shared" si="20"/>
        <v>35</v>
      </c>
      <c r="CQ67" s="283">
        <f t="shared" si="61"/>
        <v>-48.718341500956029</v>
      </c>
      <c r="CR67" s="283">
        <f t="shared" si="62"/>
        <v>30.181874889170828</v>
      </c>
      <c r="CS67" s="283">
        <f t="shared" si="63"/>
        <v>1.0461549445581491</v>
      </c>
      <c r="CT67" s="283">
        <f t="shared" si="64"/>
        <v>-526.25550046111471</v>
      </c>
      <c r="CU67" s="283">
        <f t="shared" si="21"/>
        <v>4.0720854515544147</v>
      </c>
      <c r="CV67" s="283">
        <f t="shared" si="65"/>
        <v>3.9072085451554415</v>
      </c>
      <c r="CW67" s="283">
        <f t="shared" si="66"/>
        <v>26.524405783913679</v>
      </c>
      <c r="CX67" s="283">
        <f t="shared" si="67"/>
        <v>0.19535351546452223</v>
      </c>
      <c r="CZ67" s="283">
        <f t="shared" si="22"/>
        <v>13120</v>
      </c>
      <c r="DA67" s="283">
        <f t="shared" si="23"/>
        <v>1.5753183352697496E+22</v>
      </c>
      <c r="DB67" s="283">
        <f t="shared" si="24"/>
        <v>1.2661000694379005E+22</v>
      </c>
      <c r="DC67" s="286">
        <f t="shared" si="68"/>
        <v>1.2006999506629189E+18</v>
      </c>
      <c r="DD67" s="286">
        <f t="shared" si="25"/>
        <v>9.650152968276681E+17</v>
      </c>
      <c r="DE67" s="282">
        <f t="shared" si="69"/>
        <v>5.8427545379387716E-5</v>
      </c>
      <c r="DF67" s="282">
        <f t="shared" si="26"/>
        <v>4.9946810296215853E-5</v>
      </c>
      <c r="DG67" s="283">
        <f t="shared" si="70"/>
        <v>40.525490357775396</v>
      </c>
      <c r="DH67" s="283">
        <f t="shared" si="71"/>
        <v>7.6866520136055231E-5</v>
      </c>
      <c r="DL67" s="258">
        <v>146.05691528320312</v>
      </c>
      <c r="DM67" s="258">
        <v>-0.55949747562408447</v>
      </c>
      <c r="DN67" s="258">
        <v>1504</v>
      </c>
      <c r="DO67" s="258">
        <v>1.7586932986573543E+22</v>
      </c>
      <c r="DP67" s="258">
        <v>7.7601448275455529E+21</v>
      </c>
      <c r="DR67" s="50">
        <v>220</v>
      </c>
      <c r="DS67" s="46">
        <v>0.41740935172750582</v>
      </c>
      <c r="DT67" s="46">
        <v>0.36881943596630445</v>
      </c>
      <c r="DU67" s="46">
        <v>0.42094982297643757</v>
      </c>
      <c r="DV67" s="51">
        <v>0.35954095958979365</v>
      </c>
      <c r="DW67" s="287">
        <f t="shared" si="72"/>
        <v>0.55700838706080502</v>
      </c>
      <c r="DX67" s="287">
        <f t="shared" si="27"/>
        <v>219.49873071790344</v>
      </c>
      <c r="DY67" s="281">
        <f t="shared" si="28"/>
        <v>41.415727773912437</v>
      </c>
      <c r="DZ67" s="287">
        <f t="shared" si="29"/>
        <v>41.463547442697205</v>
      </c>
      <c r="EA67" s="287">
        <f t="shared" si="30"/>
        <v>41.462944140749556</v>
      </c>
      <c r="EB67" s="287">
        <f t="shared" si="31"/>
        <v>41.473066086024183</v>
      </c>
      <c r="EC67" s="287">
        <f t="shared" si="32"/>
        <v>41.467293582108432</v>
      </c>
      <c r="ED67" s="287">
        <f t="shared" si="73"/>
        <v>-0.1789689058658297</v>
      </c>
      <c r="EE67" s="287">
        <f t="shared" si="33"/>
        <v>6.0330194764901535E-4</v>
      </c>
      <c r="EF67" s="287">
        <f t="shared" si="34"/>
        <v>-9.5186433269773829E-3</v>
      </c>
      <c r="EG67" s="287">
        <f t="shared" si="35"/>
        <v>-9.5186433269773829E-3</v>
      </c>
      <c r="EH67" s="281">
        <f t="shared" si="74"/>
        <v>-4.7216366837119494E-2</v>
      </c>
      <c r="EI67" s="281">
        <f t="shared" si="36"/>
        <v>-5.7338312111745893E-2</v>
      </c>
      <c r="EJ67" s="281">
        <f t="shared" si="37"/>
        <v>-5.1565808195995544E-2</v>
      </c>
    </row>
    <row r="68" spans="3:140" x14ac:dyDescent="0.25">
      <c r="C68" s="50">
        <f t="shared" si="38"/>
        <v>36</v>
      </c>
      <c r="D68" s="51">
        <v>3.6221733439522645</v>
      </c>
      <c r="E68" s="260">
        <f t="shared" si="39"/>
        <v>11.179384604378811</v>
      </c>
      <c r="F68" s="265">
        <f t="shared" si="40"/>
        <v>14.920405250117282</v>
      </c>
      <c r="G68" s="265">
        <f t="shared" si="41"/>
        <v>-3.26010066851058E-2</v>
      </c>
      <c r="H68" s="50">
        <v>17.263935089111328</v>
      </c>
      <c r="I68" s="216">
        <v>-56.509243011474609</v>
      </c>
      <c r="J68" s="50">
        <v>13248</v>
      </c>
      <c r="K68" s="46">
        <v>1</v>
      </c>
      <c r="L68" s="46">
        <v>1.5585430714075071E+22</v>
      </c>
      <c r="M68" s="46">
        <v>1.2558965584289077E+22</v>
      </c>
      <c r="N68" s="46">
        <v>207</v>
      </c>
      <c r="O68" s="46">
        <v>64</v>
      </c>
      <c r="P68" s="46">
        <v>0.46774095098577795</v>
      </c>
      <c r="Q68" s="46">
        <v>0.43514618812183359</v>
      </c>
      <c r="R68" s="46">
        <v>-1.0637359862443887</v>
      </c>
      <c r="S68" s="51"/>
      <c r="T68" s="315">
        <f t="shared" si="42"/>
        <v>42.932486125982827</v>
      </c>
      <c r="U68" s="315">
        <f t="shared" si="75"/>
        <v>7.2027044050336997E-2</v>
      </c>
      <c r="V68" s="350">
        <f t="shared" si="43"/>
        <v>3.5306533136003772E-5</v>
      </c>
      <c r="W68" s="350">
        <f t="shared" si="9"/>
        <v>3.2846179658954831E-5</v>
      </c>
      <c r="X68" s="350">
        <f t="shared" si="44"/>
        <v>4.8222637840251652E-5</v>
      </c>
      <c r="Y68" s="360">
        <f t="shared" si="45"/>
        <v>43.996222112227215</v>
      </c>
      <c r="Z68" s="350">
        <f t="shared" si="46"/>
        <v>3.4690671361051186E-5</v>
      </c>
      <c r="AA68" s="350">
        <f t="shared" si="47"/>
        <v>3.3495971709917801E-5</v>
      </c>
      <c r="AB68" s="350">
        <f t="shared" si="48"/>
        <v>3.4690671361051186E-5</v>
      </c>
      <c r="AC68" s="350">
        <f t="shared" si="49"/>
        <v>3.3495971709917801E-5</v>
      </c>
      <c r="AD68" s="354">
        <f t="shared" si="10"/>
        <v>43.996222112227215</v>
      </c>
      <c r="AE68" s="354">
        <f t="shared" si="77"/>
        <v>43.996222112227215</v>
      </c>
      <c r="AF68" s="354" t="str">
        <f t="shared" si="77"/>
        <v/>
      </c>
      <c r="AG68" s="354" t="str">
        <f t="shared" si="77"/>
        <v/>
      </c>
      <c r="AH68" s="354" t="str">
        <f t="shared" si="77"/>
        <v/>
      </c>
      <c r="AI68" s="348">
        <f t="shared" si="76"/>
        <v>6.619428174272457E-2</v>
      </c>
      <c r="AJ68" s="355">
        <f t="shared" si="50"/>
        <v>4.8222637840251652E-5</v>
      </c>
      <c r="AK68" s="359">
        <f t="shared" si="51"/>
        <v>37.657767216119737</v>
      </c>
      <c r="AL68" s="355">
        <f t="shared" si="52"/>
        <v>0.16577672161197371</v>
      </c>
      <c r="AM68" s="335">
        <f t="shared" si="53"/>
        <v>-7.4666197851022478</v>
      </c>
      <c r="AN68" s="351">
        <f t="shared" si="12"/>
        <v>13.749183758357784</v>
      </c>
      <c r="AQ68" s="266">
        <f t="shared" si="13"/>
        <v>24.742795888651404</v>
      </c>
      <c r="AR68" s="283">
        <f t="shared" si="14"/>
        <v>-17.897671660015178</v>
      </c>
      <c r="BL68" s="258">
        <v>17.633705139160156</v>
      </c>
      <c r="BM68" s="260">
        <v>92.928840637207031</v>
      </c>
      <c r="BN68">
        <v>75.403846740722656</v>
      </c>
      <c r="BO68" s="258">
        <v>48.892070770263672</v>
      </c>
      <c r="BP68" s="258">
        <v>138.23530578613281</v>
      </c>
      <c r="BQ68" s="260">
        <v>158.70906066894531</v>
      </c>
      <c r="BR68" s="258">
        <v>80.3875732421875</v>
      </c>
      <c r="BT68" s="258">
        <v>160.98683166503906</v>
      </c>
      <c r="BU68" s="258">
        <v>2.7466239929199219</v>
      </c>
      <c r="BV68" s="258">
        <v>38.516212463378906</v>
      </c>
      <c r="BW68" s="258">
        <v>14.648660659790039</v>
      </c>
      <c r="BX68" s="258">
        <v>151.9788818359375</v>
      </c>
      <c r="BY68" s="258">
        <v>4.7811603546142578</v>
      </c>
      <c r="BZ68" s="258">
        <v>8.6051120758056641</v>
      </c>
      <c r="CA68" s="258">
        <v>109.96668243408203</v>
      </c>
      <c r="CC68" s="283">
        <f t="shared" si="15"/>
        <v>17.263935089111328</v>
      </c>
      <c r="CD68" s="283">
        <f t="shared" si="16"/>
        <v>-56.509243011474609</v>
      </c>
      <c r="CF68" s="283">
        <f t="shared" si="54"/>
        <v>24.742795888651404</v>
      </c>
      <c r="CG68" s="272">
        <f t="shared" si="17"/>
        <v>28.444882183538347</v>
      </c>
      <c r="CH68" s="283">
        <f t="shared" si="55"/>
        <v>26.438944256169862</v>
      </c>
      <c r="CI68" s="272">
        <f t="shared" si="18"/>
        <v>-58.872311924881302</v>
      </c>
      <c r="CJ68" s="283">
        <f t="shared" si="56"/>
        <v>-0.11097169358583232</v>
      </c>
      <c r="CK68" s="283">
        <f t="shared" si="57"/>
        <v>26.276317195960949</v>
      </c>
      <c r="CL68" s="283">
        <f t="shared" si="58"/>
        <v>-2.9279562835029078</v>
      </c>
      <c r="CM68" s="283">
        <f t="shared" si="59"/>
        <v>32.072853778369549</v>
      </c>
      <c r="CN68" s="283">
        <f t="shared" si="60"/>
        <v>-2.9279562835029078</v>
      </c>
      <c r="CO68" s="283">
        <f t="shared" si="19"/>
        <v>-518.97396922008295</v>
      </c>
      <c r="CP68" s="268">
        <f t="shared" si="20"/>
        <v>36</v>
      </c>
      <c r="CQ68" s="283">
        <f t="shared" si="61"/>
        <v>-48.297396922008296</v>
      </c>
      <c r="CR68" s="283">
        <f t="shared" si="62"/>
        <v>30.158796239063367</v>
      </c>
      <c r="CS68" s="283">
        <f t="shared" si="63"/>
        <v>1.0495650121582372</v>
      </c>
      <c r="CT68" s="283">
        <f t="shared" si="64"/>
        <v>-522.45222231843218</v>
      </c>
      <c r="CU68" s="283">
        <f t="shared" si="21"/>
        <v>3.4782530983491853</v>
      </c>
      <c r="CV68" s="283">
        <f t="shared" si="65"/>
        <v>3.9478253098349185</v>
      </c>
      <c r="CW68" s="283">
        <f t="shared" si="66"/>
        <v>26.438212223928165</v>
      </c>
      <c r="CX68" s="283">
        <f t="shared" si="67"/>
        <v>0.19674293733869289</v>
      </c>
      <c r="CZ68" s="283">
        <f t="shared" si="22"/>
        <v>13248</v>
      </c>
      <c r="DA68" s="283">
        <f t="shared" si="23"/>
        <v>1.5585430714075071E+22</v>
      </c>
      <c r="DB68" s="283">
        <f t="shared" si="24"/>
        <v>1.2558965584289077E+22</v>
      </c>
      <c r="DC68" s="286">
        <f t="shared" si="68"/>
        <v>1.1764364971373092E+18</v>
      </c>
      <c r="DD68" s="286">
        <f t="shared" si="25"/>
        <v>9.4798955195418765E+17</v>
      </c>
      <c r="DE68" s="282">
        <f t="shared" si="69"/>
        <v>5.7129601004437665E-5</v>
      </c>
      <c r="DF68" s="282">
        <f t="shared" si="26"/>
        <v>4.9036038473707411E-5</v>
      </c>
      <c r="DG68" s="283">
        <f t="shared" si="70"/>
        <v>40.640475282690879</v>
      </c>
      <c r="DH68" s="283">
        <f t="shared" si="71"/>
        <v>7.5288275183597861E-5</v>
      </c>
      <c r="DL68" s="258">
        <v>144.478759765625</v>
      </c>
      <c r="DM68" s="258">
        <v>-5.0863407552242279E-2</v>
      </c>
      <c r="DN68" s="258">
        <v>1632</v>
      </c>
      <c r="DO68" s="258">
        <v>1.8870154201602804E+22</v>
      </c>
      <c r="DP68" s="258">
        <v>8.3487202365953624E+21</v>
      </c>
      <c r="DR68" s="50">
        <v>219</v>
      </c>
      <c r="DS68" s="46">
        <v>0.41594432914174095</v>
      </c>
      <c r="DT68" s="46">
        <v>0.36674398730313756</v>
      </c>
      <c r="DU68" s="46">
        <v>0.4146013917714565</v>
      </c>
      <c r="DV68" s="51">
        <v>0.36784275424246121</v>
      </c>
      <c r="DW68" s="287">
        <f t="shared" si="72"/>
        <v>0.55453659677984901</v>
      </c>
      <c r="DX68" s="287">
        <f t="shared" si="27"/>
        <v>218.52467926396821</v>
      </c>
      <c r="DY68" s="281">
        <f t="shared" si="28"/>
        <v>41.407478873195188</v>
      </c>
      <c r="DZ68" s="287">
        <f t="shared" si="29"/>
        <v>41.403079449658541</v>
      </c>
      <c r="EA68" s="287">
        <f t="shared" si="30"/>
        <v>41.460938258274901</v>
      </c>
      <c r="EB68" s="287">
        <f t="shared" si="31"/>
        <v>41.474884593900313</v>
      </c>
      <c r="EC68" s="287">
        <f t="shared" si="32"/>
        <v>41.476807258491192</v>
      </c>
      <c r="ED68" s="287">
        <f t="shared" si="73"/>
        <v>-0.23943689890449349</v>
      </c>
      <c r="EE68" s="287">
        <f t="shared" si="33"/>
        <v>-5.785880861635917E-2</v>
      </c>
      <c r="EF68" s="287">
        <f t="shared" si="34"/>
        <v>-7.1805144241771757E-2</v>
      </c>
      <c r="EG68" s="287">
        <f t="shared" si="35"/>
        <v>-7.1805144241771757E-2</v>
      </c>
      <c r="EH68" s="281">
        <f t="shared" si="74"/>
        <v>-5.3459385079712263E-2</v>
      </c>
      <c r="EI68" s="281">
        <f t="shared" si="36"/>
        <v>-6.740572070512485E-2</v>
      </c>
      <c r="EJ68" s="281">
        <f t="shared" si="37"/>
        <v>-6.9328385296003603E-2</v>
      </c>
    </row>
    <row r="69" spans="3:140" x14ac:dyDescent="0.25">
      <c r="C69" s="50">
        <f t="shared" si="38"/>
        <v>37</v>
      </c>
      <c r="D69" s="51">
        <v>3.0162255638187445</v>
      </c>
      <c r="E69" s="260">
        <f t="shared" si="39"/>
        <v>9.5892763292250862</v>
      </c>
      <c r="F69" s="265">
        <f t="shared" si="40"/>
        <v>14.887589414855212</v>
      </c>
      <c r="G69" s="265">
        <f t="shared" si="41"/>
        <v>-3.3026379301057597E-2</v>
      </c>
      <c r="H69" s="50">
        <v>16.954360961914063</v>
      </c>
      <c r="I69" s="216">
        <v>-57.017879486083984</v>
      </c>
      <c r="J69" s="50">
        <v>13312</v>
      </c>
      <c r="K69" s="46">
        <v>1</v>
      </c>
      <c r="L69" s="46">
        <v>1.5391160476220237E+22</v>
      </c>
      <c r="M69" s="46">
        <v>1.2379683554696041E+22</v>
      </c>
      <c r="N69" s="46">
        <v>208</v>
      </c>
      <c r="O69" s="46">
        <v>64</v>
      </c>
      <c r="P69" s="46">
        <v>0.46194225721784776</v>
      </c>
      <c r="Q69" s="46">
        <v>0.42892022218152964</v>
      </c>
      <c r="R69" s="46">
        <v>-1.0609207716104883</v>
      </c>
      <c r="S69" s="51"/>
      <c r="T69" s="315">
        <f t="shared" si="42"/>
        <v>42.87716123410457</v>
      </c>
      <c r="U69" s="315">
        <f t="shared" si="75"/>
        <v>-5.5324891878257176E-2</v>
      </c>
      <c r="V69" s="350">
        <f t="shared" si="43"/>
        <v>3.4701191197254188E-5</v>
      </c>
      <c r="W69" s="350">
        <f t="shared" si="9"/>
        <v>3.2220569574934621E-5</v>
      </c>
      <c r="X69" s="350">
        <f t="shared" si="44"/>
        <v>4.735332907242736E-5</v>
      </c>
      <c r="Y69" s="360">
        <f t="shared" si="45"/>
        <v>43.93808200571506</v>
      </c>
      <c r="Z69" s="350">
        <f t="shared" si="46"/>
        <v>3.4098662453884721E-5</v>
      </c>
      <c r="AA69" s="350">
        <f t="shared" si="47"/>
        <v>3.2857556103545294E-5</v>
      </c>
      <c r="AB69" s="350">
        <f t="shared" si="48"/>
        <v>3.4098662453884721E-5</v>
      </c>
      <c r="AC69" s="350">
        <f t="shared" si="49"/>
        <v>3.2857556103545294E-5</v>
      </c>
      <c r="AD69" s="354">
        <f t="shared" si="10"/>
        <v>43.938082005715053</v>
      </c>
      <c r="AE69" s="354">
        <f t="shared" si="77"/>
        <v>43.938082005715053</v>
      </c>
      <c r="AF69" s="354" t="str">
        <f t="shared" si="77"/>
        <v/>
      </c>
      <c r="AG69" s="354" t="str">
        <f t="shared" si="77"/>
        <v/>
      </c>
      <c r="AH69" s="354" t="str">
        <f t="shared" si="77"/>
        <v/>
      </c>
      <c r="AI69" s="348">
        <f t="shared" si="76"/>
        <v>-5.8140106512162504E-2</v>
      </c>
      <c r="AJ69" s="355">
        <f t="shared" si="50"/>
        <v>4.735332907242736E-5</v>
      </c>
      <c r="AK69" s="359">
        <f t="shared" si="51"/>
        <v>36.115699127512244</v>
      </c>
      <c r="AL69" s="355">
        <f t="shared" si="52"/>
        <v>-8.843008724877563E-2</v>
      </c>
      <c r="AM69" s="335">
        <f t="shared" si="53"/>
        <v>-7.6246287174889451</v>
      </c>
      <c r="AN69" s="351">
        <f t="shared" si="12"/>
        <v>13.591174825971088</v>
      </c>
      <c r="AQ69" s="266">
        <f t="shared" si="13"/>
        <v>24.585628502813293</v>
      </c>
      <c r="AR69" s="283">
        <f t="shared" si="14"/>
        <v>-18.743829202811128</v>
      </c>
      <c r="BL69" s="258">
        <v>15.556180000305176</v>
      </c>
      <c r="BM69" s="260">
        <v>89.303169250488281</v>
      </c>
      <c r="BN69">
        <v>71.508430480957031</v>
      </c>
      <c r="BO69" s="258">
        <v>33.997631072998047</v>
      </c>
      <c r="BP69" s="258">
        <v>156.28221130371094</v>
      </c>
      <c r="BQ69" s="260">
        <v>157.45022583007812</v>
      </c>
      <c r="BR69" s="258">
        <v>79.245010375976562</v>
      </c>
      <c r="BT69" s="258">
        <v>159.51806640625</v>
      </c>
      <c r="BU69" s="258">
        <v>4.0690727233886719</v>
      </c>
      <c r="BV69" s="258">
        <v>37.096267700195312</v>
      </c>
      <c r="BW69" s="258">
        <v>15.360748291015625</v>
      </c>
      <c r="BX69" s="258">
        <v>150.27572631835937</v>
      </c>
      <c r="BY69" s="258">
        <v>5.3915209770202637</v>
      </c>
      <c r="BZ69" s="258">
        <v>8.3985652923583984</v>
      </c>
      <c r="CA69" s="258">
        <v>114.74784088134766</v>
      </c>
      <c r="CC69" s="283">
        <f t="shared" si="15"/>
        <v>16.954360961914063</v>
      </c>
      <c r="CD69" s="283">
        <f t="shared" si="16"/>
        <v>-57.017879486083984</v>
      </c>
      <c r="CF69" s="283">
        <f t="shared" si="54"/>
        <v>24.585628502813293</v>
      </c>
      <c r="CG69" s="272">
        <f t="shared" si="17"/>
        <v>28.415962155476969</v>
      </c>
      <c r="CH69" s="283">
        <f t="shared" si="55"/>
        <v>26.351061086506071</v>
      </c>
      <c r="CI69" s="272">
        <f t="shared" si="18"/>
        <v>-58.391552214500294</v>
      </c>
      <c r="CJ69" s="283">
        <f t="shared" si="56"/>
        <v>-0.11006548288126736</v>
      </c>
      <c r="CK69" s="283">
        <f t="shared" si="57"/>
        <v>26.191608371183992</v>
      </c>
      <c r="CL69" s="283">
        <f t="shared" si="58"/>
        <v>-2.8944898195189768</v>
      </c>
      <c r="CM69" s="283">
        <f t="shared" si="59"/>
        <v>31.988144953592592</v>
      </c>
      <c r="CN69" s="283">
        <f t="shared" si="60"/>
        <v>-2.8944898195189768</v>
      </c>
      <c r="CO69" s="283">
        <f t="shared" si="19"/>
        <v>-515.74111897270973</v>
      </c>
      <c r="CP69" s="268">
        <f t="shared" si="20"/>
        <v>37</v>
      </c>
      <c r="CQ69" s="283">
        <f t="shared" si="61"/>
        <v>-47.874111897270971</v>
      </c>
      <c r="CR69" s="283">
        <f t="shared" si="62"/>
        <v>30.135195380377162</v>
      </c>
      <c r="CS69" s="283">
        <f t="shared" si="63"/>
        <v>1.0530654063068401</v>
      </c>
      <c r="CT69" s="283">
        <f t="shared" si="64"/>
        <v>-518.63474858325981</v>
      </c>
      <c r="CU69" s="283">
        <f t="shared" si="21"/>
        <v>2.8936296105500787</v>
      </c>
      <c r="CV69" s="283">
        <f t="shared" si="65"/>
        <v>3.9893629610550079</v>
      </c>
      <c r="CW69" s="283">
        <f t="shared" si="66"/>
        <v>26.350316053669744</v>
      </c>
      <c r="CX69" s="283">
        <f t="shared" si="67"/>
        <v>0.19815210442751935</v>
      </c>
      <c r="CZ69" s="283">
        <f t="shared" si="22"/>
        <v>13312</v>
      </c>
      <c r="DA69" s="283">
        <f t="shared" si="23"/>
        <v>1.5391160476220237E+22</v>
      </c>
      <c r="DB69" s="283">
        <f t="shared" si="24"/>
        <v>1.2379683554696041E+22</v>
      </c>
      <c r="DC69" s="286">
        <f t="shared" si="68"/>
        <v>1.1561869348122173E+18</v>
      </c>
      <c r="DD69" s="286">
        <f t="shared" si="25"/>
        <v>9.2996420933714253E+17</v>
      </c>
      <c r="DE69" s="282">
        <f t="shared" si="69"/>
        <v>5.6046374929991491E-5</v>
      </c>
      <c r="DF69" s="282">
        <f t="shared" si="26"/>
        <v>4.8071794367580999E-5</v>
      </c>
      <c r="DG69" s="283">
        <f t="shared" si="70"/>
        <v>40.620173779733648</v>
      </c>
      <c r="DH69" s="283">
        <f t="shared" si="71"/>
        <v>7.3838293293603224E-5</v>
      </c>
      <c r="DL69" s="258">
        <v>143.43186950683594</v>
      </c>
      <c r="DM69" s="258">
        <v>0.20345363020896912</v>
      </c>
      <c r="DN69" s="258">
        <v>1504</v>
      </c>
      <c r="DO69" s="258">
        <v>1.7261804161202246E+22</v>
      </c>
      <c r="DP69" s="258">
        <v>7.6451391526136856E+21</v>
      </c>
      <c r="DR69" s="50">
        <v>218</v>
      </c>
      <c r="DS69" s="46">
        <v>0.41374679526309366</v>
      </c>
      <c r="DT69" s="46">
        <v>0.36491270907093148</v>
      </c>
      <c r="DU69" s="46">
        <v>0.41643267000366258</v>
      </c>
      <c r="DV69" s="51">
        <v>0.35807593700402879</v>
      </c>
      <c r="DW69" s="287">
        <f t="shared" si="72"/>
        <v>0.55167716631374786</v>
      </c>
      <c r="DX69" s="287">
        <f t="shared" si="27"/>
        <v>217.39787153096944</v>
      </c>
      <c r="DY69" s="281">
        <f t="shared" si="28"/>
        <v>41.399452692878128</v>
      </c>
      <c r="DZ69" s="287">
        <f t="shared" si="29"/>
        <v>41.41136175250233</v>
      </c>
      <c r="EA69" s="287">
        <f t="shared" si="30"/>
        <v>41.45886493145364</v>
      </c>
      <c r="EB69" s="287">
        <f t="shared" si="31"/>
        <v>41.476557299068425</v>
      </c>
      <c r="EC69" s="287">
        <f t="shared" si="32"/>
        <v>41.486041219560718</v>
      </c>
      <c r="ED69" s="287">
        <f t="shared" si="73"/>
        <v>-0.23115459606070488</v>
      </c>
      <c r="EE69" s="287">
        <f t="shared" si="33"/>
        <v>-4.7503178951309621E-2</v>
      </c>
      <c r="EF69" s="287">
        <f t="shared" si="34"/>
        <v>-6.519554656609472E-2</v>
      </c>
      <c r="EG69" s="287">
        <f t="shared" si="35"/>
        <v>-6.519554656609472E-2</v>
      </c>
      <c r="EH69" s="281">
        <f t="shared" si="74"/>
        <v>-5.9412238575511367E-2</v>
      </c>
      <c r="EI69" s="281">
        <f t="shared" si="36"/>
        <v>-7.7104606190296465E-2</v>
      </c>
      <c r="EJ69" s="281">
        <f t="shared" si="37"/>
        <v>-8.6588526682589873E-2</v>
      </c>
    </row>
    <row r="70" spans="3:140" x14ac:dyDescent="0.25">
      <c r="C70" s="50">
        <f t="shared" si="38"/>
        <v>38</v>
      </c>
      <c r="D70" s="51">
        <v>3.4322477157022639</v>
      </c>
      <c r="E70" s="260">
        <f t="shared" si="39"/>
        <v>10.711572493091847</v>
      </c>
      <c r="F70" s="265">
        <f t="shared" si="40"/>
        <v>14.854360979707668</v>
      </c>
      <c r="G70" s="265">
        <f t="shared" si="41"/>
        <v>-3.3426287187906842E-2</v>
      </c>
      <c r="H70" s="50">
        <v>16.654550552368164</v>
      </c>
      <c r="I70" s="216">
        <v>-57.526512145996094</v>
      </c>
      <c r="J70" s="50">
        <v>13696</v>
      </c>
      <c r="K70" s="46">
        <v>1</v>
      </c>
      <c r="L70" s="46">
        <v>1.5566407218973559E+22</v>
      </c>
      <c r="M70" s="46">
        <v>1.2497283342596296E+22</v>
      </c>
      <c r="N70" s="46">
        <v>214</v>
      </c>
      <c r="O70" s="46">
        <v>64</v>
      </c>
      <c r="P70" s="46">
        <v>0.46725263993163646</v>
      </c>
      <c r="Q70" s="46">
        <v>0.43313190502349996</v>
      </c>
      <c r="R70" s="46">
        <v>-1.0454458150857611</v>
      </c>
      <c r="S70" s="51"/>
      <c r="T70" s="315">
        <f t="shared" si="42"/>
        <v>42.829772753087532</v>
      </c>
      <c r="U70" s="315">
        <f t="shared" si="75"/>
        <v>-4.738848101703752E-2</v>
      </c>
      <c r="V70" s="350">
        <f t="shared" si="43"/>
        <v>3.4115992985662711E-5</v>
      </c>
      <c r="W70" s="350">
        <f t="shared" si="9"/>
        <v>3.1624701009309283E-5</v>
      </c>
      <c r="X70" s="350">
        <f t="shared" si="44"/>
        <v>4.6519057291888396E-5</v>
      </c>
      <c r="Y70" s="360">
        <f t="shared" si="45"/>
        <v>43.875218568173295</v>
      </c>
      <c r="Z70" s="350">
        <f t="shared" si="46"/>
        <v>3.3533306770055375E-5</v>
      </c>
      <c r="AA70" s="350">
        <f t="shared" si="47"/>
        <v>3.2241898647433172E-5</v>
      </c>
      <c r="AB70" s="350">
        <f t="shared" si="48"/>
        <v>3.3533306770055375E-5</v>
      </c>
      <c r="AC70" s="350">
        <f t="shared" si="49"/>
        <v>3.2241898647433172E-5</v>
      </c>
      <c r="AD70" s="354">
        <f t="shared" si="10"/>
        <v>43.875218568173295</v>
      </c>
      <c r="AE70" s="354">
        <f t="shared" si="77"/>
        <v>43.875218568173295</v>
      </c>
      <c r="AF70" s="354" t="str">
        <f t="shared" si="77"/>
        <v/>
      </c>
      <c r="AG70" s="354" t="str">
        <f t="shared" si="77"/>
        <v/>
      </c>
      <c r="AH70" s="354" t="str">
        <f t="shared" si="77"/>
        <v/>
      </c>
      <c r="AI70" s="348">
        <f t="shared" si="76"/>
        <v>-6.2863437541757605E-2</v>
      </c>
      <c r="AJ70" s="355">
        <f t="shared" si="50"/>
        <v>4.6519057291888396E-5</v>
      </c>
      <c r="AK70" s="359">
        <f t="shared" si="51"/>
        <v>34.448352664136792</v>
      </c>
      <c r="AL70" s="355">
        <f t="shared" si="52"/>
        <v>-0.35516473358632084</v>
      </c>
      <c r="AM70" s="335">
        <f t="shared" si="53"/>
        <v>-7.779020944782995</v>
      </c>
      <c r="AN70" s="351">
        <f t="shared" si="12"/>
        <v>13.43678259867704</v>
      </c>
      <c r="AQ70" s="266">
        <f t="shared" si="13"/>
        <v>24.430658342152839</v>
      </c>
      <c r="AR70" s="283">
        <f t="shared" si="14"/>
        <v>-19.589982930909812</v>
      </c>
      <c r="BL70" s="258">
        <v>13.923618316650391</v>
      </c>
      <c r="BM70" s="260">
        <v>85.746109008789063</v>
      </c>
      <c r="BN70">
        <v>101.36020660400391</v>
      </c>
      <c r="BO70" s="258">
        <v>8.9255304336547852</v>
      </c>
      <c r="BP70" s="258">
        <v>126.902099609375</v>
      </c>
      <c r="BQ70" s="260">
        <v>156.57266235351562</v>
      </c>
      <c r="BR70" s="258">
        <v>77.561813354492188</v>
      </c>
      <c r="BT70" s="258">
        <v>158.37741088867187</v>
      </c>
      <c r="BU70" s="258">
        <v>3.5604383945465088</v>
      </c>
      <c r="BV70" s="258">
        <v>35.95953369140625</v>
      </c>
      <c r="BW70" s="258">
        <v>16.479743957519531</v>
      </c>
      <c r="BX70" s="258">
        <v>149.15852355957031</v>
      </c>
      <c r="BY70" s="258">
        <v>5.5949745178222656</v>
      </c>
      <c r="BZ70" s="258">
        <v>8.2056913375854492</v>
      </c>
      <c r="CA70" s="258">
        <v>118.91864776611328</v>
      </c>
      <c r="CC70" s="283">
        <f t="shared" si="15"/>
        <v>16.654550552368164</v>
      </c>
      <c r="CD70" s="283">
        <f t="shared" si="16"/>
        <v>-57.526512145996094</v>
      </c>
      <c r="CF70" s="283">
        <f t="shared" si="54"/>
        <v>24.430658342152839</v>
      </c>
      <c r="CG70" s="272">
        <f t="shared" si="17"/>
        <v>28.386419588968582</v>
      </c>
      <c r="CH70" s="283">
        <f t="shared" si="55"/>
        <v>26.261587742749761</v>
      </c>
      <c r="CI70" s="272">
        <f t="shared" si="18"/>
        <v>-57.908286561066156</v>
      </c>
      <c r="CJ70" s="283">
        <f t="shared" si="56"/>
        <v>-0.10915454858533079</v>
      </c>
      <c r="CK70" s="283">
        <f t="shared" si="57"/>
        <v>26.105293345884863</v>
      </c>
      <c r="CL70" s="283">
        <f t="shared" si="58"/>
        <v>-2.8608827475875347</v>
      </c>
      <c r="CM70" s="283">
        <f t="shared" si="59"/>
        <v>31.901829928293463</v>
      </c>
      <c r="CN70" s="283">
        <f t="shared" si="60"/>
        <v>-2.8608827475875347</v>
      </c>
      <c r="CO70" s="283">
        <f t="shared" si="19"/>
        <v>-512.48574097614744</v>
      </c>
      <c r="CP70" s="268">
        <f t="shared" si="20"/>
        <v>38</v>
      </c>
      <c r="CQ70" s="283">
        <f t="shared" si="61"/>
        <v>-47.448574097614745</v>
      </c>
      <c r="CR70" s="283">
        <f t="shared" si="62"/>
        <v>30.111098569683847</v>
      </c>
      <c r="CS70" s="283">
        <f t="shared" si="63"/>
        <v>1.056653204730124</v>
      </c>
      <c r="CT70" s="283">
        <f t="shared" si="64"/>
        <v>-514.80398337217298</v>
      </c>
      <c r="CU70" s="283">
        <f t="shared" si="21"/>
        <v>2.3182423960254965</v>
      </c>
      <c r="CV70" s="283">
        <f t="shared" si="65"/>
        <v>4.0318242396025497</v>
      </c>
      <c r="CW70" s="283">
        <f t="shared" si="66"/>
        <v>26.260829349737683</v>
      </c>
      <c r="CX70" s="283">
        <f t="shared" si="67"/>
        <v>0.19958114665554635</v>
      </c>
      <c r="CZ70" s="283">
        <f t="shared" si="22"/>
        <v>13696</v>
      </c>
      <c r="DA70" s="283">
        <f t="shared" si="23"/>
        <v>1.5566407218973559E+22</v>
      </c>
      <c r="DB70" s="283">
        <f t="shared" si="24"/>
        <v>1.2497283342596296E+22</v>
      </c>
      <c r="DC70" s="286">
        <f t="shared" si="68"/>
        <v>1.136565947647018E+18</v>
      </c>
      <c r="DD70" s="286">
        <f t="shared" si="25"/>
        <v>9.1247687957040717E+17</v>
      </c>
      <c r="DE70" s="282">
        <f t="shared" si="69"/>
        <v>5.4996773730592664E-5</v>
      </c>
      <c r="DF70" s="282">
        <f t="shared" si="26"/>
        <v>4.713633061425859E-5</v>
      </c>
      <c r="DG70" s="283">
        <f t="shared" si="70"/>
        <v>40.599035737439408</v>
      </c>
      <c r="DH70" s="283">
        <f t="shared" si="71"/>
        <v>7.2432580960163915E-5</v>
      </c>
      <c r="DL70" s="258">
        <v>142.14279174804687</v>
      </c>
      <c r="DM70" s="258">
        <v>-0.25431704521179199</v>
      </c>
      <c r="DN70" s="258">
        <v>1632</v>
      </c>
      <c r="DO70" s="258">
        <v>1.8569237097269795E+22</v>
      </c>
      <c r="DP70" s="258">
        <v>8.2028734408171046E+21</v>
      </c>
      <c r="DR70" s="50">
        <v>217</v>
      </c>
      <c r="DS70" s="46">
        <v>0.4124038578928092</v>
      </c>
      <c r="DT70" s="46">
        <v>0.36393602734708824</v>
      </c>
      <c r="DU70" s="46">
        <v>0.40605542668782812</v>
      </c>
      <c r="DV70" s="51">
        <v>0.34745452325723353</v>
      </c>
      <c r="DW70" s="287">
        <f t="shared" si="72"/>
        <v>0.55002397584655605</v>
      </c>
      <c r="DX70" s="287">
        <f t="shared" si="27"/>
        <v>216.74640340658743</v>
      </c>
      <c r="DY70" s="281">
        <f t="shared" si="28"/>
        <v>41.391668123045932</v>
      </c>
      <c r="DZ70" s="287">
        <f t="shared" si="29"/>
        <v>41.427592260300557</v>
      </c>
      <c r="EA70" s="287">
        <f t="shared" si="30"/>
        <v>41.456724160285773</v>
      </c>
      <c r="EB70" s="287">
        <f t="shared" si="31"/>
        <v>41.478084201528503</v>
      </c>
      <c r="EC70" s="287">
        <f t="shared" si="32"/>
        <v>41.494995465317032</v>
      </c>
      <c r="ED70" s="287">
        <f t="shared" si="73"/>
        <v>-0.21492408826247811</v>
      </c>
      <c r="EE70" s="287">
        <f t="shared" si="33"/>
        <v>-2.9131899985216592E-2</v>
      </c>
      <c r="EF70" s="287">
        <f t="shared" si="34"/>
        <v>-5.0491941227946313E-2</v>
      </c>
      <c r="EG70" s="287">
        <f t="shared" si="35"/>
        <v>-5.0491941227946313E-2</v>
      </c>
      <c r="EH70" s="281">
        <f t="shared" si="74"/>
        <v>-6.5056037239841658E-2</v>
      </c>
      <c r="EI70" s="281">
        <f t="shared" si="36"/>
        <v>-8.6416078482571379E-2</v>
      </c>
      <c r="EJ70" s="281">
        <f t="shared" si="37"/>
        <v>-0.10332734227110052</v>
      </c>
    </row>
    <row r="71" spans="3:140" x14ac:dyDescent="0.25">
      <c r="C71" s="50">
        <f t="shared" si="38"/>
        <v>39</v>
      </c>
      <c r="D71" s="51">
        <v>3.1287248907440777</v>
      </c>
      <c r="E71" s="260">
        <f t="shared" si="39"/>
        <v>9.9073475449021853</v>
      </c>
      <c r="F71" s="265">
        <f t="shared" si="40"/>
        <v>14.820745167965296</v>
      </c>
      <c r="G71" s="265">
        <f t="shared" si="41"/>
        <v>-3.3801212466060604E-2</v>
      </c>
      <c r="H71" s="50">
        <v>16.351324081420898</v>
      </c>
      <c r="I71" s="216">
        <v>-55.491977691650391</v>
      </c>
      <c r="J71" s="50">
        <v>13824</v>
      </c>
      <c r="K71" s="46">
        <v>1</v>
      </c>
      <c r="L71" s="46">
        <v>1.5375595798409909E+22</v>
      </c>
      <c r="M71" s="46">
        <v>1.2445401083228537E+22</v>
      </c>
      <c r="N71" s="46">
        <v>216</v>
      </c>
      <c r="O71" s="46">
        <v>64</v>
      </c>
      <c r="P71" s="46">
        <v>0.4612708295184032</v>
      </c>
      <c r="Q71" s="46">
        <v>0.43099554416163094</v>
      </c>
      <c r="R71" s="46">
        <v>-1.0408270510170148</v>
      </c>
      <c r="S71" s="51"/>
      <c r="T71" s="315">
        <f t="shared" si="42"/>
        <v>43.056655627275582</v>
      </c>
      <c r="U71" s="315">
        <f t="shared" si="75"/>
        <v>0.22688287418804975</v>
      </c>
      <c r="V71" s="350">
        <f t="shared" si="43"/>
        <v>3.3367392181597453E-5</v>
      </c>
      <c r="W71" s="350">
        <f t="shared" si="9"/>
        <v>3.1177339710766126E-5</v>
      </c>
      <c r="X71" s="350">
        <f t="shared" si="44"/>
        <v>4.566628266501495E-5</v>
      </c>
      <c r="Y71" s="360">
        <f t="shared" si="45"/>
        <v>44.097482678292593</v>
      </c>
      <c r="Z71" s="350">
        <f t="shared" si="46"/>
        <v>3.2795554732065954E-5</v>
      </c>
      <c r="AA71" s="350">
        <f t="shared" si="47"/>
        <v>3.177830961925306E-5</v>
      </c>
      <c r="AB71" s="350">
        <f t="shared" si="48"/>
        <v>3.2795554732065954E-5</v>
      </c>
      <c r="AC71" s="350">
        <f t="shared" si="49"/>
        <v>3.177830961925306E-5</v>
      </c>
      <c r="AD71" s="354">
        <f t="shared" si="10"/>
        <v>44.097482678292586</v>
      </c>
      <c r="AE71" s="354">
        <f t="shared" si="77"/>
        <v>44.097482678292586</v>
      </c>
      <c r="AF71" s="354" t="str">
        <f t="shared" si="77"/>
        <v/>
      </c>
      <c r="AG71" s="354" t="str">
        <f t="shared" si="77"/>
        <v/>
      </c>
      <c r="AH71" s="354" t="str">
        <f t="shared" si="77"/>
        <v/>
      </c>
      <c r="AI71" s="348">
        <f t="shared" si="76"/>
        <v>0.22226411011929059</v>
      </c>
      <c r="AJ71" s="355">
        <f t="shared" si="50"/>
        <v>4.566628266501495E-5</v>
      </c>
      <c r="AK71" s="359">
        <f t="shared" si="51"/>
        <v>40.343532635745987</v>
      </c>
      <c r="AL71" s="355">
        <f t="shared" si="52"/>
        <v>0.1343532635745987</v>
      </c>
      <c r="AM71" s="335">
        <f t="shared" si="53"/>
        <v>-7.939725837690407</v>
      </c>
      <c r="AN71" s="351">
        <f t="shared" si="12"/>
        <v>13.276077705769627</v>
      </c>
      <c r="AQ71" s="266">
        <f t="shared" si="13"/>
        <v>24.271058525823953</v>
      </c>
      <c r="AR71" s="283">
        <f t="shared" si="14"/>
        <v>-17.892969544750684</v>
      </c>
      <c r="BL71" s="258">
        <v>10.529050827026367</v>
      </c>
      <c r="BM71" s="260">
        <v>81.760589599609375</v>
      </c>
      <c r="BN71">
        <v>93.207412719726563</v>
      </c>
      <c r="BO71" s="258">
        <v>34.848052978515625</v>
      </c>
      <c r="BP71" s="258">
        <v>133.06364440917969</v>
      </c>
      <c r="BQ71" s="260">
        <v>157.22996520996094</v>
      </c>
      <c r="BR71" s="258">
        <v>74.9345703125</v>
      </c>
      <c r="BT71" s="258">
        <v>156.94770812988281</v>
      </c>
      <c r="BU71" s="258">
        <v>3.3569848537445068</v>
      </c>
      <c r="BV71" s="258">
        <v>34.782756805419922</v>
      </c>
      <c r="BW71" s="258">
        <v>16.886650085449219</v>
      </c>
      <c r="BX71" s="258">
        <v>147.55694580078125</v>
      </c>
      <c r="BY71" s="258">
        <v>4.8828868865966797</v>
      </c>
      <c r="BZ71" s="258">
        <v>8.0350351333618164</v>
      </c>
      <c r="CA71" s="258">
        <v>119.42727661132812</v>
      </c>
      <c r="CC71" s="283">
        <f t="shared" si="15"/>
        <v>16.351324081420898</v>
      </c>
      <c r="CD71" s="283">
        <f t="shared" si="16"/>
        <v>-55.491977691650391</v>
      </c>
      <c r="CF71" s="283">
        <f t="shared" si="54"/>
        <v>24.271058525823953</v>
      </c>
      <c r="CG71" s="272">
        <f t="shared" si="17"/>
        <v>28.356284752780454</v>
      </c>
      <c r="CH71" s="283">
        <f t="shared" si="55"/>
        <v>26.170633627343395</v>
      </c>
      <c r="CI71" s="272">
        <f t="shared" si="18"/>
        <v>-57.422563504677726</v>
      </c>
      <c r="CJ71" s="283">
        <f t="shared" si="56"/>
        <v>-0.10823898219395334</v>
      </c>
      <c r="CK71" s="283">
        <f t="shared" si="57"/>
        <v>26.0174798912348</v>
      </c>
      <c r="CL71" s="283">
        <f t="shared" si="58"/>
        <v>-2.8271548535285005</v>
      </c>
      <c r="CM71" s="283">
        <f t="shared" si="59"/>
        <v>31.814016473643399</v>
      </c>
      <c r="CN71" s="283">
        <f t="shared" si="60"/>
        <v>-2.8271548535285005</v>
      </c>
      <c r="CO71" s="283">
        <f t="shared" si="19"/>
        <v>-509.20869702215623</v>
      </c>
      <c r="CP71" s="268">
        <f t="shared" si="20"/>
        <v>39</v>
      </c>
      <c r="CQ71" s="283">
        <f t="shared" si="61"/>
        <v>-47.02086970221562</v>
      </c>
      <c r="CR71" s="283">
        <f t="shared" si="62"/>
        <v>30.086531561825254</v>
      </c>
      <c r="CS71" s="283">
        <f t="shared" si="63"/>
        <v>1.0603255253508641</v>
      </c>
      <c r="CT71" s="283">
        <f t="shared" si="64"/>
        <v>-510.96081221322862</v>
      </c>
      <c r="CU71" s="283">
        <f t="shared" si="21"/>
        <v>1.75211519107242</v>
      </c>
      <c r="CV71" s="283">
        <f t="shared" si="65"/>
        <v>4.075211519107242</v>
      </c>
      <c r="CW71" s="283">
        <f t="shared" si="66"/>
        <v>26.16986150759049</v>
      </c>
      <c r="CX71" s="283">
        <f t="shared" si="67"/>
        <v>0.20103017228891093</v>
      </c>
      <c r="CZ71" s="283">
        <f t="shared" si="22"/>
        <v>13824</v>
      </c>
      <c r="DA71" s="283">
        <f t="shared" si="23"/>
        <v>1.5375595798409909E+22</v>
      </c>
      <c r="DB71" s="283">
        <f t="shared" si="24"/>
        <v>1.2445401083228537E+22</v>
      </c>
      <c r="DC71" s="286">
        <f t="shared" si="68"/>
        <v>1.112239279398865E+18</v>
      </c>
      <c r="DD71" s="286">
        <f t="shared" si="25"/>
        <v>9.0027496261780506E+17</v>
      </c>
      <c r="DE71" s="282">
        <f t="shared" si="69"/>
        <v>5.3695447759801262E-5</v>
      </c>
      <c r="DF71" s="282">
        <f t="shared" si="26"/>
        <v>4.6483603686679159E-5</v>
      </c>
      <c r="DG71" s="283">
        <f t="shared" si="70"/>
        <v>40.882406381880315</v>
      </c>
      <c r="DH71" s="283">
        <f t="shared" si="71"/>
        <v>7.1020606318348198E-5</v>
      </c>
      <c r="DL71" s="258">
        <v>140.94746398925781</v>
      </c>
      <c r="DM71" s="258">
        <v>-0.55949747562408447</v>
      </c>
      <c r="DN71" s="258">
        <v>1632</v>
      </c>
      <c r="DO71" s="258">
        <v>1.8415319727812108E+22</v>
      </c>
      <c r="DP71" s="258">
        <v>8.1256265213139957E+21</v>
      </c>
      <c r="DR71" s="50">
        <v>216</v>
      </c>
      <c r="DS71" s="46">
        <v>0.41032840922964231</v>
      </c>
      <c r="DT71" s="46">
        <v>0.36125015260651933</v>
      </c>
      <c r="DU71" s="46">
        <v>0.41106092052252474</v>
      </c>
      <c r="DV71" s="51">
        <v>0.35636674398730311</v>
      </c>
      <c r="DW71" s="287">
        <f t="shared" si="72"/>
        <v>0.54669102441796347</v>
      </c>
      <c r="DX71" s="287">
        <f t="shared" si="27"/>
        <v>215.43299659779439</v>
      </c>
      <c r="DY71" s="281">
        <f t="shared" si="28"/>
        <v>41.384141796907187</v>
      </c>
      <c r="DZ71" s="287">
        <f t="shared" si="29"/>
        <v>41.360456422050554</v>
      </c>
      <c r="EA71" s="287">
        <f t="shared" si="30"/>
        <v>41.454515944771309</v>
      </c>
      <c r="EB71" s="287">
        <f t="shared" si="31"/>
        <v>41.479465301280563</v>
      </c>
      <c r="EC71" s="287">
        <f t="shared" si="32"/>
        <v>41.503669995760127</v>
      </c>
      <c r="ED71" s="287">
        <f t="shared" si="73"/>
        <v>-0.28205992651248124</v>
      </c>
      <c r="EE71" s="287">
        <f t="shared" si="33"/>
        <v>-9.405952272075524E-2</v>
      </c>
      <c r="EF71" s="287">
        <f t="shared" si="34"/>
        <v>-0.1190088792300088</v>
      </c>
      <c r="EG71" s="287">
        <f t="shared" si="35"/>
        <v>-0.1190088792300088</v>
      </c>
      <c r="EH71" s="281">
        <f t="shared" si="74"/>
        <v>-7.0374147864121994E-2</v>
      </c>
      <c r="EI71" s="281">
        <f t="shared" si="36"/>
        <v>-9.5323504373375556E-2</v>
      </c>
      <c r="EJ71" s="281">
        <f t="shared" si="37"/>
        <v>-0.11952819885294019</v>
      </c>
    </row>
    <row r="72" spans="3:140" x14ac:dyDescent="0.25">
      <c r="C72" s="50">
        <f t="shared" si="38"/>
        <v>40</v>
      </c>
      <c r="D72" s="51">
        <v>4.851657214071591</v>
      </c>
      <c r="E72" s="260">
        <f t="shared" si="39"/>
        <v>13.71780217820174</v>
      </c>
      <c r="F72" s="265">
        <f t="shared" si="40"/>
        <v>14.786766723064884</v>
      </c>
      <c r="G72" s="265">
        <f t="shared" si="41"/>
        <v>-3.4151632725793683E-2</v>
      </c>
      <c r="H72" s="50">
        <v>16.054931640625</v>
      </c>
      <c r="I72" s="216">
        <v>-55.186794281005859</v>
      </c>
      <c r="J72" s="50">
        <v>14720</v>
      </c>
      <c r="K72" s="46">
        <v>1</v>
      </c>
      <c r="L72" s="46">
        <v>1.606966513484083E+22</v>
      </c>
      <c r="M72" s="46">
        <v>1.301956475356508E+22</v>
      </c>
      <c r="N72" s="46">
        <v>230</v>
      </c>
      <c r="O72" s="46">
        <v>64</v>
      </c>
      <c r="P72" s="46">
        <v>0.48214612708295185</v>
      </c>
      <c r="Q72" s="46">
        <v>0.45107733626319968</v>
      </c>
      <c r="R72" s="46">
        <v>-1.0160494693554121</v>
      </c>
      <c r="S72" s="51"/>
      <c r="T72" s="315">
        <f t="shared" si="42"/>
        <v>43.093218363164006</v>
      </c>
      <c r="U72" s="315">
        <f t="shared" si="75"/>
        <v>3.6562735888423958E-2</v>
      </c>
      <c r="V72" s="350">
        <f t="shared" si="43"/>
        <v>3.2754492329004881E-5</v>
      </c>
      <c r="W72" s="350">
        <f t="shared" si="9"/>
        <v>3.0643840778749978E-5</v>
      </c>
      <c r="X72" s="350">
        <f t="shared" si="44"/>
        <v>4.4854227731666716E-5</v>
      </c>
      <c r="Y72" s="360">
        <f t="shared" si="45"/>
        <v>44.109267832519421</v>
      </c>
      <c r="Z72" s="350">
        <f t="shared" si="46"/>
        <v>3.2205950981174492E-5</v>
      </c>
      <c r="AA72" s="350">
        <f t="shared" si="47"/>
        <v>3.121984091571264E-5</v>
      </c>
      <c r="AB72" s="350">
        <f t="shared" si="48"/>
        <v>3.2205950981174492E-5</v>
      </c>
      <c r="AC72" s="350">
        <f t="shared" si="49"/>
        <v>3.121984091571264E-5</v>
      </c>
      <c r="AD72" s="354">
        <f t="shared" si="10"/>
        <v>44.109267832519414</v>
      </c>
      <c r="AE72" s="354">
        <f t="shared" ref="AE72:AH91" si="78">IF($K72=AE$29,$AD72,"")</f>
        <v>44.109267832519414</v>
      </c>
      <c r="AF72" s="354" t="str">
        <f t="shared" si="78"/>
        <v/>
      </c>
      <c r="AG72" s="354" t="str">
        <f t="shared" si="78"/>
        <v/>
      </c>
      <c r="AH72" s="354" t="str">
        <f t="shared" si="78"/>
        <v/>
      </c>
      <c r="AI72" s="348">
        <f t="shared" si="76"/>
        <v>1.1785154226828354E-2</v>
      </c>
      <c r="AJ72" s="355">
        <f t="shared" si="50"/>
        <v>4.4854227731666716E-5</v>
      </c>
      <c r="AK72" s="359">
        <f t="shared" si="51"/>
        <v>40.65611393878703</v>
      </c>
      <c r="AL72" s="355">
        <f t="shared" si="52"/>
        <v>6.5611393878702989E-2</v>
      </c>
      <c r="AM72" s="335">
        <f t="shared" si="53"/>
        <v>-8.0955713742261093</v>
      </c>
      <c r="AN72" s="351">
        <f t="shared" si="12"/>
        <v>13.120232169233923</v>
      </c>
      <c r="AQ72" s="266">
        <f t="shared" si="13"/>
        <v>24.11216921497655</v>
      </c>
      <c r="AR72" s="283">
        <f t="shared" si="14"/>
        <v>-17.925307202292728</v>
      </c>
      <c r="BL72" s="258">
        <v>12.337065696716309</v>
      </c>
      <c r="BM72" s="260">
        <v>77.890480041503906</v>
      </c>
      <c r="BN72">
        <v>84.484512329101563</v>
      </c>
      <c r="BO72" s="258">
        <v>29.850749969482422</v>
      </c>
      <c r="BP72" s="258">
        <v>146.81398010253906</v>
      </c>
      <c r="BQ72" s="260">
        <v>157.59738159179687</v>
      </c>
      <c r="BR72" s="258">
        <v>75.103240966796875</v>
      </c>
      <c r="BT72" s="258">
        <v>155.78363037109375</v>
      </c>
      <c r="BU72" s="258">
        <v>4.0690727233886719</v>
      </c>
      <c r="BV72" s="258">
        <v>33.608909606933594</v>
      </c>
      <c r="BW72" s="258">
        <v>17.700466156005859</v>
      </c>
      <c r="BX72" s="258">
        <v>146.25222778320312</v>
      </c>
      <c r="BY72" s="258">
        <v>4.6794333457946777</v>
      </c>
      <c r="BZ72" s="258">
        <v>7.8204317092895508</v>
      </c>
      <c r="CA72" s="258">
        <v>123.59807586669922</v>
      </c>
      <c r="CC72" s="283">
        <f t="shared" si="15"/>
        <v>16.054931640625</v>
      </c>
      <c r="CD72" s="283">
        <f t="shared" si="16"/>
        <v>-55.186794281005859</v>
      </c>
      <c r="CF72" s="283">
        <f t="shared" si="54"/>
        <v>24.11216921497655</v>
      </c>
      <c r="CG72" s="272">
        <f t="shared" si="17"/>
        <v>28.325587355522501</v>
      </c>
      <c r="CH72" s="283">
        <f t="shared" si="55"/>
        <v>26.078305447015179</v>
      </c>
      <c r="CI72" s="272">
        <f t="shared" si="18"/>
        <v>-56.934431208671086</v>
      </c>
      <c r="CJ72" s="283">
        <f t="shared" si="56"/>
        <v>-0.10731887449288471</v>
      </c>
      <c r="CK72" s="283">
        <f t="shared" si="57"/>
        <v>25.928273161771394</v>
      </c>
      <c r="CL72" s="283">
        <f t="shared" si="58"/>
        <v>-2.793325229253989</v>
      </c>
      <c r="CM72" s="283">
        <f t="shared" si="59"/>
        <v>31.724809744179993</v>
      </c>
      <c r="CN72" s="283">
        <f t="shared" si="60"/>
        <v>-2.793325229253989</v>
      </c>
      <c r="CO72" s="283">
        <f t="shared" si="19"/>
        <v>-505.91083412714067</v>
      </c>
      <c r="CP72" s="268">
        <f t="shared" si="20"/>
        <v>40</v>
      </c>
      <c r="CQ72" s="283">
        <f t="shared" si="61"/>
        <v>-46.59108341271407</v>
      </c>
      <c r="CR72" s="283">
        <f t="shared" si="62"/>
        <v>30.061519612391024</v>
      </c>
      <c r="CS72" s="283">
        <f t="shared" si="63"/>
        <v>1.0640795241108723</v>
      </c>
      <c r="CT72" s="283">
        <f t="shared" si="64"/>
        <v>-507.10610222220112</v>
      </c>
      <c r="CU72" s="283">
        <f t="shared" si="21"/>
        <v>1.1952680950604133</v>
      </c>
      <c r="CV72" s="283">
        <f t="shared" si="65"/>
        <v>4.1195268095060413</v>
      </c>
      <c r="CW72" s="283">
        <f t="shared" si="66"/>
        <v>26.077519226986464</v>
      </c>
      <c r="CX72" s="283">
        <f t="shared" si="67"/>
        <v>0.20249926906719806</v>
      </c>
      <c r="CZ72" s="283">
        <f t="shared" si="22"/>
        <v>14720</v>
      </c>
      <c r="DA72" s="283">
        <f t="shared" si="23"/>
        <v>1.606966513484083E+22</v>
      </c>
      <c r="DB72" s="283">
        <f t="shared" si="24"/>
        <v>1.301956475356508E+22</v>
      </c>
      <c r="DC72" s="286">
        <f t="shared" si="68"/>
        <v>1.0916892075299476E+18</v>
      </c>
      <c r="DD72" s="286">
        <f t="shared" si="25"/>
        <v>8.8448130119327987E+17</v>
      </c>
      <c r="DE72" s="282">
        <f t="shared" si="69"/>
        <v>5.2596146287365457E-5</v>
      </c>
      <c r="DF72" s="282">
        <f t="shared" si="26"/>
        <v>4.56387406920444E-5</v>
      </c>
      <c r="DG72" s="283">
        <f t="shared" si="70"/>
        <v>40.948837830561644</v>
      </c>
      <c r="DH72" s="283">
        <f t="shared" si="71"/>
        <v>6.9636551151228167E-5</v>
      </c>
      <c r="DL72" s="258">
        <v>139.56463623046875</v>
      </c>
      <c r="DM72" s="258">
        <v>0.50863409042358398</v>
      </c>
      <c r="DN72" s="258">
        <v>1696</v>
      </c>
      <c r="DO72" s="258">
        <v>1.8933565851941177E+22</v>
      </c>
      <c r="DP72" s="258">
        <v>8.4014672002859181E+21</v>
      </c>
      <c r="DR72" s="50">
        <v>215</v>
      </c>
      <c r="DS72" s="46">
        <v>0.40886338664387745</v>
      </c>
      <c r="DT72" s="46">
        <v>0.3607618117445977</v>
      </c>
      <c r="DU72" s="46">
        <v>0.40813087535099501</v>
      </c>
      <c r="DV72" s="51">
        <v>0.35294835795385177</v>
      </c>
      <c r="DW72" s="287">
        <f t="shared" si="72"/>
        <v>0.54526906546323106</v>
      </c>
      <c r="DX72" s="287">
        <f t="shared" si="27"/>
        <v>214.87264922610814</v>
      </c>
      <c r="DY72" s="281">
        <f t="shared" si="28"/>
        <v>41.376888179264014</v>
      </c>
      <c r="DZ72" s="287">
        <f t="shared" si="29"/>
        <v>41.423665625002648</v>
      </c>
      <c r="EA72" s="287">
        <f t="shared" si="30"/>
        <v>41.452240284910239</v>
      </c>
      <c r="EB72" s="287">
        <f t="shared" si="31"/>
        <v>41.480700598324596</v>
      </c>
      <c r="EC72" s="287">
        <f t="shared" si="32"/>
        <v>41.512064810889996</v>
      </c>
      <c r="ED72" s="287">
        <f t="shared" si="73"/>
        <v>-0.21885072356038648</v>
      </c>
      <c r="EE72" s="287">
        <f t="shared" si="33"/>
        <v>-2.8574659907590672E-2</v>
      </c>
      <c r="EF72" s="287">
        <f t="shared" si="34"/>
        <v>-5.7034973321947291E-2</v>
      </c>
      <c r="EG72" s="287">
        <f t="shared" si="35"/>
        <v>-5.7034973321947291E-2</v>
      </c>
      <c r="EH72" s="281">
        <f t="shared" si="74"/>
        <v>-7.5352105646224743E-2</v>
      </c>
      <c r="EI72" s="281">
        <f t="shared" si="36"/>
        <v>-0.10381241906058136</v>
      </c>
      <c r="EJ72" s="281">
        <f t="shared" si="37"/>
        <v>-0.13517663162598126</v>
      </c>
    </row>
    <row r="73" spans="3:140" x14ac:dyDescent="0.25">
      <c r="C73" s="50">
        <f t="shared" si="38"/>
        <v>41</v>
      </c>
      <c r="D73" s="51">
        <v>4.4380491633117636</v>
      </c>
      <c r="E73" s="260">
        <f t="shared" si="39"/>
        <v>12.943842178004283</v>
      </c>
      <c r="F73" s="265">
        <f t="shared" si="40"/>
        <v>14.752449913110585</v>
      </c>
      <c r="G73" s="265">
        <f t="shared" si="41"/>
        <v>-3.4478021045078626E-2</v>
      </c>
      <c r="H73" s="50">
        <v>15.764400482177734</v>
      </c>
      <c r="I73" s="216">
        <v>-53.864345550537109</v>
      </c>
      <c r="J73" s="50">
        <v>14848</v>
      </c>
      <c r="K73" s="46">
        <v>1</v>
      </c>
      <c r="L73" s="46">
        <v>1.5884618409762487E+22</v>
      </c>
      <c r="M73" s="46">
        <v>1.293309432128548E+22</v>
      </c>
      <c r="N73" s="46">
        <v>232</v>
      </c>
      <c r="O73" s="46">
        <v>64</v>
      </c>
      <c r="P73" s="46">
        <v>0.47695782213269855</v>
      </c>
      <c r="Q73" s="46">
        <v>0.44723188671183545</v>
      </c>
      <c r="R73" s="46">
        <v>-1.0135889243779861</v>
      </c>
      <c r="S73" s="51"/>
      <c r="T73" s="315">
        <f t="shared" si="42"/>
        <v>43.157755215259755</v>
      </c>
      <c r="U73" s="315">
        <f t="shared" si="75"/>
        <v>6.4536852095748998E-2</v>
      </c>
      <c r="V73" s="350">
        <f t="shared" si="43"/>
        <v>3.2122698150100924E-5</v>
      </c>
      <c r="W73" s="350">
        <f t="shared" si="9"/>
        <v>3.0120682025312192E-5</v>
      </c>
      <c r="X73" s="350">
        <f t="shared" si="44"/>
        <v>4.4035476858011453E-5</v>
      </c>
      <c r="Y73" s="360">
        <f t="shared" si="45"/>
        <v>44.171344139637739</v>
      </c>
      <c r="Z73" s="350">
        <f t="shared" si="46"/>
        <v>3.1584850793086882E-5</v>
      </c>
      <c r="AA73" s="350">
        <f t="shared" si="47"/>
        <v>3.0684204772014232E-5</v>
      </c>
      <c r="AB73" s="350">
        <f t="shared" si="48"/>
        <v>3.1584850793086882E-5</v>
      </c>
      <c r="AC73" s="350">
        <f t="shared" si="49"/>
        <v>3.0684204772014232E-5</v>
      </c>
      <c r="AD73" s="354">
        <f t="shared" si="10"/>
        <v>44.171344139637739</v>
      </c>
      <c r="AE73" s="354">
        <f t="shared" si="78"/>
        <v>44.171344139637739</v>
      </c>
      <c r="AF73" s="354" t="str">
        <f t="shared" si="78"/>
        <v/>
      </c>
      <c r="AG73" s="354" t="str">
        <f t="shared" si="78"/>
        <v/>
      </c>
      <c r="AH73" s="354" t="str">
        <f t="shared" si="78"/>
        <v/>
      </c>
      <c r="AI73" s="348">
        <f t="shared" si="76"/>
        <v>6.2076307118324792E-2</v>
      </c>
      <c r="AJ73" s="355">
        <f t="shared" si="50"/>
        <v>4.4035476858011453E-5</v>
      </c>
      <c r="AK73" s="359">
        <f t="shared" si="51"/>
        <v>42.302583097658498</v>
      </c>
      <c r="AL73" s="355">
        <f t="shared" si="52"/>
        <v>0.13025830976584984</v>
      </c>
      <c r="AM73" s="335">
        <f t="shared" si="53"/>
        <v>-8.2555849750849557</v>
      </c>
      <c r="AN73" s="351">
        <f t="shared" si="12"/>
        <v>12.960218568375076</v>
      </c>
      <c r="AQ73" s="266">
        <f t="shared" si="13"/>
        <v>23.95354918485917</v>
      </c>
      <c r="AR73" s="283">
        <f t="shared" si="14"/>
        <v>-16.940379540010547</v>
      </c>
      <c r="BL73" s="258">
        <v>13.027530670166016</v>
      </c>
      <c r="BM73" s="260">
        <v>74.247230529785156</v>
      </c>
      <c r="BN73">
        <v>102.84544372558594</v>
      </c>
      <c r="BO73" s="258">
        <v>24.501014709472656</v>
      </c>
      <c r="BP73" s="258">
        <v>172.88943481445312</v>
      </c>
      <c r="BQ73" s="260">
        <v>155.70440673828125</v>
      </c>
      <c r="BR73" s="258">
        <v>72.257148742675781</v>
      </c>
      <c r="BT73" s="258">
        <v>154.40859985351562</v>
      </c>
      <c r="BU73" s="258">
        <v>4.8828868865966797</v>
      </c>
      <c r="BV73" s="258">
        <v>32.662609100341797</v>
      </c>
      <c r="BW73" s="258">
        <v>18.921186447143555</v>
      </c>
      <c r="BX73" s="258">
        <v>145.10377502441406</v>
      </c>
      <c r="BY73" s="258">
        <v>4.7811603546142578</v>
      </c>
      <c r="BZ73" s="258">
        <v>7.7049517631530762</v>
      </c>
      <c r="CA73" s="258">
        <v>126.14125061035156</v>
      </c>
      <c r="CC73" s="283">
        <f t="shared" si="15"/>
        <v>15.764400482177734</v>
      </c>
      <c r="CD73" s="283">
        <f t="shared" si="16"/>
        <v>-53.864345550537109</v>
      </c>
      <c r="CF73" s="283">
        <f t="shared" si="54"/>
        <v>23.95354918485917</v>
      </c>
      <c r="CG73" s="272">
        <f t="shared" si="17"/>
        <v>28.294356550861743</v>
      </c>
      <c r="CH73" s="283">
        <f t="shared" si="55"/>
        <v>25.984707203533063</v>
      </c>
      <c r="CI73" s="272">
        <f t="shared" si="18"/>
        <v>-56.443937461158413</v>
      </c>
      <c r="CJ73" s="283">
        <f t="shared" si="56"/>
        <v>-0.10639431556059419</v>
      </c>
      <c r="CK73" s="283">
        <f t="shared" si="57"/>
        <v>25.837775684691017</v>
      </c>
      <c r="CL73" s="283">
        <f t="shared" si="58"/>
        <v>-2.7594122781731363</v>
      </c>
      <c r="CM73" s="283">
        <f t="shared" si="59"/>
        <v>31.634312267099617</v>
      </c>
      <c r="CN73" s="283">
        <f t="shared" si="60"/>
        <v>-2.7594122781731363</v>
      </c>
      <c r="CO73" s="283">
        <f t="shared" si="19"/>
        <v>-502.59298466544908</v>
      </c>
      <c r="CP73" s="268">
        <f t="shared" si="20"/>
        <v>41</v>
      </c>
      <c r="CQ73" s="283">
        <f t="shared" si="61"/>
        <v>-46.159298466544911</v>
      </c>
      <c r="CR73" s="283">
        <f t="shared" si="62"/>
        <v>30.036087480375677</v>
      </c>
      <c r="CS73" s="283">
        <f t="shared" si="63"/>
        <v>1.0679123929441419</v>
      </c>
      <c r="CT73" s="283">
        <f t="shared" si="64"/>
        <v>-503.24070227470025</v>
      </c>
      <c r="CU73" s="283">
        <f t="shared" si="21"/>
        <v>0.64771760925113142</v>
      </c>
      <c r="CV73" s="283">
        <f t="shared" si="65"/>
        <v>4.1647717609251131</v>
      </c>
      <c r="CW73" s="283">
        <f t="shared" si="66"/>
        <v>25.983906502738037</v>
      </c>
      <c r="CX73" s="283">
        <f t="shared" si="67"/>
        <v>0.20398850534047125</v>
      </c>
      <c r="CZ73" s="283">
        <f t="shared" si="22"/>
        <v>14848</v>
      </c>
      <c r="DA73" s="283">
        <f t="shared" si="23"/>
        <v>1.5884618409762487E+22</v>
      </c>
      <c r="DB73" s="283">
        <f t="shared" si="24"/>
        <v>1.293309432128548E+22</v>
      </c>
      <c r="DC73" s="286">
        <f t="shared" si="68"/>
        <v>1.0698153562609434E+18</v>
      </c>
      <c r="DD73" s="286">
        <f t="shared" si="25"/>
        <v>8.7103275331933466E+17</v>
      </c>
      <c r="DE73" s="282">
        <f t="shared" si="69"/>
        <v>5.142603082201623E-5</v>
      </c>
      <c r="DF73" s="282">
        <f t="shared" si="26"/>
        <v>4.4919326736986034E-5</v>
      </c>
      <c r="DG73" s="283">
        <f t="shared" si="70"/>
        <v>41.13638428388267</v>
      </c>
      <c r="DH73" s="283">
        <f t="shared" si="71"/>
        <v>6.8281641461018436E-5</v>
      </c>
      <c r="DL73" s="258">
        <v>138.31460571289062</v>
      </c>
      <c r="DM73" s="258">
        <v>0.40690726041793823</v>
      </c>
      <c r="DN73" s="258">
        <v>1696</v>
      </c>
      <c r="DO73" s="258">
        <v>1.8765236743770223E+22</v>
      </c>
      <c r="DP73" s="258">
        <v>8.3245085155570745E+21</v>
      </c>
      <c r="DR73" s="50">
        <v>214</v>
      </c>
      <c r="DS73" s="46">
        <v>0.40629959711878894</v>
      </c>
      <c r="DT73" s="46">
        <v>0.35868636308143081</v>
      </c>
      <c r="DU73" s="46">
        <v>0.40861921621291664</v>
      </c>
      <c r="DV73" s="51">
        <v>0.34989622756684163</v>
      </c>
      <c r="DW73" s="287">
        <f t="shared" si="72"/>
        <v>0.54197349536621642</v>
      </c>
      <c r="DX73" s="287">
        <f t="shared" si="27"/>
        <v>213.57397317366363</v>
      </c>
      <c r="DY73" s="281">
        <f t="shared" si="28"/>
        <v>41.369919653631655</v>
      </c>
      <c r="DZ73" s="287">
        <f t="shared" si="29"/>
        <v>41.438466911036883</v>
      </c>
      <c r="EA73" s="287">
        <f t="shared" si="30"/>
        <v>41.449897180702564</v>
      </c>
      <c r="EB73" s="287">
        <f t="shared" si="31"/>
        <v>41.48179009266061</v>
      </c>
      <c r="EC73" s="287">
        <f t="shared" si="32"/>
        <v>41.520179910706645</v>
      </c>
      <c r="ED73" s="287">
        <f t="shared" si="73"/>
        <v>-0.20404943752615168</v>
      </c>
      <c r="EE73" s="287">
        <f t="shared" si="33"/>
        <v>-1.1430269665680726E-2</v>
      </c>
      <c r="EF73" s="287">
        <f t="shared" si="34"/>
        <v>-4.3323181623726725E-2</v>
      </c>
      <c r="EG73" s="287">
        <f t="shared" si="35"/>
        <v>-4.3323181623726725E-2</v>
      </c>
      <c r="EH73" s="281">
        <f t="shared" si="74"/>
        <v>-7.9977527070909105E-2</v>
      </c>
      <c r="EI73" s="281">
        <f t="shared" si="36"/>
        <v>-0.1118704390289551</v>
      </c>
      <c r="EJ73" s="281">
        <f t="shared" si="37"/>
        <v>-0.15026025707499002</v>
      </c>
    </row>
    <row r="74" spans="3:140" x14ac:dyDescent="0.25">
      <c r="C74" s="50">
        <f t="shared" si="38"/>
        <v>42</v>
      </c>
      <c r="D74" s="51">
        <v>5.0697054649608448</v>
      </c>
      <c r="E74" s="260">
        <f t="shared" si="39"/>
        <v>14.099654576576377</v>
      </c>
      <c r="F74" s="265">
        <f t="shared" si="40"/>
        <v>14.717818535377301</v>
      </c>
      <c r="G74" s="265">
        <f t="shared" si="41"/>
        <v>-3.478084600741569E-2</v>
      </c>
      <c r="H74" s="50">
        <v>15.494865417480469</v>
      </c>
      <c r="I74" s="216">
        <v>-52.847080230712891</v>
      </c>
      <c r="J74" s="50">
        <v>14208</v>
      </c>
      <c r="K74" s="46">
        <v>1</v>
      </c>
      <c r="L74" s="46">
        <v>1.4914996629133907E+22</v>
      </c>
      <c r="M74" s="46">
        <v>1.2195213299166229E+22</v>
      </c>
      <c r="N74" s="46">
        <v>222</v>
      </c>
      <c r="O74" s="46">
        <v>64</v>
      </c>
      <c r="P74" s="46">
        <v>0.44759812000244154</v>
      </c>
      <c r="Q74" s="46">
        <v>0.4212903619605689</v>
      </c>
      <c r="R74" s="46">
        <v>-1.0285894231292669</v>
      </c>
      <c r="S74" s="51"/>
      <c r="T74" s="315">
        <f t="shared" si="42"/>
        <v>43.265757703343205</v>
      </c>
      <c r="U74" s="315">
        <f t="shared" si="75"/>
        <v>0.10800248808345003</v>
      </c>
      <c r="V74" s="350">
        <f t="shared" si="43"/>
        <v>3.1503246058730398E-5</v>
      </c>
      <c r="W74" s="350">
        <f t="shared" si="9"/>
        <v>2.9651630205558059E-5</v>
      </c>
      <c r="X74" s="350">
        <f t="shared" si="44"/>
        <v>4.326284417469655E-5</v>
      </c>
      <c r="Y74" s="360">
        <f t="shared" si="45"/>
        <v>44.294347126472474</v>
      </c>
      <c r="Z74" s="350">
        <f t="shared" si="46"/>
        <v>3.0965884156901263E-5</v>
      </c>
      <c r="AA74" s="350">
        <f t="shared" si="47"/>
        <v>3.0212376676876093E-5</v>
      </c>
      <c r="AB74" s="350">
        <f t="shared" si="48"/>
        <v>3.0965884156901263E-5</v>
      </c>
      <c r="AC74" s="350">
        <f t="shared" si="49"/>
        <v>3.0212376676876093E-5</v>
      </c>
      <c r="AD74" s="354">
        <f t="shared" si="10"/>
        <v>44.294347126472474</v>
      </c>
      <c r="AE74" s="354">
        <f t="shared" si="78"/>
        <v>44.294347126472474</v>
      </c>
      <c r="AF74" s="354" t="str">
        <f t="shared" si="78"/>
        <v/>
      </c>
      <c r="AG74" s="354" t="str">
        <f t="shared" si="78"/>
        <v/>
      </c>
      <c r="AH74" s="354" t="str">
        <f t="shared" si="78"/>
        <v/>
      </c>
      <c r="AI74" s="348">
        <f t="shared" si="76"/>
        <v>0.12300298683473443</v>
      </c>
      <c r="AJ74" s="355">
        <f t="shared" si="50"/>
        <v>4.326284417469655E-5</v>
      </c>
      <c r="AK74" s="359">
        <f t="shared" si="51"/>
        <v>45.565029491037194</v>
      </c>
      <c r="AL74" s="355">
        <f t="shared" si="52"/>
        <v>0.35650294910371938</v>
      </c>
      <c r="AM74" s="335">
        <f t="shared" si="53"/>
        <v>-8.4093377019110065</v>
      </c>
      <c r="AN74" s="351">
        <f t="shared" si="12"/>
        <v>12.806465841549027</v>
      </c>
      <c r="AQ74" s="266">
        <f t="shared" si="13"/>
        <v>23.803756169493226</v>
      </c>
      <c r="AR74" s="283">
        <f t="shared" si="14"/>
        <v>-16.260635288372903</v>
      </c>
      <c r="BL74" s="258">
        <v>7.9932355880737305</v>
      </c>
      <c r="BM74" s="260">
        <v>69.317832946777344</v>
      </c>
      <c r="BN74">
        <v>13.231058120727539</v>
      </c>
      <c r="BO74" s="258">
        <v>45.144397735595703</v>
      </c>
      <c r="BP74" s="258">
        <v>130.58927917480469</v>
      </c>
      <c r="BQ74" s="260">
        <v>156.86415100097656</v>
      </c>
      <c r="BR74" s="258">
        <v>143.13169860839844</v>
      </c>
      <c r="BT74" s="258">
        <v>153.18202209472656</v>
      </c>
      <c r="BU74" s="258">
        <v>4.5777063369750977</v>
      </c>
      <c r="BV74" s="258">
        <v>31.664545059204102</v>
      </c>
      <c r="BW74" s="258">
        <v>19.633274078369141</v>
      </c>
      <c r="BX74" s="258">
        <v>143.549072265625</v>
      </c>
      <c r="BY74" s="258">
        <v>5.0863404273986816</v>
      </c>
      <c r="BZ74" s="258">
        <v>7.5565118789672852</v>
      </c>
      <c r="CA74" s="258">
        <v>128.78614807128906</v>
      </c>
      <c r="CC74" s="283">
        <f t="shared" si="15"/>
        <v>15.494865417480469</v>
      </c>
      <c r="CD74" s="283">
        <f t="shared" si="16"/>
        <v>-52.847080230712891</v>
      </c>
      <c r="CF74" s="283">
        <f t="shared" si="54"/>
        <v>23.803756169493226</v>
      </c>
      <c r="CG74" s="272">
        <f t="shared" si="17"/>
        <v>28.262620942716378</v>
      </c>
      <c r="CH74" s="283">
        <f t="shared" si="55"/>
        <v>25.889940189471517</v>
      </c>
      <c r="CI74" s="272">
        <f t="shared" si="18"/>
        <v>-55.951129676564449</v>
      </c>
      <c r="CJ74" s="283">
        <f t="shared" si="56"/>
        <v>-0.10546539477116684</v>
      </c>
      <c r="CK74" s="283">
        <f t="shared" si="57"/>
        <v>25.74608735407746</v>
      </c>
      <c r="CL74" s="283">
        <f t="shared" si="58"/>
        <v>-2.7254337215616298</v>
      </c>
      <c r="CM74" s="283">
        <f t="shared" si="59"/>
        <v>31.542623936486059</v>
      </c>
      <c r="CN74" s="283">
        <f t="shared" si="60"/>
        <v>-2.7254337215616298</v>
      </c>
      <c r="CO74" s="283">
        <f t="shared" si="19"/>
        <v>-499.25596649507372</v>
      </c>
      <c r="CP74" s="268">
        <f t="shared" si="20"/>
        <v>42</v>
      </c>
      <c r="CQ74" s="283">
        <f t="shared" si="61"/>
        <v>-45.725596649507374</v>
      </c>
      <c r="CR74" s="283">
        <f t="shared" si="62"/>
        <v>30.010259431006393</v>
      </c>
      <c r="CS74" s="283">
        <f t="shared" si="63"/>
        <v>1.0718213578941573</v>
      </c>
      <c r="CT74" s="283">
        <f t="shared" si="64"/>
        <v>-499.36544317469509</v>
      </c>
      <c r="CU74" s="283">
        <f t="shared" si="21"/>
        <v>0.10947667962138041</v>
      </c>
      <c r="CV74" s="283">
        <f t="shared" si="65"/>
        <v>4.210947667962138</v>
      </c>
      <c r="CW74" s="283">
        <f t="shared" si="66"/>
        <v>25.889124620478807</v>
      </c>
      <c r="CX74" s="283">
        <f t="shared" si="67"/>
        <v>0.20549793120732637</v>
      </c>
      <c r="CZ74" s="283">
        <f t="shared" si="22"/>
        <v>14208</v>
      </c>
      <c r="DA74" s="283">
        <f t="shared" si="23"/>
        <v>1.4914996629133907E+22</v>
      </c>
      <c r="DB74" s="283">
        <f t="shared" si="24"/>
        <v>1.2195213299166229E+22</v>
      </c>
      <c r="DC74" s="286">
        <f t="shared" si="68"/>
        <v>1.0497604609469248E+18</v>
      </c>
      <c r="DD74" s="286">
        <f t="shared" si="25"/>
        <v>8.5833426936699251E+17</v>
      </c>
      <c r="DE74" s="282">
        <f t="shared" si="69"/>
        <v>5.0353218226085976E-5</v>
      </c>
      <c r="DF74" s="282">
        <f t="shared" si="26"/>
        <v>4.4240036552720238E-5</v>
      </c>
      <c r="DG74" s="283">
        <f t="shared" si="70"/>
        <v>41.302346221328968</v>
      </c>
      <c r="DH74" s="283">
        <f t="shared" si="71"/>
        <v>6.7027064831378825E-5</v>
      </c>
      <c r="DL74" s="258">
        <v>137.33021545410156</v>
      </c>
      <c r="DM74" s="258">
        <v>0.71208769083023071</v>
      </c>
      <c r="DN74" s="258">
        <v>1568</v>
      </c>
      <c r="DO74" s="258">
        <v>1.7220298353708039E+22</v>
      </c>
      <c r="DP74" s="258">
        <v>7.6497509090019309E+21</v>
      </c>
      <c r="DR74" s="50">
        <v>213</v>
      </c>
      <c r="DS74" s="46">
        <v>0.40446831888658286</v>
      </c>
      <c r="DT74" s="46">
        <v>0.35685508484922474</v>
      </c>
      <c r="DU74" s="46">
        <v>0.40825296056647542</v>
      </c>
      <c r="DV74" s="51">
        <v>0.34843120498107677</v>
      </c>
      <c r="DW74" s="287">
        <f t="shared" si="72"/>
        <v>0.53938870266783101</v>
      </c>
      <c r="DX74" s="287">
        <f t="shared" si="27"/>
        <v>212.55539117446199</v>
      </c>
      <c r="DY74" s="281">
        <f t="shared" si="28"/>
        <v>41.363246608004047</v>
      </c>
      <c r="DZ74" s="287">
        <f t="shared" si="29"/>
        <v>41.421377591958198</v>
      </c>
      <c r="EA74" s="287">
        <f t="shared" si="30"/>
        <v>41.447486632148284</v>
      </c>
      <c r="EB74" s="287">
        <f t="shared" si="31"/>
        <v>41.482733784288591</v>
      </c>
      <c r="EC74" s="287">
        <f t="shared" si="32"/>
        <v>41.528015295210075</v>
      </c>
      <c r="ED74" s="287">
        <f t="shared" si="73"/>
        <v>-0.22113875660483728</v>
      </c>
      <c r="EE74" s="287">
        <f t="shared" si="33"/>
        <v>-2.6109040190085864E-2</v>
      </c>
      <c r="EF74" s="287">
        <f t="shared" si="34"/>
        <v>-6.1356192330393355E-2</v>
      </c>
      <c r="EG74" s="287">
        <f t="shared" si="35"/>
        <v>-6.1356192330393355E-2</v>
      </c>
      <c r="EH74" s="281">
        <f t="shared" si="74"/>
        <v>-8.4240024144236259E-2</v>
      </c>
      <c r="EI74" s="281">
        <f t="shared" si="36"/>
        <v>-0.11948717628454375</v>
      </c>
      <c r="EJ74" s="281">
        <f t="shared" si="37"/>
        <v>-0.16476868720602766</v>
      </c>
    </row>
    <row r="75" spans="3:140" x14ac:dyDescent="0.25">
      <c r="C75" s="50">
        <f t="shared" si="38"/>
        <v>43</v>
      </c>
      <c r="D75" s="51">
        <v>4.3937967905710691</v>
      </c>
      <c r="E75" s="260">
        <f t="shared" si="39"/>
        <v>12.856799345843532</v>
      </c>
      <c r="F75" s="265">
        <f t="shared" si="40"/>
        <v>14.682895920796241</v>
      </c>
      <c r="G75" s="265">
        <f t="shared" si="41"/>
        <v>-3.5060571719662904E-2</v>
      </c>
      <c r="H75" s="50">
        <v>15.275623321533203</v>
      </c>
      <c r="I75" s="216">
        <v>-54.779888153076172</v>
      </c>
      <c r="J75" s="50">
        <v>14336</v>
      </c>
      <c r="K75" s="46">
        <v>1</v>
      </c>
      <c r="L75" s="46">
        <v>1.4879831986673537E+22</v>
      </c>
      <c r="M75" s="46">
        <v>1.2078189980814502E+22</v>
      </c>
      <c r="N75" s="46">
        <v>224</v>
      </c>
      <c r="O75" s="46">
        <v>64</v>
      </c>
      <c r="P75" s="46">
        <v>0.44674357565769396</v>
      </c>
      <c r="Q75" s="46">
        <v>0.41744491240920467</v>
      </c>
      <c r="R75" s="46">
        <v>-1.0250497686061815</v>
      </c>
      <c r="S75" s="51"/>
      <c r="T75" s="315">
        <f t="shared" si="42"/>
        <v>43.058239559042633</v>
      </c>
      <c r="U75" s="315">
        <f t="shared" si="75"/>
        <v>-0.20751814430057181</v>
      </c>
      <c r="V75" s="350">
        <f t="shared" si="43"/>
        <v>3.1162358793086913E-5</v>
      </c>
      <c r="W75" s="350">
        <f t="shared" si="9"/>
        <v>2.9118646233900995E-5</v>
      </c>
      <c r="X75" s="350">
        <f t="shared" si="44"/>
        <v>4.2649597466378947E-5</v>
      </c>
      <c r="Y75" s="360">
        <f t="shared" si="45"/>
        <v>44.083289327648814</v>
      </c>
      <c r="Z75" s="350">
        <f t="shared" si="46"/>
        <v>3.0636452701279095E-5</v>
      </c>
      <c r="AA75" s="350">
        <f t="shared" si="47"/>
        <v>2.9671466595475972E-5</v>
      </c>
      <c r="AB75" s="350">
        <f t="shared" si="48"/>
        <v>3.0636452701279095E-5</v>
      </c>
      <c r="AC75" s="350">
        <f t="shared" si="49"/>
        <v>2.9671466595475972E-5</v>
      </c>
      <c r="AD75" s="354">
        <f t="shared" si="10"/>
        <v>44.083289327648799</v>
      </c>
      <c r="AE75" s="354">
        <f t="shared" si="78"/>
        <v>44.083289327648799</v>
      </c>
      <c r="AF75" s="354" t="str">
        <f t="shared" si="78"/>
        <v/>
      </c>
      <c r="AG75" s="354" t="str">
        <f t="shared" si="78"/>
        <v/>
      </c>
      <c r="AH75" s="354" t="str">
        <f t="shared" si="78"/>
        <v/>
      </c>
      <c r="AI75" s="348">
        <f t="shared" si="76"/>
        <v>-0.21105779882367415</v>
      </c>
      <c r="AJ75" s="355">
        <f t="shared" si="50"/>
        <v>4.2649597466378947E-5</v>
      </c>
      <c r="AK75" s="359">
        <f t="shared" si="51"/>
        <v>39.967077991762608</v>
      </c>
      <c r="AL75" s="355">
        <f t="shared" si="52"/>
        <v>-0.3032922008237392</v>
      </c>
      <c r="AM75" s="335">
        <f t="shared" si="53"/>
        <v>-8.5333403165876227</v>
      </c>
      <c r="AN75" s="351">
        <f t="shared" si="12"/>
        <v>12.682463226872411</v>
      </c>
      <c r="AQ75" s="266">
        <f t="shared" si="13"/>
        <v>23.679978813092738</v>
      </c>
      <c r="AR75" s="283">
        <f t="shared" si="14"/>
        <v>-18.53096427892276</v>
      </c>
      <c r="BL75" s="258">
        <v>8.6766796112060547</v>
      </c>
      <c r="BM75" s="260">
        <v>65.490348815917969</v>
      </c>
      <c r="BN75">
        <v>55.603195190429688</v>
      </c>
      <c r="BO75" s="258">
        <v>13.336814880371094</v>
      </c>
      <c r="BP75" s="258">
        <v>146.44061279296875</v>
      </c>
      <c r="BQ75" s="260">
        <v>156.35472106933594</v>
      </c>
      <c r="BR75" s="258">
        <v>137.3419189453125</v>
      </c>
      <c r="BT75" s="258">
        <v>152.0804443359375</v>
      </c>
      <c r="BU75" s="258">
        <v>4.8828868865966797</v>
      </c>
      <c r="BV75" s="258">
        <v>30.766094207763672</v>
      </c>
      <c r="BW75" s="258">
        <v>19.836729049682617</v>
      </c>
      <c r="BX75" s="258">
        <v>142.54124450683594</v>
      </c>
      <c r="BY75" s="258">
        <v>5.1880674362182617</v>
      </c>
      <c r="BZ75" s="258">
        <v>7.3929352760314941</v>
      </c>
      <c r="CA75" s="258">
        <v>133.87248229980469</v>
      </c>
      <c r="CC75" s="283">
        <f t="shared" si="15"/>
        <v>15.275623321533203</v>
      </c>
      <c r="CD75" s="283">
        <f t="shared" si="16"/>
        <v>-54.779888153076172</v>
      </c>
      <c r="CF75" s="283">
        <f t="shared" si="54"/>
        <v>23.679978813092738</v>
      </c>
      <c r="CG75" s="272">
        <f t="shared" si="17"/>
        <v>28.230408590429541</v>
      </c>
      <c r="CH75" s="283">
        <f t="shared" si="55"/>
        <v>25.794102988696274</v>
      </c>
      <c r="CI75" s="272">
        <f t="shared" si="18"/>
        <v>-55.456054897160534</v>
      </c>
      <c r="CJ75" s="283">
        <f t="shared" si="56"/>
        <v>-0.10453220079719508</v>
      </c>
      <c r="CK75" s="283">
        <f t="shared" si="57"/>
        <v>25.653305429780474</v>
      </c>
      <c r="CL75" s="283">
        <f t="shared" si="58"/>
        <v>-2.6914066058226536</v>
      </c>
      <c r="CM75" s="283">
        <f t="shared" si="59"/>
        <v>31.449842012189073</v>
      </c>
      <c r="CN75" s="283">
        <f t="shared" si="60"/>
        <v>-2.6914066058226536</v>
      </c>
      <c r="CO75" s="283">
        <f t="shared" si="19"/>
        <v>-495.90058307641374</v>
      </c>
      <c r="CP75" s="268">
        <f t="shared" si="20"/>
        <v>43</v>
      </c>
      <c r="CQ75" s="283">
        <f t="shared" si="61"/>
        <v>-45.290058307641374</v>
      </c>
      <c r="CR75" s="283">
        <f t="shared" si="62"/>
        <v>29.984059238733188</v>
      </c>
      <c r="CS75" s="283">
        <f t="shared" si="63"/>
        <v>1.075803677369144</v>
      </c>
      <c r="CT75" s="283">
        <f t="shared" si="64"/>
        <v>-495.48113781993453</v>
      </c>
      <c r="CU75" s="283">
        <f t="shared" si="21"/>
        <v>-0.4194452564792357</v>
      </c>
      <c r="CV75" s="283">
        <f t="shared" si="65"/>
        <v>4.2580554743520764</v>
      </c>
      <c r="CW75" s="283">
        <f t="shared" si="66"/>
        <v>25.793272157148543</v>
      </c>
      <c r="CX75" s="283">
        <f t="shared" si="67"/>
        <v>0.20702757965009777</v>
      </c>
      <c r="CZ75" s="283">
        <f t="shared" si="22"/>
        <v>14336</v>
      </c>
      <c r="DA75" s="283">
        <f t="shared" si="23"/>
        <v>1.4879831986673537E+22</v>
      </c>
      <c r="DB75" s="283">
        <f t="shared" si="24"/>
        <v>1.2078189980814502E+22</v>
      </c>
      <c r="DC75" s="286">
        <f t="shared" si="68"/>
        <v>1.0379347088918483E+18</v>
      </c>
      <c r="DD75" s="286">
        <f t="shared" si="25"/>
        <v>8.4250767165279731E+17</v>
      </c>
      <c r="DE75" s="282">
        <f t="shared" si="69"/>
        <v>4.9720613788995444E-5</v>
      </c>
      <c r="DF75" s="282">
        <f t="shared" si="26"/>
        <v>4.3393411670732391E-5</v>
      </c>
      <c r="DG75" s="283">
        <f t="shared" si="70"/>
        <v>41.112663454564633</v>
      </c>
      <c r="DH75" s="283">
        <f t="shared" si="71"/>
        <v>6.5993390668915461E-5</v>
      </c>
      <c r="DL75" s="258">
        <v>135.5958251953125</v>
      </c>
      <c r="DM75" s="258">
        <v>-0.35604384541511536</v>
      </c>
      <c r="DN75" s="258">
        <v>1760</v>
      </c>
      <c r="DO75" s="258">
        <v>1.9105353777403314E+22</v>
      </c>
      <c r="DP75" s="258">
        <v>8.4357671384234936E+21</v>
      </c>
      <c r="DR75" s="50">
        <v>212</v>
      </c>
      <c r="DS75" s="46">
        <v>0.40288121108533759</v>
      </c>
      <c r="DT75" s="46">
        <v>0.35490172140153825</v>
      </c>
      <c r="DU75" s="46">
        <v>0.39775363203516056</v>
      </c>
      <c r="DV75" s="51">
        <v>0.34879746062751799</v>
      </c>
      <c r="DW75" s="287">
        <f t="shared" si="72"/>
        <v>0.53690641838160524</v>
      </c>
      <c r="DX75" s="287">
        <f t="shared" si="27"/>
        <v>211.57720437734272</v>
      </c>
      <c r="DY75" s="281">
        <f t="shared" si="28"/>
        <v>41.356877519271194</v>
      </c>
      <c r="DZ75" s="287">
        <f t="shared" si="29"/>
        <v>41.377118740497679</v>
      </c>
      <c r="EA75" s="287">
        <f t="shared" si="30"/>
        <v>41.445008639247405</v>
      </c>
      <c r="EB75" s="287">
        <f t="shared" si="31"/>
        <v>41.483531673208553</v>
      </c>
      <c r="EC75" s="287">
        <f t="shared" si="32"/>
        <v>41.535570964400279</v>
      </c>
      <c r="ED75" s="287">
        <f t="shared" si="73"/>
        <v>-0.26539760806535639</v>
      </c>
      <c r="EE75" s="287">
        <f t="shared" si="33"/>
        <v>-6.7889898749726285E-2</v>
      </c>
      <c r="EF75" s="287">
        <f t="shared" si="34"/>
        <v>-0.10641293271087449</v>
      </c>
      <c r="EG75" s="287">
        <f t="shared" si="35"/>
        <v>-0.10641293271087449</v>
      </c>
      <c r="EH75" s="281">
        <f t="shared" si="74"/>
        <v>-8.8131119976210925E-2</v>
      </c>
      <c r="EI75" s="281">
        <f t="shared" si="36"/>
        <v>-0.12665415393735913</v>
      </c>
      <c r="EJ75" s="281">
        <f t="shared" si="37"/>
        <v>-0.17869344512908469</v>
      </c>
    </row>
    <row r="76" spans="3:140" x14ac:dyDescent="0.25">
      <c r="C76" s="50">
        <f t="shared" si="38"/>
        <v>44</v>
      </c>
      <c r="D76" s="51">
        <v>2.3958122812550404</v>
      </c>
      <c r="E76" s="260">
        <f t="shared" si="39"/>
        <v>7.5890557367088372</v>
      </c>
      <c r="F76" s="265">
        <f t="shared" si="40"/>
        <v>14.647704938422647</v>
      </c>
      <c r="G76" s="265">
        <f t="shared" si="41"/>
        <v>-3.5317657829866067E-2</v>
      </c>
      <c r="H76" s="50">
        <v>14.952864646911621</v>
      </c>
      <c r="I76" s="216">
        <v>-53.355712890625</v>
      </c>
      <c r="J76" s="50">
        <v>14464</v>
      </c>
      <c r="K76" s="46">
        <v>1</v>
      </c>
      <c r="L76" s="46">
        <v>1.6030465205540745E+22</v>
      </c>
      <c r="M76" s="46">
        <v>1.3207493826386076E+22</v>
      </c>
      <c r="N76" s="46">
        <v>226</v>
      </c>
      <c r="O76" s="46">
        <v>64</v>
      </c>
      <c r="P76" s="46">
        <v>0.4408838430079961</v>
      </c>
      <c r="Q76" s="46">
        <v>0.41372154062137584</v>
      </c>
      <c r="R76" s="46">
        <v>-1.0217798914695102</v>
      </c>
      <c r="S76" s="51"/>
      <c r="T76" s="315">
        <f t="shared" si="42"/>
        <v>43.179555629694121</v>
      </c>
      <c r="U76" s="315">
        <f t="shared" si="75"/>
        <v>0.12131607065148842</v>
      </c>
      <c r="V76" s="350">
        <f t="shared" si="43"/>
        <v>3.0481460384955482E-5</v>
      </c>
      <c r="W76" s="350">
        <f t="shared" si="9"/>
        <v>2.8603535717738928E-5</v>
      </c>
      <c r="X76" s="350">
        <f t="shared" si="44"/>
        <v>4.1800498594581108E-5</v>
      </c>
      <c r="Y76" s="360">
        <f t="shared" si="45"/>
        <v>44.201335521163628</v>
      </c>
      <c r="Z76" s="350">
        <f t="shared" si="46"/>
        <v>2.9966541564998603E-5</v>
      </c>
      <c r="AA76" s="350">
        <f t="shared" si="47"/>
        <v>2.9142547407335349E-5</v>
      </c>
      <c r="AB76" s="350">
        <f t="shared" si="48"/>
        <v>2.9966541564998603E-5</v>
      </c>
      <c r="AC76" s="350">
        <f t="shared" si="49"/>
        <v>2.9142547407335349E-5</v>
      </c>
      <c r="AD76" s="354">
        <f t="shared" si="10"/>
        <v>44.201335521163621</v>
      </c>
      <c r="AE76" s="354">
        <f t="shared" si="78"/>
        <v>44.201335521163621</v>
      </c>
      <c r="AF76" s="354" t="str">
        <f t="shared" si="78"/>
        <v/>
      </c>
      <c r="AG76" s="354" t="str">
        <f t="shared" si="78"/>
        <v/>
      </c>
      <c r="AH76" s="354" t="str">
        <f t="shared" si="78"/>
        <v/>
      </c>
      <c r="AI76" s="348">
        <f t="shared" si="76"/>
        <v>0.1180461935148216</v>
      </c>
      <c r="AJ76" s="355">
        <f t="shared" si="50"/>
        <v>4.1800498594581108E-5</v>
      </c>
      <c r="AK76" s="359">
        <f t="shared" si="51"/>
        <v>43.098053817593382</v>
      </c>
      <c r="AL76" s="355">
        <f t="shared" si="52"/>
        <v>-9.0194618240661842E-2</v>
      </c>
      <c r="AM76" s="335">
        <f t="shared" si="53"/>
        <v>-8.7080098072070893</v>
      </c>
      <c r="AN76" s="351">
        <f t="shared" si="12"/>
        <v>12.507793736252943</v>
      </c>
      <c r="AQ76" s="266">
        <f t="shared" si="13"/>
        <v>23.49448804206153</v>
      </c>
      <c r="AR76" s="283">
        <f t="shared" si="14"/>
        <v>-17.444310084658163</v>
      </c>
      <c r="BL76" s="258">
        <v>4.4422554969787598</v>
      </c>
      <c r="BM76" s="260">
        <v>61.118587493896484</v>
      </c>
      <c r="BN76">
        <v>45.206356048583984</v>
      </c>
      <c r="BO76" s="258">
        <v>7.3908796310424805</v>
      </c>
      <c r="BP76" s="258">
        <v>171.54632568359375</v>
      </c>
      <c r="BQ76" s="260">
        <v>155.56062316894531</v>
      </c>
      <c r="BR76" s="258">
        <v>132.06045532226562</v>
      </c>
      <c r="BT76" s="258">
        <v>150.37728881835937</v>
      </c>
      <c r="BU76" s="258">
        <v>4.8828868865966797</v>
      </c>
      <c r="BV76" s="258">
        <v>29.890104293823242</v>
      </c>
      <c r="BW76" s="258">
        <v>19.226367950439453</v>
      </c>
      <c r="BX76" s="258">
        <v>141.21308898925781</v>
      </c>
      <c r="BY76" s="258">
        <v>5.1880674362182617</v>
      </c>
      <c r="BZ76" s="258">
        <v>7.2903943061828613</v>
      </c>
      <c r="CA76" s="258">
        <v>135.8052978515625</v>
      </c>
      <c r="CC76" s="283">
        <f t="shared" si="15"/>
        <v>14.952864646911621</v>
      </c>
      <c r="CD76" s="283">
        <f t="shared" si="16"/>
        <v>-53.355712890625</v>
      </c>
      <c r="CF76" s="283">
        <f t="shared" si="54"/>
        <v>23.49448804206153</v>
      </c>
      <c r="CG76" s="272">
        <f t="shared" si="17"/>
        <v>28.197747013922722</v>
      </c>
      <c r="CH76" s="283">
        <f t="shared" si="55"/>
        <v>25.697291481279461</v>
      </c>
      <c r="CI76" s="272">
        <f t="shared" si="18"/>
        <v>-54.958759794596183</v>
      </c>
      <c r="CJ76" s="283">
        <f t="shared" si="56"/>
        <v>-0.10359482161266567</v>
      </c>
      <c r="CK76" s="283">
        <f t="shared" si="57"/>
        <v>25.559524540664928</v>
      </c>
      <c r="CL76" s="283">
        <f t="shared" si="58"/>
        <v>-2.6573473105684333</v>
      </c>
      <c r="CM76" s="283">
        <f t="shared" si="59"/>
        <v>31.356061123073527</v>
      </c>
      <c r="CN76" s="283">
        <f t="shared" si="60"/>
        <v>-2.6573473105684333</v>
      </c>
      <c r="CO76" s="283">
        <f t="shared" si="19"/>
        <v>-492.52762358474433</v>
      </c>
      <c r="CP76" s="268">
        <f t="shared" si="20"/>
        <v>44</v>
      </c>
      <c r="CQ76" s="283">
        <f t="shared" si="61"/>
        <v>-44.852762358474436</v>
      </c>
      <c r="CR76" s="283">
        <f t="shared" si="62"/>
        <v>29.957510190373185</v>
      </c>
      <c r="CS76" s="283">
        <f t="shared" si="63"/>
        <v>1.0798566405293482</v>
      </c>
      <c r="CT76" s="283">
        <f t="shared" si="64"/>
        <v>-491.58858136473941</v>
      </c>
      <c r="CU76" s="283">
        <f t="shared" si="21"/>
        <v>-0.93904222000497839</v>
      </c>
      <c r="CV76" s="283">
        <f t="shared" si="65"/>
        <v>4.3060957779995022</v>
      </c>
      <c r="CW76" s="283">
        <f t="shared" si="66"/>
        <v>25.696444985908478</v>
      </c>
      <c r="CX76" s="283">
        <f t="shared" si="67"/>
        <v>0.2085774676636083</v>
      </c>
      <c r="CZ76" s="283">
        <f t="shared" si="22"/>
        <v>14464</v>
      </c>
      <c r="DA76" s="283">
        <f t="shared" si="23"/>
        <v>1.6030465205540745E+22</v>
      </c>
      <c r="DB76" s="283">
        <f t="shared" si="24"/>
        <v>1.3207493826386076E+22</v>
      </c>
      <c r="DC76" s="286">
        <f t="shared" si="68"/>
        <v>1.1083009683034254E+18</v>
      </c>
      <c r="DD76" s="286">
        <f t="shared" si="25"/>
        <v>9.1312872140390464E+17</v>
      </c>
      <c r="DE76" s="282">
        <f t="shared" si="69"/>
        <v>5.3484772526461792E-5</v>
      </c>
      <c r="DF76" s="282">
        <f t="shared" si="26"/>
        <v>4.7171200112133339E-5</v>
      </c>
      <c r="DG76" s="283">
        <f t="shared" si="70"/>
        <v>41.410866073035407</v>
      </c>
      <c r="DH76" s="283">
        <f t="shared" si="71"/>
        <v>7.1314395546946138E-5</v>
      </c>
      <c r="DL76" s="258">
        <v>134.49423217773437</v>
      </c>
      <c r="DM76" s="258">
        <v>0.20345363020896912</v>
      </c>
      <c r="DN76" s="258">
        <v>1632</v>
      </c>
      <c r="DO76" s="258">
        <v>1.8937024669232361E+22</v>
      </c>
      <c r="DP76" s="258">
        <v>8.3703378446652623E+21</v>
      </c>
      <c r="DR76" s="50">
        <v>211</v>
      </c>
      <c r="DS76" s="46">
        <v>0.4008057624221707</v>
      </c>
      <c r="DT76" s="46">
        <v>0.35319252838481258</v>
      </c>
      <c r="DU76" s="46">
        <v>0.39811988768160178</v>
      </c>
      <c r="DV76" s="51">
        <v>0.34745452325723353</v>
      </c>
      <c r="DW76" s="287">
        <f t="shared" si="72"/>
        <v>0.53421926331579828</v>
      </c>
      <c r="DX76" s="287">
        <f t="shared" si="27"/>
        <v>210.51828472749835</v>
      </c>
      <c r="DY76" s="281">
        <f t="shared" si="28"/>
        <v>41.350819036285472</v>
      </c>
      <c r="DZ76" s="287">
        <f t="shared" si="29"/>
        <v>41.386702846741919</v>
      </c>
      <c r="EA76" s="287">
        <f t="shared" si="30"/>
        <v>41.442463201999914</v>
      </c>
      <c r="EB76" s="287">
        <f t="shared" si="31"/>
        <v>41.484183759420489</v>
      </c>
      <c r="EC76" s="287">
        <f t="shared" si="32"/>
        <v>41.542846918277263</v>
      </c>
      <c r="ED76" s="287">
        <f t="shared" si="73"/>
        <v>-0.25581350182111606</v>
      </c>
      <c r="EE76" s="287">
        <f t="shared" si="33"/>
        <v>-5.5760355257994831E-2</v>
      </c>
      <c r="EF76" s="287">
        <f t="shared" si="34"/>
        <v>-9.7480912678570064E-2</v>
      </c>
      <c r="EG76" s="287">
        <f t="shared" si="35"/>
        <v>-9.7480912678570064E-2</v>
      </c>
      <c r="EH76" s="281">
        <f t="shared" si="74"/>
        <v>-9.1644165714441783E-2</v>
      </c>
      <c r="EI76" s="281">
        <f t="shared" si="36"/>
        <v>-0.13336472313501702</v>
      </c>
      <c r="EJ76" s="281">
        <f t="shared" si="37"/>
        <v>-0.19202788199179111</v>
      </c>
    </row>
    <row r="77" spans="3:140" x14ac:dyDescent="0.25">
      <c r="C77" s="50">
        <f t="shared" si="38"/>
        <v>45</v>
      </c>
      <c r="D77" s="51">
        <v>3.7098676576178415</v>
      </c>
      <c r="E77" s="260">
        <f t="shared" si="39"/>
        <v>11.38716834544676</v>
      </c>
      <c r="F77" s="265">
        <f t="shared" si="40"/>
        <v>14.61226799988569</v>
      </c>
      <c r="G77" s="265">
        <f t="shared" si="41"/>
        <v>-3.5552559545088742E-2</v>
      </c>
      <c r="H77" s="50">
        <v>14.732158660888672</v>
      </c>
      <c r="I77" s="216">
        <v>-50.914268493652344</v>
      </c>
      <c r="J77" s="50">
        <v>15552</v>
      </c>
      <c r="K77" s="46">
        <v>1</v>
      </c>
      <c r="L77" s="46">
        <v>1.5477630908499837E+22</v>
      </c>
      <c r="M77" s="46">
        <v>1.2746894657110076E+22</v>
      </c>
      <c r="N77" s="46">
        <v>243</v>
      </c>
      <c r="O77" s="46">
        <v>64</v>
      </c>
      <c r="P77" s="46">
        <v>0.44985655862784596</v>
      </c>
      <c r="Q77" s="46">
        <v>0.42629555026551913</v>
      </c>
      <c r="R77" s="46">
        <v>-1.0048781977843086</v>
      </c>
      <c r="S77" s="51"/>
      <c r="T77" s="315">
        <f t="shared" si="42"/>
        <v>43.459604145404384</v>
      </c>
      <c r="U77" s="315">
        <f t="shared" si="75"/>
        <v>0.28004851571026279</v>
      </c>
      <c r="V77" s="350">
        <f t="shared" si="43"/>
        <v>2.8925961845926309E-5</v>
      </c>
      <c r="W77" s="350">
        <f t="shared" si="9"/>
        <v>2.741097931234048E-5</v>
      </c>
      <c r="X77" s="350">
        <f t="shared" si="44"/>
        <v>3.9850634318333536E-5</v>
      </c>
      <c r="Y77" s="360">
        <f t="shared" si="45"/>
        <v>44.464482343188692</v>
      </c>
      <c r="Z77" s="350">
        <f t="shared" si="46"/>
        <v>2.8440792213473291E-5</v>
      </c>
      <c r="AA77" s="350">
        <f t="shared" si="47"/>
        <v>2.7914053697798528E-5</v>
      </c>
      <c r="AB77" s="350">
        <f t="shared" si="48"/>
        <v>2.8440792213473291E-5</v>
      </c>
      <c r="AC77" s="350">
        <f t="shared" si="49"/>
        <v>2.7914053697798528E-5</v>
      </c>
      <c r="AD77" s="354">
        <f t="shared" si="10"/>
        <v>44.464482343188692</v>
      </c>
      <c r="AE77" s="354">
        <f t="shared" si="78"/>
        <v>44.464482343188692</v>
      </c>
      <c r="AF77" s="354" t="str">
        <f t="shared" si="78"/>
        <v/>
      </c>
      <c r="AG77" s="354" t="str">
        <f t="shared" si="78"/>
        <v/>
      </c>
      <c r="AH77" s="354" t="str">
        <f t="shared" si="78"/>
        <v/>
      </c>
      <c r="AI77" s="348">
        <f t="shared" si="76"/>
        <v>0.263146822025071</v>
      </c>
      <c r="AJ77" s="355">
        <f t="shared" si="50"/>
        <v>3.9850634318333536E-5</v>
      </c>
      <c r="AK77" s="359">
        <f t="shared" si="51"/>
        <v>50.077578644890991</v>
      </c>
      <c r="AL77" s="355">
        <f t="shared" si="52"/>
        <v>0.5077578644890991</v>
      </c>
      <c r="AM77" s="335">
        <f t="shared" si="53"/>
        <v>-9.1229342757609881</v>
      </c>
      <c r="AN77" s="351">
        <f t="shared" si="12"/>
        <v>12.092869267699044</v>
      </c>
      <c r="AQ77" s="266">
        <f t="shared" si="13"/>
        <v>23.365327748563015</v>
      </c>
      <c r="AR77" s="283">
        <f t="shared" si="14"/>
        <v>-15.340386755872082</v>
      </c>
      <c r="BL77" s="258">
        <v>5.0258793830871582</v>
      </c>
      <c r="BM77" s="260">
        <v>57.70880126953125</v>
      </c>
      <c r="BN77">
        <v>33.863731384277344</v>
      </c>
      <c r="BO77" s="258">
        <v>27.843170166015625</v>
      </c>
      <c r="BP77" s="258">
        <v>130.94993591308594</v>
      </c>
      <c r="BQ77" s="260">
        <v>155.48883056640625</v>
      </c>
      <c r="BR77" s="258">
        <v>127.95032501220703</v>
      </c>
      <c r="BT77" s="258">
        <v>149.05696105957031</v>
      </c>
      <c r="BU77" s="258">
        <v>4.5777063369750977</v>
      </c>
      <c r="BV77" s="258">
        <v>29.081499099731445</v>
      </c>
      <c r="BW77" s="258">
        <v>19.938455581665039</v>
      </c>
      <c r="BX77" s="258">
        <v>139.65057373046875</v>
      </c>
      <c r="BY77" s="258">
        <v>5.9001550674438477</v>
      </c>
      <c r="BZ77" s="258">
        <v>7.1421990394592285</v>
      </c>
      <c r="CA77" s="258">
        <v>138.55192565917969</v>
      </c>
      <c r="CC77" s="283">
        <f t="shared" si="15"/>
        <v>14.732158660888672</v>
      </c>
      <c r="CD77" s="283">
        <f t="shared" si="16"/>
        <v>-50.914268493652344</v>
      </c>
      <c r="CF77" s="283">
        <f t="shared" si="54"/>
        <v>23.365327748563015</v>
      </c>
      <c r="CG77" s="272">
        <f t="shared" si="17"/>
        <v>28.164663198828865</v>
      </c>
      <c r="CH77" s="283">
        <f t="shared" si="55"/>
        <v>25.59959885256508</v>
      </c>
      <c r="CI77" s="272">
        <f t="shared" si="18"/>
        <v>-54.459290671428292</v>
      </c>
      <c r="CJ77" s="283">
        <f t="shared" si="56"/>
        <v>-0.10265334449584217</v>
      </c>
      <c r="CK77" s="283">
        <f t="shared" si="57"/>
        <v>25.464836691958268</v>
      </c>
      <c r="CL77" s="283">
        <f t="shared" si="58"/>
        <v>-2.6232715574540246</v>
      </c>
      <c r="CM77" s="283">
        <f t="shared" si="59"/>
        <v>31.261373274366868</v>
      </c>
      <c r="CN77" s="283">
        <f t="shared" si="60"/>
        <v>-2.6232715574540246</v>
      </c>
      <c r="CO77" s="283">
        <f t="shared" si="19"/>
        <v>-489.13786301700662</v>
      </c>
      <c r="CP77" s="268">
        <f t="shared" si="20"/>
        <v>45</v>
      </c>
      <c r="CQ77" s="283">
        <f t="shared" si="61"/>
        <v>-44.413786301700661</v>
      </c>
      <c r="CR77" s="283">
        <f t="shared" si="62"/>
        <v>29.930635088401413</v>
      </c>
      <c r="CS77" s="283">
        <f t="shared" si="63"/>
        <v>1.0839775658006996</v>
      </c>
      <c r="CT77" s="283">
        <f t="shared" si="64"/>
        <v>-487.68855138061133</v>
      </c>
      <c r="CU77" s="283">
        <f t="shared" si="21"/>
        <v>-1.4493116363952652</v>
      </c>
      <c r="CV77" s="283">
        <f t="shared" si="65"/>
        <v>4.3550688363604735</v>
      </c>
      <c r="CW77" s="283">
        <f t="shared" si="66"/>
        <v>25.598736285206918</v>
      </c>
      <c r="CX77" s="283">
        <f t="shared" si="67"/>
        <v>0.21014759737410824</v>
      </c>
      <c r="CZ77" s="283">
        <f t="shared" si="22"/>
        <v>15552</v>
      </c>
      <c r="DA77" s="283">
        <f t="shared" si="23"/>
        <v>1.5477630908499837E+22</v>
      </c>
      <c r="DB77" s="283">
        <f t="shared" si="24"/>
        <v>1.2746894657110076E+22</v>
      </c>
      <c r="DC77" s="286">
        <f t="shared" si="68"/>
        <v>9.9521803681197504E+17</v>
      </c>
      <c r="DD77" s="286">
        <f t="shared" si="25"/>
        <v>8.1963057208783923E+17</v>
      </c>
      <c r="DE77" s="282">
        <f t="shared" si="69"/>
        <v>4.7435536597319613E-5</v>
      </c>
      <c r="DF77" s="282">
        <f t="shared" si="26"/>
        <v>4.2169628639839087E-5</v>
      </c>
      <c r="DG77" s="283">
        <f t="shared" si="70"/>
        <v>41.636715325118594</v>
      </c>
      <c r="DH77" s="283">
        <f t="shared" si="71"/>
        <v>6.3469738552302118E-5</v>
      </c>
      <c r="DL77" s="258">
        <v>132.94734191894531</v>
      </c>
      <c r="DM77" s="258">
        <v>0.91554129123687744</v>
      </c>
      <c r="DN77" s="258">
        <v>1632</v>
      </c>
      <c r="DO77" s="258">
        <v>1.7350004002127438E+22</v>
      </c>
      <c r="DP77" s="258">
        <v>7.7148919679858959E+21</v>
      </c>
      <c r="DR77" s="50">
        <v>210</v>
      </c>
      <c r="DS77" s="46">
        <v>0.39885239897448421</v>
      </c>
      <c r="DT77" s="46">
        <v>0.35282627273837136</v>
      </c>
      <c r="DU77" s="46">
        <v>0.40178244414601394</v>
      </c>
      <c r="DV77" s="51">
        <v>0.34342571114638015</v>
      </c>
      <c r="DW77" s="287">
        <f t="shared" si="72"/>
        <v>0.53251254905603185</v>
      </c>
      <c r="DX77" s="287">
        <f t="shared" si="27"/>
        <v>209.8457246324993</v>
      </c>
      <c r="DY77" s="281">
        <f t="shared" si="28"/>
        <v>41.345076061575512</v>
      </c>
      <c r="DZ77" s="287">
        <f t="shared" si="29"/>
        <v>41.496089945449391</v>
      </c>
      <c r="EA77" s="287">
        <f t="shared" si="30"/>
        <v>41.439850320405824</v>
      </c>
      <c r="EB77" s="287">
        <f t="shared" si="31"/>
        <v>41.484690042924406</v>
      </c>
      <c r="EC77" s="287">
        <f t="shared" si="32"/>
        <v>41.549843156841021</v>
      </c>
      <c r="ED77" s="287">
        <f t="shared" si="73"/>
        <v>-0.14642640311364374</v>
      </c>
      <c r="EE77" s="287">
        <f t="shared" si="33"/>
        <v>5.6239625043566832E-2</v>
      </c>
      <c r="EF77" s="287">
        <f t="shared" si="34"/>
        <v>1.139990252498535E-2</v>
      </c>
      <c r="EG77" s="287">
        <f t="shared" si="35"/>
        <v>1.139990252498535E-2</v>
      </c>
      <c r="EH77" s="281">
        <f t="shared" si="74"/>
        <v>-9.4774258830312874E-2</v>
      </c>
      <c r="EI77" s="281">
        <f t="shared" si="36"/>
        <v>-0.13961398134889436</v>
      </c>
      <c r="EJ77" s="281">
        <f t="shared" si="37"/>
        <v>-0.20476709526550962</v>
      </c>
    </row>
    <row r="78" spans="3:140" x14ac:dyDescent="0.25">
      <c r="C78" s="50">
        <f t="shared" si="38"/>
        <v>46</v>
      </c>
      <c r="D78" s="51">
        <v>1.8712008774941662</v>
      </c>
      <c r="E78" s="260">
        <f t="shared" si="39"/>
        <v>5.4424082492453714</v>
      </c>
      <c r="F78" s="265">
        <f t="shared" si="40"/>
        <v>14.576607063820544</v>
      </c>
      <c r="G78" s="265">
        <f t="shared" si="41"/>
        <v>-3.5765727649242289E-2</v>
      </c>
      <c r="H78" s="50">
        <v>14.492408752441406</v>
      </c>
      <c r="I78" s="216">
        <v>-50.914268493652344</v>
      </c>
      <c r="J78" s="50">
        <v>15936</v>
      </c>
      <c r="K78" s="46">
        <v>1</v>
      </c>
      <c r="L78" s="46">
        <v>1.5603877739628052E+22</v>
      </c>
      <c r="M78" s="46">
        <v>1.2846623889005881E+22</v>
      </c>
      <c r="N78" s="46">
        <v>249</v>
      </c>
      <c r="O78" s="46">
        <v>64</v>
      </c>
      <c r="P78" s="46">
        <v>0.46829030092168711</v>
      </c>
      <c r="Q78" s="46">
        <v>0.44369163156930963</v>
      </c>
      <c r="R78" s="46">
        <v>-1.0035665540463663</v>
      </c>
      <c r="S78" s="51"/>
      <c r="T78" s="315">
        <f t="shared" si="42"/>
        <v>43.454949335083903</v>
      </c>
      <c r="U78" s="315">
        <f t="shared" si="75"/>
        <v>-4.6548103204813174E-3</v>
      </c>
      <c r="V78" s="350">
        <f t="shared" si="43"/>
        <v>2.9385686553820726E-5</v>
      </c>
      <c r="W78" s="350">
        <f t="shared" si="9"/>
        <v>2.7842095354499852E-5</v>
      </c>
      <c r="X78" s="350">
        <f t="shared" si="44"/>
        <v>4.048087014836097E-5</v>
      </c>
      <c r="Y78" s="360">
        <f t="shared" si="45"/>
        <v>44.458515889130268</v>
      </c>
      <c r="Z78" s="350">
        <f t="shared" si="46"/>
        <v>2.8893534573368362E-5</v>
      </c>
      <c r="AA78" s="350">
        <f t="shared" si="47"/>
        <v>2.8352504436575429E-5</v>
      </c>
      <c r="AB78" s="350">
        <f t="shared" si="48"/>
        <v>2.8893534573368362E-5</v>
      </c>
      <c r="AC78" s="350">
        <f t="shared" si="49"/>
        <v>2.8352504436575429E-5</v>
      </c>
      <c r="AD78" s="354">
        <f t="shared" si="10"/>
        <v>44.458515889130268</v>
      </c>
      <c r="AE78" s="354">
        <f t="shared" si="78"/>
        <v>44.458515889130268</v>
      </c>
      <c r="AF78" s="354" t="str">
        <f t="shared" si="78"/>
        <v/>
      </c>
      <c r="AG78" s="354" t="str">
        <f t="shared" si="78"/>
        <v/>
      </c>
      <c r="AH78" s="354" t="str">
        <f t="shared" si="78"/>
        <v/>
      </c>
      <c r="AI78" s="348">
        <f t="shared" si="76"/>
        <v>-5.9664540584236647E-3</v>
      </c>
      <c r="AJ78" s="355">
        <f t="shared" si="50"/>
        <v>4.048087014836097E-5</v>
      </c>
      <c r="AK78" s="359">
        <f t="shared" si="51"/>
        <v>49.919328532230566</v>
      </c>
      <c r="AL78" s="355">
        <f t="shared" si="52"/>
        <v>0.39193285322305654</v>
      </c>
      <c r="AM78" s="335">
        <f t="shared" si="53"/>
        <v>-8.9866422638239349</v>
      </c>
      <c r="AN78" s="351">
        <f t="shared" si="12"/>
        <v>12.229161279636099</v>
      </c>
      <c r="AQ78" s="266">
        <f t="shared" si="13"/>
        <v>23.222811492657549</v>
      </c>
      <c r="AR78" s="283">
        <f t="shared" si="14"/>
        <v>-15.67790782405865</v>
      </c>
      <c r="AW78" s="456" t="str">
        <f>BD78</f>
        <v>SandTiger</v>
      </c>
      <c r="AX78" s="456"/>
      <c r="AY78" s="258" t="str">
        <f>BF78</f>
        <v>Black</v>
      </c>
      <c r="AZ78" s="456" t="s">
        <v>601</v>
      </c>
      <c r="BA78" s="456"/>
      <c r="BD78" s="456" t="str">
        <f>BD62</f>
        <v>SandTiger</v>
      </c>
      <c r="BE78" s="456"/>
      <c r="BF78" s="258" t="s">
        <v>599</v>
      </c>
      <c r="BG78" s="258" t="str">
        <f>BG62</f>
        <v>AFEgain=1</v>
      </c>
      <c r="BL78" s="258">
        <v>6.0505733489990234</v>
      </c>
      <c r="BM78" s="260">
        <v>54.077915191650391</v>
      </c>
      <c r="BN78">
        <v>76.310096740722656</v>
      </c>
      <c r="BO78" s="258">
        <v>44.661739349365234</v>
      </c>
      <c r="BP78" s="258">
        <v>149.30865478515625</v>
      </c>
      <c r="BQ78" s="260">
        <v>155.84846496582031</v>
      </c>
      <c r="BR78" s="258">
        <v>120.45142364501953</v>
      </c>
      <c r="BT78" s="258">
        <v>147.73663330078125</v>
      </c>
      <c r="BU78" s="258">
        <v>4.9846138954162598</v>
      </c>
      <c r="BV78" s="258">
        <v>28.127382278442383</v>
      </c>
      <c r="BW78" s="258">
        <v>21.667810440063477</v>
      </c>
      <c r="BX78" s="258">
        <v>138.47866821289062</v>
      </c>
      <c r="BY78" s="258">
        <v>5.7984285354614258</v>
      </c>
      <c r="BZ78" s="258">
        <v>6.9642176628112793</v>
      </c>
      <c r="CA78" s="258">
        <v>141.80717468261719</v>
      </c>
      <c r="CC78" s="283">
        <f t="shared" si="15"/>
        <v>14.492408752441406</v>
      </c>
      <c r="CD78" s="283">
        <f t="shared" si="16"/>
        <v>-50.914268493652344</v>
      </c>
      <c r="CF78" s="283">
        <f t="shared" si="54"/>
        <v>23.222811492657549</v>
      </c>
      <c r="CG78" s="272">
        <f t="shared" si="17"/>
        <v>28.131183601605091</v>
      </c>
      <c r="CH78" s="283">
        <f t="shared" si="55"/>
        <v>25.501115606112467</v>
      </c>
      <c r="CI78" s="272">
        <f t="shared" si="18"/>
        <v>-53.957693462647853</v>
      </c>
      <c r="CJ78" s="283">
        <f t="shared" si="56"/>
        <v>-0.1017078560321427</v>
      </c>
      <c r="CK78" s="283">
        <f t="shared" si="57"/>
        <v>25.369331276431392</v>
      </c>
      <c r="CL78" s="283">
        <f t="shared" si="58"/>
        <v>-2.5891944196975305</v>
      </c>
      <c r="CM78" s="283">
        <f t="shared" si="59"/>
        <v>31.165867858839992</v>
      </c>
      <c r="CN78" s="283">
        <f t="shared" si="60"/>
        <v>-2.5891944196975305</v>
      </c>
      <c r="CO78" s="283">
        <f t="shared" si="19"/>
        <v>-485.73206229351609</v>
      </c>
      <c r="CP78" s="268">
        <f t="shared" si="20"/>
        <v>46</v>
      </c>
      <c r="CQ78" s="283">
        <f t="shared" si="61"/>
        <v>-43.973206229351611</v>
      </c>
      <c r="CR78" s="283">
        <f t="shared" si="62"/>
        <v>29.90345625438049</v>
      </c>
      <c r="CS78" s="283">
        <f t="shared" si="63"/>
        <v>1.0881637995094815</v>
      </c>
      <c r="CT78" s="283">
        <f t="shared" si="64"/>
        <v>-483.7818080150862</v>
      </c>
      <c r="CU78" s="283">
        <f t="shared" si="21"/>
        <v>-1.9502542784299095</v>
      </c>
      <c r="CV78" s="283">
        <f t="shared" si="65"/>
        <v>4.404974572157009</v>
      </c>
      <c r="CW78" s="283">
        <f t="shared" si="66"/>
        <v>25.500236551722747</v>
      </c>
      <c r="CX78" s="283">
        <f t="shared" si="67"/>
        <v>0.21173795714530511</v>
      </c>
      <c r="CZ78" s="283">
        <f t="shared" si="22"/>
        <v>15936</v>
      </c>
      <c r="DA78" s="283">
        <f t="shared" si="23"/>
        <v>1.5603877739628052E+22</v>
      </c>
      <c r="DB78" s="283">
        <f t="shared" si="24"/>
        <v>1.2846623889005881E+22</v>
      </c>
      <c r="DC78" s="286">
        <f t="shared" si="68"/>
        <v>9.7915899470557555E+17</v>
      </c>
      <c r="DD78" s="286">
        <f t="shared" si="25"/>
        <v>8.0613854725187507E+17</v>
      </c>
      <c r="DE78" s="282">
        <f t="shared" si="69"/>
        <v>4.6576477381075441E-5</v>
      </c>
      <c r="DF78" s="282">
        <f t="shared" si="26"/>
        <v>4.1447888936789702E-5</v>
      </c>
      <c r="DG78" s="283">
        <f t="shared" si="70"/>
        <v>41.665529528682931</v>
      </c>
      <c r="DH78" s="283">
        <f t="shared" si="71"/>
        <v>6.2348181549635317E-5</v>
      </c>
      <c r="DL78" s="258">
        <v>131.75201416015625</v>
      </c>
      <c r="DM78" s="258">
        <v>1.1189949512481689</v>
      </c>
      <c r="DN78" s="258">
        <v>1632</v>
      </c>
      <c r="DO78" s="258">
        <v>1.7190898406732975E+22</v>
      </c>
      <c r="DP78" s="258">
        <v>7.6517685524217882E+21</v>
      </c>
      <c r="DR78" s="50">
        <v>209</v>
      </c>
      <c r="DS78" s="46">
        <v>0.3961665242339153</v>
      </c>
      <c r="DT78" s="46">
        <v>0.34989622756684163</v>
      </c>
      <c r="DU78" s="46">
        <v>0.39763154681968016</v>
      </c>
      <c r="DV78" s="51">
        <v>0.34147234769869367</v>
      </c>
      <c r="DW78" s="287">
        <f t="shared" si="72"/>
        <v>0.52855963238700743</v>
      </c>
      <c r="DX78" s="287">
        <f t="shared" si="27"/>
        <v>208.28800986259623</v>
      </c>
      <c r="DY78" s="281">
        <f t="shared" si="28"/>
        <v>41.339651831711535</v>
      </c>
      <c r="DZ78" s="287">
        <f t="shared" si="29"/>
        <v>41.45110081863826</v>
      </c>
      <c r="EA78" s="287">
        <f t="shared" si="30"/>
        <v>41.43716999446513</v>
      </c>
      <c r="EB78" s="287">
        <f t="shared" si="31"/>
        <v>41.485050523720297</v>
      </c>
      <c r="EC78" s="287">
        <f t="shared" si="32"/>
        <v>41.55655968009156</v>
      </c>
      <c r="ED78" s="287">
        <f t="shared" si="73"/>
        <v>-0.19141552992477529</v>
      </c>
      <c r="EE78" s="287">
        <f t="shared" si="33"/>
        <v>1.3930824173129963E-2</v>
      </c>
      <c r="EF78" s="287">
        <f t="shared" si="34"/>
        <v>-3.3949705082036985E-2</v>
      </c>
      <c r="EG78" s="287">
        <f t="shared" si="35"/>
        <v>-3.3949705082036985E-2</v>
      </c>
      <c r="EH78" s="281">
        <f t="shared" si="74"/>
        <v>-9.7518162753594595E-2</v>
      </c>
      <c r="EI78" s="281">
        <f t="shared" si="36"/>
        <v>-0.14539869200876154</v>
      </c>
      <c r="EJ78" s="281">
        <f t="shared" si="37"/>
        <v>-0.21690784838002486</v>
      </c>
    </row>
    <row r="79" spans="3:140" x14ac:dyDescent="0.25">
      <c r="C79" s="50">
        <f t="shared" si="38"/>
        <v>47</v>
      </c>
      <c r="D79" s="51">
        <v>2.3118190478995939</v>
      </c>
      <c r="E79" s="260">
        <f t="shared" si="39"/>
        <v>7.2790767543625634</v>
      </c>
      <c r="F79" s="265">
        <f t="shared" si="40"/>
        <v>14.540743640282615</v>
      </c>
      <c r="G79" s="265">
        <f t="shared" si="41"/>
        <v>-3.595760852091584E-2</v>
      </c>
      <c r="H79" s="50">
        <v>14.247287750244141</v>
      </c>
      <c r="I79" s="216">
        <v>-50.7108154296875</v>
      </c>
      <c r="J79" s="50">
        <v>15872</v>
      </c>
      <c r="K79" s="46">
        <v>1</v>
      </c>
      <c r="L79" s="46">
        <v>1.5269525401480267E+22</v>
      </c>
      <c r="M79" s="46">
        <v>1.2589518470361203E+22</v>
      </c>
      <c r="N79" s="46">
        <v>248</v>
      </c>
      <c r="O79" s="46">
        <v>64</v>
      </c>
      <c r="P79" s="46">
        <v>0.45846304095708967</v>
      </c>
      <c r="Q79" s="46">
        <v>0.43429164377708601</v>
      </c>
      <c r="R79" s="46">
        <v>-1.003616550469514</v>
      </c>
      <c r="S79" s="51"/>
      <c r="T79" s="315">
        <f t="shared" si="42"/>
        <v>43.449091551764901</v>
      </c>
      <c r="U79" s="315">
        <f t="shared" si="75"/>
        <v>-5.8577833190014417E-3</v>
      </c>
      <c r="V79" s="350">
        <f t="shared" si="43"/>
        <v>2.8885020221590833E-5</v>
      </c>
      <c r="W79" s="350">
        <f t="shared" si="9"/>
        <v>2.7362124733939391E-5</v>
      </c>
      <c r="X79" s="350">
        <f t="shared" si="44"/>
        <v>3.9787312841625398E-5</v>
      </c>
      <c r="Y79" s="360">
        <f t="shared" si="45"/>
        <v>44.452708102234418</v>
      </c>
      <c r="Z79" s="350">
        <f t="shared" si="46"/>
        <v>2.8401327240917586E-5</v>
      </c>
      <c r="AA79" s="350">
        <f t="shared" si="47"/>
        <v>2.7863863230207009E-5</v>
      </c>
      <c r="AB79" s="350">
        <f t="shared" si="48"/>
        <v>2.8401327240917586E-5</v>
      </c>
      <c r="AC79" s="350">
        <f t="shared" si="49"/>
        <v>2.7863863230207009E-5</v>
      </c>
      <c r="AD79" s="354">
        <f t="shared" si="10"/>
        <v>44.452708102234418</v>
      </c>
      <c r="AE79" s="354">
        <f t="shared" si="78"/>
        <v>44.452708102234418</v>
      </c>
      <c r="AF79" s="354" t="str">
        <f t="shared" si="78"/>
        <v/>
      </c>
      <c r="AG79" s="354" t="str">
        <f t="shared" si="78"/>
        <v/>
      </c>
      <c r="AH79" s="354" t="str">
        <f t="shared" si="78"/>
        <v/>
      </c>
      <c r="AI79" s="348">
        <f t="shared" si="76"/>
        <v>-5.8077868958505974E-3</v>
      </c>
      <c r="AJ79" s="355">
        <f t="shared" si="50"/>
        <v>3.9787312841625398E-5</v>
      </c>
      <c r="AK79" s="359">
        <f t="shared" si="51"/>
        <v>49.765286797964791</v>
      </c>
      <c r="AL79" s="355">
        <f t="shared" si="52"/>
        <v>0.2765286797964791</v>
      </c>
      <c r="AM79" s="335">
        <f t="shared" si="53"/>
        <v>-9.1367468737479136</v>
      </c>
      <c r="AN79" s="351">
        <f t="shared" si="12"/>
        <v>12.079056669712118</v>
      </c>
      <c r="AQ79" s="266">
        <f t="shared" si="13"/>
        <v>23.074643915360777</v>
      </c>
      <c r="AR79" s="283">
        <f t="shared" si="14"/>
        <v>-15.811975828280382</v>
      </c>
      <c r="BL79" s="258">
        <v>8.6477193832397461</v>
      </c>
      <c r="BM79" s="260">
        <v>50.659866333007812</v>
      </c>
      <c r="BN79">
        <v>13.270927429199219</v>
      </c>
      <c r="BO79" s="258">
        <v>38.492774963378906</v>
      </c>
      <c r="BP79" s="258">
        <v>126.87877655029297</v>
      </c>
      <c r="BQ79" s="260">
        <v>155.13082885742187</v>
      </c>
      <c r="BR79" s="258">
        <v>114.93064117431641</v>
      </c>
      <c r="BT79" s="258">
        <v>146.79911804199219</v>
      </c>
      <c r="BU79" s="258">
        <v>4.6794333457946777</v>
      </c>
      <c r="BV79" s="258">
        <v>27.357839584350586</v>
      </c>
      <c r="BW79" s="258">
        <v>20.650543212890625</v>
      </c>
      <c r="BX79" s="258">
        <v>137.08021545410156</v>
      </c>
      <c r="BY79" s="258">
        <v>6.4087891578674316</v>
      </c>
      <c r="BZ79" s="258">
        <v>6.9183182716369629</v>
      </c>
      <c r="CA79" s="258">
        <v>146.89352416992187</v>
      </c>
      <c r="CC79" s="283">
        <f t="shared" si="15"/>
        <v>14.247287750244141</v>
      </c>
      <c r="CD79" s="283">
        <f t="shared" si="16"/>
        <v>-50.7108154296875</v>
      </c>
      <c r="CF79" s="283">
        <f t="shared" si="54"/>
        <v>23.074643915360777</v>
      </c>
      <c r="CG79" s="272">
        <f t="shared" si="17"/>
        <v>28.097334154625138</v>
      </c>
      <c r="CH79" s="283">
        <f t="shared" si="55"/>
        <v>25.401929580253761</v>
      </c>
      <c r="CI79" s="272">
        <f t="shared" si="18"/>
        <v>-53.454013737204278</v>
      </c>
      <c r="CJ79" s="283">
        <f t="shared" si="56"/>
        <v>-0.10075844211701331</v>
      </c>
      <c r="CK79" s="283">
        <f t="shared" si="57"/>
        <v>25.273095089156026</v>
      </c>
      <c r="CL79" s="283">
        <f t="shared" si="58"/>
        <v>-2.5551303322235146</v>
      </c>
      <c r="CM79" s="283">
        <f t="shared" si="59"/>
        <v>31.069631671564625</v>
      </c>
      <c r="CN79" s="283">
        <f t="shared" si="60"/>
        <v>-2.5551303322235146</v>
      </c>
      <c r="CO79" s="283">
        <f t="shared" si="19"/>
        <v>-482.31096835515604</v>
      </c>
      <c r="CP79" s="268">
        <f t="shared" si="20"/>
        <v>47</v>
      </c>
      <c r="CQ79" s="283">
        <f t="shared" si="61"/>
        <v>-43.531096835515605</v>
      </c>
      <c r="CR79" s="283">
        <f t="shared" si="62"/>
        <v>29.875995532522165</v>
      </c>
      <c r="CS79" s="283">
        <f t="shared" si="63"/>
        <v>1.0924127146328648</v>
      </c>
      <c r="CT79" s="283">
        <f t="shared" si="64"/>
        <v>-479.8690941492311</v>
      </c>
      <c r="CU79" s="283">
        <f t="shared" si="21"/>
        <v>-2.4418742059249325</v>
      </c>
      <c r="CV79" s="283">
        <f t="shared" si="65"/>
        <v>4.4558125794075067</v>
      </c>
      <c r="CW79" s="283">
        <f t="shared" si="66"/>
        <v>25.401033616922877</v>
      </c>
      <c r="CX79" s="283">
        <f t="shared" si="67"/>
        <v>0.21334852266864854</v>
      </c>
      <c r="CZ79" s="283">
        <f t="shared" si="22"/>
        <v>15872</v>
      </c>
      <c r="DA79" s="283">
        <f t="shared" si="23"/>
        <v>1.5269525401480267E+22</v>
      </c>
      <c r="DB79" s="283">
        <f t="shared" si="24"/>
        <v>1.2589518470361203E+22</v>
      </c>
      <c r="DC79" s="286">
        <f t="shared" si="68"/>
        <v>9.6204167096019827E+17</v>
      </c>
      <c r="DD79" s="286">
        <f t="shared" si="25"/>
        <v>7.9319042782013619E+17</v>
      </c>
      <c r="DE79" s="282">
        <f t="shared" si="69"/>
        <v>4.566080665654065E-5</v>
      </c>
      <c r="DF79" s="282">
        <f t="shared" si="26"/>
        <v>4.0755244801655826E-5</v>
      </c>
      <c r="DG79" s="283">
        <f t="shared" si="70"/>
        <v>41.750989461158916</v>
      </c>
      <c r="DH79" s="283">
        <f t="shared" si="71"/>
        <v>6.1203751873303326E-5</v>
      </c>
      <c r="DL79" s="258">
        <v>130.25198364257812</v>
      </c>
      <c r="DM79" s="258">
        <v>2.0345363616943359</v>
      </c>
      <c r="DN79" s="258">
        <v>1824</v>
      </c>
      <c r="DO79" s="258">
        <v>1.897968341582363E+22</v>
      </c>
      <c r="DP79" s="258">
        <v>8.486496458694192E+21</v>
      </c>
      <c r="DR79" s="50">
        <v>208</v>
      </c>
      <c r="DS79" s="46">
        <v>0.39580026858747408</v>
      </c>
      <c r="DT79" s="46">
        <v>0.34965205713588082</v>
      </c>
      <c r="DU79" s="46">
        <v>0.39189354169210111</v>
      </c>
      <c r="DV79" s="51">
        <v>0.33780979123428151</v>
      </c>
      <c r="DW79" s="287">
        <f t="shared" si="72"/>
        <v>0.52812348335713111</v>
      </c>
      <c r="DX79" s="287">
        <f t="shared" si="27"/>
        <v>208.11613783932771</v>
      </c>
      <c r="DY79" s="281">
        <f t="shared" si="28"/>
        <v>41.334547996316886</v>
      </c>
      <c r="DZ79" s="287">
        <f t="shared" si="29"/>
        <v>41.457549782112004</v>
      </c>
      <c r="EA79" s="287">
        <f t="shared" si="30"/>
        <v>41.434422224177837</v>
      </c>
      <c r="EB79" s="287">
        <f t="shared" si="31"/>
        <v>41.485265201808161</v>
      </c>
      <c r="EC79" s="287">
        <f t="shared" si="32"/>
        <v>41.56299648802888</v>
      </c>
      <c r="ED79" s="287">
        <f t="shared" si="73"/>
        <v>-0.18496656645103116</v>
      </c>
      <c r="EE79" s="287">
        <f t="shared" si="33"/>
        <v>2.3127557934166987E-2</v>
      </c>
      <c r="EF79" s="287">
        <f t="shared" si="34"/>
        <v>-2.7715419696157539E-2</v>
      </c>
      <c r="EG79" s="287">
        <f t="shared" si="35"/>
        <v>-2.7715419696157539E-2</v>
      </c>
      <c r="EH79" s="281">
        <f t="shared" si="74"/>
        <v>-9.9874227860951237E-2</v>
      </c>
      <c r="EI79" s="281">
        <f t="shared" si="36"/>
        <v>-0.15071720549127576</v>
      </c>
      <c r="EJ79" s="281">
        <f t="shared" si="37"/>
        <v>-0.228448491711994</v>
      </c>
    </row>
    <row r="80" spans="3:140" x14ac:dyDescent="0.25">
      <c r="C80" s="50">
        <f t="shared" si="38"/>
        <v>48</v>
      </c>
      <c r="D80" s="51">
        <v>3.8114433594133184</v>
      </c>
      <c r="E80" s="260">
        <f t="shared" si="39"/>
        <v>11.621789404975409</v>
      </c>
      <c r="F80" s="265">
        <f t="shared" si="40"/>
        <v>14.504698795143955</v>
      </c>
      <c r="G80" s="265">
        <f t="shared" si="41"/>
        <v>-3.6128644151206334E-2</v>
      </c>
      <c r="H80" s="50">
        <v>14.041718482971191</v>
      </c>
      <c r="I80" s="216">
        <v>-50.303909301757813</v>
      </c>
      <c r="J80" s="50">
        <v>15424</v>
      </c>
      <c r="K80" s="46">
        <v>1</v>
      </c>
      <c r="L80" s="46">
        <v>1.4618114811640616E+22</v>
      </c>
      <c r="M80" s="46">
        <v>1.2065507650746827E+22</v>
      </c>
      <c r="N80" s="46">
        <v>241</v>
      </c>
      <c r="O80" s="46">
        <v>64</v>
      </c>
      <c r="P80" s="46">
        <v>0.43874748214612708</v>
      </c>
      <c r="Q80" s="46">
        <v>0.41597997924678021</v>
      </c>
      <c r="R80" s="46">
        <v>-1.0058549671364529</v>
      </c>
      <c r="S80" s="51"/>
      <c r="T80" s="315">
        <f t="shared" si="42"/>
        <v>43.474164584595037</v>
      </c>
      <c r="U80" s="315">
        <f t="shared" si="75"/>
        <v>2.5073032830135844E-2</v>
      </c>
      <c r="V80" s="350">
        <f t="shared" si="43"/>
        <v>2.8445765180635833E-5</v>
      </c>
      <c r="W80" s="350">
        <f t="shared" si="9"/>
        <v>2.696965633083378E-5</v>
      </c>
      <c r="X80" s="350">
        <f t="shared" si="44"/>
        <v>3.9198519351056572E-5</v>
      </c>
      <c r="Y80" s="360">
        <f t="shared" si="45"/>
        <v>44.480019551731488</v>
      </c>
      <c r="Z80" s="350">
        <f t="shared" si="46"/>
        <v>2.7967940904126305E-5</v>
      </c>
      <c r="AA80" s="350">
        <f t="shared" si="47"/>
        <v>2.7464853920937849E-5</v>
      </c>
      <c r="AB80" s="350">
        <f t="shared" si="48"/>
        <v>2.7967940904126305E-5</v>
      </c>
      <c r="AC80" s="350">
        <f t="shared" si="49"/>
        <v>2.7464853920937849E-5</v>
      </c>
      <c r="AD80" s="354">
        <f t="shared" si="10"/>
        <v>44.480019551731495</v>
      </c>
      <c r="AE80" s="354">
        <f t="shared" si="78"/>
        <v>44.480019551731495</v>
      </c>
      <c r="AF80" s="354" t="str">
        <f t="shared" si="78"/>
        <v/>
      </c>
      <c r="AG80" s="354" t="str">
        <f t="shared" si="78"/>
        <v/>
      </c>
      <c r="AH80" s="354" t="str">
        <f t="shared" si="78"/>
        <v/>
      </c>
      <c r="AI80" s="348">
        <f t="shared" si="76"/>
        <v>2.7311449497076978E-2</v>
      </c>
      <c r="AJ80" s="355">
        <f t="shared" si="50"/>
        <v>3.9198519351056572E-5</v>
      </c>
      <c r="AK80" s="359">
        <f t="shared" si="51"/>
        <v>50.489676848991849</v>
      </c>
      <c r="AL80" s="355">
        <f t="shared" si="52"/>
        <v>0.24896768489918486</v>
      </c>
      <c r="AM80" s="335">
        <f t="shared" si="53"/>
        <v>-9.2662457944791061</v>
      </c>
      <c r="AN80" s="351">
        <f t="shared" si="12"/>
        <v>11.949557748980926</v>
      </c>
      <c r="AQ80" s="266">
        <f t="shared" si="13"/>
        <v>22.948405235648455</v>
      </c>
      <c r="AR80" s="283">
        <f t="shared" si="14"/>
        <v>-15.742590768537269</v>
      </c>
      <c r="BL80" s="258">
        <v>9.7231121063232422</v>
      </c>
      <c r="BM80" s="260">
        <v>134.13490295410156</v>
      </c>
      <c r="BN80">
        <v>66.816253662109375</v>
      </c>
      <c r="BO80" s="258">
        <v>10.421271324157715</v>
      </c>
      <c r="BP80" s="258">
        <v>138.43318176269531</v>
      </c>
      <c r="BQ80" s="260">
        <v>154.70343017578125</v>
      </c>
      <c r="BR80" s="258">
        <v>110.22406005859375</v>
      </c>
      <c r="BT80" s="258">
        <v>145.58035278320312</v>
      </c>
      <c r="BU80" s="258">
        <v>4.6794333457946777</v>
      </c>
      <c r="BV80" s="258">
        <v>26.594156265258789</v>
      </c>
      <c r="BW80" s="258">
        <v>21.769536972045898</v>
      </c>
      <c r="BX80" s="258">
        <v>135.9942626953125</v>
      </c>
      <c r="BY80" s="258">
        <v>5.7984285354614258</v>
      </c>
      <c r="BZ80" s="258">
        <v>6.7002973556518555</v>
      </c>
      <c r="CA80" s="258">
        <v>146.6900634765625</v>
      </c>
      <c r="CC80" s="283">
        <f t="shared" si="15"/>
        <v>14.041718482971191</v>
      </c>
      <c r="CD80" s="283">
        <f t="shared" si="16"/>
        <v>-50.303909301757813</v>
      </c>
      <c r="CF80" s="283">
        <f t="shared" si="54"/>
        <v>22.948405235648455</v>
      </c>
      <c r="CG80" s="272">
        <f t="shared" si="17"/>
        <v>28.063140271251417</v>
      </c>
      <c r="CH80" s="283">
        <f t="shared" si="55"/>
        <v>25.302125968009275</v>
      </c>
      <c r="CI80" s="272">
        <f t="shared" si="18"/>
        <v>-52.948296699527319</v>
      </c>
      <c r="CJ80" s="283">
        <f t="shared" si="56"/>
        <v>-9.9805187958796629E-2</v>
      </c>
      <c r="CK80" s="283">
        <f t="shared" si="57"/>
        <v>25.176212345589182</v>
      </c>
      <c r="CL80" s="283">
        <f t="shared" si="58"/>
        <v>-2.5210931023689334</v>
      </c>
      <c r="CM80" s="283">
        <f t="shared" si="59"/>
        <v>30.972748927997781</v>
      </c>
      <c r="CN80" s="283">
        <f t="shared" si="60"/>
        <v>-2.5210931023689334</v>
      </c>
      <c r="CO80" s="283">
        <f t="shared" si="19"/>
        <v>-478.87531425660904</v>
      </c>
      <c r="CP80" s="268">
        <f t="shared" si="20"/>
        <v>48</v>
      </c>
      <c r="CQ80" s="283">
        <f t="shared" si="61"/>
        <v>-43.087531425660906</v>
      </c>
      <c r="CR80" s="283">
        <f t="shared" si="62"/>
        <v>29.848274293373663</v>
      </c>
      <c r="CS80" s="283">
        <f t="shared" si="63"/>
        <v>1.0967217096603976</v>
      </c>
      <c r="CT80" s="283">
        <f t="shared" si="64"/>
        <v>-475.9511355541681</v>
      </c>
      <c r="CU80" s="283">
        <f t="shared" si="21"/>
        <v>-2.9241787024409689</v>
      </c>
      <c r="CV80" s="283">
        <f t="shared" si="65"/>
        <v>4.5075821297559031</v>
      </c>
      <c r="CW80" s="283">
        <f t="shared" si="66"/>
        <v>25.301212666977523</v>
      </c>
      <c r="CX80" s="283">
        <f t="shared" si="67"/>
        <v>0.21497925803524795</v>
      </c>
      <c r="CZ80" s="283">
        <f t="shared" si="22"/>
        <v>15424</v>
      </c>
      <c r="DA80" s="283">
        <f t="shared" si="23"/>
        <v>1.4618114811640616E+22</v>
      </c>
      <c r="DB80" s="283">
        <f t="shared" si="24"/>
        <v>1.2065507650746827E+22</v>
      </c>
      <c r="DC80" s="286">
        <f t="shared" si="68"/>
        <v>9.4775121963437606E+17</v>
      </c>
      <c r="DD80" s="286">
        <f t="shared" si="25"/>
        <v>7.8225542341460237E+17</v>
      </c>
      <c r="DE80" s="282">
        <f t="shared" si="69"/>
        <v>4.4896356085055795E-5</v>
      </c>
      <c r="DF80" s="282">
        <f t="shared" si="26"/>
        <v>4.0170289842822943E-5</v>
      </c>
      <c r="DG80" s="283">
        <f t="shared" si="70"/>
        <v>41.820074888675578</v>
      </c>
      <c r="DH80" s="283">
        <f t="shared" si="71"/>
        <v>6.0243962152007656E-5</v>
      </c>
      <c r="DL80" s="258">
        <v>129.59573364257812</v>
      </c>
      <c r="DM80" s="258">
        <v>0.71208769083023071</v>
      </c>
      <c r="DN80" s="258">
        <v>1824</v>
      </c>
      <c r="DO80" s="258">
        <v>1.7578285943345583E+22</v>
      </c>
      <c r="DP80" s="258">
        <v>8.3737966619564463E+21</v>
      </c>
      <c r="DR80" s="50">
        <v>207</v>
      </c>
      <c r="DS80" s="46">
        <v>0.39262605298498354</v>
      </c>
      <c r="DT80" s="46">
        <v>0.34635575631790988</v>
      </c>
      <c r="DU80" s="46">
        <v>0.39372481992430719</v>
      </c>
      <c r="DV80" s="51">
        <v>0.33890855817360516</v>
      </c>
      <c r="DW80" s="287">
        <f t="shared" si="72"/>
        <v>0.52356234339104113</v>
      </c>
      <c r="DX80" s="287">
        <f t="shared" si="27"/>
        <v>206.31874222295943</v>
      </c>
      <c r="DY80" s="281">
        <f t="shared" si="28"/>
        <v>41.329764695732848</v>
      </c>
      <c r="DZ80" s="287">
        <f t="shared" si="29"/>
        <v>41.417183335392203</v>
      </c>
      <c r="EA80" s="287">
        <f t="shared" si="30"/>
        <v>41.431607009543939</v>
      </c>
      <c r="EB80" s="287">
        <f t="shared" si="31"/>
        <v>41.485334077188</v>
      </c>
      <c r="EC80" s="287">
        <f t="shared" si="32"/>
        <v>41.56915358065298</v>
      </c>
      <c r="ED80" s="287">
        <f t="shared" si="73"/>
        <v>-0.22533301317083243</v>
      </c>
      <c r="EE80" s="287">
        <f t="shared" si="33"/>
        <v>-1.4423674151736066E-2</v>
      </c>
      <c r="EF80" s="287">
        <f t="shared" si="34"/>
        <v>-6.8150741795797387E-2</v>
      </c>
      <c r="EG80" s="287">
        <f t="shared" si="35"/>
        <v>-6.8150741795797387E-2</v>
      </c>
      <c r="EH80" s="281">
        <f t="shared" si="74"/>
        <v>-0.10184231381109043</v>
      </c>
      <c r="EI80" s="281">
        <f t="shared" si="36"/>
        <v>-0.15556938145515176</v>
      </c>
      <c r="EJ80" s="281">
        <f t="shared" si="37"/>
        <v>-0.23938888492013177</v>
      </c>
    </row>
    <row r="81" spans="3:140" x14ac:dyDescent="0.25">
      <c r="C81" s="50">
        <f t="shared" si="38"/>
        <v>49</v>
      </c>
      <c r="D81" s="51">
        <v>14.451160955384559</v>
      </c>
      <c r="E81" s="260">
        <f t="shared" si="39"/>
        <v>23.198054763670047</v>
      </c>
      <c r="F81" s="265">
        <f t="shared" si="40"/>
        <v>14.468493154471833</v>
      </c>
      <c r="G81" s="265">
        <f t="shared" si="41"/>
        <v>-3.6279272161548491E-2</v>
      </c>
      <c r="H81" s="50">
        <v>41.213520050048828</v>
      </c>
      <c r="I81" s="216">
        <v>-53.966075897216797</v>
      </c>
      <c r="J81" s="50">
        <v>5504</v>
      </c>
      <c r="K81" s="46">
        <v>3</v>
      </c>
      <c r="L81" s="46">
        <v>1.6073123952132014E+22</v>
      </c>
      <c r="M81" s="46">
        <v>1.165044957580475E+22</v>
      </c>
      <c r="N81" s="46">
        <v>86</v>
      </c>
      <c r="O81" s="46">
        <v>64</v>
      </c>
      <c r="P81" s="46">
        <v>0.44216565952511749</v>
      </c>
      <c r="Q81" s="46">
        <v>0.45327473600683638</v>
      </c>
      <c r="R81" s="46">
        <v>-0.89769269960043274</v>
      </c>
      <c r="S81" s="51"/>
      <c r="T81" s="315">
        <f t="shared" si="42"/>
        <v>45.710790519352116</v>
      </c>
      <c r="U81" s="315">
        <f t="shared" si="75"/>
        <v>2.2366259347570789</v>
      </c>
      <c r="V81" s="350">
        <f t="shared" si="43"/>
        <v>2.6778443527441709E-5</v>
      </c>
      <c r="W81" s="350">
        <f t="shared" si="9"/>
        <v>2.7451231589561312E-5</v>
      </c>
      <c r="X81" s="350">
        <f t="shared" si="44"/>
        <v>3.8349121939571364E-5</v>
      </c>
      <c r="Y81" s="360">
        <f t="shared" si="45"/>
        <v>46.60848321895255</v>
      </c>
      <c r="Z81" s="350">
        <f t="shared" si="46"/>
        <v>2.634507697345353E-5</v>
      </c>
      <c r="AA81" s="350">
        <f t="shared" si="47"/>
        <v>2.7867401615488339E-5</v>
      </c>
      <c r="AB81" s="350">
        <f t="shared" si="48"/>
        <v>2.634507697345353E-5</v>
      </c>
      <c r="AC81" s="350">
        <f t="shared" si="49"/>
        <v>2.7867401615488339E-5</v>
      </c>
      <c r="AD81" s="354">
        <f t="shared" si="10"/>
        <v>46.608483218952564</v>
      </c>
      <c r="AE81" s="354" t="str">
        <f t="shared" si="78"/>
        <v/>
      </c>
      <c r="AF81" s="354">
        <f t="shared" si="78"/>
        <v>46.608483218952564</v>
      </c>
      <c r="AG81" s="354" t="str">
        <f t="shared" si="78"/>
        <v/>
      </c>
      <c r="AH81" s="354" t="str">
        <f t="shared" si="78"/>
        <v/>
      </c>
      <c r="AI81" s="348">
        <f t="shared" si="76"/>
        <v>2.1284636672210695</v>
      </c>
      <c r="AJ81" s="355">
        <f t="shared" si="50"/>
        <v>3.8349121939571364E-5</v>
      </c>
      <c r="AK81" s="359">
        <f t="shared" si="51"/>
        <v>52.503907799184162</v>
      </c>
      <c r="AL81" s="355">
        <f t="shared" si="52"/>
        <v>0.35039077991841622</v>
      </c>
      <c r="AM81" s="335">
        <f t="shared" si="53"/>
        <v>-9.4565305566908791</v>
      </c>
      <c r="AN81" s="351">
        <f t="shared" si="12"/>
        <v>11.759272986769155</v>
      </c>
      <c r="AQ81" s="266">
        <f t="shared" si="13"/>
        <v>32.300794184704593</v>
      </c>
      <c r="AR81" s="283">
        <f t="shared" si="14"/>
        <v>-19.742278432182829</v>
      </c>
      <c r="BL81" s="258">
        <v>5.1723418235778809</v>
      </c>
      <c r="BM81" s="260">
        <v>128.20086669921875</v>
      </c>
      <c r="BN81">
        <v>42.316123962402344</v>
      </c>
      <c r="BO81" s="258">
        <v>5.0219845771789551</v>
      </c>
      <c r="BP81" s="258">
        <v>165.10491943359375</v>
      </c>
      <c r="BQ81" s="260">
        <v>155.20230102539062</v>
      </c>
      <c r="BR81" s="258">
        <v>102.19669342041016</v>
      </c>
      <c r="BT81" s="258">
        <v>144.424072265625</v>
      </c>
      <c r="BU81" s="258">
        <v>5.3915209770202637</v>
      </c>
      <c r="BV81" s="258">
        <v>25.982818603515625</v>
      </c>
      <c r="BW81" s="258">
        <v>23.702346801757813</v>
      </c>
      <c r="BX81" s="258">
        <v>134.95518493652344</v>
      </c>
      <c r="BY81" s="258">
        <v>5.4932479858398437</v>
      </c>
      <c r="BZ81" s="258">
        <v>6.6106967926025391</v>
      </c>
      <c r="CA81" s="258">
        <v>150.86087036132812</v>
      </c>
      <c r="CC81" s="283">
        <f t="shared" si="15"/>
        <v>41.213520050048828</v>
      </c>
      <c r="CD81" s="283">
        <f t="shared" si="16"/>
        <v>-53.966075897216797</v>
      </c>
      <c r="CF81" s="283">
        <f t="shared" si="54"/>
        <v>32.300794184704593</v>
      </c>
      <c r="CG81" s="272">
        <f t="shared" si="17"/>
        <v>28.028626850886774</v>
      </c>
      <c r="CH81" s="283">
        <f t="shared" si="55"/>
        <v>25.201787340113825</v>
      </c>
      <c r="CI81" s="272">
        <f t="shared" si="18"/>
        <v>-52.440587191046518</v>
      </c>
      <c r="CJ81" s="283">
        <f t="shared" si="56"/>
        <v>-9.8848178081596044E-2</v>
      </c>
      <c r="CK81" s="283">
        <f t="shared" si="57"/>
        <v>25.07876470274406</v>
      </c>
      <c r="CL81" s="283">
        <f t="shared" si="58"/>
        <v>-2.4870959210935335</v>
      </c>
      <c r="CM81" s="283">
        <f t="shared" si="59"/>
        <v>30.875301285152659</v>
      </c>
      <c r="CN81" s="283">
        <f t="shared" si="60"/>
        <v>-2.4870959210935335</v>
      </c>
      <c r="CO81" s="283">
        <f t="shared" si="19"/>
        <v>-475.42581925614809</v>
      </c>
      <c r="CP81" s="268">
        <f t="shared" si="20"/>
        <v>49</v>
      </c>
      <c r="CQ81" s="283">
        <f t="shared" si="61"/>
        <v>-42.642581925614806</v>
      </c>
      <c r="CR81" s="283">
        <f t="shared" si="62"/>
        <v>29.820313437622229</v>
      </c>
      <c r="CS81" s="283">
        <f t="shared" si="63"/>
        <v>1.1010882075617319</v>
      </c>
      <c r="CT81" s="283">
        <f t="shared" si="64"/>
        <v>-472.02864104697676</v>
      </c>
      <c r="CU81" s="283">
        <f t="shared" si="21"/>
        <v>-3.3971782091713152</v>
      </c>
      <c r="CV81" s="283">
        <f t="shared" si="65"/>
        <v>4.5602821790828685</v>
      </c>
      <c r="CW81" s="283">
        <f t="shared" si="66"/>
        <v>25.200856265786335</v>
      </c>
      <c r="CX81" s="283">
        <f t="shared" si="67"/>
        <v>0.21663011678705954</v>
      </c>
      <c r="CZ81" s="283">
        <f t="shared" si="22"/>
        <v>5504</v>
      </c>
      <c r="DA81" s="283">
        <f t="shared" si="23"/>
        <v>1.6073123952132014E+22</v>
      </c>
      <c r="DB81" s="283">
        <f t="shared" si="24"/>
        <v>1.165044957580475E+22</v>
      </c>
      <c r="DC81" s="286">
        <f t="shared" si="68"/>
        <v>2.9202623459542175E+18</v>
      </c>
      <c r="DD81" s="286">
        <f t="shared" si="25"/>
        <v>2.1167241235110374E+18</v>
      </c>
      <c r="DE81" s="282">
        <f t="shared" si="69"/>
        <v>1.5041347541149303E-4</v>
      </c>
      <c r="DF81" s="282">
        <f t="shared" si="26"/>
        <v>1.1155609405280081E-4</v>
      </c>
      <c r="DG81" s="283">
        <f t="shared" si="70"/>
        <v>36.562956561045674</v>
      </c>
      <c r="DH81" s="283">
        <f t="shared" si="71"/>
        <v>1.8726712393178136E-4</v>
      </c>
      <c r="DL81" s="258">
        <v>128.251953125</v>
      </c>
      <c r="DM81" s="258">
        <v>0.71208769083023071</v>
      </c>
      <c r="DN81" s="258">
        <v>1824</v>
      </c>
      <c r="DO81" s="258">
        <v>1.871047213665981E+22</v>
      </c>
      <c r="DP81" s="258">
        <v>8.3103850116180733E+21</v>
      </c>
      <c r="DR81" s="50">
        <v>206</v>
      </c>
      <c r="DS81" s="46">
        <v>0.39152728604565989</v>
      </c>
      <c r="DT81" s="46">
        <v>0.34562324502502745</v>
      </c>
      <c r="DU81" s="46">
        <v>0.38603345134904166</v>
      </c>
      <c r="DV81" s="51">
        <v>0.34147234769869367</v>
      </c>
      <c r="DW81" s="287">
        <f t="shared" si="72"/>
        <v>0.52225381111094837</v>
      </c>
      <c r="DX81" s="287">
        <f t="shared" si="27"/>
        <v>205.80309258238694</v>
      </c>
      <c r="DY81" s="281">
        <f t="shared" si="28"/>
        <v>41.325300637328084</v>
      </c>
      <c r="DZ81" s="287">
        <f t="shared" si="29"/>
        <v>41.436662687689967</v>
      </c>
      <c r="EA81" s="287">
        <f t="shared" si="30"/>
        <v>41.428724350563428</v>
      </c>
      <c r="EB81" s="287">
        <f t="shared" si="31"/>
        <v>41.485257149859819</v>
      </c>
      <c r="EC81" s="287">
        <f t="shared" si="32"/>
        <v>41.575030957963854</v>
      </c>
      <c r="ED81" s="287">
        <f t="shared" si="73"/>
        <v>-0.20585366087306767</v>
      </c>
      <c r="EE81" s="287">
        <f t="shared" si="33"/>
        <v>7.9383371265393521E-3</v>
      </c>
      <c r="EF81" s="287">
        <f t="shared" si="34"/>
        <v>-4.8594462169852193E-2</v>
      </c>
      <c r="EG81" s="287">
        <f t="shared" si="35"/>
        <v>-4.8594462169852193E-2</v>
      </c>
      <c r="EH81" s="281">
        <f t="shared" si="74"/>
        <v>-0.10342371323534394</v>
      </c>
      <c r="EI81" s="281">
        <f t="shared" si="36"/>
        <v>-0.15995651253173548</v>
      </c>
      <c r="EJ81" s="281">
        <f t="shared" si="37"/>
        <v>-0.24973032063576994</v>
      </c>
    </row>
    <row r="82" spans="3:140" x14ac:dyDescent="0.25">
      <c r="C82" s="50">
        <f t="shared" si="38"/>
        <v>50</v>
      </c>
      <c r="D82" s="51">
        <v>10.793087154864846</v>
      </c>
      <c r="E82" s="260">
        <f t="shared" si="39"/>
        <v>20.662913680606639</v>
      </c>
      <c r="F82" s="265">
        <f t="shared" si="40"/>
        <v>14.432146908889484</v>
      </c>
      <c r="G82" s="265">
        <f t="shared" si="41"/>
        <v>-3.6409925821544918E-2</v>
      </c>
      <c r="H82" s="50">
        <v>40.533821105957031</v>
      </c>
      <c r="I82" s="216">
        <v>-53.050533294677734</v>
      </c>
      <c r="J82" s="50">
        <v>5504</v>
      </c>
      <c r="K82" s="46">
        <v>3</v>
      </c>
      <c r="L82" s="46">
        <v>1.5786618586512274E+22</v>
      </c>
      <c r="M82" s="46">
        <v>1.1486155754473509E+22</v>
      </c>
      <c r="N82" s="46">
        <v>86</v>
      </c>
      <c r="O82" s="46">
        <v>64</v>
      </c>
      <c r="P82" s="46">
        <v>0.4339864493682476</v>
      </c>
      <c r="Q82" s="46">
        <v>0.44649942013062321</v>
      </c>
      <c r="R82" s="46">
        <v>-0.89769269960043274</v>
      </c>
      <c r="S82" s="51"/>
      <c r="T82" s="315">
        <f t="shared" si="42"/>
        <v>45.814200635032392</v>
      </c>
      <c r="U82" s="315">
        <f t="shared" si="75"/>
        <v>0.10341011568027625</v>
      </c>
      <c r="V82" s="350">
        <f t="shared" si="43"/>
        <v>2.6283094075111896E-5</v>
      </c>
      <c r="W82" s="350">
        <f t="shared" si="9"/>
        <v>2.7040904804422435E-5</v>
      </c>
      <c r="X82" s="350">
        <f t="shared" si="44"/>
        <v>3.7709568637190992E-5</v>
      </c>
      <c r="Y82" s="360">
        <f t="shared" si="45"/>
        <v>46.711893334632826</v>
      </c>
      <c r="Z82" s="350">
        <f t="shared" si="46"/>
        <v>2.5856216929426805E-5</v>
      </c>
      <c r="AA82" s="350">
        <f t="shared" si="47"/>
        <v>2.7449364526368205E-5</v>
      </c>
      <c r="AB82" s="350">
        <f t="shared" si="48"/>
        <v>2.5856216929426805E-5</v>
      </c>
      <c r="AC82" s="350">
        <f t="shared" si="49"/>
        <v>2.7449364526368205E-5</v>
      </c>
      <c r="AD82" s="354">
        <f t="shared" si="10"/>
        <v>46.711893334632826</v>
      </c>
      <c r="AE82" s="354" t="str">
        <f t="shared" si="78"/>
        <v/>
      </c>
      <c r="AF82" s="354">
        <f t="shared" si="78"/>
        <v>46.711893334632826</v>
      </c>
      <c r="AG82" s="354" t="str">
        <f t="shared" si="78"/>
        <v/>
      </c>
      <c r="AH82" s="354" t="str">
        <f t="shared" si="78"/>
        <v/>
      </c>
      <c r="AI82" s="348">
        <f t="shared" si="76"/>
        <v>0.10341011568026204</v>
      </c>
      <c r="AJ82" s="355">
        <f t="shared" si="50"/>
        <v>3.7709568637190992E-5</v>
      </c>
      <c r="AK82" s="359">
        <f t="shared" si="51"/>
        <v>54.412101422906403</v>
      </c>
      <c r="AL82" s="355">
        <f t="shared" si="52"/>
        <v>0.44121014229064032</v>
      </c>
      <c r="AM82" s="335">
        <f t="shared" si="53"/>
        <v>-9.6026077581644937</v>
      </c>
      <c r="AN82" s="351">
        <f t="shared" si="12"/>
        <v>11.613195785295538</v>
      </c>
      <c r="AQ82" s="266">
        <f t="shared" si="13"/>
        <v>32.156350928527402</v>
      </c>
      <c r="AR82" s="283">
        <f t="shared" si="14"/>
        <v>-19.164256897830342</v>
      </c>
      <c r="BL82" s="258">
        <v>6.5237646102905273</v>
      </c>
      <c r="BM82" s="260">
        <v>121.64851379394531</v>
      </c>
      <c r="BN82">
        <v>77.794898986816406</v>
      </c>
      <c r="BO82" s="258">
        <v>21.083015441894531</v>
      </c>
      <c r="BP82" s="258">
        <v>131.23086547851562</v>
      </c>
      <c r="BQ82" s="260">
        <v>153.78570556640625</v>
      </c>
      <c r="BR82" s="258">
        <v>95.877578735351563</v>
      </c>
      <c r="BT82" s="258">
        <v>143.23655700683594</v>
      </c>
      <c r="BU82" s="258">
        <v>5.6967015266418457</v>
      </c>
      <c r="BV82" s="258">
        <v>25.271869659423828</v>
      </c>
      <c r="BW82" s="258">
        <v>23.091985702514648</v>
      </c>
      <c r="BX82" s="258">
        <v>133.90829467773437</v>
      </c>
      <c r="BY82" s="258">
        <v>5.5949745178222656</v>
      </c>
      <c r="BZ82" s="258">
        <v>6.5540552139282227</v>
      </c>
      <c r="CA82" s="258">
        <v>154.624755859375</v>
      </c>
      <c r="CC82" s="283">
        <f t="shared" si="15"/>
        <v>40.533821105957031</v>
      </c>
      <c r="CD82" s="283">
        <f t="shared" si="16"/>
        <v>-53.050533294677734</v>
      </c>
      <c r="CF82" s="283">
        <f t="shared" si="54"/>
        <v>32.156350928527402</v>
      </c>
      <c r="CG82" s="272">
        <f t="shared" si="17"/>
        <v>27.993818284005869</v>
      </c>
      <c r="CH82" s="283">
        <f t="shared" si="55"/>
        <v>25.100993670914985</v>
      </c>
      <c r="CI82" s="272">
        <f t="shared" si="18"/>
        <v>-51.930929691708243</v>
      </c>
      <c r="CJ82" s="283">
        <f t="shared" si="56"/>
        <v>-9.7887496328135204E-2</v>
      </c>
      <c r="CK82" s="283">
        <f t="shared" si="57"/>
        <v>24.980831283214332</v>
      </c>
      <c r="CL82" s="283">
        <f t="shared" si="58"/>
        <v>-2.4531513746392268</v>
      </c>
      <c r="CM82" s="283">
        <f t="shared" si="59"/>
        <v>30.777367865622931</v>
      </c>
      <c r="CN82" s="283">
        <f t="shared" si="60"/>
        <v>-2.4531513746392268</v>
      </c>
      <c r="CO82" s="283">
        <f t="shared" si="19"/>
        <v>-471.96318890249233</v>
      </c>
      <c r="CP82" s="268">
        <f t="shared" si="20"/>
        <v>50</v>
      </c>
      <c r="CQ82" s="283">
        <f t="shared" si="61"/>
        <v>-42.196318890249231</v>
      </c>
      <c r="CR82" s="283">
        <f t="shared" si="62"/>
        <v>29.792133400011398</v>
      </c>
      <c r="CS82" s="283">
        <f t="shared" si="63"/>
        <v>1.1055096548560801</v>
      </c>
      <c r="CT82" s="283">
        <f t="shared" si="64"/>
        <v>-468.10230264631417</v>
      </c>
      <c r="CU82" s="283">
        <f t="shared" si="21"/>
        <v>-3.8608862561781621</v>
      </c>
      <c r="CV82" s="283">
        <f t="shared" si="65"/>
        <v>4.6139113743821838</v>
      </c>
      <c r="CW82" s="283">
        <f t="shared" si="66"/>
        <v>25.100044380876362</v>
      </c>
      <c r="CX82" s="283">
        <f t="shared" si="67"/>
        <v>0.21830104294519542</v>
      </c>
      <c r="CZ82" s="283">
        <f t="shared" si="22"/>
        <v>5504</v>
      </c>
      <c r="DA82" s="283">
        <f t="shared" si="23"/>
        <v>1.5786618586512274E+22</v>
      </c>
      <c r="DB82" s="283">
        <f t="shared" si="24"/>
        <v>1.1486155754473509E+22</v>
      </c>
      <c r="DC82" s="286">
        <f t="shared" si="68"/>
        <v>2.8682083187703987E+18</v>
      </c>
      <c r="DD82" s="286">
        <f t="shared" si="25"/>
        <v>2.0868742286470764E+18</v>
      </c>
      <c r="DE82" s="282">
        <f t="shared" si="69"/>
        <v>1.4762890759613967E-4</v>
      </c>
      <c r="DF82" s="282">
        <f t="shared" si="26"/>
        <v>1.0995930969188387E-4</v>
      </c>
      <c r="DG82" s="283">
        <f t="shared" si="70"/>
        <v>36.680063717786368</v>
      </c>
      <c r="DH82" s="283">
        <f t="shared" si="71"/>
        <v>1.8407972225626909E-4</v>
      </c>
      <c r="DL82" s="258">
        <v>127.16600036621094</v>
      </c>
      <c r="DM82" s="258">
        <v>-0.66122430562973022</v>
      </c>
      <c r="DN82" s="258">
        <v>1824</v>
      </c>
      <c r="DO82" s="258">
        <v>1.8572119445012449E+22</v>
      </c>
      <c r="DP82" s="258">
        <v>8.1904793455236953E+21</v>
      </c>
      <c r="DR82" s="50">
        <v>205</v>
      </c>
      <c r="DS82" s="46">
        <v>0.389451837382493</v>
      </c>
      <c r="DT82" s="46">
        <v>0.34318154071541934</v>
      </c>
      <c r="DU82" s="46">
        <v>0.3871322182883653</v>
      </c>
      <c r="DV82" s="51">
        <v>0.33744353558784029</v>
      </c>
      <c r="DW82" s="287">
        <f t="shared" si="72"/>
        <v>0.51908217415781943</v>
      </c>
      <c r="DX82" s="287">
        <f t="shared" si="27"/>
        <v>204.55325451588433</v>
      </c>
      <c r="DY82" s="281">
        <f t="shared" si="28"/>
        <v>41.321153170461514</v>
      </c>
      <c r="DZ82" s="287">
        <f t="shared" si="29"/>
        <v>41.386219350866206</v>
      </c>
      <c r="EA82" s="287">
        <f t="shared" si="30"/>
        <v>41.425774247236319</v>
      </c>
      <c r="EB82" s="287">
        <f t="shared" si="31"/>
        <v>41.485034419823613</v>
      </c>
      <c r="EC82" s="287">
        <f t="shared" si="32"/>
        <v>41.580628619961509</v>
      </c>
      <c r="ED82" s="287">
        <f t="shared" si="73"/>
        <v>-0.25629699769682901</v>
      </c>
      <c r="EE82" s="287">
        <f t="shared" si="33"/>
        <v>-3.9554896370113113E-2</v>
      </c>
      <c r="EF82" s="287">
        <f t="shared" si="34"/>
        <v>-9.8815068957406993E-2</v>
      </c>
      <c r="EG82" s="287">
        <f t="shared" si="35"/>
        <v>-9.8815068957406993E-2</v>
      </c>
      <c r="EH82" s="281">
        <f t="shared" si="74"/>
        <v>-0.10462107677480503</v>
      </c>
      <c r="EI82" s="281">
        <f t="shared" si="36"/>
        <v>-0.16388124936209891</v>
      </c>
      <c r="EJ82" s="281">
        <f t="shared" si="37"/>
        <v>-0.25947544949999468</v>
      </c>
    </row>
    <row r="83" spans="3:140" x14ac:dyDescent="0.25">
      <c r="C83" s="50">
        <f t="shared" si="38"/>
        <v>51</v>
      </c>
      <c r="D83" s="51">
        <v>13.64326569788528</v>
      </c>
      <c r="E83" s="260">
        <f t="shared" si="39"/>
        <v>22.698366738984149</v>
      </c>
      <c r="F83" s="265">
        <f t="shared" si="40"/>
        <v>14.395679817919033</v>
      </c>
      <c r="G83" s="265">
        <f t="shared" si="41"/>
        <v>-3.6521034066795986E-2</v>
      </c>
      <c r="H83" s="50">
        <v>39.807247161865234</v>
      </c>
      <c r="I83" s="216">
        <v>-52.948806762695313</v>
      </c>
      <c r="J83" s="50">
        <v>5888</v>
      </c>
      <c r="K83" s="46">
        <v>3</v>
      </c>
      <c r="L83" s="46">
        <v>1.6582723033033123E+22</v>
      </c>
      <c r="M83" s="46">
        <v>1.2068966468038011E+22</v>
      </c>
      <c r="N83" s="46">
        <v>92</v>
      </c>
      <c r="O83" s="46">
        <v>64</v>
      </c>
      <c r="P83" s="46">
        <v>0.45596044680461456</v>
      </c>
      <c r="Q83" s="46">
        <v>0.46938900079350548</v>
      </c>
      <c r="R83" s="46">
        <v>-0.83284848136177114</v>
      </c>
      <c r="S83" s="51"/>
      <c r="T83" s="315">
        <f t="shared" si="42"/>
        <v>45.83141073561297</v>
      </c>
      <c r="U83" s="315">
        <f t="shared" si="75"/>
        <v>1.7210100580577148E-2</v>
      </c>
      <c r="V83" s="350">
        <f t="shared" si="43"/>
        <v>2.5812978193196026E-5</v>
      </c>
      <c r="W83" s="350">
        <f t="shared" si="9"/>
        <v>2.6573199773183054E-5</v>
      </c>
      <c r="X83" s="350">
        <f t="shared" si="44"/>
        <v>3.7046521960744297E-5</v>
      </c>
      <c r="Y83" s="360">
        <f t="shared" si="45"/>
        <v>46.664259216974742</v>
      </c>
      <c r="Z83" s="350">
        <f t="shared" si="46"/>
        <v>2.5423998128093273E-5</v>
      </c>
      <c r="AA83" s="350">
        <f t="shared" si="47"/>
        <v>2.6945595346375616E-5</v>
      </c>
      <c r="AB83" s="350">
        <f t="shared" si="48"/>
        <v>2.5423998128093273E-5</v>
      </c>
      <c r="AC83" s="350">
        <f t="shared" si="49"/>
        <v>2.6945595346375616E-5</v>
      </c>
      <c r="AD83" s="354">
        <f t="shared" si="10"/>
        <v>46.664259216974749</v>
      </c>
      <c r="AE83" s="354" t="str">
        <f t="shared" si="78"/>
        <v/>
      </c>
      <c r="AF83" s="354">
        <f t="shared" si="78"/>
        <v>46.664259216974749</v>
      </c>
      <c r="AG83" s="354" t="str">
        <f t="shared" si="78"/>
        <v/>
      </c>
      <c r="AH83" s="354" t="str">
        <f t="shared" si="78"/>
        <v/>
      </c>
      <c r="AI83" s="348">
        <f t="shared" si="76"/>
        <v>-4.7634117658077457E-2</v>
      </c>
      <c r="AJ83" s="355">
        <f t="shared" si="50"/>
        <v>3.7046521960744297E-5</v>
      </c>
      <c r="AK83" s="359">
        <f t="shared" si="51"/>
        <v>53.533124361631053</v>
      </c>
      <c r="AL83" s="355">
        <f t="shared" si="52"/>
        <v>0.25331243616310528</v>
      </c>
      <c r="AM83" s="335">
        <f t="shared" si="53"/>
        <v>-9.7566902211926028</v>
      </c>
      <c r="AN83" s="351">
        <f t="shared" si="12"/>
        <v>11.459113322267429</v>
      </c>
      <c r="AQ83" s="266">
        <f t="shared" si="13"/>
        <v>31.999242906744033</v>
      </c>
      <c r="AR83" s="283">
        <f t="shared" si="14"/>
        <v>-19.400051434034495</v>
      </c>
      <c r="BL83" s="258">
        <v>8.850860595703125</v>
      </c>
      <c r="BM83" s="260">
        <v>116.02924346923828</v>
      </c>
      <c r="BN83">
        <v>19.247930526733398</v>
      </c>
      <c r="BO83" s="258">
        <v>35.092384338378906</v>
      </c>
      <c r="BP83" s="258">
        <v>158.93307495117187</v>
      </c>
      <c r="BQ83" s="260">
        <v>154.41983032226562</v>
      </c>
      <c r="BR83" s="258">
        <v>90.246452331542969</v>
      </c>
      <c r="BT83" s="258">
        <v>141.77560424804687</v>
      </c>
      <c r="BU83" s="258">
        <v>6.3070621490478516</v>
      </c>
      <c r="BV83" s="258">
        <v>24.720104217529297</v>
      </c>
      <c r="BW83" s="258">
        <v>22.481626510620117</v>
      </c>
      <c r="BX83" s="258">
        <v>132.03326416015625</v>
      </c>
      <c r="BY83" s="258">
        <v>5.9001550674438477</v>
      </c>
      <c r="BZ83" s="258">
        <v>6.457862377166748</v>
      </c>
      <c r="CA83" s="258">
        <v>158.79554748535156</v>
      </c>
      <c r="CC83" s="283">
        <f t="shared" si="15"/>
        <v>39.807247161865234</v>
      </c>
      <c r="CD83" s="283">
        <f t="shared" si="16"/>
        <v>-52.948806762695313</v>
      </c>
      <c r="CF83" s="283">
        <f t="shared" si="54"/>
        <v>31.999242906744033</v>
      </c>
      <c r="CG83" s="272">
        <f t="shared" si="17"/>
        <v>27.95873845716628</v>
      </c>
      <c r="CH83" s="283">
        <f t="shared" si="55"/>
        <v>24.999822366914088</v>
      </c>
      <c r="CI83" s="272">
        <f t="shared" si="18"/>
        <v>-51.419368321490296</v>
      </c>
      <c r="CJ83" s="283">
        <f t="shared" si="56"/>
        <v>-9.6923225862612983E-2</v>
      </c>
      <c r="CK83" s="283">
        <f t="shared" si="57"/>
        <v>24.882488701828201</v>
      </c>
      <c r="CL83" s="283">
        <f t="shared" si="58"/>
        <v>-2.4192714565856011</v>
      </c>
      <c r="CM83" s="283">
        <f t="shared" si="59"/>
        <v>30.679025284236801</v>
      </c>
      <c r="CN83" s="283">
        <f t="shared" si="60"/>
        <v>-2.4192714565856011</v>
      </c>
      <c r="CO83" s="283">
        <f t="shared" si="19"/>
        <v>-468.48811511921298</v>
      </c>
      <c r="CP83" s="268">
        <f t="shared" si="20"/>
        <v>51</v>
      </c>
      <c r="CQ83" s="283">
        <f t="shared" si="61"/>
        <v>-41.748811511921296</v>
      </c>
      <c r="CR83" s="283">
        <f t="shared" si="62"/>
        <v>29.763754153362814</v>
      </c>
      <c r="CS83" s="283">
        <f t="shared" si="63"/>
        <v>1.1099835207790394</v>
      </c>
      <c r="CT83" s="283">
        <f t="shared" si="64"/>
        <v>-464.17279572806615</v>
      </c>
      <c r="CU83" s="283">
        <f t="shared" si="21"/>
        <v>-4.3153193911468293</v>
      </c>
      <c r="CV83" s="283">
        <f t="shared" si="65"/>
        <v>4.6684680608853171</v>
      </c>
      <c r="CW83" s="283">
        <f t="shared" si="66"/>
        <v>24.998854411942713</v>
      </c>
      <c r="CX83" s="283">
        <f t="shared" si="67"/>
        <v>0.21999197201342305</v>
      </c>
      <c r="CZ83" s="283">
        <f t="shared" si="22"/>
        <v>5888</v>
      </c>
      <c r="DA83" s="283">
        <f t="shared" si="23"/>
        <v>1.6582723033033123E+22</v>
      </c>
      <c r="DB83" s="283">
        <f t="shared" si="24"/>
        <v>1.2068966468038011E+22</v>
      </c>
      <c r="DC83" s="286">
        <f t="shared" si="68"/>
        <v>2.8163592107732884E+18</v>
      </c>
      <c r="DD83" s="286">
        <f t="shared" si="25"/>
        <v>2.0497565332944993E+18</v>
      </c>
      <c r="DE83" s="282">
        <f t="shared" si="69"/>
        <v>1.4485530168715415E-4</v>
      </c>
      <c r="DF83" s="282">
        <f t="shared" si="26"/>
        <v>1.0797374305178718E-4</v>
      </c>
      <c r="DG83" s="283">
        <f t="shared" si="70"/>
        <v>36.700490422308768</v>
      </c>
      <c r="DH83" s="283">
        <f t="shared" si="71"/>
        <v>1.8066927689978118E-4</v>
      </c>
      <c r="DL83" s="258">
        <v>126.40036773681641</v>
      </c>
      <c r="DM83" s="258">
        <v>-0.7629510760307312</v>
      </c>
      <c r="DN83" s="258">
        <v>1696</v>
      </c>
      <c r="DO83" s="258">
        <v>1.7164957277049095E+22</v>
      </c>
      <c r="DP83" s="258">
        <v>7.568180467884842E+21</v>
      </c>
      <c r="DR83" s="50">
        <v>204</v>
      </c>
      <c r="DS83" s="46">
        <v>0.38749847393480652</v>
      </c>
      <c r="DT83" s="46">
        <v>0.34257111463801732</v>
      </c>
      <c r="DU83" s="46">
        <v>0.38432425833231598</v>
      </c>
      <c r="DV83" s="51">
        <v>0.33561225735563421</v>
      </c>
      <c r="DW83" s="287">
        <f t="shared" si="72"/>
        <v>0.51721372360576201</v>
      </c>
      <c r="DX83" s="287">
        <f t="shared" si="27"/>
        <v>203.8169594544224</v>
      </c>
      <c r="DY83" s="281">
        <f t="shared" si="28"/>
        <v>41.317318360090113</v>
      </c>
      <c r="DZ83" s="287">
        <f t="shared" si="29"/>
        <v>41.478546623077762</v>
      </c>
      <c r="EA83" s="287">
        <f t="shared" si="30"/>
        <v>41.422756699562612</v>
      </c>
      <c r="EB83" s="287">
        <f t="shared" si="31"/>
        <v>41.48466588707938</v>
      </c>
      <c r="EC83" s="287">
        <f t="shared" si="32"/>
        <v>41.585946566645937</v>
      </c>
      <c r="ED83" s="287">
        <f t="shared" si="73"/>
        <v>-0.16396972548527344</v>
      </c>
      <c r="EE83" s="287">
        <f t="shared" si="33"/>
        <v>5.5789923515149553E-2</v>
      </c>
      <c r="EF83" s="287">
        <f t="shared" si="34"/>
        <v>-6.1192640016187738E-3</v>
      </c>
      <c r="EG83" s="287">
        <f t="shared" si="35"/>
        <v>-6.1192640016187738E-3</v>
      </c>
      <c r="EH83" s="281">
        <f t="shared" si="74"/>
        <v>-0.10543833947249937</v>
      </c>
      <c r="EI83" s="281">
        <f t="shared" si="36"/>
        <v>-0.16734752698926769</v>
      </c>
      <c r="EJ83" s="281">
        <f t="shared" si="37"/>
        <v>-0.26862820655582453</v>
      </c>
    </row>
    <row r="84" spans="3:140" x14ac:dyDescent="0.25">
      <c r="C84" s="50">
        <f t="shared" si="38"/>
        <v>52</v>
      </c>
      <c r="D84" s="51">
        <v>12.867959927508849</v>
      </c>
      <c r="E84" s="260">
        <f t="shared" si="39"/>
        <v>22.190193995657271</v>
      </c>
      <c r="F84" s="265">
        <f t="shared" si="40"/>
        <v>14.359111214306571</v>
      </c>
      <c r="G84" s="265">
        <f t="shared" si="41"/>
        <v>-3.6613021516729918E-2</v>
      </c>
      <c r="H84" s="50">
        <v>39.094345092773438</v>
      </c>
      <c r="I84" s="216">
        <v>-50.914268493652344</v>
      </c>
      <c r="J84" s="50">
        <v>5952</v>
      </c>
      <c r="K84" s="46">
        <v>3</v>
      </c>
      <c r="L84" s="46">
        <v>1.6418429211701884E+22</v>
      </c>
      <c r="M84" s="46">
        <v>1.2045907686096785E+22</v>
      </c>
      <c r="N84" s="46">
        <v>93</v>
      </c>
      <c r="O84" s="46">
        <v>64</v>
      </c>
      <c r="P84" s="46">
        <v>0.45132149179027042</v>
      </c>
      <c r="Q84" s="46">
        <v>0.46725263993163646</v>
      </c>
      <c r="R84" s="46">
        <v>-0.82227716686844077</v>
      </c>
      <c r="S84" s="51"/>
      <c r="T84" s="315">
        <f t="shared" si="42"/>
        <v>45.993600861027531</v>
      </c>
      <c r="U84" s="315">
        <f t="shared" si="75"/>
        <v>0.16219012541456124</v>
      </c>
      <c r="V84" s="350">
        <f t="shared" si="43"/>
        <v>2.5275621180010663E-5</v>
      </c>
      <c r="W84" s="350">
        <f t="shared" si="9"/>
        <v>2.6167822576816556E-5</v>
      </c>
      <c r="X84" s="350">
        <f t="shared" si="44"/>
        <v>3.638147831585674E-5</v>
      </c>
      <c r="Y84" s="360">
        <f t="shared" si="45"/>
        <v>46.81587802789597</v>
      </c>
      <c r="Z84" s="350">
        <f t="shared" si="46"/>
        <v>2.4897485144374878E-5</v>
      </c>
      <c r="AA84" s="350">
        <f t="shared" si="47"/>
        <v>2.6527857017346618E-5</v>
      </c>
      <c r="AB84" s="350">
        <f t="shared" si="48"/>
        <v>2.4897485144374878E-5</v>
      </c>
      <c r="AC84" s="350">
        <f t="shared" si="49"/>
        <v>2.6527857017346618E-5</v>
      </c>
      <c r="AD84" s="354">
        <f t="shared" si="10"/>
        <v>46.81587802789597</v>
      </c>
      <c r="AE84" s="354" t="str">
        <f t="shared" si="78"/>
        <v/>
      </c>
      <c r="AF84" s="354">
        <f t="shared" si="78"/>
        <v>46.81587802789597</v>
      </c>
      <c r="AG84" s="354" t="str">
        <f t="shared" si="78"/>
        <v/>
      </c>
      <c r="AH84" s="354" t="str">
        <f t="shared" si="78"/>
        <v/>
      </c>
      <c r="AI84" s="348">
        <f t="shared" si="76"/>
        <v>0.15161881092122087</v>
      </c>
      <c r="AJ84" s="355">
        <f t="shared" si="50"/>
        <v>3.638147831585674E-5</v>
      </c>
      <c r="AK84" s="359">
        <f t="shared" si="51"/>
        <v>56.33089754206901</v>
      </c>
      <c r="AL84" s="355">
        <f t="shared" si="52"/>
        <v>0.43308975420690105</v>
      </c>
      <c r="AM84" s="335">
        <f t="shared" si="53"/>
        <v>-9.9140322062711146</v>
      </c>
      <c r="AN84" s="351">
        <f t="shared" si="12"/>
        <v>11.301771337188919</v>
      </c>
      <c r="AQ84" s="266">
        <f t="shared" si="13"/>
        <v>31.842278844789256</v>
      </c>
      <c r="AR84" s="283">
        <f t="shared" si="14"/>
        <v>-17.703034233178101</v>
      </c>
      <c r="BL84" s="258">
        <v>4.655916690826416</v>
      </c>
      <c r="BM84" s="260">
        <v>107.35111999511719</v>
      </c>
      <c r="BN84">
        <v>74.554428100585938</v>
      </c>
      <c r="BO84" s="258">
        <v>9.6428995132446289</v>
      </c>
      <c r="BP84" s="258">
        <v>129.30836486816406</v>
      </c>
      <c r="BQ84" s="260">
        <v>155.05943298339844</v>
      </c>
      <c r="BR84" s="258">
        <v>84.405982971191406</v>
      </c>
      <c r="BT84" s="258">
        <v>140.97090148925781</v>
      </c>
      <c r="BU84" s="258">
        <v>6.1036086082458496</v>
      </c>
      <c r="BV84" s="258">
        <v>24.149782180786133</v>
      </c>
      <c r="BW84" s="258">
        <v>24.210981369018555</v>
      </c>
      <c r="BX84" s="258">
        <v>131.00981140136719</v>
      </c>
      <c r="BY84" s="258">
        <v>6.2053356170654297</v>
      </c>
      <c r="BZ84" s="258">
        <v>6.3433585166931152</v>
      </c>
      <c r="CA84" s="258">
        <v>161.94908142089844</v>
      </c>
      <c r="CC84" s="283">
        <f t="shared" si="15"/>
        <v>39.094345092773438</v>
      </c>
      <c r="CD84" s="283">
        <f t="shared" si="16"/>
        <v>-50.914268493652344</v>
      </c>
      <c r="CF84" s="283">
        <f t="shared" si="54"/>
        <v>31.842278844789256</v>
      </c>
      <c r="CG84" s="272">
        <f t="shared" si="17"/>
        <v>27.923410757999214</v>
      </c>
      <c r="CH84" s="283">
        <f t="shared" si="55"/>
        <v>24.898348297728088</v>
      </c>
      <c r="CI84" s="272">
        <f t="shared" si="18"/>
        <v>-50.905946841914115</v>
      </c>
      <c r="CJ84" s="283">
        <f t="shared" si="56"/>
        <v>-9.5955449173553947E-2</v>
      </c>
      <c r="CK84" s="283">
        <f t="shared" si="57"/>
        <v>24.783811094715634</v>
      </c>
      <c r="CL84" s="283">
        <f t="shared" si="58"/>
        <v>-2.3854675802511682</v>
      </c>
      <c r="CM84" s="283">
        <f t="shared" si="59"/>
        <v>30.580347677124234</v>
      </c>
      <c r="CN84" s="283">
        <f t="shared" si="60"/>
        <v>-2.3854675802511682</v>
      </c>
      <c r="CO84" s="283">
        <f t="shared" si="19"/>
        <v>-465.00127628714199</v>
      </c>
      <c r="CP84" s="268">
        <f t="shared" si="20"/>
        <v>52</v>
      </c>
      <c r="CQ84" s="283">
        <f t="shared" si="61"/>
        <v>-41.300127628714201</v>
      </c>
      <c r="CR84" s="283">
        <f t="shared" si="62"/>
        <v>29.735195212697477</v>
      </c>
      <c r="CS84" s="283">
        <f t="shared" si="63"/>
        <v>1.1145072965426361</v>
      </c>
      <c r="CT84" s="283">
        <f t="shared" si="64"/>
        <v>-460.24077918131746</v>
      </c>
      <c r="CU84" s="283">
        <f t="shared" si="21"/>
        <v>-4.7604971058245553</v>
      </c>
      <c r="CV84" s="283">
        <f t="shared" si="65"/>
        <v>4.7239502894175445</v>
      </c>
      <c r="CW84" s="283">
        <f t="shared" si="66"/>
        <v>24.897361221809877</v>
      </c>
      <c r="CX84" s="283">
        <f t="shared" si="67"/>
        <v>0.2217028319551384</v>
      </c>
      <c r="CZ84" s="283">
        <f t="shared" si="22"/>
        <v>5952</v>
      </c>
      <c r="DA84" s="283">
        <f t="shared" si="23"/>
        <v>1.6418429211701884E+22</v>
      </c>
      <c r="DB84" s="283">
        <f t="shared" si="24"/>
        <v>1.2045907686096785E+22</v>
      </c>
      <c r="DC84" s="286">
        <f t="shared" si="68"/>
        <v>2.7584726498155049E+18</v>
      </c>
      <c r="DD84" s="286">
        <f t="shared" si="25"/>
        <v>2.0238420171533576E+18</v>
      </c>
      <c r="DE84" s="282">
        <f t="shared" si="69"/>
        <v>1.4175872946584791E-4</v>
      </c>
      <c r="DF84" s="282">
        <f t="shared" si="26"/>
        <v>1.0658747706044982E-4</v>
      </c>
      <c r="DG84" s="283">
        <f t="shared" si="70"/>
        <v>36.939270412304197</v>
      </c>
      <c r="DH84" s="283">
        <f t="shared" si="71"/>
        <v>1.7735959981315748E-4</v>
      </c>
      <c r="DL84" s="258">
        <v>125.29878997802734</v>
      </c>
      <c r="DM84" s="258">
        <v>-0.25431704521179199</v>
      </c>
      <c r="DN84" s="258">
        <v>1696</v>
      </c>
      <c r="DO84" s="258">
        <v>1.7008157559848754E+22</v>
      </c>
      <c r="DP84" s="258">
        <v>7.5162982085170813E+21</v>
      </c>
      <c r="DR84" s="50">
        <v>203</v>
      </c>
      <c r="DS84" s="46">
        <v>0.38578928091808085</v>
      </c>
      <c r="DT84" s="46">
        <v>0.34012941032840921</v>
      </c>
      <c r="DU84" s="46">
        <v>0.38151629837626666</v>
      </c>
      <c r="DV84" s="51">
        <v>0.33219387132218287</v>
      </c>
      <c r="DW84" s="287">
        <f t="shared" si="72"/>
        <v>0.5143164250163913</v>
      </c>
      <c r="DX84" s="287">
        <f t="shared" si="27"/>
        <v>202.67522913644024</v>
      </c>
      <c r="DY84" s="281">
        <f t="shared" si="28"/>
        <v>41.313791059030194</v>
      </c>
      <c r="DZ84" s="287">
        <f t="shared" si="29"/>
        <v>41.400869692570282</v>
      </c>
      <c r="EA84" s="287">
        <f t="shared" si="30"/>
        <v>41.419671707542292</v>
      </c>
      <c r="EB84" s="287">
        <f t="shared" si="31"/>
        <v>41.484151551627122</v>
      </c>
      <c r="EC84" s="287">
        <f t="shared" si="32"/>
        <v>41.590984798017146</v>
      </c>
      <c r="ED84" s="287">
        <f t="shared" si="73"/>
        <v>-0.24164665599275281</v>
      </c>
      <c r="EE84" s="287">
        <f t="shared" si="33"/>
        <v>-1.8802014972010284E-2</v>
      </c>
      <c r="EF84" s="287">
        <f t="shared" si="34"/>
        <v>-8.328185905683938E-2</v>
      </c>
      <c r="EG84" s="287">
        <f t="shared" si="35"/>
        <v>-8.328185905683938E-2</v>
      </c>
      <c r="EH84" s="281">
        <f t="shared" si="74"/>
        <v>-0.10588064851209822</v>
      </c>
      <c r="EI84" s="281">
        <f t="shared" si="36"/>
        <v>-0.17036049259692732</v>
      </c>
      <c r="EJ84" s="281">
        <f t="shared" si="37"/>
        <v>-0.2771937389869521</v>
      </c>
    </row>
    <row r="85" spans="3:140" x14ac:dyDescent="0.25">
      <c r="C85" s="50">
        <f t="shared" si="38"/>
        <v>53</v>
      </c>
      <c r="D85" s="51">
        <v>11.573290927969841</v>
      </c>
      <c r="E85" s="260">
        <f t="shared" si="39"/>
        <v>21.269137410034936</v>
      </c>
      <c r="F85" s="265">
        <f t="shared" si="40"/>
        <v>14.322460008329422</v>
      </c>
      <c r="G85" s="265">
        <f t="shared" si="41"/>
        <v>-3.6686308492432783E-2</v>
      </c>
      <c r="H85" s="50">
        <v>38.652935028076172</v>
      </c>
      <c r="I85" s="216">
        <v>-50.405635833740234</v>
      </c>
      <c r="J85" s="50">
        <v>6336</v>
      </c>
      <c r="K85" s="46">
        <v>3</v>
      </c>
      <c r="L85" s="46">
        <v>1.7268145326236084E+22</v>
      </c>
      <c r="M85" s="46">
        <v>1.2693859458645255E+22</v>
      </c>
      <c r="N85" s="46">
        <v>99</v>
      </c>
      <c r="O85" s="46">
        <v>64</v>
      </c>
      <c r="P85" s="46">
        <v>0.47463834462552645</v>
      </c>
      <c r="Q85" s="46">
        <v>0.49246169810169077</v>
      </c>
      <c r="R85" s="46">
        <v>-0.76026561118713598</v>
      </c>
      <c r="S85" s="51"/>
      <c r="T85" s="315">
        <f t="shared" si="42"/>
        <v>46.055823897249951</v>
      </c>
      <c r="U85" s="315">
        <f t="shared" si="75"/>
        <v>6.2223036222420092E-2</v>
      </c>
      <c r="V85" s="350">
        <f t="shared" si="43"/>
        <v>2.4970451632235187E-5</v>
      </c>
      <c r="W85" s="350">
        <f t="shared" si="9"/>
        <v>2.5908128056696696E-5</v>
      </c>
      <c r="X85" s="350">
        <f t="shared" si="44"/>
        <v>3.5982697982780442E-5</v>
      </c>
      <c r="Y85" s="360">
        <f t="shared" si="45"/>
        <v>46.816089508437088</v>
      </c>
      <c r="Z85" s="350">
        <f t="shared" si="46"/>
        <v>2.4624484949324347E-5</v>
      </c>
      <c r="AA85" s="350">
        <f t="shared" si="47"/>
        <v>2.6237173916039251E-5</v>
      </c>
      <c r="AB85" s="350">
        <f t="shared" si="48"/>
        <v>2.4624484949324347E-5</v>
      </c>
      <c r="AC85" s="350">
        <f t="shared" si="49"/>
        <v>2.6237173916039251E-5</v>
      </c>
      <c r="AD85" s="354">
        <f t="shared" si="10"/>
        <v>46.816089508437081</v>
      </c>
      <c r="AE85" s="354" t="str">
        <f t="shared" si="78"/>
        <v/>
      </c>
      <c r="AF85" s="354">
        <f t="shared" si="78"/>
        <v>46.816089508437081</v>
      </c>
      <c r="AG85" s="354" t="str">
        <f t="shared" si="78"/>
        <v/>
      </c>
      <c r="AH85" s="354" t="str">
        <f t="shared" si="78"/>
        <v/>
      </c>
      <c r="AI85" s="348">
        <f t="shared" si="76"/>
        <v>2.114805411110865E-4</v>
      </c>
      <c r="AJ85" s="355">
        <f t="shared" si="50"/>
        <v>3.5982697982780442E-5</v>
      </c>
      <c r="AK85" s="359">
        <f t="shared" si="51"/>
        <v>56.3347999245143</v>
      </c>
      <c r="AL85" s="355">
        <f t="shared" si="52"/>
        <v>0.33347999245143001</v>
      </c>
      <c r="AM85" s="335">
        <f t="shared" si="53"/>
        <v>-10.009764575616648</v>
      </c>
      <c r="AN85" s="351">
        <f t="shared" si="12"/>
        <v>11.206038967843384</v>
      </c>
      <c r="AQ85" s="266">
        <f t="shared" si="13"/>
        <v>31.743649534609229</v>
      </c>
      <c r="AR85" s="283">
        <f t="shared" si="14"/>
        <v>-17.531922641452567</v>
      </c>
      <c r="BL85" s="258">
        <v>8.9219532012939453</v>
      </c>
      <c r="BM85" s="260">
        <v>101.65724945068359</v>
      </c>
      <c r="BN85">
        <v>82.777664184570313</v>
      </c>
      <c r="BO85" s="258">
        <v>3.8316683769226074</v>
      </c>
      <c r="BP85" s="258">
        <v>155.56062316894531</v>
      </c>
      <c r="BQ85" s="260">
        <v>154.06686401367187</v>
      </c>
      <c r="BR85" s="258">
        <v>76.623283386230469</v>
      </c>
      <c r="BT85" s="258">
        <v>139.61932373046875</v>
      </c>
      <c r="BU85" s="258">
        <v>4.6794333457946777</v>
      </c>
      <c r="BV85" s="258">
        <v>23.486686706542969</v>
      </c>
      <c r="BW85" s="258">
        <v>24.617889404296875</v>
      </c>
      <c r="BX85" s="258">
        <v>129.97073364257812</v>
      </c>
      <c r="BY85" s="258">
        <v>6.3070621490478516</v>
      </c>
      <c r="BZ85" s="258">
        <v>6.309422492980957</v>
      </c>
      <c r="CA85" s="258">
        <v>161.44044494628906</v>
      </c>
      <c r="CC85" s="283">
        <f t="shared" si="15"/>
        <v>38.652935028076172</v>
      </c>
      <c r="CD85" s="283">
        <f t="shared" si="16"/>
        <v>-50.405635833740234</v>
      </c>
      <c r="CF85" s="283">
        <f t="shared" si="54"/>
        <v>31.743649534609229</v>
      </c>
      <c r="CG85" s="272">
        <f t="shared" si="17"/>
        <v>27.887858080179917</v>
      </c>
      <c r="CH85" s="283">
        <f t="shared" si="55"/>
        <v>24.796643829260894</v>
      </c>
      <c r="CI85" s="272">
        <f t="shared" si="18"/>
        <v>-50.390708657554555</v>
      </c>
      <c r="CJ85" s="283">
        <f t="shared" si="56"/>
        <v>-9.498424807665419E-2</v>
      </c>
      <c r="CK85" s="283">
        <f t="shared" si="57"/>
        <v>24.684870150582256</v>
      </c>
      <c r="CL85" s="283">
        <f t="shared" si="58"/>
        <v>-2.3517505913926198</v>
      </c>
      <c r="CM85" s="283">
        <f t="shared" si="59"/>
        <v>30.481406732990855</v>
      </c>
      <c r="CN85" s="283">
        <f t="shared" si="60"/>
        <v>-2.3517505913926198</v>
      </c>
      <c r="CO85" s="283">
        <f t="shared" si="19"/>
        <v>-461.50333732523012</v>
      </c>
      <c r="CP85" s="268">
        <f t="shared" si="20"/>
        <v>53</v>
      </c>
      <c r="CQ85" s="283">
        <f t="shared" si="61"/>
        <v>-40.850333732523012</v>
      </c>
      <c r="CR85" s="283">
        <f t="shared" si="62"/>
        <v>29.706475639450737</v>
      </c>
      <c r="CS85" s="283">
        <f t="shared" si="63"/>
        <v>1.1190784946845362</v>
      </c>
      <c r="CT85" s="283">
        <f t="shared" si="64"/>
        <v>-456.30689556491683</v>
      </c>
      <c r="CU85" s="283">
        <f t="shared" si="21"/>
        <v>-5.1964417603133057</v>
      </c>
      <c r="CV85" s="283">
        <f t="shared" si="65"/>
        <v>4.7803558239686694</v>
      </c>
      <c r="CW85" s="283">
        <f t="shared" si="66"/>
        <v>24.795637169602525</v>
      </c>
      <c r="CX85" s="283">
        <f t="shared" si="67"/>
        <v>0.22343354414229072</v>
      </c>
      <c r="CZ85" s="283">
        <f t="shared" si="22"/>
        <v>6336</v>
      </c>
      <c r="DA85" s="283">
        <f t="shared" si="23"/>
        <v>1.7268145326236084E+22</v>
      </c>
      <c r="DB85" s="283">
        <f t="shared" si="24"/>
        <v>1.2693859458645255E+22</v>
      </c>
      <c r="DC85" s="286">
        <f t="shared" si="68"/>
        <v>2.725401724469079E+18</v>
      </c>
      <c r="DD85" s="286">
        <f t="shared" si="25"/>
        <v>2.0034500408215365E+18</v>
      </c>
      <c r="DE85" s="282">
        <f t="shared" si="69"/>
        <v>1.399896399385685E-4</v>
      </c>
      <c r="DF85" s="282">
        <f t="shared" si="26"/>
        <v>1.0549663271934787E-4</v>
      </c>
      <c r="DG85" s="283">
        <f t="shared" si="70"/>
        <v>37.001794043502215</v>
      </c>
      <c r="DH85" s="283">
        <f t="shared" si="71"/>
        <v>1.7529015604206367E-4</v>
      </c>
      <c r="DL85" s="258">
        <v>123.68938446044922</v>
      </c>
      <c r="DM85" s="258">
        <v>2.3397166728973389</v>
      </c>
      <c r="DN85" s="258">
        <v>1888</v>
      </c>
      <c r="DO85" s="258">
        <v>1.8653401651355274E+22</v>
      </c>
      <c r="DP85" s="258">
        <v>8.3490084713696277E+21</v>
      </c>
      <c r="DR85" s="50">
        <v>202</v>
      </c>
      <c r="DS85" s="46">
        <v>0.38395800268587477</v>
      </c>
      <c r="DT85" s="46">
        <v>0.33805396166524232</v>
      </c>
      <c r="DU85" s="46">
        <v>0.38298132096203152</v>
      </c>
      <c r="DV85" s="51">
        <v>0.32901965571969233</v>
      </c>
      <c r="DW85" s="287">
        <f t="shared" si="72"/>
        <v>0.51157035569322362</v>
      </c>
      <c r="DX85" s="287">
        <f t="shared" si="27"/>
        <v>201.59309331065978</v>
      </c>
      <c r="DY85" s="281">
        <f t="shared" si="28"/>
        <v>41.310564978864235</v>
      </c>
      <c r="DZ85" s="287">
        <f t="shared" si="29"/>
        <v>41.36214807484874</v>
      </c>
      <c r="EA85" s="287">
        <f t="shared" si="30"/>
        <v>41.416519271175375</v>
      </c>
      <c r="EB85" s="287">
        <f t="shared" si="31"/>
        <v>41.483491413466844</v>
      </c>
      <c r="EC85" s="287">
        <f t="shared" si="32"/>
        <v>41.595743314075136</v>
      </c>
      <c r="ED85" s="287">
        <f t="shared" si="73"/>
        <v>-0.28036827371429496</v>
      </c>
      <c r="EE85" s="287">
        <f t="shared" si="33"/>
        <v>-5.4371196326634674E-2</v>
      </c>
      <c r="EF85" s="287">
        <f t="shared" si="34"/>
        <v>-0.12134333861810376</v>
      </c>
      <c r="EG85" s="287">
        <f t="shared" si="35"/>
        <v>-0.12134333861810376</v>
      </c>
      <c r="EH85" s="281">
        <f t="shared" si="74"/>
        <v>-0.1059542923111394</v>
      </c>
      <c r="EI85" s="281">
        <f t="shared" si="36"/>
        <v>-0.17292643460260848</v>
      </c>
      <c r="EJ85" s="281">
        <f t="shared" si="37"/>
        <v>-0.28517833521090097</v>
      </c>
    </row>
    <row r="86" spans="3:140" x14ac:dyDescent="0.25">
      <c r="C86" s="50">
        <f t="shared" si="38"/>
        <v>54</v>
      </c>
      <c r="D86" s="51">
        <v>4.8694904279731173</v>
      </c>
      <c r="E86" s="260">
        <f t="shared" si="39"/>
        <v>13.749670329433162</v>
      </c>
      <c r="F86" s="265">
        <f t="shared" si="40"/>
        <v>14.285744692085562</v>
      </c>
      <c r="G86" s="265">
        <f t="shared" si="41"/>
        <v>-3.6741311034478537E-2</v>
      </c>
      <c r="H86" s="50">
        <v>38.178318023681641</v>
      </c>
      <c r="I86" s="216">
        <v>-51.931537628173828</v>
      </c>
      <c r="J86" s="50">
        <v>5696</v>
      </c>
      <c r="K86" s="46">
        <v>3</v>
      </c>
      <c r="L86" s="46">
        <v>1.5365219346536357E+22</v>
      </c>
      <c r="M86" s="46">
        <v>1.1228473866280302E+22</v>
      </c>
      <c r="N86" s="46">
        <v>89</v>
      </c>
      <c r="O86" s="46">
        <v>64</v>
      </c>
      <c r="P86" s="46">
        <v>0.42251113959592262</v>
      </c>
      <c r="Q86" s="46">
        <v>0.4355734602942074</v>
      </c>
      <c r="R86" s="46">
        <v>-0.86496709092138502</v>
      </c>
      <c r="S86" s="51"/>
      <c r="T86" s="315">
        <f t="shared" si="42"/>
        <v>45.872126180675266</v>
      </c>
      <c r="U86" s="315">
        <f t="shared" si="75"/>
        <v>-0.18369771657468448</v>
      </c>
      <c r="V86" s="350">
        <f t="shared" si="43"/>
        <v>2.4725605079349406E-5</v>
      </c>
      <c r="W86" s="350">
        <f t="shared" si="9"/>
        <v>2.5490019914220939E-5</v>
      </c>
      <c r="X86" s="350">
        <f t="shared" si="44"/>
        <v>3.5511922811463325E-5</v>
      </c>
      <c r="Y86" s="360">
        <f t="shared" si="45"/>
        <v>46.737093271596649</v>
      </c>
      <c r="Z86" s="350">
        <f t="shared" si="46"/>
        <v>2.4337991515890124E-5</v>
      </c>
      <c r="AA86" s="350">
        <f t="shared" si="47"/>
        <v>2.586037182137545E-5</v>
      </c>
      <c r="AB86" s="350">
        <f t="shared" si="48"/>
        <v>2.4337991515890124E-5</v>
      </c>
      <c r="AC86" s="350">
        <f t="shared" si="49"/>
        <v>2.586037182137545E-5</v>
      </c>
      <c r="AD86" s="354">
        <f t="shared" si="10"/>
        <v>46.737093271596649</v>
      </c>
      <c r="AE86" s="354" t="str">
        <f t="shared" si="78"/>
        <v/>
      </c>
      <c r="AF86" s="354">
        <f t="shared" si="78"/>
        <v>46.737093271596649</v>
      </c>
      <c r="AG86" s="354" t="str">
        <f t="shared" si="78"/>
        <v/>
      </c>
      <c r="AH86" s="354" t="str">
        <f t="shared" si="78"/>
        <v/>
      </c>
      <c r="AI86" s="348">
        <f t="shared" si="76"/>
        <v>-7.8996236840431777E-2</v>
      </c>
      <c r="AJ86" s="355">
        <f t="shared" si="50"/>
        <v>3.5511922811463325E-5</v>
      </c>
      <c r="AK86" s="359">
        <f t="shared" si="51"/>
        <v>54.877107759242449</v>
      </c>
      <c r="AL86" s="355">
        <f t="shared" si="52"/>
        <v>8.7710775924244894E-2</v>
      </c>
      <c r="AM86" s="335">
        <f t="shared" si="53"/>
        <v>-10.124155287489582</v>
      </c>
      <c r="AN86" s="351">
        <f t="shared" si="12"/>
        <v>11.091648255970451</v>
      </c>
      <c r="AQ86" s="266">
        <f t="shared" si="13"/>
        <v>31.636335825770921</v>
      </c>
      <c r="AR86" s="283">
        <f t="shared" si="14"/>
        <v>-19.395345504072736</v>
      </c>
      <c r="BL86" s="258">
        <v>7.3898754119873047</v>
      </c>
      <c r="BM86" s="260">
        <v>94.626251220703125</v>
      </c>
      <c r="BN86">
        <v>8.9745149612426758</v>
      </c>
      <c r="BO86" s="258">
        <v>35.261436462402344</v>
      </c>
      <c r="BP86" s="258">
        <v>130.79771423339844</v>
      </c>
      <c r="BQ86" s="260">
        <v>153.64552307128906</v>
      </c>
      <c r="BR86" s="258">
        <v>70.081161499023437</v>
      </c>
      <c r="BT86" s="258">
        <v>138.29898071289062</v>
      </c>
      <c r="BU86" s="258">
        <v>5.6967015266418457</v>
      </c>
      <c r="BV86" s="258">
        <v>22.860700607299805</v>
      </c>
      <c r="BW86" s="258">
        <v>25.635156631469727</v>
      </c>
      <c r="BX86" s="258">
        <v>128.244140625</v>
      </c>
      <c r="BY86" s="258">
        <v>6.7139697074890137</v>
      </c>
      <c r="BZ86" s="258">
        <v>6.1878385543823242</v>
      </c>
      <c r="CA86" s="258">
        <v>162.96635437011719</v>
      </c>
      <c r="CC86" s="283">
        <f t="shared" si="15"/>
        <v>38.178318023681641</v>
      </c>
      <c r="CD86" s="283">
        <f t="shared" si="16"/>
        <v>-51.931537628173828</v>
      </c>
      <c r="CF86" s="283">
        <f t="shared" si="54"/>
        <v>31.636335825770921</v>
      </c>
      <c r="CG86" s="272">
        <f t="shared" si="17"/>
        <v>27.852102828377728</v>
      </c>
      <c r="CH86" s="283">
        <f t="shared" si="55"/>
        <v>24.694778858880333</v>
      </c>
      <c r="CI86" s="272">
        <f t="shared" si="18"/>
        <v>-49.873696817547156</v>
      </c>
      <c r="CJ86" s="283">
        <f t="shared" si="56"/>
        <v>-9.4009703717622475E-2</v>
      </c>
      <c r="CK86" s="283">
        <f t="shared" si="57"/>
        <v>24.585735143990643</v>
      </c>
      <c r="CL86" s="283">
        <f t="shared" si="58"/>
        <v>-2.3181307811567406</v>
      </c>
      <c r="CM86" s="283">
        <f t="shared" si="59"/>
        <v>30.382271726399242</v>
      </c>
      <c r="CN86" s="283">
        <f t="shared" si="60"/>
        <v>-2.3181307811567406</v>
      </c>
      <c r="CO86" s="283">
        <f t="shared" si="19"/>
        <v>-457.99494977026563</v>
      </c>
      <c r="CP86" s="268">
        <f t="shared" si="20"/>
        <v>54</v>
      </c>
      <c r="CQ86" s="283">
        <f t="shared" si="61"/>
        <v>-40.399494977026563</v>
      </c>
      <c r="CR86" s="283">
        <f t="shared" si="62"/>
        <v>29.677614045775272</v>
      </c>
      <c r="CS86" s="283">
        <f t="shared" si="63"/>
        <v>1.1236946485025556</v>
      </c>
      <c r="CT86" s="283">
        <f t="shared" si="64"/>
        <v>-452.37177126488359</v>
      </c>
      <c r="CU86" s="283">
        <f t="shared" si="21"/>
        <v>-5.6231785053820147</v>
      </c>
      <c r="CV86" s="283">
        <f t="shared" si="65"/>
        <v>4.8376821494617985</v>
      </c>
      <c r="CW86" s="283">
        <f t="shared" si="66"/>
        <v>24.693752145921735</v>
      </c>
      <c r="CX86" s="283">
        <f t="shared" si="67"/>
        <v>0.22518402427493739</v>
      </c>
      <c r="CZ86" s="283">
        <f t="shared" si="22"/>
        <v>5696</v>
      </c>
      <c r="DA86" s="283">
        <f t="shared" si="23"/>
        <v>1.5365219346536357E+22</v>
      </c>
      <c r="DB86" s="283">
        <f t="shared" si="24"/>
        <v>1.1228473866280302E+22</v>
      </c>
      <c r="DC86" s="286">
        <f t="shared" si="68"/>
        <v>2.6975455313441638E+18</v>
      </c>
      <c r="DD86" s="286">
        <f t="shared" si="25"/>
        <v>1.9712910579846036E+18</v>
      </c>
      <c r="DE86" s="282">
        <f t="shared" si="69"/>
        <v>1.3849950626341613E-4</v>
      </c>
      <c r="DF86" s="282">
        <f t="shared" si="26"/>
        <v>1.0377632646396441E-4</v>
      </c>
      <c r="DG86" s="283">
        <f t="shared" si="70"/>
        <v>36.843861892973592</v>
      </c>
      <c r="DH86" s="283">
        <f t="shared" si="71"/>
        <v>1.7306541875708551E-4</v>
      </c>
      <c r="DL86" s="258">
        <v>122.72061920166016</v>
      </c>
      <c r="DM86" s="258">
        <v>2.6448972225189209</v>
      </c>
      <c r="DN86" s="258">
        <v>1888</v>
      </c>
      <c r="DO86" s="258">
        <v>1.8501213690543177E+22</v>
      </c>
      <c r="DP86" s="258">
        <v>8.2951085685820107E+21</v>
      </c>
      <c r="DR86" s="50">
        <v>201</v>
      </c>
      <c r="DS86" s="46">
        <v>0.3824929801001099</v>
      </c>
      <c r="DT86" s="46">
        <v>0.33695519472591867</v>
      </c>
      <c r="DU86" s="46">
        <v>0.37797582712733491</v>
      </c>
      <c r="DV86" s="51">
        <v>0.32547918447076057</v>
      </c>
      <c r="DW86" s="287">
        <f t="shared" si="72"/>
        <v>0.50974472344365163</v>
      </c>
      <c r="DX86" s="287">
        <f t="shared" si="27"/>
        <v>200.87367153740206</v>
      </c>
      <c r="DY86" s="281">
        <f t="shared" si="28"/>
        <v>41.307632759499427</v>
      </c>
      <c r="DZ86" s="287">
        <f t="shared" si="29"/>
        <v>41.378270134100276</v>
      </c>
      <c r="EA86" s="287">
        <f t="shared" si="30"/>
        <v>41.413299390461852</v>
      </c>
      <c r="EB86" s="287">
        <f t="shared" si="31"/>
        <v>41.48268547259854</v>
      </c>
      <c r="EC86" s="287">
        <f t="shared" si="32"/>
        <v>41.6002221148199</v>
      </c>
      <c r="ED86" s="287">
        <f t="shared" si="73"/>
        <v>-0.26424621446275864</v>
      </c>
      <c r="EE86" s="287">
        <f t="shared" si="33"/>
        <v>-3.5029256361575278E-2</v>
      </c>
      <c r="EF86" s="287">
        <f t="shared" si="34"/>
        <v>-0.10441533849826357</v>
      </c>
      <c r="EG86" s="287">
        <f t="shared" si="35"/>
        <v>-0.10441533849826357</v>
      </c>
      <c r="EH86" s="281">
        <f t="shared" si="74"/>
        <v>-0.10566663096242479</v>
      </c>
      <c r="EI86" s="281">
        <f t="shared" si="36"/>
        <v>-0.17505271309911308</v>
      </c>
      <c r="EJ86" s="281">
        <f t="shared" si="37"/>
        <v>-0.29258935532047303</v>
      </c>
    </row>
    <row r="87" spans="3:140" x14ac:dyDescent="0.25">
      <c r="C87" s="50">
        <f t="shared" si="38"/>
        <v>55</v>
      </c>
      <c r="D87" s="51">
        <v>5.5111873832059333</v>
      </c>
      <c r="E87" s="260">
        <f t="shared" si="39"/>
        <v>14.824903550245761</v>
      </c>
      <c r="F87" s="265">
        <f t="shared" si="40"/>
        <v>14.248983343765222</v>
      </c>
      <c r="G87" s="265">
        <f t="shared" si="41"/>
        <v>-3.6778440920758944E-2</v>
      </c>
      <c r="H87" s="50">
        <v>37.289630889892578</v>
      </c>
      <c r="I87" s="216">
        <v>-50.914268493652344</v>
      </c>
      <c r="J87" s="50">
        <v>6464</v>
      </c>
      <c r="K87" s="46">
        <v>3</v>
      </c>
      <c r="L87" s="46">
        <v>1.7006428151203162E+22</v>
      </c>
      <c r="M87" s="46">
        <v>1.2478259847494785E+22</v>
      </c>
      <c r="N87" s="46">
        <v>101</v>
      </c>
      <c r="O87" s="46">
        <v>64</v>
      </c>
      <c r="P87" s="46">
        <v>0.4673747176951718</v>
      </c>
      <c r="Q87" s="46">
        <v>0.48446560459012389</v>
      </c>
      <c r="R87" s="46">
        <v>-0.74013464739953094</v>
      </c>
      <c r="S87" s="51"/>
      <c r="T87" s="315">
        <f t="shared" si="42"/>
        <v>46.028670931460645</v>
      </c>
      <c r="U87" s="315">
        <f t="shared" si="75"/>
        <v>0.15654475078537899</v>
      </c>
      <c r="V87" s="350">
        <f t="shared" si="43"/>
        <v>2.4101419023059599E-5</v>
      </c>
      <c r="W87" s="350">
        <f t="shared" si="9"/>
        <v>2.4982756012279488E-5</v>
      </c>
      <c r="X87" s="350">
        <f t="shared" si="44"/>
        <v>3.471334753224163E-5</v>
      </c>
      <c r="Y87" s="360">
        <f t="shared" si="45"/>
        <v>46.768805578860174</v>
      </c>
      <c r="Z87" s="350">
        <f t="shared" si="46"/>
        <v>2.37766952255064E-5</v>
      </c>
      <c r="AA87" s="350">
        <f t="shared" si="47"/>
        <v>2.5291999941633072E-5</v>
      </c>
      <c r="AB87" s="350">
        <f t="shared" si="48"/>
        <v>2.37766952255064E-5</v>
      </c>
      <c r="AC87" s="350">
        <f t="shared" si="49"/>
        <v>2.5291999941633072E-5</v>
      </c>
      <c r="AD87" s="354">
        <f t="shared" si="10"/>
        <v>46.768805578860174</v>
      </c>
      <c r="AE87" s="354" t="str">
        <f t="shared" si="78"/>
        <v/>
      </c>
      <c r="AF87" s="354">
        <f t="shared" si="78"/>
        <v>46.768805578860174</v>
      </c>
      <c r="AG87" s="354" t="str">
        <f t="shared" si="78"/>
        <v/>
      </c>
      <c r="AH87" s="354" t="str">
        <f t="shared" si="78"/>
        <v/>
      </c>
      <c r="AI87" s="348">
        <f t="shared" si="76"/>
        <v>3.1712307263525474E-2</v>
      </c>
      <c r="AJ87" s="355">
        <f t="shared" si="50"/>
        <v>3.471334753224163E-5</v>
      </c>
      <c r="AK87" s="359">
        <f t="shared" si="51"/>
        <v>55.462284771333657</v>
      </c>
      <c r="AL87" s="355">
        <f t="shared" si="52"/>
        <v>4.6228477133365684E-2</v>
      </c>
      <c r="AM87" s="335">
        <f t="shared" si="53"/>
        <v>-10.321709123032958</v>
      </c>
      <c r="AN87" s="351">
        <f t="shared" si="12"/>
        <v>10.894094420427077</v>
      </c>
      <c r="AQ87" s="266">
        <f t="shared" si="13"/>
        <v>31.431761690676808</v>
      </c>
      <c r="AR87" s="283">
        <f t="shared" si="14"/>
        <v>-18.715597437737827</v>
      </c>
      <c r="BL87" s="258">
        <v>5.1190762519836426</v>
      </c>
      <c r="BM87" s="260">
        <v>86.349372863769531</v>
      </c>
      <c r="BN87">
        <v>77.414230346679687</v>
      </c>
      <c r="BO87" s="258">
        <v>12.59740161895752</v>
      </c>
      <c r="BP87" s="258">
        <v>155.63247680664062</v>
      </c>
      <c r="BQ87" s="260">
        <v>154.91682434082031</v>
      </c>
      <c r="BR87" s="258">
        <v>64.159645080566406</v>
      </c>
      <c r="BT87" s="258">
        <v>137.27552795410156</v>
      </c>
      <c r="BU87" s="258">
        <v>5.5949745178222656</v>
      </c>
      <c r="BV87" s="258">
        <v>22.345067977905273</v>
      </c>
      <c r="BW87" s="258">
        <v>26.448970794677734</v>
      </c>
      <c r="BX87" s="258">
        <v>127.34569549560547</v>
      </c>
      <c r="BY87" s="258">
        <v>6.9174232482910156</v>
      </c>
      <c r="BZ87" s="258">
        <v>6.1194782257080078</v>
      </c>
      <c r="CA87" s="258">
        <v>168.86651611328125</v>
      </c>
      <c r="CC87" s="283">
        <f t="shared" si="15"/>
        <v>37.289630889892578</v>
      </c>
      <c r="CD87" s="283">
        <f t="shared" si="16"/>
        <v>-50.914268493652344</v>
      </c>
      <c r="CF87" s="283">
        <f t="shared" si="54"/>
        <v>31.431761690676808</v>
      </c>
      <c r="CG87" s="272">
        <f t="shared" si="17"/>
        <v>27.816166923185822</v>
      </c>
      <c r="CH87" s="283">
        <f t="shared" si="55"/>
        <v>24.592820852406412</v>
      </c>
      <c r="CI87" s="272">
        <f t="shared" si="18"/>
        <v>-49.354954017093121</v>
      </c>
      <c r="CJ87" s="283">
        <f t="shared" si="56"/>
        <v>-9.3031896575017078E-2</v>
      </c>
      <c r="CK87" s="283">
        <f t="shared" si="57"/>
        <v>24.486472970458973</v>
      </c>
      <c r="CL87" s="283">
        <f t="shared" si="58"/>
        <v>-2.2846178992421686</v>
      </c>
      <c r="CM87" s="283">
        <f t="shared" si="59"/>
        <v>30.283009552867572</v>
      </c>
      <c r="CN87" s="283">
        <f t="shared" si="60"/>
        <v>-2.2846178992421686</v>
      </c>
      <c r="CO87" s="283">
        <f t="shared" si="19"/>
        <v>-454.47675185585609</v>
      </c>
      <c r="CP87" s="268">
        <f t="shared" si="20"/>
        <v>55</v>
      </c>
      <c r="CQ87" s="283">
        <f t="shared" si="61"/>
        <v>-39.947675185585609</v>
      </c>
      <c r="CR87" s="283">
        <f t="shared" si="62"/>
        <v>29.648628598926674</v>
      </c>
      <c r="CS87" s="283">
        <f t="shared" si="63"/>
        <v>1.1283533115707056</v>
      </c>
      <c r="CT87" s="283">
        <f t="shared" si="64"/>
        <v>-448.43601665288907</v>
      </c>
      <c r="CU87" s="283">
        <f t="shared" si="21"/>
        <v>-6.0407352029670136</v>
      </c>
      <c r="CV87" s="283">
        <f t="shared" si="65"/>
        <v>4.8959264797032986</v>
      </c>
      <c r="CW87" s="283">
        <f t="shared" si="66"/>
        <v>24.591773609832451</v>
      </c>
      <c r="CX87" s="283">
        <f t="shared" si="67"/>
        <v>0.22695418327027611</v>
      </c>
      <c r="CZ87" s="283">
        <f t="shared" si="22"/>
        <v>6464</v>
      </c>
      <c r="DA87" s="283">
        <f t="shared" si="23"/>
        <v>1.7006428151203162E+22</v>
      </c>
      <c r="DB87" s="283">
        <f t="shared" si="24"/>
        <v>1.2478259847494785E+22</v>
      </c>
      <c r="DC87" s="286">
        <f t="shared" si="68"/>
        <v>2.6309449491341527E+18</v>
      </c>
      <c r="DD87" s="286">
        <f t="shared" si="25"/>
        <v>1.9304238625456041E+18</v>
      </c>
      <c r="DE87" s="282">
        <f t="shared" si="69"/>
        <v>1.349367879159788E-4</v>
      </c>
      <c r="DF87" s="282">
        <f t="shared" si="26"/>
        <v>1.0159018480923058E-4</v>
      </c>
      <c r="DG87" s="283">
        <f t="shared" si="70"/>
        <v>36.975081790293764</v>
      </c>
      <c r="DH87" s="283">
        <f t="shared" si="71"/>
        <v>1.6890382583782838E-4</v>
      </c>
      <c r="DL87" s="258">
        <v>121.54091644287109</v>
      </c>
      <c r="DM87" s="258">
        <v>1.2207217216491699</v>
      </c>
      <c r="DN87" s="258">
        <v>1888</v>
      </c>
      <c r="DO87" s="258">
        <v>1.834787279063402E+22</v>
      </c>
      <c r="DP87" s="258">
        <v>8.1679970331309994E+21</v>
      </c>
      <c r="DR87" s="50">
        <v>200</v>
      </c>
      <c r="DS87" s="46">
        <v>0.3800512757905018</v>
      </c>
      <c r="DT87" s="46">
        <v>0.33500183127823219</v>
      </c>
      <c r="DU87" s="46">
        <v>0.38102795751434504</v>
      </c>
      <c r="DV87" s="51">
        <v>0.32560126968624098</v>
      </c>
      <c r="DW87" s="287">
        <f t="shared" si="72"/>
        <v>0.50662135682357212</v>
      </c>
      <c r="DX87" s="287">
        <f t="shared" si="27"/>
        <v>199.64285522547593</v>
      </c>
      <c r="DY87" s="281">
        <f t="shared" si="28"/>
        <v>41.304986037374206</v>
      </c>
      <c r="DZ87" s="287">
        <f t="shared" si="29"/>
        <v>41.395042402321202</v>
      </c>
      <c r="EA87" s="287">
        <f t="shared" si="30"/>
        <v>41.410012065401723</v>
      </c>
      <c r="EB87" s="287">
        <f t="shared" si="31"/>
        <v>41.48173372902221</v>
      </c>
      <c r="EC87" s="287">
        <f t="shared" si="32"/>
        <v>41.604421200251444</v>
      </c>
      <c r="ED87" s="287">
        <f t="shared" si="73"/>
        <v>-0.24747394624183272</v>
      </c>
      <c r="EE87" s="287">
        <f t="shared" si="33"/>
        <v>-1.4969663080520945E-2</v>
      </c>
      <c r="EF87" s="287">
        <f t="shared" si="34"/>
        <v>-8.6691326701007654E-2</v>
      </c>
      <c r="EG87" s="287">
        <f t="shared" si="35"/>
        <v>-8.6691326701007654E-2</v>
      </c>
      <c r="EH87" s="281">
        <f t="shared" si="74"/>
        <v>-0.10502602802751682</v>
      </c>
      <c r="EI87" s="281">
        <f t="shared" si="36"/>
        <v>-0.17674769164800352</v>
      </c>
      <c r="EJ87" s="281">
        <f t="shared" si="37"/>
        <v>-0.29943516287723781</v>
      </c>
    </row>
    <row r="88" spans="3:140" x14ac:dyDescent="0.25">
      <c r="C88" s="50">
        <f t="shared" si="38"/>
        <v>56</v>
      </c>
      <c r="D88" s="51">
        <v>12.975926375639196</v>
      </c>
      <c r="E88" s="260">
        <f t="shared" si="39"/>
        <v>22.262767454443431</v>
      </c>
      <c r="F88" s="265">
        <f t="shared" si="40"/>
        <v>14.212193631904652</v>
      </c>
      <c r="G88" s="265">
        <f t="shared" si="41"/>
        <v>-3.6798105684313666E-2</v>
      </c>
      <c r="H88" s="50">
        <v>36.895095825195312</v>
      </c>
      <c r="I88" s="216">
        <v>-49.184913635253906</v>
      </c>
      <c r="J88" s="50">
        <v>6336</v>
      </c>
      <c r="K88" s="46">
        <v>3</v>
      </c>
      <c r="L88" s="46">
        <v>1.6457052671453438E+22</v>
      </c>
      <c r="M88" s="46">
        <v>1.215255455257496E+22</v>
      </c>
      <c r="N88" s="46">
        <v>99</v>
      </c>
      <c r="O88" s="46">
        <v>64</v>
      </c>
      <c r="P88" s="46">
        <v>0.45174876396264418</v>
      </c>
      <c r="Q88" s="46">
        <v>0.47109808948300069</v>
      </c>
      <c r="R88" s="46">
        <v>-0.76026561118713598</v>
      </c>
      <c r="S88" s="51"/>
      <c r="T88" s="315">
        <f t="shared" si="42"/>
        <v>46.201144339391348</v>
      </c>
      <c r="U88" s="315">
        <f t="shared" si="75"/>
        <v>0.17247340793070265</v>
      </c>
      <c r="V88" s="350">
        <f t="shared" si="43"/>
        <v>2.3766243895341127E-5</v>
      </c>
      <c r="W88" s="350">
        <f t="shared" si="9"/>
        <v>2.4784200835595576E-5</v>
      </c>
      <c r="X88" s="350">
        <f t="shared" si="44"/>
        <v>3.4337893935883366E-5</v>
      </c>
      <c r="Y88" s="360">
        <f t="shared" si="45"/>
        <v>46.961409950578485</v>
      </c>
      <c r="Z88" s="350">
        <f t="shared" si="46"/>
        <v>2.3435296331201068E-5</v>
      </c>
      <c r="AA88" s="350">
        <f t="shared" si="47"/>
        <v>2.5097367308559863E-5</v>
      </c>
      <c r="AB88" s="350">
        <f t="shared" si="48"/>
        <v>2.3435296331201068E-5</v>
      </c>
      <c r="AC88" s="350">
        <f t="shared" si="49"/>
        <v>2.5097367308559863E-5</v>
      </c>
      <c r="AD88" s="354">
        <f t="shared" si="10"/>
        <v>46.961409950578478</v>
      </c>
      <c r="AE88" s="354" t="str">
        <f t="shared" si="78"/>
        <v/>
      </c>
      <c r="AF88" s="354">
        <f t="shared" si="78"/>
        <v>46.961409950578478</v>
      </c>
      <c r="AG88" s="354" t="str">
        <f t="shared" si="78"/>
        <v/>
      </c>
      <c r="AH88" s="354" t="str">
        <f t="shared" si="78"/>
        <v/>
      </c>
      <c r="AI88" s="348">
        <f t="shared" si="76"/>
        <v>0.19260437171830347</v>
      </c>
      <c r="AJ88" s="355">
        <f t="shared" si="50"/>
        <v>3.4337893935883366E-5</v>
      </c>
      <c r="AK88" s="359">
        <f t="shared" si="51"/>
        <v>59.016351330453176</v>
      </c>
      <c r="AL88" s="355">
        <f t="shared" si="52"/>
        <v>0.30163513304531764</v>
      </c>
      <c r="AM88" s="335">
        <f t="shared" si="53"/>
        <v>-10.416165951655225</v>
      </c>
      <c r="AN88" s="351">
        <f t="shared" si="12"/>
        <v>10.799637591804807</v>
      </c>
      <c r="AQ88" s="266">
        <f t="shared" si="13"/>
        <v>31.339372852936116</v>
      </c>
      <c r="AR88" s="283">
        <f t="shared" si="14"/>
        <v>-17.323763647525958</v>
      </c>
      <c r="BL88" s="258">
        <v>8.3627357482910156</v>
      </c>
      <c r="BM88" s="260">
        <v>79.852020263671875</v>
      </c>
      <c r="BN88">
        <v>84.353446960449219</v>
      </c>
      <c r="BO88" s="258">
        <v>6.9416728019714355</v>
      </c>
      <c r="BP88" s="258">
        <v>127.94767761230469</v>
      </c>
      <c r="BQ88" s="260">
        <v>152.19039916992187</v>
      </c>
      <c r="BR88" s="258">
        <v>55.702400207519531</v>
      </c>
      <c r="BT88" s="258">
        <v>136.4005126953125</v>
      </c>
      <c r="BU88" s="258">
        <v>5.5949745178222656</v>
      </c>
      <c r="BV88" s="258">
        <v>21.834318161010742</v>
      </c>
      <c r="BW88" s="258">
        <v>25.83860969543457</v>
      </c>
      <c r="BX88" s="258">
        <v>126.84568786621094</v>
      </c>
      <c r="BY88" s="258">
        <v>6.5105161666870117</v>
      </c>
      <c r="BZ88" s="258">
        <v>6.0440373420715332</v>
      </c>
      <c r="CA88" s="258">
        <v>174.97012329101562</v>
      </c>
      <c r="CC88" s="283">
        <f t="shared" si="15"/>
        <v>36.895095825195312</v>
      </c>
      <c r="CD88" s="283">
        <f t="shared" si="16"/>
        <v>-49.184913635253906</v>
      </c>
      <c r="CF88" s="283">
        <f t="shared" si="54"/>
        <v>31.339372852936116</v>
      </c>
      <c r="CG88" s="272">
        <f t="shared" si="17"/>
        <v>27.780071806030595</v>
      </c>
      <c r="CH88" s="283">
        <f t="shared" si="55"/>
        <v>24.490834882724933</v>
      </c>
      <c r="CI88" s="272">
        <f t="shared" si="18"/>
        <v>-48.834522598961769</v>
      </c>
      <c r="CJ88" s="283">
        <f t="shared" si="56"/>
        <v>-9.2050906463077814E-2</v>
      </c>
      <c r="CK88" s="283">
        <f t="shared" si="57"/>
        <v>24.387148183194967</v>
      </c>
      <c r="CL88" s="283">
        <f t="shared" si="58"/>
        <v>-2.2512211672305305</v>
      </c>
      <c r="CM88" s="283">
        <f t="shared" si="59"/>
        <v>30.183684765603566</v>
      </c>
      <c r="CN88" s="283">
        <f t="shared" si="60"/>
        <v>-2.2512211672305305</v>
      </c>
      <c r="CO88" s="283">
        <f t="shared" si="19"/>
        <v>-450.94936859104547</v>
      </c>
      <c r="CP88" s="268">
        <f t="shared" si="20"/>
        <v>56</v>
      </c>
      <c r="CQ88" s="283">
        <f t="shared" si="61"/>
        <v>-39.494936859104548</v>
      </c>
      <c r="CR88" s="283">
        <f t="shared" si="62"/>
        <v>29.619537025726302</v>
      </c>
      <c r="CS88" s="283">
        <f t="shared" si="63"/>
        <v>1.1330520573331466</v>
      </c>
      <c r="CT88" s="283">
        <f t="shared" si="64"/>
        <v>-444.50022624602138</v>
      </c>
      <c r="CU88" s="283">
        <f t="shared" si="21"/>
        <v>-6.4491423450240717</v>
      </c>
      <c r="CV88" s="283">
        <f t="shared" si="65"/>
        <v>4.9550857654975928</v>
      </c>
      <c r="CW88" s="283">
        <f t="shared" si="66"/>
        <v>24.489766627476151</v>
      </c>
      <c r="CX88" s="283">
        <f t="shared" si="67"/>
        <v>0.22874392812019159</v>
      </c>
      <c r="CZ88" s="283">
        <f t="shared" si="22"/>
        <v>6336</v>
      </c>
      <c r="DA88" s="283">
        <f t="shared" si="23"/>
        <v>1.6457052671453438E+22</v>
      </c>
      <c r="DB88" s="283">
        <f t="shared" si="24"/>
        <v>1.215255455257496E+22</v>
      </c>
      <c r="DC88" s="286">
        <f t="shared" si="68"/>
        <v>2.5973883635501005E+18</v>
      </c>
      <c r="DD88" s="286">
        <f t="shared" si="25"/>
        <v>1.9180168170099369E+18</v>
      </c>
      <c r="DE88" s="282">
        <f t="shared" si="69"/>
        <v>1.3314171857618432E-4</v>
      </c>
      <c r="DF88" s="282">
        <f t="shared" si="26"/>
        <v>1.0092648477387613E-4</v>
      </c>
      <c r="DG88" s="283">
        <f t="shared" si="70"/>
        <v>37.163510803088478</v>
      </c>
      <c r="DH88" s="283">
        <f t="shared" si="71"/>
        <v>1.670714594244969E-4</v>
      </c>
      <c r="DL88" s="258">
        <v>120.34558868408203</v>
      </c>
      <c r="DM88" s="258">
        <v>1.8310825824737549</v>
      </c>
      <c r="DN88" s="258">
        <v>2016</v>
      </c>
      <c r="DO88" s="258">
        <v>1.9385517977989217E+22</v>
      </c>
      <c r="DP88" s="258">
        <v>8.6565549755107377E+21</v>
      </c>
      <c r="DR88" s="50">
        <v>199</v>
      </c>
      <c r="DS88" s="46">
        <v>0.37846416798925653</v>
      </c>
      <c r="DT88" s="46">
        <v>0.33280429739958489</v>
      </c>
      <c r="DU88" s="46">
        <v>0.38383591747039436</v>
      </c>
      <c r="DV88" s="51">
        <v>0.3215724575753876</v>
      </c>
      <c r="DW88" s="287">
        <f t="shared" si="72"/>
        <v>0.50397800231699752</v>
      </c>
      <c r="DX88" s="287">
        <f t="shared" si="27"/>
        <v>198.60119593899333</v>
      </c>
      <c r="DY88" s="281">
        <f t="shared" si="28"/>
        <v>41.302615512313452</v>
      </c>
      <c r="DZ88" s="287">
        <f t="shared" si="29"/>
        <v>41.326938148105775</v>
      </c>
      <c r="EA88" s="287">
        <f t="shared" si="30"/>
        <v>41.406657295994989</v>
      </c>
      <c r="EB88" s="287">
        <f t="shared" si="31"/>
        <v>41.480636182737854</v>
      </c>
      <c r="EC88" s="287">
        <f t="shared" si="32"/>
        <v>41.608340570369769</v>
      </c>
      <c r="ED88" s="287">
        <f t="shared" si="73"/>
        <v>-0.31557820045726004</v>
      </c>
      <c r="EE88" s="287">
        <f t="shared" si="33"/>
        <v>-7.9719147889214526E-2</v>
      </c>
      <c r="EF88" s="287">
        <f t="shared" si="34"/>
        <v>-0.15369803463207887</v>
      </c>
      <c r="EG88" s="287">
        <f t="shared" si="35"/>
        <v>-0.15369803463207887</v>
      </c>
      <c r="EH88" s="281">
        <f t="shared" si="74"/>
        <v>-0.10404178368153794</v>
      </c>
      <c r="EI88" s="281">
        <f t="shared" si="36"/>
        <v>-0.17802067042440228</v>
      </c>
      <c r="EJ88" s="281">
        <f t="shared" si="37"/>
        <v>-0.30572505805631778</v>
      </c>
    </row>
    <row r="89" spans="3:140" x14ac:dyDescent="0.25">
      <c r="C89" s="50">
        <f t="shared" si="38"/>
        <v>57</v>
      </c>
      <c r="D89" s="51">
        <v>3.8333000038946921</v>
      </c>
      <c r="E89" s="260">
        <f t="shared" si="39"/>
        <v>11.671456191700479</v>
      </c>
      <c r="F89" s="265">
        <f t="shared" si="40"/>
        <v>14.175392819622061</v>
      </c>
      <c r="G89" s="265">
        <f t="shared" si="41"/>
        <v>-3.6800708631160271E-2</v>
      </c>
      <c r="H89" s="50">
        <v>36.537666320800781</v>
      </c>
      <c r="I89" s="216">
        <v>-48.981460571289063</v>
      </c>
      <c r="J89" s="50">
        <v>5760</v>
      </c>
      <c r="K89" s="46">
        <v>3</v>
      </c>
      <c r="L89" s="46">
        <v>1.4808926232204265E+22</v>
      </c>
      <c r="M89" s="46">
        <v>1.0947733196145869E+22</v>
      </c>
      <c r="N89" s="46">
        <v>90</v>
      </c>
      <c r="O89" s="46">
        <v>64</v>
      </c>
      <c r="P89" s="46">
        <v>0.40627479704571812</v>
      </c>
      <c r="Q89" s="46">
        <v>0.42385399499481169</v>
      </c>
      <c r="R89" s="46">
        <v>-0.85419344338824343</v>
      </c>
      <c r="S89" s="51"/>
      <c r="T89" s="315">
        <f t="shared" si="42"/>
        <v>46.213141069866914</v>
      </c>
      <c r="U89" s="315">
        <f t="shared" si="75"/>
        <v>1.1996730475566153E-2</v>
      </c>
      <c r="V89" s="350">
        <f t="shared" si="43"/>
        <v>2.3511272977182765E-5</v>
      </c>
      <c r="W89" s="350">
        <f t="shared" si="9"/>
        <v>2.4528587673310863E-5</v>
      </c>
      <c r="X89" s="350">
        <f t="shared" si="44"/>
        <v>3.3976927027836142E-5</v>
      </c>
      <c r="Y89" s="360">
        <f t="shared" si="45"/>
        <v>47.067334513255155</v>
      </c>
      <c r="Z89" s="350">
        <f t="shared" si="46"/>
        <v>2.3142989572685957E-5</v>
      </c>
      <c r="AA89" s="350">
        <f t="shared" si="47"/>
        <v>2.4876366372391515E-5</v>
      </c>
      <c r="AB89" s="350">
        <f t="shared" si="48"/>
        <v>2.3142989572685957E-5</v>
      </c>
      <c r="AC89" s="350">
        <f t="shared" si="49"/>
        <v>2.4876366372391515E-5</v>
      </c>
      <c r="AD89" s="354">
        <f t="shared" si="10"/>
        <v>47.067334513255155</v>
      </c>
      <c r="AE89" s="354" t="str">
        <f t="shared" si="78"/>
        <v/>
      </c>
      <c r="AF89" s="354">
        <f t="shared" si="78"/>
        <v>47.067334513255155</v>
      </c>
      <c r="AG89" s="354" t="str">
        <f t="shared" si="78"/>
        <v/>
      </c>
      <c r="AH89" s="354" t="str">
        <f t="shared" si="78"/>
        <v/>
      </c>
      <c r="AI89" s="348">
        <f t="shared" si="76"/>
        <v>0.10592456267667671</v>
      </c>
      <c r="AJ89" s="355">
        <f t="shared" si="50"/>
        <v>3.3976927027836142E-5</v>
      </c>
      <c r="AK89" s="359">
        <f t="shared" si="51"/>
        <v>60.970943236337462</v>
      </c>
      <c r="AL89" s="355">
        <f t="shared" si="52"/>
        <v>0.39709432363374619</v>
      </c>
      <c r="AM89" s="335">
        <f t="shared" si="53"/>
        <v>-10.507957099204488</v>
      </c>
      <c r="AN89" s="351">
        <f t="shared" si="12"/>
        <v>10.707846444255544</v>
      </c>
      <c r="AQ89" s="266">
        <f t="shared" si="13"/>
        <v>31.254816105888906</v>
      </c>
      <c r="AR89" s="283">
        <f t="shared" si="14"/>
        <v>-17.457831651747689</v>
      </c>
      <c r="BL89" s="258">
        <v>7.4019813537597656</v>
      </c>
      <c r="BM89" s="260">
        <v>72.682174682617188</v>
      </c>
      <c r="BN89">
        <v>72.516212463378906</v>
      </c>
      <c r="BO89" s="258">
        <v>33.921646118164062</v>
      </c>
      <c r="BP89" s="258">
        <v>148.98236083984375</v>
      </c>
      <c r="BQ89" s="260">
        <v>152.94879150390625</v>
      </c>
      <c r="BR89" s="258">
        <v>49.343074798583984</v>
      </c>
      <c r="BT89" s="258">
        <v>135.39268493652344</v>
      </c>
      <c r="BU89" s="258">
        <v>5.5949745178222656</v>
      </c>
      <c r="BV89" s="258">
        <v>21.289386749267578</v>
      </c>
      <c r="BW89" s="258">
        <v>26.347244262695313</v>
      </c>
      <c r="BX89" s="258">
        <v>125.45503997802734</v>
      </c>
      <c r="BY89" s="258">
        <v>6.3070621490478516</v>
      </c>
      <c r="BZ89" s="258">
        <v>5.9432058334350586</v>
      </c>
      <c r="CA89" s="258">
        <v>175.37702941894531</v>
      </c>
      <c r="CC89" s="283">
        <f t="shared" si="15"/>
        <v>36.537666320800781</v>
      </c>
      <c r="CD89" s="283">
        <f t="shared" si="16"/>
        <v>-48.981460571289063</v>
      </c>
      <c r="CF89" s="283">
        <f t="shared" si="54"/>
        <v>31.254816105888906</v>
      </c>
      <c r="CG89" s="272">
        <f t="shared" si="17"/>
        <v>27.743838444060717</v>
      </c>
      <c r="CH89" s="283">
        <f t="shared" si="55"/>
        <v>24.388883669849161</v>
      </c>
      <c r="CI89" s="272">
        <f t="shared" si="18"/>
        <v>-48.31244455499057</v>
      </c>
      <c r="CJ89" s="283">
        <f t="shared" si="56"/>
        <v>-9.1066812534553551E-2</v>
      </c>
      <c r="CK89" s="283">
        <f t="shared" si="57"/>
        <v>24.287823031291527</v>
      </c>
      <c r="CL89" s="283">
        <f t="shared" si="58"/>
        <v>-2.2179492920488624</v>
      </c>
      <c r="CM89" s="283">
        <f t="shared" si="59"/>
        <v>30.084359613700126</v>
      </c>
      <c r="CN89" s="283">
        <f t="shared" si="60"/>
        <v>-2.2179492920488624</v>
      </c>
      <c r="CO89" s="283">
        <f t="shared" si="19"/>
        <v>-447.41341183892416</v>
      </c>
      <c r="CP89" s="268">
        <f t="shared" si="20"/>
        <v>57</v>
      </c>
      <c r="CQ89" s="283">
        <f t="shared" si="61"/>
        <v>-39.041341183892413</v>
      </c>
      <c r="CR89" s="283">
        <f t="shared" si="62"/>
        <v>29.590356617096262</v>
      </c>
      <c r="CS89" s="283">
        <f t="shared" si="63"/>
        <v>1.1377884787725301</v>
      </c>
      <c r="CT89" s="283">
        <f t="shared" si="64"/>
        <v>-440.56497886802492</v>
      </c>
      <c r="CU89" s="283">
        <f t="shared" si="21"/>
        <v>-6.8484329708992391</v>
      </c>
      <c r="CV89" s="283">
        <f t="shared" si="65"/>
        <v>5.0151567029100761</v>
      </c>
      <c r="CW89" s="283">
        <f t="shared" si="66"/>
        <v>24.387793912131464</v>
      </c>
      <c r="CX89" s="283">
        <f t="shared" si="67"/>
        <v>0.23055316271650064</v>
      </c>
      <c r="CZ89" s="283">
        <f t="shared" si="22"/>
        <v>5760</v>
      </c>
      <c r="DA89" s="283">
        <f t="shared" si="23"/>
        <v>1.4808926232204265E+22</v>
      </c>
      <c r="DB89" s="283">
        <f t="shared" si="24"/>
        <v>1.0947733196145869E+22</v>
      </c>
      <c r="DC89" s="286">
        <f t="shared" si="68"/>
        <v>2.5709941375354629E+18</v>
      </c>
      <c r="DD89" s="286">
        <f t="shared" si="25"/>
        <v>1.90064812433088E+18</v>
      </c>
      <c r="DE89" s="282">
        <f t="shared" si="69"/>
        <v>1.3172979107993157E-4</v>
      </c>
      <c r="DF89" s="282">
        <f t="shared" si="26"/>
        <v>9.9997367369413331E-5</v>
      </c>
      <c r="DG89" s="283">
        <f t="shared" si="70"/>
        <v>37.202487341744835</v>
      </c>
      <c r="DH89" s="283">
        <f t="shared" si="71"/>
        <v>1.6538503964620206E-4</v>
      </c>
      <c r="DL89" s="258">
        <v>119.64244842529297</v>
      </c>
      <c r="DM89" s="258">
        <v>1.6276290416717529</v>
      </c>
      <c r="DN89" s="258">
        <v>1952</v>
      </c>
      <c r="DO89" s="258">
        <v>1.8662625164131765E+22</v>
      </c>
      <c r="DP89" s="258">
        <v>8.3253732198798705E+21</v>
      </c>
      <c r="DR89" s="50">
        <v>198</v>
      </c>
      <c r="DS89" s="46">
        <v>0.37687706018801126</v>
      </c>
      <c r="DT89" s="46">
        <v>0.33121718959833962</v>
      </c>
      <c r="DU89" s="46">
        <v>0.3754120376022464</v>
      </c>
      <c r="DV89" s="51">
        <v>0.32132828714442679</v>
      </c>
      <c r="DW89" s="287">
        <f t="shared" si="72"/>
        <v>0.50173812410597252</v>
      </c>
      <c r="DX89" s="287">
        <f t="shared" si="27"/>
        <v>197.71853342312528</v>
      </c>
      <c r="DY89" s="281">
        <f t="shared" si="28"/>
        <v>41.300511013034495</v>
      </c>
      <c r="DZ89" s="287">
        <f t="shared" si="29"/>
        <v>41.31051807605261</v>
      </c>
      <c r="EA89" s="287">
        <f t="shared" si="30"/>
        <v>41.403235082241657</v>
      </c>
      <c r="EB89" s="287">
        <f t="shared" si="31"/>
        <v>41.479392833745479</v>
      </c>
      <c r="EC89" s="287">
        <f t="shared" si="32"/>
        <v>41.611980225174875</v>
      </c>
      <c r="ED89" s="287">
        <f t="shared" si="73"/>
        <v>-0.33199827251042535</v>
      </c>
      <c r="EE89" s="287">
        <f t="shared" si="33"/>
        <v>-9.2717006189047879E-2</v>
      </c>
      <c r="EF89" s="287">
        <f t="shared" si="34"/>
        <v>-0.16887475769286908</v>
      </c>
      <c r="EG89" s="287">
        <f t="shared" si="35"/>
        <v>-0.16887475769286908</v>
      </c>
      <c r="EH89" s="281">
        <f t="shared" si="74"/>
        <v>-0.10272406920716293</v>
      </c>
      <c r="EI89" s="281">
        <f t="shared" si="36"/>
        <v>-0.17888182071098413</v>
      </c>
      <c r="EJ89" s="281">
        <f t="shared" si="37"/>
        <v>-0.31146921214038059</v>
      </c>
    </row>
    <row r="90" spans="3:140" x14ac:dyDescent="0.25">
      <c r="C90" s="50">
        <f t="shared" si="38"/>
        <v>58</v>
      </c>
      <c r="D90" s="51">
        <v>8.1605326094051183</v>
      </c>
      <c r="E90" s="260">
        <f t="shared" si="39"/>
        <v>18.234370091197597</v>
      </c>
      <c r="F90" s="265">
        <f t="shared" si="40"/>
        <v>14.138597768835723</v>
      </c>
      <c r="G90" s="265">
        <f t="shared" si="41"/>
        <v>-3.6786648858124153E-2</v>
      </c>
      <c r="H90" s="50">
        <v>35.95758056640625</v>
      </c>
      <c r="I90" s="216">
        <v>-50.507362365722656</v>
      </c>
      <c r="J90" s="50">
        <v>5568</v>
      </c>
      <c r="K90" s="46">
        <v>3</v>
      </c>
      <c r="L90" s="46">
        <v>1.4117739243515998E+22</v>
      </c>
      <c r="M90" s="46">
        <v>1.0377604812649041E+22</v>
      </c>
      <c r="N90" s="46">
        <v>87</v>
      </c>
      <c r="O90" s="46">
        <v>64</v>
      </c>
      <c r="P90" s="46">
        <v>0.3875358603430385</v>
      </c>
      <c r="Q90" s="46">
        <v>0.4019410364402124</v>
      </c>
      <c r="R90" s="46">
        <v>-0.88671671902747973</v>
      </c>
      <c r="S90" s="51"/>
      <c r="T90" s="315">
        <f t="shared" si="42"/>
        <v>46.045330419168316</v>
      </c>
      <c r="U90" s="315">
        <f t="shared" si="75"/>
        <v>-0.16781065069859835</v>
      </c>
      <c r="V90" s="350">
        <f t="shared" si="43"/>
        <v>2.3200183210191479E-5</v>
      </c>
      <c r="W90" s="350">
        <f t="shared" si="9"/>
        <v>2.4062562047426508E-5</v>
      </c>
      <c r="X90" s="350">
        <f t="shared" si="44"/>
        <v>3.3425370503147774E-5</v>
      </c>
      <c r="Y90" s="360">
        <f t="shared" si="45"/>
        <v>46.932047138195799</v>
      </c>
      <c r="Z90" s="350">
        <f t="shared" si="46"/>
        <v>2.2825024538477796E-5</v>
      </c>
      <c r="AA90" s="350">
        <f t="shared" si="47"/>
        <v>2.4418715119567362E-5</v>
      </c>
      <c r="AB90" s="350">
        <f t="shared" si="48"/>
        <v>2.2825024538477796E-5</v>
      </c>
      <c r="AC90" s="350">
        <f t="shared" si="49"/>
        <v>2.4418715119567362E-5</v>
      </c>
      <c r="AD90" s="354">
        <f t="shared" si="10"/>
        <v>46.932047138195799</v>
      </c>
      <c r="AE90" s="354" t="str">
        <f t="shared" si="78"/>
        <v/>
      </c>
      <c r="AF90" s="354">
        <f t="shared" si="78"/>
        <v>46.932047138195799</v>
      </c>
      <c r="AG90" s="354" t="str">
        <f t="shared" si="78"/>
        <v/>
      </c>
      <c r="AH90" s="354" t="str">
        <f t="shared" si="78"/>
        <v/>
      </c>
      <c r="AI90" s="348">
        <f t="shared" si="76"/>
        <v>-0.13528737505935595</v>
      </c>
      <c r="AJ90" s="355">
        <f t="shared" si="50"/>
        <v>3.3425370503147774E-5</v>
      </c>
      <c r="AK90" s="359">
        <f t="shared" si="51"/>
        <v>58.474528792158935</v>
      </c>
      <c r="AL90" s="355">
        <f t="shared" si="52"/>
        <v>4.7452879215893515E-2</v>
      </c>
      <c r="AM90" s="335">
        <f t="shared" si="53"/>
        <v>-10.650114450389127</v>
      </c>
      <c r="AN90" s="351">
        <f t="shared" si="12"/>
        <v>10.565689093070906</v>
      </c>
      <c r="AQ90" s="266">
        <f t="shared" si="13"/>
        <v>31.115809244088975</v>
      </c>
      <c r="AR90" s="283">
        <f t="shared" si="14"/>
        <v>-19.321254514367858</v>
      </c>
      <c r="BL90" s="258">
        <v>5.5433135032653809</v>
      </c>
      <c r="BM90" s="260">
        <v>65.008842468261719</v>
      </c>
      <c r="BN90">
        <v>7.4159846305847168</v>
      </c>
      <c r="BO90" s="258">
        <v>13.375340461730957</v>
      </c>
      <c r="BP90" s="258">
        <v>177.33799743652344</v>
      </c>
      <c r="BQ90" s="260">
        <v>154.06686401367187</v>
      </c>
      <c r="BR90" s="258">
        <v>42.929054260253906</v>
      </c>
      <c r="BT90" s="258">
        <v>133.69735717773437</v>
      </c>
      <c r="BU90" s="258">
        <v>5.5949745178222656</v>
      </c>
      <c r="BV90" s="258">
        <v>20.84113883972168</v>
      </c>
      <c r="BW90" s="258">
        <v>26.550697326660156</v>
      </c>
      <c r="BX90" s="258">
        <v>124.77534484863281</v>
      </c>
      <c r="BY90" s="258">
        <v>6.7139697074890137</v>
      </c>
      <c r="BZ90" s="258">
        <v>5.8816814422607422</v>
      </c>
      <c r="CA90" s="258">
        <v>176.29257202148437</v>
      </c>
      <c r="CC90" s="283">
        <f t="shared" si="15"/>
        <v>35.95758056640625</v>
      </c>
      <c r="CD90" s="283">
        <f t="shared" si="16"/>
        <v>-50.507362365722656</v>
      </c>
      <c r="CF90" s="283">
        <f t="shared" si="54"/>
        <v>31.115809244088975</v>
      </c>
      <c r="CG90" s="272">
        <f t="shared" si="17"/>
        <v>27.707487335015859</v>
      </c>
      <c r="CH90" s="283">
        <f t="shared" si="55"/>
        <v>24.287027622260961</v>
      </c>
      <c r="CI90" s="272">
        <f t="shared" si="18"/>
        <v>-47.788761527582814</v>
      </c>
      <c r="CJ90" s="283">
        <f t="shared" si="56"/>
        <v>-9.007969328352522E-2</v>
      </c>
      <c r="CK90" s="283">
        <f t="shared" si="57"/>
        <v>24.188557499218788</v>
      </c>
      <c r="CL90" s="283">
        <f t="shared" si="58"/>
        <v>-2.1848104795275329</v>
      </c>
      <c r="CM90" s="283">
        <f t="shared" si="59"/>
        <v>29.985094081627388</v>
      </c>
      <c r="CN90" s="283">
        <f t="shared" si="60"/>
        <v>-2.1848104795275329</v>
      </c>
      <c r="CO90" s="283">
        <f t="shared" si="19"/>
        <v>-443.86948039556842</v>
      </c>
      <c r="CP90" s="268">
        <f t="shared" si="20"/>
        <v>58</v>
      </c>
      <c r="CQ90" s="283">
        <f t="shared" si="61"/>
        <v>-38.586948039556844</v>
      </c>
      <c r="CR90" s="283">
        <f t="shared" si="62"/>
        <v>29.561104232661542</v>
      </c>
      <c r="CS90" s="283">
        <f t="shared" si="63"/>
        <v>1.1425601881493059</v>
      </c>
      <c r="CT90" s="283">
        <f t="shared" si="64"/>
        <v>-436.63083781218893</v>
      </c>
      <c r="CU90" s="283">
        <f t="shared" si="21"/>
        <v>-7.2386425833795016</v>
      </c>
      <c r="CV90" s="283">
        <f t="shared" si="65"/>
        <v>5.0761357416620498</v>
      </c>
      <c r="CW90" s="283">
        <f t="shared" si="66"/>
        <v>24.285915865554131</v>
      </c>
      <c r="CX90" s="283">
        <f t="shared" si="67"/>
        <v>0.23238178864325379</v>
      </c>
      <c r="CZ90" s="283">
        <f t="shared" si="22"/>
        <v>5568</v>
      </c>
      <c r="DA90" s="283">
        <f t="shared" si="23"/>
        <v>1.4117739243515998E+22</v>
      </c>
      <c r="DB90" s="283">
        <f t="shared" si="24"/>
        <v>1.0377604812649041E+22</v>
      </c>
      <c r="DC90" s="286">
        <f t="shared" si="68"/>
        <v>2.5355135135624996E+18</v>
      </c>
      <c r="DD90" s="286">
        <f t="shared" si="25"/>
        <v>1.86379396778898E+18</v>
      </c>
      <c r="DE90" s="282">
        <f t="shared" si="69"/>
        <v>1.2983179761182043E-4</v>
      </c>
      <c r="DF90" s="282">
        <f t="shared" si="26"/>
        <v>9.8025898422233213E-5</v>
      </c>
      <c r="DG90" s="283">
        <f t="shared" si="70"/>
        <v>37.053617207267749</v>
      </c>
      <c r="DH90" s="283">
        <f t="shared" si="71"/>
        <v>1.6268181346605E-4</v>
      </c>
      <c r="DL90" s="258">
        <v>118.90025329589844</v>
      </c>
      <c r="DM90" s="258">
        <v>1.4241753816604614</v>
      </c>
      <c r="DN90" s="258">
        <v>1824</v>
      </c>
      <c r="DO90" s="258">
        <v>1.733443932431711E+22</v>
      </c>
      <c r="DP90" s="258">
        <v>7.7249801850851825E+21</v>
      </c>
      <c r="DR90" s="50">
        <v>197</v>
      </c>
      <c r="DS90" s="46">
        <v>0.37480161152484431</v>
      </c>
      <c r="DT90" s="46">
        <v>0.32987425222805516</v>
      </c>
      <c r="DU90" s="46">
        <v>0.37321450372359904</v>
      </c>
      <c r="DV90" s="51">
        <v>0.32511292882431936</v>
      </c>
      <c r="DW90" s="287">
        <f t="shared" si="72"/>
        <v>0.49929277011052231</v>
      </c>
      <c r="DX90" s="287">
        <f t="shared" si="27"/>
        <v>196.7548996419724</v>
      </c>
      <c r="DY90" s="281">
        <f t="shared" si="28"/>
        <v>41.298661561301174</v>
      </c>
      <c r="DZ90" s="287">
        <f t="shared" si="29"/>
        <v>41.351984143597072</v>
      </c>
      <c r="EA90" s="287">
        <f t="shared" si="30"/>
        <v>41.39974542414172</v>
      </c>
      <c r="EB90" s="287">
        <f t="shared" si="31"/>
        <v>41.478003682045077</v>
      </c>
      <c r="EC90" s="287">
        <f t="shared" si="32"/>
        <v>41.615340164666748</v>
      </c>
      <c r="ED90" s="287">
        <f t="shared" si="73"/>
        <v>-0.2905322049659631</v>
      </c>
      <c r="EE90" s="287">
        <f t="shared" si="33"/>
        <v>-4.7761280544648343E-2</v>
      </c>
      <c r="EF90" s="287">
        <f t="shared" si="34"/>
        <v>-0.12601953844800562</v>
      </c>
      <c r="EG90" s="287">
        <f t="shared" si="35"/>
        <v>-0.12601953844800562</v>
      </c>
      <c r="EH90" s="281">
        <f t="shared" si="74"/>
        <v>-0.1010838628405466</v>
      </c>
      <c r="EI90" s="281">
        <f t="shared" si="36"/>
        <v>-0.17934212074390388</v>
      </c>
      <c r="EJ90" s="281">
        <f t="shared" si="37"/>
        <v>-0.31667860336557396</v>
      </c>
    </row>
    <row r="91" spans="3:140" x14ac:dyDescent="0.25">
      <c r="C91" s="50">
        <f t="shared" si="38"/>
        <v>59</v>
      </c>
      <c r="D91" s="51">
        <v>8.9214287156585961</v>
      </c>
      <c r="E91" s="260">
        <f t="shared" si="39"/>
        <v>19.008688194340088</v>
      </c>
      <c r="F91" s="265">
        <f t="shared" si="40"/>
        <v>14.101824944464248</v>
      </c>
      <c r="G91" s="265">
        <f t="shared" si="41"/>
        <v>-3.6756321270668676E-2</v>
      </c>
      <c r="H91" s="50">
        <v>35.430229187011719</v>
      </c>
      <c r="I91" s="216">
        <v>-47.760738372802734</v>
      </c>
      <c r="J91" s="50">
        <v>6336</v>
      </c>
      <c r="K91" s="46">
        <v>3</v>
      </c>
      <c r="L91" s="46">
        <v>1.5770477439153416E+22</v>
      </c>
      <c r="M91" s="46">
        <v>1.1713284756594592E+22</v>
      </c>
      <c r="N91" s="46">
        <v>99</v>
      </c>
      <c r="O91" s="46">
        <v>64</v>
      </c>
      <c r="P91" s="46">
        <v>0.43264359396935848</v>
      </c>
      <c r="Q91" s="46">
        <v>0.45315265824330098</v>
      </c>
      <c r="R91" s="46">
        <v>-0.76026561118713598</v>
      </c>
      <c r="S91" s="51"/>
      <c r="T91" s="315">
        <f t="shared" si="42"/>
        <v>46.326346676758021</v>
      </c>
      <c r="U91" s="315">
        <f t="shared" si="75"/>
        <v>0.28101625758970528</v>
      </c>
      <c r="V91" s="350">
        <f t="shared" si="43"/>
        <v>2.2761131837613557E-5</v>
      </c>
      <c r="W91" s="350">
        <f t="shared" si="9"/>
        <v>2.3840101969870633E-5</v>
      </c>
      <c r="X91" s="350">
        <f t="shared" si="44"/>
        <v>3.2960879606937908E-5</v>
      </c>
      <c r="Y91" s="360">
        <f t="shared" si="45"/>
        <v>47.086612287945158</v>
      </c>
      <c r="Z91" s="350">
        <f t="shared" si="46"/>
        <v>2.2442799767849555E-5</v>
      </c>
      <c r="AA91" s="350">
        <f t="shared" si="47"/>
        <v>2.4140014976036513E-5</v>
      </c>
      <c r="AB91" s="350">
        <f t="shared" si="48"/>
        <v>2.2442799767849555E-5</v>
      </c>
      <c r="AC91" s="350">
        <f t="shared" si="49"/>
        <v>2.4140014976036513E-5</v>
      </c>
      <c r="AD91" s="354">
        <f t="shared" si="10"/>
        <v>47.086612287945172</v>
      </c>
      <c r="AE91" s="354" t="str">
        <f t="shared" si="78"/>
        <v/>
      </c>
      <c r="AF91" s="354">
        <f t="shared" si="78"/>
        <v>47.086612287945172</v>
      </c>
      <c r="AG91" s="354" t="str">
        <f t="shared" si="78"/>
        <v/>
      </c>
      <c r="AH91" s="354" t="str">
        <f t="shared" si="78"/>
        <v/>
      </c>
      <c r="AI91" s="348">
        <f t="shared" si="76"/>
        <v>0.15456514974937363</v>
      </c>
      <c r="AJ91" s="355">
        <f t="shared" si="50"/>
        <v>3.2960879606937908E-5</v>
      </c>
      <c r="AK91" s="359">
        <f t="shared" si="51"/>
        <v>61.326669815899436</v>
      </c>
      <c r="AL91" s="355">
        <f t="shared" si="52"/>
        <v>0.23266698158994359</v>
      </c>
      <c r="AM91" s="335">
        <f t="shared" si="53"/>
        <v>-10.771663189604254</v>
      </c>
      <c r="AN91" s="351">
        <f t="shared" si="12"/>
        <v>10.444140353855779</v>
      </c>
      <c r="AQ91" s="266">
        <f t="shared" si="13"/>
        <v>30.987479233134096</v>
      </c>
      <c r="AR91" s="283">
        <f t="shared" si="14"/>
        <v>-16.912151589634508</v>
      </c>
      <c r="BL91" s="258">
        <v>6.763267993927002</v>
      </c>
      <c r="BM91" s="260">
        <v>57.981239318847656</v>
      </c>
      <c r="BN91">
        <v>66.691787719726562</v>
      </c>
      <c r="BO91" s="258">
        <v>7.6726040840148926</v>
      </c>
      <c r="BP91" s="258">
        <v>132.02333068847656</v>
      </c>
      <c r="BQ91" s="260">
        <v>152.87950134277344</v>
      </c>
      <c r="BR91" s="258">
        <v>35.387222290039063</v>
      </c>
      <c r="BT91" s="258">
        <v>132.58015441894531</v>
      </c>
      <c r="BU91" s="258">
        <v>5.7984285354614258</v>
      </c>
      <c r="BV91" s="258">
        <v>20.376287460327148</v>
      </c>
      <c r="BW91" s="258">
        <v>27.16105842590332</v>
      </c>
      <c r="BX91" s="258">
        <v>123.22843933105469</v>
      </c>
      <c r="BY91" s="258">
        <v>8.6467790603637695</v>
      </c>
      <c r="BZ91" s="258">
        <v>5.8709392547607422</v>
      </c>
      <c r="CA91" s="258">
        <v>178.93746948242187</v>
      </c>
      <c r="CC91" s="283">
        <f t="shared" si="15"/>
        <v>35.430229187011719</v>
      </c>
      <c r="CD91" s="283">
        <f t="shared" si="16"/>
        <v>-47.760738372802734</v>
      </c>
      <c r="CF91" s="283">
        <f t="shared" si="54"/>
        <v>30.987479233134096</v>
      </c>
      <c r="CG91" s="272">
        <f t="shared" si="17"/>
        <v>27.671038512075079</v>
      </c>
      <c r="CH91" s="283">
        <f t="shared" si="55"/>
        <v>24.185324879370828</v>
      </c>
      <c r="CI91" s="272">
        <f t="shared" si="18"/>
        <v>-47.263514811202775</v>
      </c>
      <c r="CJ91" s="283">
        <f t="shared" si="56"/>
        <v>-8.9089626548224207E-2</v>
      </c>
      <c r="CK91" s="283">
        <f t="shared" si="57"/>
        <v>24.089409347455149</v>
      </c>
      <c r="CL91" s="283">
        <f t="shared" si="58"/>
        <v>-2.1518124480200753</v>
      </c>
      <c r="CM91" s="283">
        <f t="shared" si="59"/>
        <v>29.885945929863748</v>
      </c>
      <c r="CN91" s="283">
        <f t="shared" si="60"/>
        <v>-2.1518124480200753</v>
      </c>
      <c r="CO91" s="283">
        <f t="shared" si="19"/>
        <v>-440.31816006962458</v>
      </c>
      <c r="CP91" s="268">
        <f t="shared" si="20"/>
        <v>59</v>
      </c>
      <c r="CQ91" s="283">
        <f t="shared" si="61"/>
        <v>-38.13181600696246</v>
      </c>
      <c r="CR91" s="283">
        <f t="shared" si="62"/>
        <v>29.531796305414453</v>
      </c>
      <c r="CS91" s="283">
        <f t="shared" si="63"/>
        <v>1.1473648168086865</v>
      </c>
      <c r="CT91" s="283">
        <f t="shared" si="64"/>
        <v>-432.69835100603598</v>
      </c>
      <c r="CU91" s="283">
        <f t="shared" si="21"/>
        <v>-7.6198090635885904</v>
      </c>
      <c r="CV91" s="283">
        <f t="shared" si="65"/>
        <v>5.138019093641141</v>
      </c>
      <c r="CW91" s="283">
        <f t="shared" si="66"/>
        <v>24.184190620435718</v>
      </c>
      <c r="CX91" s="283">
        <f t="shared" si="67"/>
        <v>0.23422970593557435</v>
      </c>
      <c r="CZ91" s="283">
        <f t="shared" si="22"/>
        <v>6336</v>
      </c>
      <c r="DA91" s="283">
        <f t="shared" si="23"/>
        <v>1.5770477439153416E+22</v>
      </c>
      <c r="DB91" s="283">
        <f t="shared" si="24"/>
        <v>1.1713284756594592E+22</v>
      </c>
      <c r="DC91" s="286">
        <f t="shared" si="68"/>
        <v>2.4890273736037586E+18</v>
      </c>
      <c r="DD91" s="286">
        <f t="shared" si="25"/>
        <v>1.8486876194120253E+18</v>
      </c>
      <c r="DE91" s="282">
        <f t="shared" si="69"/>
        <v>1.2734507725237513E-4</v>
      </c>
      <c r="DF91" s="282">
        <f t="shared" si="26"/>
        <v>9.7217802415569985E-5</v>
      </c>
      <c r="DG91" s="283">
        <f t="shared" si="70"/>
        <v>37.358844823724333</v>
      </c>
      <c r="DH91" s="283">
        <f t="shared" si="71"/>
        <v>1.6021257693117042E-4</v>
      </c>
      <c r="DL91" s="258">
        <v>117.85336303710937</v>
      </c>
      <c r="DM91" s="258">
        <v>1.6276290416717529</v>
      </c>
      <c r="DN91" s="258">
        <v>1952</v>
      </c>
      <c r="DO91" s="258">
        <v>1.8383613902642922E+22</v>
      </c>
      <c r="DP91" s="258">
        <v>8.2031616755913699E+21</v>
      </c>
      <c r="DR91" s="50">
        <v>196</v>
      </c>
      <c r="DS91" s="46">
        <v>0.37248199243071661</v>
      </c>
      <c r="DT91" s="46">
        <v>0.32767671834940787</v>
      </c>
      <c r="DU91" s="46">
        <v>0.37297033329263823</v>
      </c>
      <c r="DV91" s="51">
        <v>0.3192528384812599</v>
      </c>
      <c r="DW91" s="287">
        <f t="shared" si="72"/>
        <v>0.49609965373238635</v>
      </c>
      <c r="DX91" s="287">
        <f t="shared" si="27"/>
        <v>195.49659723878275</v>
      </c>
      <c r="DY91" s="281">
        <f t="shared" si="28"/>
        <v>41.297055434726545</v>
      </c>
      <c r="DZ91" s="287">
        <f t="shared" si="29"/>
        <v>41.338462416310776</v>
      </c>
      <c r="EA91" s="287">
        <f t="shared" si="30"/>
        <v>41.396188321695178</v>
      </c>
      <c r="EB91" s="287">
        <f t="shared" si="31"/>
        <v>41.476468727636657</v>
      </c>
      <c r="EC91" s="287">
        <f t="shared" si="32"/>
        <v>41.618420388845408</v>
      </c>
      <c r="ED91" s="287">
        <f t="shared" si="73"/>
        <v>-0.30405393225225907</v>
      </c>
      <c r="EE91" s="287">
        <f t="shared" si="33"/>
        <v>-5.7725905384401699E-2</v>
      </c>
      <c r="EF91" s="287">
        <f t="shared" si="34"/>
        <v>-0.13800631132588137</v>
      </c>
      <c r="EG91" s="287">
        <f t="shared" si="35"/>
        <v>-0.13800631132588137</v>
      </c>
      <c r="EH91" s="281">
        <f t="shared" si="74"/>
        <v>-9.9132886968632761E-2</v>
      </c>
      <c r="EI91" s="281">
        <f t="shared" si="36"/>
        <v>-0.17941329291011243</v>
      </c>
      <c r="EJ91" s="281">
        <f t="shared" si="37"/>
        <v>-0.32136495411886301</v>
      </c>
    </row>
    <row r="92" spans="3:140" x14ac:dyDescent="0.25">
      <c r="C92" s="50">
        <f t="shared" si="38"/>
        <v>60</v>
      </c>
      <c r="D92" s="51">
        <v>8.7351660276193588</v>
      </c>
      <c r="E92" s="260">
        <f t="shared" si="39"/>
        <v>18.825423278980448</v>
      </c>
      <c r="F92" s="265">
        <f t="shared" si="40"/>
        <v>14.06509041860904</v>
      </c>
      <c r="G92" s="265">
        <f t="shared" si="41"/>
        <v>-3.6710116600725103E-2</v>
      </c>
      <c r="H92" s="50">
        <v>34.834514617919922</v>
      </c>
      <c r="I92" s="216">
        <v>-46.540016174316406</v>
      </c>
      <c r="J92" s="50">
        <v>6592</v>
      </c>
      <c r="K92" s="46">
        <v>3</v>
      </c>
      <c r="L92" s="46">
        <v>1.6125582681048305E+22</v>
      </c>
      <c r="M92" s="46">
        <v>1.1991143078986372E+22</v>
      </c>
      <c r="N92" s="46">
        <v>103</v>
      </c>
      <c r="O92" s="46">
        <v>64</v>
      </c>
      <c r="P92" s="46">
        <v>0.40871635231642556</v>
      </c>
      <c r="Q92" s="46">
        <v>0.42977476652627722</v>
      </c>
      <c r="R92" s="46">
        <v>-0.720273460998341</v>
      </c>
      <c r="S92" s="51"/>
      <c r="T92" s="315">
        <f t="shared" si="42"/>
        <v>46.4386612441265</v>
      </c>
      <c r="U92" s="315">
        <f t="shared" si="75"/>
        <v>0.11231456736847889</v>
      </c>
      <c r="V92" s="350">
        <f t="shared" si="43"/>
        <v>2.0667291278136404E-5</v>
      </c>
      <c r="W92" s="350">
        <f t="shared" si="9"/>
        <v>2.1732138274993792E-5</v>
      </c>
      <c r="X92" s="350">
        <f t="shared" si="44"/>
        <v>2.9990377836545894E-5</v>
      </c>
      <c r="Y92" s="360">
        <f t="shared" si="45"/>
        <v>47.158934705124842</v>
      </c>
      <c r="Z92" s="350">
        <f t="shared" si="46"/>
        <v>2.039246760478178E-5</v>
      </c>
      <c r="AA92" s="350">
        <f t="shared" si="47"/>
        <v>2.1990225732509177E-5</v>
      </c>
      <c r="AB92" s="350">
        <f t="shared" si="48"/>
        <v>2.039246760478178E-5</v>
      </c>
      <c r="AC92" s="350">
        <f t="shared" si="49"/>
        <v>2.1990225732509177E-5</v>
      </c>
      <c r="AD92" s="354">
        <f t="shared" si="10"/>
        <v>47.158934705124828</v>
      </c>
      <c r="AE92" s="354" t="str">
        <f t="shared" ref="AE92:AH111" si="79">IF($K92=AE$29,$AD92,"")</f>
        <v/>
      </c>
      <c r="AF92" s="354">
        <f t="shared" si="79"/>
        <v>47.158934705124828</v>
      </c>
      <c r="AG92" s="354" t="str">
        <f t="shared" si="79"/>
        <v/>
      </c>
      <c r="AH92" s="354" t="str">
        <f t="shared" si="79"/>
        <v/>
      </c>
      <c r="AI92" s="348">
        <f t="shared" si="76"/>
        <v>7.2322417179655929E-2</v>
      </c>
      <c r="AJ92" s="355">
        <f t="shared" si="50"/>
        <v>2.9990377836545894E-5</v>
      </c>
      <c r="AK92" s="359">
        <f t="shared" si="51"/>
        <v>62.661212132253695</v>
      </c>
      <c r="AL92" s="355">
        <f t="shared" si="52"/>
        <v>0.26612121322536952</v>
      </c>
      <c r="AM92" s="335">
        <f t="shared" si="53"/>
        <v>-11.59200030238736</v>
      </c>
      <c r="AN92" s="351">
        <f t="shared" si="12"/>
        <v>9.6238032410726735</v>
      </c>
      <c r="AQ92" s="266">
        <f t="shared" si="13"/>
        <v>30.840195269579059</v>
      </c>
      <c r="AR92" s="283">
        <f t="shared" si="14"/>
        <v>-16.028950459334755</v>
      </c>
      <c r="BL92" s="258">
        <v>4.7236638069152832</v>
      </c>
      <c r="BM92" s="260">
        <v>52.151615142822266</v>
      </c>
      <c r="BN92">
        <v>4.2260775566101074</v>
      </c>
      <c r="BO92" s="258">
        <v>31.77342414855957</v>
      </c>
      <c r="BP92" s="258">
        <v>149.83457946777344</v>
      </c>
      <c r="BQ92" s="260">
        <v>151.03512573242187</v>
      </c>
      <c r="BR92" s="258">
        <v>28.345142364501953</v>
      </c>
      <c r="BT92" s="258">
        <v>131.76763916015625</v>
      </c>
      <c r="BU92" s="258">
        <v>5.6967015266418457</v>
      </c>
      <c r="BV92" s="258">
        <v>19.879209518432617</v>
      </c>
      <c r="BW92" s="258">
        <v>29.195594787597656</v>
      </c>
      <c r="BX92" s="258">
        <v>122.57218170166016</v>
      </c>
      <c r="BY92" s="258">
        <v>7.7312378883361816</v>
      </c>
      <c r="BZ92" s="258">
        <v>5.702723503112793</v>
      </c>
      <c r="CA92" s="258">
        <v>180.76853942871094</v>
      </c>
      <c r="CC92" s="283">
        <f t="shared" si="15"/>
        <v>34.834514617919922</v>
      </c>
      <c r="CD92" s="283">
        <f t="shared" si="16"/>
        <v>-46.540016174316406</v>
      </c>
      <c r="CF92" s="283">
        <f t="shared" si="54"/>
        <v>30.840195269579059</v>
      </c>
      <c r="CG92" s="272">
        <f t="shared" si="17"/>
        <v>27.63451154868487</v>
      </c>
      <c r="CH92" s="283">
        <f t="shared" si="55"/>
        <v>24.08383135494487</v>
      </c>
      <c r="CI92" s="272">
        <f t="shared" si="18"/>
        <v>-46.736745353868514</v>
      </c>
      <c r="CJ92" s="283">
        <f t="shared" si="56"/>
        <v>-8.8096689513846124E-2</v>
      </c>
      <c r="CK92" s="283">
        <f t="shared" si="57"/>
        <v>23.990434154108009</v>
      </c>
      <c r="CL92" s="283">
        <f t="shared" si="58"/>
        <v>-2.1189624420535509</v>
      </c>
      <c r="CM92" s="283">
        <f t="shared" si="59"/>
        <v>29.786970736516608</v>
      </c>
      <c r="CN92" s="283">
        <f t="shared" si="60"/>
        <v>-2.1189624420535509</v>
      </c>
      <c r="CO92" s="283">
        <f t="shared" si="19"/>
        <v>-436.76002376283623</v>
      </c>
      <c r="CP92" s="268">
        <f t="shared" si="20"/>
        <v>60</v>
      </c>
      <c r="CQ92" s="283">
        <f t="shared" si="61"/>
        <v>-37.67600237628362</v>
      </c>
      <c r="CR92" s="283">
        <f t="shared" si="62"/>
        <v>29.502448846436646</v>
      </c>
      <c r="CS92" s="283">
        <f t="shared" si="63"/>
        <v>1.1522000150520235</v>
      </c>
      <c r="CT92" s="283">
        <f t="shared" si="64"/>
        <v>-428.7680511779505</v>
      </c>
      <c r="CU92" s="283">
        <f t="shared" si="21"/>
        <v>-7.9919725848856871</v>
      </c>
      <c r="CV92" s="283">
        <f t="shared" si="65"/>
        <v>5.2008027415114313</v>
      </c>
      <c r="CW92" s="283">
        <f t="shared" si="66"/>
        <v>24.082674083829165</v>
      </c>
      <c r="CX92" s="283">
        <f t="shared" si="67"/>
        <v>0.23609681380468001</v>
      </c>
      <c r="CZ92" s="283">
        <f t="shared" si="22"/>
        <v>6592</v>
      </c>
      <c r="DA92" s="283">
        <f t="shared" si="23"/>
        <v>1.6125582681048305E+22</v>
      </c>
      <c r="DB92" s="283">
        <f t="shared" si="24"/>
        <v>1.1991143078986372E+22</v>
      </c>
      <c r="DC92" s="286">
        <f t="shared" si="68"/>
        <v>2.4462352368095124E+18</v>
      </c>
      <c r="DD92" s="286">
        <f t="shared" si="25"/>
        <v>1.8190447631957481E+18</v>
      </c>
      <c r="DE92" s="282">
        <f t="shared" si="69"/>
        <v>1.250559631662224E-4</v>
      </c>
      <c r="DF92" s="282">
        <f t="shared" si="26"/>
        <v>9.5632093339046285E-5</v>
      </c>
      <c r="DG92" s="283">
        <f t="shared" si="70"/>
        <v>37.405663853434838</v>
      </c>
      <c r="DH92" s="283">
        <f t="shared" si="71"/>
        <v>1.5743090928988386E-4</v>
      </c>
      <c r="DL92" s="258">
        <v>116.82209777832031</v>
      </c>
      <c r="DM92" s="258">
        <v>1.1189949512481689</v>
      </c>
      <c r="DN92" s="258">
        <v>1952</v>
      </c>
      <c r="DO92" s="258">
        <v>1.8232002411379357E+22</v>
      </c>
      <c r="DP92" s="258">
        <v>8.1161147737632387E+21</v>
      </c>
      <c r="DR92" s="50">
        <v>195</v>
      </c>
      <c r="DS92" s="46">
        <v>0.36955194725918689</v>
      </c>
      <c r="DT92" s="46">
        <v>0.32621169576364301</v>
      </c>
      <c r="DU92" s="46">
        <v>0.37382492980100107</v>
      </c>
      <c r="DV92" s="51">
        <v>0.32047369063606396</v>
      </c>
      <c r="DW92" s="287">
        <f t="shared" si="72"/>
        <v>0.4929327663850806</v>
      </c>
      <c r="DX92" s="287">
        <f t="shared" si="27"/>
        <v>194.24863083610754</v>
      </c>
      <c r="DY92" s="281">
        <f t="shared" si="28"/>
        <v>41.295680228226644</v>
      </c>
      <c r="DZ92" s="287">
        <f t="shared" si="29"/>
        <v>41.435558040203993</v>
      </c>
      <c r="EA92" s="287">
        <f t="shared" si="30"/>
        <v>41.39256377490203</v>
      </c>
      <c r="EB92" s="287">
        <f t="shared" si="31"/>
        <v>41.474787970520204</v>
      </c>
      <c r="EC92" s="287">
        <f t="shared" si="32"/>
        <v>41.621220897710849</v>
      </c>
      <c r="ED92" s="287">
        <f t="shared" si="73"/>
        <v>-0.20695830835904161</v>
      </c>
      <c r="EE92" s="287">
        <f t="shared" si="33"/>
        <v>4.2994265301963708E-2</v>
      </c>
      <c r="EF92" s="287">
        <f t="shared" si="34"/>
        <v>-3.9229930316210471E-2</v>
      </c>
      <c r="EG92" s="287">
        <f t="shared" si="35"/>
        <v>-3.9229930316210471E-2</v>
      </c>
      <c r="EH92" s="281">
        <f t="shared" si="74"/>
        <v>-9.6883546675385901E-2</v>
      </c>
      <c r="EI92" s="281">
        <f t="shared" si="36"/>
        <v>-0.17910774229356008</v>
      </c>
      <c r="EJ92" s="281">
        <f t="shared" si="37"/>
        <v>-0.32554066948420513</v>
      </c>
    </row>
    <row r="93" spans="3:140" x14ac:dyDescent="0.25">
      <c r="C93" s="50">
        <f t="shared" si="38"/>
        <v>61</v>
      </c>
      <c r="D93" s="51">
        <v>9.5887920634579036</v>
      </c>
      <c r="E93" s="260">
        <f t="shared" si="39"/>
        <v>19.635278017831894</v>
      </c>
      <c r="F93" s="265">
        <f t="shared" si="40"/>
        <v>14.028409874718907</v>
      </c>
      <c r="G93" s="265">
        <f t="shared" si="41"/>
        <v>-3.6648421424522536E-2</v>
      </c>
      <c r="H93" s="50">
        <v>34.508338928222656</v>
      </c>
      <c r="I93" s="216">
        <v>-47.048652648925781</v>
      </c>
      <c r="J93" s="50">
        <v>5696</v>
      </c>
      <c r="K93" s="46">
        <v>3</v>
      </c>
      <c r="L93" s="46">
        <v>1.3797222174532947E+22</v>
      </c>
      <c r="M93" s="46">
        <v>1.0272687354816458E+22</v>
      </c>
      <c r="N93" s="46">
        <v>89</v>
      </c>
      <c r="O93" s="46">
        <v>64</v>
      </c>
      <c r="P93" s="46">
        <v>0.37813587255081488</v>
      </c>
      <c r="Q93" s="46">
        <v>0.39663065372642375</v>
      </c>
      <c r="R93" s="46">
        <v>-0.86496709092138502</v>
      </c>
      <c r="S93" s="51"/>
      <c r="T93" s="315">
        <f t="shared" si="42"/>
        <v>46.367472205055222</v>
      </c>
      <c r="U93" s="315">
        <f t="shared" si="75"/>
        <v>-7.118903907127816E-2</v>
      </c>
      <c r="V93" s="350">
        <f t="shared" si="43"/>
        <v>2.2128737859949371E-5</v>
      </c>
      <c r="W93" s="350">
        <f t="shared" si="9"/>
        <v>2.3211063537360942E-5</v>
      </c>
      <c r="X93" s="350">
        <f t="shared" si="44"/>
        <v>3.2069214362216035E-5</v>
      </c>
      <c r="Y93" s="360">
        <f t="shared" si="45"/>
        <v>47.232439295976604</v>
      </c>
      <c r="Z93" s="350">
        <f t="shared" si="46"/>
        <v>2.1775823222470421E-5</v>
      </c>
      <c r="AA93" s="350">
        <f t="shared" si="47"/>
        <v>2.3542472954077726E-5</v>
      </c>
      <c r="AB93" s="350">
        <f t="shared" si="48"/>
        <v>2.1775823222470421E-5</v>
      </c>
      <c r="AC93" s="350">
        <f t="shared" si="49"/>
        <v>2.3542472954077726E-5</v>
      </c>
      <c r="AD93" s="354">
        <f t="shared" si="10"/>
        <v>47.232439295976604</v>
      </c>
      <c r="AE93" s="354" t="str">
        <f t="shared" si="79"/>
        <v/>
      </c>
      <c r="AF93" s="354">
        <f t="shared" si="79"/>
        <v>47.232439295976604</v>
      </c>
      <c r="AG93" s="354" t="str">
        <f t="shared" si="79"/>
        <v/>
      </c>
      <c r="AH93" s="354" t="str">
        <f t="shared" si="79"/>
        <v/>
      </c>
      <c r="AI93" s="348">
        <f t="shared" si="76"/>
        <v>7.3504590851776186E-2</v>
      </c>
      <c r="AJ93" s="355">
        <f t="shared" si="50"/>
        <v>3.2069214362216035E-5</v>
      </c>
      <c r="AK93" s="359">
        <f t="shared" si="51"/>
        <v>64.017568719372889</v>
      </c>
      <c r="AL93" s="355">
        <f t="shared" si="52"/>
        <v>0.3017568719372889</v>
      </c>
      <c r="AM93" s="335">
        <f t="shared" si="53"/>
        <v>-11.0098726356707</v>
      </c>
      <c r="AN93" s="351">
        <f t="shared" si="12"/>
        <v>10.20593090778933</v>
      </c>
      <c r="AQ93" s="266">
        <f t="shared" si="13"/>
        <v>30.758481097351638</v>
      </c>
      <c r="AR93" s="283">
        <f t="shared" si="14"/>
        <v>-16.875108002130705</v>
      </c>
      <c r="BL93" s="258">
        <v>2.775578498840332</v>
      </c>
      <c r="BM93" s="260">
        <v>43.617164611816406</v>
      </c>
      <c r="BN93">
        <v>61.101470947265625</v>
      </c>
      <c r="BO93" s="258">
        <v>2.9920897483825684</v>
      </c>
      <c r="BP93" s="258">
        <v>166.78518676757812</v>
      </c>
      <c r="BQ93" s="260">
        <v>152.12187194824219</v>
      </c>
      <c r="BR93" s="258">
        <v>22.214954376220703</v>
      </c>
      <c r="BT93" s="258">
        <v>130.54106140136719</v>
      </c>
      <c r="BU93" s="258">
        <v>5.7984285354614258</v>
      </c>
      <c r="BV93" s="258">
        <v>19.511039733886719</v>
      </c>
      <c r="BW93" s="258">
        <v>28.992141723632812</v>
      </c>
      <c r="BX93" s="258">
        <v>121.47060394287109</v>
      </c>
      <c r="BY93" s="258">
        <v>8.7485055923461914</v>
      </c>
      <c r="BZ93" s="258">
        <v>5.7041888236999512</v>
      </c>
      <c r="CA93" s="258">
        <v>180.46336364746094</v>
      </c>
      <c r="CC93" s="283">
        <f t="shared" si="15"/>
        <v>34.508338928222656</v>
      </c>
      <c r="CD93" s="283">
        <f t="shared" si="16"/>
        <v>-47.048652648925781</v>
      </c>
      <c r="CF93" s="283">
        <f t="shared" si="54"/>
        <v>30.758481097351638</v>
      </c>
      <c r="CG93" s="272">
        <f t="shared" si="17"/>
        <v>27.597925563366875</v>
      </c>
      <c r="CH93" s="283">
        <f t="shared" si="55"/>
        <v>23.982600781354147</v>
      </c>
      <c r="CI93" s="272">
        <f t="shared" si="18"/>
        <v>-46.208493758642206</v>
      </c>
      <c r="CJ93" s="283">
        <f t="shared" si="56"/>
        <v>-8.7100958715360097E-2</v>
      </c>
      <c r="CK93" s="283">
        <f t="shared" si="57"/>
        <v>23.891685357382372</v>
      </c>
      <c r="CL93" s="283">
        <f t="shared" si="58"/>
        <v>-2.0862672459801046</v>
      </c>
      <c r="CM93" s="283">
        <f t="shared" si="59"/>
        <v>29.688221939790971</v>
      </c>
      <c r="CN93" s="283">
        <f t="shared" si="60"/>
        <v>-2.0862672459801046</v>
      </c>
      <c r="CO93" s="283">
        <f t="shared" si="19"/>
        <v>-433.19563155178969</v>
      </c>
      <c r="CP93" s="268">
        <f t="shared" si="20"/>
        <v>61</v>
      </c>
      <c r="CQ93" s="283">
        <f t="shared" si="61"/>
        <v>-37.219563155178967</v>
      </c>
      <c r="CR93" s="283">
        <f t="shared" si="62"/>
        <v>29.473077449674157</v>
      </c>
      <c r="CS93" s="283">
        <f t="shared" si="63"/>
        <v>1.1570634520694816</v>
      </c>
      <c r="CT93" s="283">
        <f t="shared" si="64"/>
        <v>-424.84045602586212</v>
      </c>
      <c r="CU93" s="283">
        <f t="shared" si="21"/>
        <v>-8.3551755259275353</v>
      </c>
      <c r="CV93" s="283">
        <f t="shared" si="65"/>
        <v>5.2644824474072465</v>
      </c>
      <c r="CW93" s="283">
        <f t="shared" si="66"/>
        <v>23.981419981396588</v>
      </c>
      <c r="CX93" s="283">
        <f t="shared" si="67"/>
        <v>0.23798301132883595</v>
      </c>
      <c r="CZ93" s="283">
        <f t="shared" si="22"/>
        <v>5696</v>
      </c>
      <c r="DA93" s="283">
        <f t="shared" si="23"/>
        <v>1.3797222174532947E+22</v>
      </c>
      <c r="DB93" s="283">
        <f t="shared" si="24"/>
        <v>1.0272687354816458E+22</v>
      </c>
      <c r="DC93" s="286">
        <f t="shared" si="68"/>
        <v>2.4222651289559245E+18</v>
      </c>
      <c r="DD93" s="286">
        <f t="shared" si="25"/>
        <v>1.8034914597641254E+18</v>
      </c>
      <c r="DE93" s="282">
        <f t="shared" ref="DE93:DE96" si="80">IF(DC93&lt;&gt;"",(DC93+DI$31)/$DC$31,"")</f>
        <v>1.3537863067747139E-4</v>
      </c>
      <c r="DF93" s="282">
        <f t="shared" ref="DF93:DF95" si="81">IF(DD93&lt;&gt;"",(DD93+DJ$31)/$DC$31,"")</f>
        <v>9.8151141544678406E-5</v>
      </c>
      <c r="DG93" s="283">
        <f t="shared" si="70"/>
        <v>35.942565243639372</v>
      </c>
      <c r="DH93" s="283">
        <f t="shared" si="71"/>
        <v>1.6721549040274556E-4</v>
      </c>
      <c r="DL93" s="258">
        <v>115.90802001953125</v>
      </c>
      <c r="DM93" s="258">
        <v>1.4241753816604614</v>
      </c>
      <c r="DN93" s="258">
        <v>1952</v>
      </c>
      <c r="DO93" s="258">
        <v>1.8083849737406977E+22</v>
      </c>
      <c r="DP93" s="258">
        <v>8.0593325232329683E+21</v>
      </c>
      <c r="DR93" s="50">
        <v>194</v>
      </c>
      <c r="DS93" s="46">
        <v>0.36857526553534364</v>
      </c>
      <c r="DT93" s="46">
        <v>0.3237699914540349</v>
      </c>
      <c r="DU93" s="46">
        <v>0.36808692467342202</v>
      </c>
      <c r="DV93" s="51">
        <v>0.31473568550848491</v>
      </c>
      <c r="DW93" s="287">
        <f t="shared" si="72"/>
        <v>0.49058611245182526</v>
      </c>
      <c r="DX93" s="287">
        <f t="shared" si="27"/>
        <v>193.32389151126236</v>
      </c>
      <c r="DY93" s="281">
        <f t="shared" si="28"/>
        <v>41.294522914121487</v>
      </c>
      <c r="DZ93" s="287">
        <f t="shared" si="29"/>
        <v>41.297254496984408</v>
      </c>
      <c r="EA93" s="287">
        <f t="shared" si="30"/>
        <v>41.388871783762283</v>
      </c>
      <c r="EB93" s="287">
        <f t="shared" si="31"/>
        <v>41.472961410695731</v>
      </c>
      <c r="EC93" s="287">
        <f t="shared" si="32"/>
        <v>41.623741691263064</v>
      </c>
      <c r="ED93" s="287">
        <f t="shared" si="73"/>
        <v>-0.34526185157862699</v>
      </c>
      <c r="EE93" s="287">
        <f t="shared" si="33"/>
        <v>-9.1617286777875506E-2</v>
      </c>
      <c r="EF93" s="287">
        <f t="shared" si="34"/>
        <v>-0.17570691371132341</v>
      </c>
      <c r="EG93" s="287">
        <f t="shared" si="35"/>
        <v>-0.17570691371132341</v>
      </c>
      <c r="EH93" s="281">
        <f t="shared" si="74"/>
        <v>-9.4348869640796806E-2</v>
      </c>
      <c r="EI93" s="281">
        <f t="shared" si="36"/>
        <v>-0.17843849657424471</v>
      </c>
      <c r="EJ93" s="281">
        <f t="shared" si="37"/>
        <v>-0.32921877714157688</v>
      </c>
    </row>
    <row r="94" spans="3:140" x14ac:dyDescent="0.25">
      <c r="C94" s="50">
        <f t="shared" si="38"/>
        <v>62</v>
      </c>
      <c r="D94" s="51">
        <v>3.7958654503389493</v>
      </c>
      <c r="E94" s="260">
        <f t="shared" si="39"/>
        <v>11.586216197281267</v>
      </c>
      <c r="F94" s="265">
        <f t="shared" si="40"/>
        <v>13.991798611736851</v>
      </c>
      <c r="G94" s="265">
        <f t="shared" si="41"/>
        <v>-3.657161818041809E-2</v>
      </c>
      <c r="H94" s="50">
        <v>33.912628173828125</v>
      </c>
      <c r="I94" s="216">
        <v>-47.048652648925781</v>
      </c>
      <c r="J94" s="50">
        <v>6272</v>
      </c>
      <c r="K94" s="46">
        <v>3</v>
      </c>
      <c r="L94" s="46">
        <v>1.4930561306944235E+22</v>
      </c>
      <c r="M94" s="46">
        <v>1.1116062304316823E+22</v>
      </c>
      <c r="N94" s="46">
        <v>98</v>
      </c>
      <c r="O94" s="46">
        <v>64</v>
      </c>
      <c r="P94" s="46">
        <v>0.4089605078434963</v>
      </c>
      <c r="Q94" s="46">
        <v>0.43001892205334796</v>
      </c>
      <c r="R94" s="46">
        <v>-0.77043225960084438</v>
      </c>
      <c r="S94" s="51"/>
      <c r="T94" s="315">
        <f t="shared" si="42"/>
        <v>46.4378242519699</v>
      </c>
      <c r="U94" s="315">
        <f t="shared" si="75"/>
        <v>7.0352046914678112E-2</v>
      </c>
      <c r="V94" s="350">
        <f t="shared" si="43"/>
        <v>2.1734720867532756E-5</v>
      </c>
      <c r="W94" s="350">
        <f t="shared" si="9"/>
        <v>2.285389679280123E-5</v>
      </c>
      <c r="X94" s="350">
        <f t="shared" si="44"/>
        <v>3.1538844141876444E-5</v>
      </c>
      <c r="Y94" s="360">
        <f t="shared" si="45"/>
        <v>47.208256511570745</v>
      </c>
      <c r="Z94" s="350">
        <f t="shared" si="46"/>
        <v>2.1425458482617556E-5</v>
      </c>
      <c r="AA94" s="350">
        <f t="shared" si="47"/>
        <v>2.3144079558608627E-5</v>
      </c>
      <c r="AB94" s="350">
        <f t="shared" si="48"/>
        <v>2.1425458482617556E-5</v>
      </c>
      <c r="AC94" s="350">
        <f t="shared" si="49"/>
        <v>2.3144079558608627E-5</v>
      </c>
      <c r="AD94" s="354">
        <f t="shared" si="10"/>
        <v>47.208256511570752</v>
      </c>
      <c r="AE94" s="354" t="str">
        <f t="shared" si="79"/>
        <v/>
      </c>
      <c r="AF94" s="354">
        <f t="shared" si="79"/>
        <v>47.208256511570752</v>
      </c>
      <c r="AG94" s="354" t="str">
        <f t="shared" si="79"/>
        <v/>
      </c>
      <c r="AH94" s="354" t="str">
        <f t="shared" si="79"/>
        <v/>
      </c>
      <c r="AI94" s="348">
        <f t="shared" si="76"/>
        <v>-2.4182784405851976E-2</v>
      </c>
      <c r="AJ94" s="355">
        <f t="shared" si="50"/>
        <v>3.1538844141876444E-5</v>
      </c>
      <c r="AK94" s="359">
        <f t="shared" si="51"/>
        <v>63.571331572227791</v>
      </c>
      <c r="AL94" s="355">
        <f t="shared" si="52"/>
        <v>0.15713315722277912</v>
      </c>
      <c r="AM94" s="335">
        <f t="shared" si="53"/>
        <v>-11.154723589257131</v>
      </c>
      <c r="AN94" s="351">
        <f t="shared" si="12"/>
        <v>10.061079954202903</v>
      </c>
      <c r="AQ94" s="266">
        <f t="shared" si="13"/>
        <v>30.607228964043891</v>
      </c>
      <c r="AR94" s="283">
        <f t="shared" si="14"/>
        <v>-17.212629070317281</v>
      </c>
      <c r="BL94" s="258">
        <v>6.5155577659606934</v>
      </c>
      <c r="BM94" s="260">
        <v>35.801815032958984</v>
      </c>
      <c r="BN94">
        <v>18.585287094116211</v>
      </c>
      <c r="BO94" s="258">
        <v>7.6014795303344727</v>
      </c>
      <c r="BP94" s="258">
        <v>126.99533843994141</v>
      </c>
      <c r="BQ94" s="260">
        <v>150.69927978515625</v>
      </c>
      <c r="BR94" s="258">
        <v>17.300973892211914</v>
      </c>
      <c r="BT94" s="258">
        <v>129.85354614257812</v>
      </c>
      <c r="BU94" s="258">
        <v>5.7984285354614258</v>
      </c>
      <c r="BV94" s="258">
        <v>18.989547729492188</v>
      </c>
      <c r="BW94" s="258">
        <v>29.297321319580078</v>
      </c>
      <c r="BX94" s="258">
        <v>120.71277618408203</v>
      </c>
      <c r="BY94" s="258">
        <v>6.5105161666870117</v>
      </c>
      <c r="BZ94" s="258">
        <v>5.6145877838134766</v>
      </c>
      <c r="CA94" s="258">
        <v>183.10826110839844</v>
      </c>
      <c r="CC94" s="283">
        <f t="shared" si="15"/>
        <v>33.912628173828125</v>
      </c>
      <c r="CD94" s="283">
        <f t="shared" si="16"/>
        <v>-47.048652648925781</v>
      </c>
      <c r="CF94" s="283">
        <f t="shared" si="54"/>
        <v>30.607228964043891</v>
      </c>
      <c r="CG94" s="272">
        <f t="shared" si="17"/>
        <v>27.561299224505269</v>
      </c>
      <c r="CH94" s="283">
        <f t="shared" si="55"/>
        <v>23.881684754510605</v>
      </c>
      <c r="CI94" s="272">
        <f t="shared" si="18"/>
        <v>-45.678800285118072</v>
      </c>
      <c r="CJ94" s="283">
        <f t="shared" si="56"/>
        <v>-8.6102510040313371E-2</v>
      </c>
      <c r="CK94" s="283">
        <f t="shared" si="57"/>
        <v>23.793214298763623</v>
      </c>
      <c r="CL94" s="283">
        <f t="shared" si="58"/>
        <v>-2.0537331976024849</v>
      </c>
      <c r="CM94" s="283">
        <f t="shared" si="59"/>
        <v>29.589750881172222</v>
      </c>
      <c r="CN94" s="283">
        <f t="shared" si="60"/>
        <v>-2.0537331976024849</v>
      </c>
      <c r="CO94" s="283">
        <f t="shared" si="19"/>
        <v>-429.62553077113915</v>
      </c>
      <c r="CP94" s="268">
        <f t="shared" si="20"/>
        <v>62</v>
      </c>
      <c r="CQ94" s="283">
        <f t="shared" si="61"/>
        <v>-36.762553077113914</v>
      </c>
      <c r="CR94" s="283">
        <f t="shared" si="62"/>
        <v>29.443697296760966</v>
      </c>
      <c r="CS94" s="283">
        <f t="shared" si="63"/>
        <v>1.1619528159309098</v>
      </c>
      <c r="CT94" s="283">
        <f t="shared" si="64"/>
        <v>-420.91606838808792</v>
      </c>
      <c r="CU94" s="283">
        <f t="shared" si="21"/>
        <v>-8.7094623830512035</v>
      </c>
      <c r="CV94" s="283">
        <f t="shared" si="65"/>
        <v>5.3290537616948797</v>
      </c>
      <c r="CW94" s="283">
        <f t="shared" si="66"/>
        <v>23.880479902343499</v>
      </c>
      <c r="CX94" s="283">
        <f t="shared" si="67"/>
        <v>0.23988819811012271</v>
      </c>
      <c r="CZ94" s="283">
        <f t="shared" si="22"/>
        <v>6272</v>
      </c>
      <c r="DA94" s="283">
        <f t="shared" si="23"/>
        <v>1.4930561306944235E+22</v>
      </c>
      <c r="DB94" s="283">
        <f t="shared" si="24"/>
        <v>1.1116062304316823E+22</v>
      </c>
      <c r="DC94" s="286">
        <f t="shared" si="68"/>
        <v>2.380510412459221E+18</v>
      </c>
      <c r="DD94" s="286">
        <f t="shared" si="25"/>
        <v>1.7723313622954117E+18</v>
      </c>
      <c r="DE94" s="282">
        <f t="shared" si="80"/>
        <v>1.3314501214714436E-4</v>
      </c>
      <c r="DF94" s="282">
        <f t="shared" si="81"/>
        <v>9.6484269465247336E-5</v>
      </c>
      <c r="DG94" s="283">
        <f t="shared" si="70"/>
        <v>35.929173006222527</v>
      </c>
      <c r="DH94" s="283">
        <f t="shared" si="71"/>
        <v>1.6442873384510897E-4</v>
      </c>
      <c r="DL94" s="258">
        <v>114.92362976074219</v>
      </c>
      <c r="DM94" s="258">
        <v>1.6276290416717529</v>
      </c>
      <c r="DN94" s="258">
        <v>2080</v>
      </c>
      <c r="DO94" s="258">
        <v>1.9103047899209192E+22</v>
      </c>
      <c r="DP94" s="258">
        <v>8.5228140402516238E+21</v>
      </c>
      <c r="DR94" s="50">
        <v>193</v>
      </c>
      <c r="DS94" s="46">
        <v>0.36711024294957878</v>
      </c>
      <c r="DT94" s="46">
        <v>0.32352582102307409</v>
      </c>
      <c r="DU94" s="46">
        <v>0.3652789647173727</v>
      </c>
      <c r="DV94" s="51">
        <v>0.31302649249175923</v>
      </c>
      <c r="DW94" s="287">
        <f t="shared" si="72"/>
        <v>0.48932493023261436</v>
      </c>
      <c r="DX94" s="287">
        <f t="shared" si="27"/>
        <v>192.82690097619781</v>
      </c>
      <c r="DY94" s="281">
        <f t="shared" si="28"/>
        <v>41.293569900886212</v>
      </c>
      <c r="DZ94" s="287">
        <f t="shared" si="29"/>
        <v>41.388986389087215</v>
      </c>
      <c r="EA94" s="287">
        <f t="shared" si="30"/>
        <v>41.385112348275932</v>
      </c>
      <c r="EB94" s="287">
        <f t="shared" si="31"/>
        <v>41.470989048163233</v>
      </c>
      <c r="EC94" s="287">
        <f t="shared" si="32"/>
        <v>41.625982769502052</v>
      </c>
      <c r="ED94" s="287">
        <f t="shared" si="73"/>
        <v>-0.25352995947582002</v>
      </c>
      <c r="EE94" s="287">
        <f t="shared" si="33"/>
        <v>3.8740408112829527E-3</v>
      </c>
      <c r="EF94" s="287">
        <f t="shared" si="34"/>
        <v>-8.2002659076017892E-2</v>
      </c>
      <c r="EG94" s="287">
        <f t="shared" si="35"/>
        <v>-8.2002659076017892E-2</v>
      </c>
      <c r="EH94" s="281">
        <f t="shared" si="74"/>
        <v>-9.1542447389720394E-2</v>
      </c>
      <c r="EI94" s="281">
        <f t="shared" si="36"/>
        <v>-0.17741914727702124</v>
      </c>
      <c r="EJ94" s="281">
        <f t="shared" si="37"/>
        <v>-0.3324128686158403</v>
      </c>
    </row>
    <row r="95" spans="3:140" x14ac:dyDescent="0.25">
      <c r="C95" s="50">
        <f t="shared" si="38"/>
        <v>63</v>
      </c>
      <c r="D95" s="51">
        <v>5.060215717105204</v>
      </c>
      <c r="E95" s="260">
        <f t="shared" si="39"/>
        <v>14.083380624351406</v>
      </c>
      <c r="F95" s="265">
        <f t="shared" si="40"/>
        <v>13.955271548229019</v>
      </c>
      <c r="G95" s="265">
        <f t="shared" si="41"/>
        <v>-3.6480085186726803E-2</v>
      </c>
      <c r="H95" s="50">
        <v>33.232929229736328</v>
      </c>
      <c r="I95" s="216">
        <v>-46.540016174316406</v>
      </c>
      <c r="J95" s="50">
        <v>7424</v>
      </c>
      <c r="K95" s="46">
        <v>3</v>
      </c>
      <c r="L95" s="46">
        <v>1.7302157029599393E+22</v>
      </c>
      <c r="M95" s="46">
        <v>1.2914647295732499E+22</v>
      </c>
      <c r="N95" s="46">
        <v>116</v>
      </c>
      <c r="O95" s="46">
        <v>64</v>
      </c>
      <c r="P95" s="46">
        <v>0.47408899468961729</v>
      </c>
      <c r="Q95" s="46">
        <v>0.50015259720441918</v>
      </c>
      <c r="R95" s="46">
        <v>-0.59775157318446981</v>
      </c>
      <c r="S95" s="51"/>
      <c r="T95" s="315">
        <f t="shared" si="42"/>
        <v>46.532451832070173</v>
      </c>
      <c r="U95" s="315">
        <f t="shared" si="75"/>
        <v>9.4627580100272723E-2</v>
      </c>
      <c r="V95" s="350">
        <f t="shared" si="43"/>
        <v>2.1286323396624339E-5</v>
      </c>
      <c r="W95" s="350">
        <f t="shared" si="9"/>
        <v>2.2456564170457042E-5</v>
      </c>
      <c r="X95" s="350">
        <f t="shared" si="44"/>
        <v>3.0941959183082306E-5</v>
      </c>
      <c r="Y95" s="360">
        <f t="shared" si="45"/>
        <v>47.13020340525464</v>
      </c>
      <c r="Z95" s="350">
        <f t="shared" si="46"/>
        <v>2.1050885895479577E-5</v>
      </c>
      <c r="AA95" s="350">
        <f t="shared" si="47"/>
        <v>2.2677412575138075E-5</v>
      </c>
      <c r="AB95" s="350">
        <f t="shared" si="48"/>
        <v>2.1050885895479577E-5</v>
      </c>
      <c r="AC95" s="350">
        <f t="shared" si="49"/>
        <v>2.2677412575138075E-5</v>
      </c>
      <c r="AD95" s="354">
        <f t="shared" si="10"/>
        <v>47.130203405254647</v>
      </c>
      <c r="AE95" s="354" t="str">
        <f t="shared" si="79"/>
        <v/>
      </c>
      <c r="AF95" s="354">
        <f t="shared" si="79"/>
        <v>47.130203405254647</v>
      </c>
      <c r="AG95" s="354" t="str">
        <f t="shared" si="79"/>
        <v/>
      </c>
      <c r="AH95" s="354" t="str">
        <f t="shared" si="79"/>
        <v/>
      </c>
      <c r="AI95" s="348">
        <f t="shared" si="76"/>
        <v>-7.8053106316104959E-2</v>
      </c>
      <c r="AJ95" s="355">
        <f t="shared" si="50"/>
        <v>3.0941959183082306E-5</v>
      </c>
      <c r="AK95" s="359">
        <f t="shared" si="51"/>
        <v>62.131042691354537</v>
      </c>
      <c r="AL95" s="355">
        <f t="shared" si="52"/>
        <v>-8.68957308645463E-2</v>
      </c>
      <c r="AM95" s="335">
        <f t="shared" si="53"/>
        <v>-11.320682870379802</v>
      </c>
      <c r="AN95" s="351">
        <f t="shared" si="12"/>
        <v>9.8951206730802319</v>
      </c>
      <c r="AQ95" s="266">
        <f t="shared" si="13"/>
        <v>30.431372454369871</v>
      </c>
      <c r="AR95" s="283">
        <f t="shared" si="14"/>
        <v>-17.041513663894477</v>
      </c>
      <c r="BL95" s="258">
        <v>2.2635114192962646</v>
      </c>
      <c r="BM95" s="260">
        <v>130.44374084472656</v>
      </c>
      <c r="BN95">
        <v>9.1051645278930664</v>
      </c>
      <c r="BO95" s="258">
        <v>28.668922424316406</v>
      </c>
      <c r="BP95" s="258">
        <v>129.16668701171875</v>
      </c>
      <c r="BQ95" s="260">
        <v>150.10311889648437</v>
      </c>
      <c r="BR95" s="258">
        <v>123.40701293945312</v>
      </c>
      <c r="BT95" s="258">
        <v>128.91603088378906</v>
      </c>
      <c r="BU95" s="258">
        <v>5.7984285354614258</v>
      </c>
      <c r="BV95" s="258">
        <v>18.636026382446289</v>
      </c>
      <c r="BW95" s="258">
        <v>29.500776290893555</v>
      </c>
      <c r="BX95" s="258">
        <v>119.8377685546875</v>
      </c>
      <c r="BY95" s="258">
        <v>7.1208767890930176</v>
      </c>
      <c r="BZ95" s="258">
        <v>5.4971542358398437</v>
      </c>
      <c r="CA95" s="258">
        <v>188.70323181152344</v>
      </c>
      <c r="CC95" s="283">
        <f t="shared" si="15"/>
        <v>33.232929229736328</v>
      </c>
      <c r="CD95" s="283">
        <f t="shared" si="16"/>
        <v>-46.540016174316406</v>
      </c>
      <c r="CF95" s="283">
        <f t="shared" si="54"/>
        <v>30.431372454369871</v>
      </c>
      <c r="CG95" s="272">
        <f t="shared" si="17"/>
        <v>27.524650755113797</v>
      </c>
      <c r="CH95" s="283">
        <f t="shared" si="55"/>
        <v>23.781132779360377</v>
      </c>
      <c r="CI95" s="272">
        <f t="shared" si="18"/>
        <v>-45.147704850907886</v>
      </c>
      <c r="CJ95" s="283">
        <f t="shared" si="56"/>
        <v>-8.510141873163149E-2</v>
      </c>
      <c r="CK95" s="283">
        <f t="shared" si="57"/>
        <v>23.695070266787535</v>
      </c>
      <c r="CL95" s="283">
        <f t="shared" si="58"/>
        <v>-2.0213662017481755</v>
      </c>
      <c r="CM95" s="283">
        <f t="shared" si="59"/>
        <v>29.491606849196135</v>
      </c>
      <c r="CN95" s="283">
        <f t="shared" si="60"/>
        <v>-2.0213662017481755</v>
      </c>
      <c r="CO95" s="283">
        <f t="shared" si="19"/>
        <v>-426.0502560985509</v>
      </c>
      <c r="CP95" s="268">
        <f t="shared" si="20"/>
        <v>63</v>
      </c>
      <c r="CQ95" s="283">
        <f t="shared" si="61"/>
        <v>-36.305025609855093</v>
      </c>
      <c r="CR95" s="283">
        <f t="shared" si="62"/>
        <v>29.41432316188682</v>
      </c>
      <c r="CS95" s="283">
        <f t="shared" si="63"/>
        <v>1.1668658136319539</v>
      </c>
      <c r="CT95" s="283">
        <f t="shared" si="64"/>
        <v>-416.99537641641911</v>
      </c>
      <c r="CU95" s="283">
        <f t="shared" si="21"/>
        <v>-9.0548796821318263</v>
      </c>
      <c r="CV95" s="283">
        <f t="shared" si="65"/>
        <v>5.3945120317868174</v>
      </c>
      <c r="CW95" s="283">
        <f t="shared" si="66"/>
        <v>23.779903344910334</v>
      </c>
      <c r="CX95" s="283">
        <f t="shared" si="67"/>
        <v>0.24181227489700569</v>
      </c>
      <c r="CZ95" s="283">
        <f t="shared" si="22"/>
        <v>7424</v>
      </c>
      <c r="DA95" s="283">
        <f t="shared" si="23"/>
        <v>1.7302157029599393E+22</v>
      </c>
      <c r="DB95" s="283">
        <f t="shared" si="24"/>
        <v>1.2914647295732499E+22</v>
      </c>
      <c r="DC95" s="286">
        <f t="shared" si="68"/>
        <v>2.3305707205818148E+18</v>
      </c>
      <c r="DD95" s="286">
        <f t="shared" si="25"/>
        <v>1.739580724101899E+18</v>
      </c>
      <c r="DE95" s="282">
        <f t="shared" si="80"/>
        <v>1.3047354816570403E-4</v>
      </c>
      <c r="DF95" s="282">
        <f t="shared" si="81"/>
        <v>9.4732313315459054E-5</v>
      </c>
      <c r="DG95" s="283">
        <f t="shared" si="70"/>
        <v>35.982098873366965</v>
      </c>
      <c r="DH95" s="283">
        <f t="shared" si="71"/>
        <v>1.6123758233441295E-4</v>
      </c>
      <c r="DL95" s="258">
        <v>113.31032562255859</v>
      </c>
      <c r="DM95" s="258">
        <v>2.2379899024963379</v>
      </c>
      <c r="DN95" s="258">
        <v>1952</v>
      </c>
      <c r="DO95" s="258">
        <v>1.7681473992532571E+22</v>
      </c>
      <c r="DP95" s="258">
        <v>7.9077210319694038E+21</v>
      </c>
      <c r="DR95" s="50">
        <v>192</v>
      </c>
      <c r="DS95" s="46">
        <v>0.36564522036381392</v>
      </c>
      <c r="DT95" s="46">
        <v>0.3215724575753876</v>
      </c>
      <c r="DU95" s="46">
        <v>0.36454645342449027</v>
      </c>
      <c r="DV95" s="51">
        <v>0.31351483335368086</v>
      </c>
      <c r="DW95" s="287">
        <f t="shared" si="72"/>
        <v>0.48693456710935662</v>
      </c>
      <c r="DX95" s="287">
        <f t="shared" si="27"/>
        <v>191.88493729360664</v>
      </c>
      <c r="DY95" s="281">
        <f t="shared" si="28"/>
        <v>41.292807090551548</v>
      </c>
      <c r="DZ95" s="287">
        <f t="shared" si="29"/>
        <v>41.330522443704282</v>
      </c>
      <c r="EA95" s="287">
        <f t="shared" si="30"/>
        <v>41.381285468442975</v>
      </c>
      <c r="EB95" s="287">
        <f t="shared" si="31"/>
        <v>41.468870882922715</v>
      </c>
      <c r="EC95" s="287">
        <f t="shared" si="32"/>
        <v>41.627944132427828</v>
      </c>
      <c r="ED95" s="287">
        <f t="shared" si="73"/>
        <v>-0.31199390485875256</v>
      </c>
      <c r="EE95" s="287">
        <f t="shared" si="33"/>
        <v>-5.0763024738692764E-2</v>
      </c>
      <c r="EF95" s="287">
        <f t="shared" si="34"/>
        <v>-0.13834843921843287</v>
      </c>
      <c r="EG95" s="287">
        <f t="shared" si="35"/>
        <v>-0.13834843921843287</v>
      </c>
      <c r="EH95" s="281">
        <f t="shared" si="74"/>
        <v>-8.8478377891426874E-2</v>
      </c>
      <c r="EI95" s="281">
        <f t="shared" si="36"/>
        <v>-0.17606379237116698</v>
      </c>
      <c r="EJ95" s="281">
        <f t="shared" si="37"/>
        <v>-0.3351370418762798</v>
      </c>
    </row>
    <row r="96" spans="3:140" x14ac:dyDescent="0.25">
      <c r="C96" s="50">
        <f t="shared" si="38"/>
        <v>64</v>
      </c>
      <c r="D96" s="51">
        <v>6.4234086907347914</v>
      </c>
      <c r="E96" s="260">
        <f t="shared" si="39"/>
        <v>16.155311099426708</v>
      </c>
      <c r="F96" s="265">
        <f t="shared" si="40"/>
        <v>13.918843226495843</v>
      </c>
      <c r="G96" s="265">
        <f t="shared" si="41"/>
        <v>-3.6374196659551626E-2</v>
      </c>
      <c r="H96" s="50">
        <v>32.899917602539062</v>
      </c>
      <c r="I96" s="216">
        <v>-45.217567443847656</v>
      </c>
      <c r="J96" s="50">
        <v>6656</v>
      </c>
      <c r="K96" s="46">
        <v>3</v>
      </c>
      <c r="L96" s="46">
        <v>1.5375595798409909E+22</v>
      </c>
      <c r="M96" s="46">
        <v>1.1535155666098617E+22</v>
      </c>
      <c r="N96" s="46">
        <v>104</v>
      </c>
      <c r="O96" s="46">
        <v>64</v>
      </c>
      <c r="P96" s="46">
        <v>0.42074101202465969</v>
      </c>
      <c r="Q96" s="46">
        <v>0.44576695354941098</v>
      </c>
      <c r="R96" s="46">
        <v>-0.71044403431765168</v>
      </c>
      <c r="S96" s="51"/>
      <c r="T96" s="315">
        <f t="shared" si="42"/>
        <v>46.654321023282478</v>
      </c>
      <c r="U96" s="315">
        <f t="shared" si="75"/>
        <v>0.12186919121230488</v>
      </c>
      <c r="V96" s="350">
        <f t="shared" si="43"/>
        <v>2.1070763823350344E-5</v>
      </c>
      <c r="W96" s="350">
        <f t="shared" ref="W96:W159" si="82">IF(Q96&lt;&gt;"",Q96/$J96/$K96,"")</f>
        <v>2.2324066183363933E-5</v>
      </c>
      <c r="X96" s="350">
        <f t="shared" si="44"/>
        <v>3.0697573504409477E-5</v>
      </c>
      <c r="Y96" s="360">
        <f t="shared" si="45"/>
        <v>47.364765057600131</v>
      </c>
      <c r="Z96" s="350">
        <f t="shared" si="46"/>
        <v>2.0792341911601933E-5</v>
      </c>
      <c r="AA96" s="350">
        <f t="shared" si="47"/>
        <v>2.2583612131137581E-5</v>
      </c>
      <c r="AB96" s="350">
        <f t="shared" si="48"/>
        <v>2.0792341911601933E-5</v>
      </c>
      <c r="AC96" s="350">
        <f t="shared" si="49"/>
        <v>2.2583612131137581E-5</v>
      </c>
      <c r="AD96" s="354">
        <f t="shared" ref="AD96:AD159" si="83">IF(AB96&lt;&gt;"",180*ATAN2(AB96,AC96)/PI(),"")</f>
        <v>47.364765057600145</v>
      </c>
      <c r="AE96" s="354" t="str">
        <f t="shared" si="79"/>
        <v/>
      </c>
      <c r="AF96" s="354">
        <f t="shared" si="79"/>
        <v>47.364765057600145</v>
      </c>
      <c r="AG96" s="354" t="str">
        <f t="shared" si="79"/>
        <v/>
      </c>
      <c r="AH96" s="354" t="str">
        <f t="shared" si="79"/>
        <v/>
      </c>
      <c r="AI96" s="348">
        <f t="shared" si="76"/>
        <v>0.23456165234549786</v>
      </c>
      <c r="AJ96" s="355">
        <f t="shared" si="50"/>
        <v>3.0697573504409477E-5</v>
      </c>
      <c r="AK96" s="359">
        <f t="shared" si="51"/>
        <v>66.459333462823679</v>
      </c>
      <c r="AL96" s="355">
        <f t="shared" si="52"/>
        <v>0.2459333462823679</v>
      </c>
      <c r="AM96" s="335">
        <f t="shared" si="53"/>
        <v>-11.389558089386497</v>
      </c>
      <c r="AN96" s="351">
        <f t="shared" ref="AN96:AN159" si="84">20*LOG10(AJ96/(($AB$30^2+$AC$30^2)^0.5))</f>
        <v>9.8262454540735327</v>
      </c>
      <c r="AQ96" s="266">
        <f t="shared" ref="AQ96:AQ159" si="85">IF(H96&lt;&gt;"",20*LOG10(H96),"")</f>
        <v>30.343896205317161</v>
      </c>
      <c r="AR96" s="283">
        <f t="shared" ref="AR96:AR159" si="86">IF(I96&lt;&gt;"",I96-(AR$27*C96+AR$28),"")</f>
        <v>-16.056586001612303</v>
      </c>
      <c r="BL96" s="258">
        <v>3.8322544097900391</v>
      </c>
      <c r="BM96" s="260">
        <v>126.32077789306641</v>
      </c>
      <c r="BN96">
        <v>14.086589813232422</v>
      </c>
      <c r="BO96" s="258">
        <v>11.657137870788574</v>
      </c>
      <c r="BP96" s="258">
        <v>132.98904418945312</v>
      </c>
      <c r="BQ96" s="260">
        <v>144.17181396484375</v>
      </c>
      <c r="BR96" s="258">
        <v>117.81850433349609</v>
      </c>
      <c r="BT96" s="258">
        <v>127.994140625</v>
      </c>
      <c r="BU96" s="258">
        <v>6.1036086082458496</v>
      </c>
      <c r="BV96" s="258">
        <v>18.247348785400391</v>
      </c>
      <c r="BW96" s="258">
        <v>29.602502822875977</v>
      </c>
      <c r="BX96" s="258">
        <v>118.81431579589844</v>
      </c>
      <c r="BY96" s="258">
        <v>6.9174232482910156</v>
      </c>
      <c r="BZ96" s="258">
        <v>5.5105819702148437</v>
      </c>
      <c r="CA96" s="258">
        <v>191.85676574707031</v>
      </c>
      <c r="CC96" s="283">
        <f t="shared" ref="CC96:CC159" si="87">IF(H96&lt;&gt;"",H96,"")</f>
        <v>32.899917602539062</v>
      </c>
      <c r="CD96" s="283">
        <f t="shared" ref="CD96:CD159" si="88">IF(I96&lt;&gt;"",I96,"")</f>
        <v>-45.217567443847656</v>
      </c>
      <c r="CF96" s="283">
        <f t="shared" si="54"/>
        <v>30.343896205317161</v>
      </c>
      <c r="CG96" s="272">
        <f t="shared" ref="CG96:CG159" si="89">IF(C96&lt;&gt;"",$CK$27*C96^6+$CL$27*C96^5+$CM$27*C96^4+$CN$27*C96^3+$CO$27*C96^2+$CP$27*C96+$CQ$27,"")</f>
        <v>27.487997937582485</v>
      </c>
      <c r="CH96" s="283">
        <f t="shared" si="55"/>
        <v>23.680992315813725</v>
      </c>
      <c r="CI96" s="272">
        <f t="shared" ref="CI96:CI159" si="90">IF(C96&lt;&gt;"",$CK$28*C96^6+$CL$28*C96^5+$CM$28*C96^4+$CN$28*C96^3+$CO$28*C96^2+$CP$28*C96+$CQ$28,"")</f>
        <v>-44.615247033124007</v>
      </c>
      <c r="CJ96" s="283">
        <f t="shared" si="56"/>
        <v>-8.4097759390413709E-2</v>
      </c>
      <c r="CK96" s="283">
        <f t="shared" si="57"/>
        <v>23.597300541278461</v>
      </c>
      <c r="CL96" s="283">
        <f t="shared" si="58"/>
        <v>-1.9891717437687453</v>
      </c>
      <c r="CM96" s="283">
        <f t="shared" si="59"/>
        <v>29.39383712368706</v>
      </c>
      <c r="CN96" s="283">
        <f t="shared" si="60"/>
        <v>-1.9891717437687453</v>
      </c>
      <c r="CO96" s="283">
        <f t="shared" ref="CO96:CO159" si="91">IF(C96&lt;&gt;"",10*CQ96-C96,"")</f>
        <v>-422.47032964158882</v>
      </c>
      <c r="CP96" s="268">
        <f t="shared" ref="CP96:CP159" si="92">C96</f>
        <v>64</v>
      </c>
      <c r="CQ96" s="283">
        <f t="shared" si="61"/>
        <v>-35.847032964158885</v>
      </c>
      <c r="CR96" s="283">
        <f t="shared" si="62"/>
        <v>29.384969416705072</v>
      </c>
      <c r="CS96" s="283">
        <f t="shared" si="63"/>
        <v>1.171800171192461</v>
      </c>
      <c r="CT96" s="283">
        <f t="shared" si="64"/>
        <v>-413.07885375152136</v>
      </c>
      <c r="CU96" s="283">
        <f t="shared" ref="CU96:CU159" si="93">IF(CV96&lt;&gt;"",10*CV96-C96,"")</f>
        <v>-9.3914758900674542</v>
      </c>
      <c r="CV96" s="283">
        <f t="shared" si="65"/>
        <v>5.4608524109932546</v>
      </c>
      <c r="CW96" s="283">
        <f t="shared" si="66"/>
        <v>23.679737762300451</v>
      </c>
      <c r="CX96" s="283">
        <f t="shared" si="67"/>
        <v>0.24375514417280683</v>
      </c>
      <c r="CZ96" s="283">
        <f t="shared" ref="CZ96:CZ159" si="94">IF(J96&lt;&gt;"",J96,"")</f>
        <v>6656</v>
      </c>
      <c r="DA96" s="283">
        <f t="shared" ref="DA96:DA159" si="95">IF(L96&lt;&gt;"",L96,"")</f>
        <v>1.5375595798409909E+22</v>
      </c>
      <c r="DB96" s="283">
        <f t="shared" ref="DB96:DB159" si="96">IF(M96&lt;&gt;"",M96,"")</f>
        <v>1.1535155666098617E+22</v>
      </c>
      <c r="DC96" s="286">
        <f t="shared" si="68"/>
        <v>2.3100354264437965E+18</v>
      </c>
      <c r="DD96" s="286">
        <f t="shared" ref="DD96:DD159" si="97">IF(DB96&lt;&gt;"",DB96/$CZ96,"")</f>
        <v>1.7330462238729894E+18</v>
      </c>
      <c r="DE96" s="282">
        <f t="shared" si="80"/>
        <v>1.2937503721027665E-4</v>
      </c>
      <c r="DF96" s="282">
        <f t="shared" ref="DF96:DF159" si="98">IF(DD96&lt;&gt;"",(DD96+DJ$31)/$DC$31,"")</f>
        <v>9.4382758055064201E-5</v>
      </c>
      <c r="DG96" s="283">
        <f t="shared" si="70"/>
        <v>36.111811325384856</v>
      </c>
      <c r="DH96" s="283">
        <f t="shared" si="71"/>
        <v>1.6014370194060475E-4</v>
      </c>
      <c r="DL96" s="258">
        <v>112.40406036376953</v>
      </c>
      <c r="DM96" s="258">
        <v>2.4414434432983398</v>
      </c>
      <c r="DN96" s="258">
        <v>2080</v>
      </c>
      <c r="DO96" s="258">
        <v>1.8673001616005317E+22</v>
      </c>
      <c r="DP96" s="258">
        <v>8.3642849144056903E+21</v>
      </c>
      <c r="DR96" s="50">
        <v>191</v>
      </c>
      <c r="DS96" s="46">
        <v>0.36320351605420581</v>
      </c>
      <c r="DT96" s="46">
        <v>0.3192528384812599</v>
      </c>
      <c r="DU96" s="46">
        <v>0.35954095958979365</v>
      </c>
      <c r="DV96" s="51">
        <v>0.30838725430350383</v>
      </c>
      <c r="DW96" s="287">
        <f t="shared" si="72"/>
        <v>0.48356919768785844</v>
      </c>
      <c r="DX96" s="287">
        <f t="shared" ref="DX96:DX159" si="99">255*DW96/DW$32</f>
        <v>190.558755617396</v>
      </c>
      <c r="DY96" s="281">
        <f t="shared" ref="DY96:DY159" si="100">$EA$30*DR96^6+$EB$30*DR96^5+$EC$30*DR96^4+$ED$30*DR96^3+$EE$30*DR96^2+$EF$30*DR96+$EG$30</f>
        <v>41.29221993475268</v>
      </c>
      <c r="DZ96" s="287">
        <f t="shared" ref="DZ96:DZ159" si="101">180*ATAN2(DS96,DT96)/PI()</f>
        <v>41.315199356834832</v>
      </c>
      <c r="EA96" s="287">
        <f t="shared" ref="EA96:EA159" si="102">$DX$30*DR96^2+$DY$30*DR96+$DZ$30</f>
        <v>41.377391144263413</v>
      </c>
      <c r="EB96" s="287">
        <f t="shared" ref="EB96:EB159" si="103">$DX$29*DR96^2+$DY$29*DR96+$DZ$29</f>
        <v>41.466606914974165</v>
      </c>
      <c r="EC96" s="287">
        <f t="shared" ref="EC96:EC159" si="104">$DX$28*DR96^2+$DY$28*DR96+$DZ$28</f>
        <v>41.629625780040378</v>
      </c>
      <c r="ED96" s="287">
        <f t="shared" si="73"/>
        <v>-0.32731699172820328</v>
      </c>
      <c r="EE96" s="287">
        <f t="shared" ref="EE96:EE159" si="105">DZ96-EA96</f>
        <v>-6.2191787428581335E-2</v>
      </c>
      <c r="EF96" s="287">
        <f t="shared" ref="EF96:EF159" si="106">DZ96-EB96</f>
        <v>-0.15140755813933282</v>
      </c>
      <c r="EG96" s="287">
        <f t="shared" ref="EG96:EG159" si="107">DZ96-EB96</f>
        <v>-0.15140755813933282</v>
      </c>
      <c r="EH96" s="281">
        <f t="shared" si="74"/>
        <v>-8.5171209510733092E-2</v>
      </c>
      <c r="EI96" s="281">
        <f t="shared" ref="EI96:EI159" si="108">$DY96-EB96</f>
        <v>-0.17438698022148458</v>
      </c>
      <c r="EJ96" s="281">
        <f t="shared" ref="EJ96:EJ159" si="109">$DY96-EC96</f>
        <v>-0.33740584528769801</v>
      </c>
    </row>
    <row r="97" spans="3:140" x14ac:dyDescent="0.25">
      <c r="C97" s="50">
        <f t="shared" ref="C97:C160" si="110">IF(C96&lt;&gt;"",IF(C96+aptStep*10&gt;600,"",C96+aptStep*10),"")</f>
        <v>65</v>
      </c>
      <c r="D97" s="51">
        <v>6.7844464217310803</v>
      </c>
      <c r="E97" s="260">
        <f t="shared" ref="E97:E160" si="111">IF(D97&lt;&gt;"",20*LOG10(D97),"")</f>
        <v>16.630288341917705</v>
      </c>
      <c r="F97" s="265">
        <f t="shared" ref="F97:F160" si="112">IF(C97&lt;&gt;"",$B$23*C97^6+$C$23*C97^5+$D$23*C97^4+$E$23*C97^3+$F$23*C97^2+$G$23*C97^1+$H$23,"")</f>
        <v>13.88252781666532</v>
      </c>
      <c r="G97" s="265">
        <f t="shared" ref="G97:G160" si="113">IF(C97&lt;&gt;"",$C$24*C97^5+$D$24*C97^4+$E$24*C97^3+$F$24*C97^2+$G$24*C97^1+$H$24,"")</f>
        <v>-3.6254322730613499E-2</v>
      </c>
      <c r="H97" s="50">
        <v>32.569831848144531</v>
      </c>
      <c r="I97" s="216">
        <v>-43.284759521484375</v>
      </c>
      <c r="J97" s="50">
        <v>6784</v>
      </c>
      <c r="K97" s="46">
        <v>3</v>
      </c>
      <c r="L97" s="46">
        <v>1.5422289831840893E+22</v>
      </c>
      <c r="M97" s="46">
        <v>1.1663708375420955E+22</v>
      </c>
      <c r="N97" s="46">
        <v>106</v>
      </c>
      <c r="O97" s="46">
        <v>64</v>
      </c>
      <c r="P97" s="46">
        <v>0.42190075077824574</v>
      </c>
      <c r="Q97" s="46">
        <v>0.44967344198254289</v>
      </c>
      <c r="R97" s="46">
        <v>-0.69098751399608394</v>
      </c>
      <c r="S97" s="51"/>
      <c r="T97" s="315">
        <f t="shared" ref="T97:T160" si="114">IF(P97&lt;&gt;"",180*ATAN2(P97,Q97)/PI(),"")</f>
        <v>46.825111112019812</v>
      </c>
      <c r="U97" s="315">
        <f t="shared" si="75"/>
        <v>0.17079008873733414</v>
      </c>
      <c r="V97" s="350">
        <f t="shared" ref="V97:V160" si="115">IF(P97&lt;&gt;"",P97/$J97/$K97,"")</f>
        <v>2.073018626072355E-5</v>
      </c>
      <c r="W97" s="350">
        <f t="shared" si="82"/>
        <v>2.2094803556532178E-5</v>
      </c>
      <c r="X97" s="350">
        <f t="shared" ref="X97:X160" si="116">(V97^2+W97^2)^0.5</f>
        <v>3.0297210541666015E-5</v>
      </c>
      <c r="Y97" s="360">
        <f t="shared" ref="Y97:Y160" si="117">IF(V97&lt;&gt;"",T97-$T$30*R97,"")</f>
        <v>47.516098626015896</v>
      </c>
      <c r="Z97" s="350">
        <f t="shared" ref="Z97:Z160" si="118">X97*COS(PI()*Y97/180)</f>
        <v>2.0462221709747219E-5</v>
      </c>
      <c r="AA97" s="350">
        <f t="shared" ref="AA97:AA160" si="119">X97*SIN(PI()*Y97/180)</f>
        <v>2.2343196935693602E-5</v>
      </c>
      <c r="AB97" s="350">
        <f t="shared" ref="AB97:AB160" si="120">IF($K97=1,Z97+AF$18,IF($K97=3,Z97+AF$19,IF($K97=6,Z97+AF$20,IF($K97=12,Z97+AF$21,""))))</f>
        <v>2.0462221709747219E-5</v>
      </c>
      <c r="AC97" s="350">
        <f t="shared" ref="AC97:AC160" si="121">IF($K97=1,AA97+AG$18,IF($K97=3,AA97+AG$19,IF($K97=6,AA97+AG$20,IF($K97=12,AA97+AG$21,""))))</f>
        <v>2.2343196935693602E-5</v>
      </c>
      <c r="AD97" s="354">
        <f t="shared" si="83"/>
        <v>47.516098626015896</v>
      </c>
      <c r="AE97" s="354" t="str">
        <f t="shared" si="79"/>
        <v/>
      </c>
      <c r="AF97" s="354">
        <f t="shared" si="79"/>
        <v>47.516098626015896</v>
      </c>
      <c r="AG97" s="354" t="str">
        <f t="shared" si="79"/>
        <v/>
      </c>
      <c r="AH97" s="354" t="str">
        <f t="shared" si="79"/>
        <v/>
      </c>
      <c r="AI97" s="348">
        <f t="shared" si="76"/>
        <v>0.15133356841575107</v>
      </c>
      <c r="AJ97" s="355">
        <f t="shared" ref="AJ97:AJ160" si="122">IF(V97&lt;&gt;"",(V97^2+W97^2)^0.5,"")</f>
        <v>3.0297210541666015E-5</v>
      </c>
      <c r="AK97" s="359">
        <f t="shared" ref="AK97:AK160" si="123">IF(K97=1,$Q$25*AE97+$R$25,IF(K97=3,$Q$26*AF97+$R$26,IF(K97=6,$Q$27*AG97+$R$27,IF(K97=12,$Q$28*AH97+$R$28,""))))</f>
        <v>69.25184315499871</v>
      </c>
      <c r="AL97" s="355">
        <f t="shared" ref="AL97:AL160" si="124">(AK97-C97)/10</f>
        <v>0.42518431549987101</v>
      </c>
      <c r="AM97" s="335">
        <f t="shared" ref="AM97:AM160" si="125">20*LOG10(AJ97/AM$30)</f>
        <v>-11.503586149576519</v>
      </c>
      <c r="AN97" s="351">
        <f t="shared" si="84"/>
        <v>9.7122173938835132</v>
      </c>
      <c r="AQ97" s="266">
        <f t="shared" si="85"/>
        <v>30.25631032781483</v>
      </c>
      <c r="AR97" s="283">
        <f t="shared" si="86"/>
        <v>-14.461299147435597</v>
      </c>
      <c r="BL97" s="258">
        <v>3.2427513599395752</v>
      </c>
      <c r="BM97" s="260">
        <v>121.09689331054687</v>
      </c>
      <c r="BN97">
        <v>50.538055419921875</v>
      </c>
      <c r="BO97" s="258">
        <v>30.161184310913086</v>
      </c>
      <c r="BP97" s="258">
        <v>137.22128295898437</v>
      </c>
      <c r="BQ97" s="260">
        <v>138.60285949707031</v>
      </c>
      <c r="BR97" s="258">
        <v>107.56604766845703</v>
      </c>
      <c r="BT97" s="258">
        <v>126.67380523681641</v>
      </c>
      <c r="BU97" s="258">
        <v>6.3070621490478516</v>
      </c>
      <c r="BV97" s="258">
        <v>17.833768844604492</v>
      </c>
      <c r="BW97" s="258">
        <v>29.093868255615234</v>
      </c>
      <c r="BX97" s="258">
        <v>117.29085540771484</v>
      </c>
      <c r="BY97" s="258">
        <v>9.0536861419677734</v>
      </c>
      <c r="BZ97" s="258">
        <v>5.520592212677002</v>
      </c>
      <c r="CA97" s="258">
        <v>197.04483032226562</v>
      </c>
      <c r="CC97" s="283">
        <f t="shared" si="87"/>
        <v>32.569831848144531</v>
      </c>
      <c r="CD97" s="283">
        <f t="shared" si="88"/>
        <v>-43.284759521484375</v>
      </c>
      <c r="CF97" s="283">
        <f t="shared" ref="CF97:CF160" si="126">IF(CC97&lt;&gt;"",20*LOG10(CC97),"")</f>
        <v>30.25631032781483</v>
      </c>
      <c r="CG97" s="272">
        <f t="shared" si="89"/>
        <v>27.451358118404009</v>
      </c>
      <c r="CH97" s="283">
        <f t="shared" ref="CH97:CH160" si="127">IF(CG97&lt;&gt;"",10^(CG97/20),"")</f>
        <v>23.581308824997119</v>
      </c>
      <c r="CI97" s="272">
        <f t="shared" si="90"/>
        <v>-44.08146606986007</v>
      </c>
      <c r="CJ97" s="283">
        <f t="shared" ref="CJ97:CJ160" si="128">IF(CI97&lt;&gt;"",CJ$30*CI97,"")</f>
        <v>-8.3091605978724073E-2</v>
      </c>
      <c r="CK97" s="283">
        <f t="shared" ref="CK97:CK160" si="129">IF(CH97&lt;&gt;"",CH97*COS(CJ97),"")</f>
        <v>23.499950437942928</v>
      </c>
      <c r="CL97" s="283">
        <f t="shared" ref="CL97:CL160" si="130">IF(CH97&lt;&gt;"",CH97*SIN(CJ97),"")</f>
        <v>-1.9571549029427793</v>
      </c>
      <c r="CM97" s="283">
        <f t="shared" ref="CM97:CM160" si="131">IF(CK97&lt;&gt;"",CK97+CM$31,"")</f>
        <v>29.296487020351528</v>
      </c>
      <c r="CN97" s="283">
        <f t="shared" ref="CN97:CN160" si="132">IF(CL97&lt;&gt;"",CL97+CN$31,"")</f>
        <v>-1.9571549029427793</v>
      </c>
      <c r="CO97" s="283">
        <f t="shared" si="91"/>
        <v>-418.88626102674374</v>
      </c>
      <c r="CP97" s="268">
        <f t="shared" si="92"/>
        <v>65</v>
      </c>
      <c r="CQ97" s="283">
        <f t="shared" ref="CQ97:CQ160" si="133">IF(CM97&lt;&gt;"",(ATAN2(CM97,CN97))/$CJ$30,"")</f>
        <v>-35.388626102674372</v>
      </c>
      <c r="CR97" s="283">
        <f t="shared" ref="CR97:CR160" si="134">IF(CM97&lt;&gt;"",10*LOG10(CM97*CM97+CN97*CN97),"")</f>
        <v>29.355650035276355</v>
      </c>
      <c r="CS97" s="283">
        <f t="shared" ref="CS97:CS160" si="135">IF(CH97&lt;&gt;"",CS$31/CH97,"")</f>
        <v>1.1767536338043469</v>
      </c>
      <c r="CT97" s="283">
        <f t="shared" ref="CT97:CT160" si="136">IF(CQ97&lt;&gt;"",$CT$27*CQ97^2+$CU$27*CQ97+$CV$27,"")</f>
        <v>-409.16695970070128</v>
      </c>
      <c r="CU97" s="283">
        <f t="shared" si="93"/>
        <v>-9.7193013260424266</v>
      </c>
      <c r="CV97" s="283">
        <f t="shared" ref="CV97:CV160" si="137">IF(CQ97&lt;&gt;"",CQ97-CT97/10,"")</f>
        <v>5.5280698673957573</v>
      </c>
      <c r="CW97" s="283">
        <f t="shared" ref="CW97:CW160" si="138">IF(CH97&lt;&gt;"",CH97*COS($CJ$30*$CV97),"")</f>
        <v>23.580028608930157</v>
      </c>
      <c r="CX97" s="283">
        <f t="shared" ref="CX97:CX160" si="139">IF(CH97&lt;&gt;"",CH97*SIN($CJ$30*$CV97),"")</f>
        <v>0.2457167107102545</v>
      </c>
      <c r="CZ97" s="283">
        <f t="shared" si="94"/>
        <v>6784</v>
      </c>
      <c r="DA97" s="283">
        <f t="shared" si="95"/>
        <v>1.5422289831840893E+22</v>
      </c>
      <c r="DB97" s="283">
        <f t="shared" si="96"/>
        <v>1.1663708375420955E+22</v>
      </c>
      <c r="DC97" s="286">
        <f t="shared" ref="DC97:DC160" si="140">IF(DA97&lt;&gt;"",DA97/$CZ97,"")</f>
        <v>2.2733328171935278E+18</v>
      </c>
      <c r="DD97" s="286">
        <f t="shared" si="97"/>
        <v>1.7192966355278531E+18</v>
      </c>
      <c r="DE97" s="282">
        <f t="shared" ref="DE97:DE160" si="141">IF(DC97&lt;&gt;"",(DC97+DI$31)/$DC$31,"")</f>
        <v>1.2741167510388503E-4</v>
      </c>
      <c r="DF97" s="282">
        <f t="shared" si="98"/>
        <v>9.3647240300692911E-5</v>
      </c>
      <c r="DG97" s="283">
        <f t="shared" ref="DG97:DG160" si="142">IF(DE97&lt;&gt;"",180*ATAN2(DE97,DF97)/PI(),"")</f>
        <v>36.315786893112268</v>
      </c>
      <c r="DH97" s="283">
        <f t="shared" ref="DH97:DH160" si="143">IF(DE97&lt;&gt;"",(DE97^2+DF97^2)^0.5,"")</f>
        <v>1.5812507887338326E-4</v>
      </c>
      <c r="DL97" s="258">
        <v>112.056396484375</v>
      </c>
      <c r="DM97" s="258">
        <v>0.91554129123687744</v>
      </c>
      <c r="DN97" s="258">
        <v>2080</v>
      </c>
      <c r="DO97" s="258">
        <v>1.8637836973544946E+22</v>
      </c>
      <c r="DP97" s="258">
        <v>8.2890556383224387E+21</v>
      </c>
      <c r="DR97" s="50">
        <v>190</v>
      </c>
      <c r="DS97" s="46">
        <v>0.36149432303748014</v>
      </c>
      <c r="DT97" s="46">
        <v>0.31815407154193626</v>
      </c>
      <c r="DU97" s="46">
        <v>0.35233793187644974</v>
      </c>
      <c r="DV97" s="51">
        <v>0.31070687339763153</v>
      </c>
      <c r="DW97" s="287">
        <f t="shared" ref="DW97:DW160" si="144">(DS97^2+DT97^2)^0.5</f>
        <v>0.48156013002224091</v>
      </c>
      <c r="DX97" s="287">
        <f t="shared" si="99"/>
        <v>189.76704796491984</v>
      </c>
      <c r="DY97" s="281">
        <f t="shared" si="100"/>
        <v>41.291793489427931</v>
      </c>
      <c r="DZ97" s="287">
        <f t="shared" si="101"/>
        <v>41.351266689120784</v>
      </c>
      <c r="EA97" s="287">
        <f t="shared" si="102"/>
        <v>41.373429375737246</v>
      </c>
      <c r="EB97" s="287">
        <f t="shared" si="103"/>
        <v>41.464197144317595</v>
      </c>
      <c r="EC97" s="287">
        <f t="shared" si="104"/>
        <v>41.631027712339701</v>
      </c>
      <c r="ED97" s="287">
        <f t="shared" ref="ED97:ED160" si="145">DZ97-DZ$32</f>
        <v>-0.29124965944225067</v>
      </c>
      <c r="EE97" s="287">
        <f t="shared" si="105"/>
        <v>-2.2162686616461258E-2</v>
      </c>
      <c r="EF97" s="287">
        <f t="shared" si="106"/>
        <v>-0.11293045519681044</v>
      </c>
      <c r="EG97" s="287">
        <f t="shared" si="107"/>
        <v>-0.11293045519681044</v>
      </c>
      <c r="EH97" s="281">
        <f t="shared" ref="EH97:EH160" si="146">$DY97-EA97</f>
        <v>-8.1635886309314287E-2</v>
      </c>
      <c r="EI97" s="281">
        <f t="shared" si="108"/>
        <v>-0.17240365488966347</v>
      </c>
      <c r="EJ97" s="281">
        <f t="shared" si="109"/>
        <v>-0.33923422291177019</v>
      </c>
    </row>
    <row r="98" spans="3:140" x14ac:dyDescent="0.25">
      <c r="C98" s="50">
        <f t="shared" si="110"/>
        <v>66</v>
      </c>
      <c r="D98" s="51">
        <v>8.2099102256039398</v>
      </c>
      <c r="E98" s="260">
        <f t="shared" si="111"/>
        <v>18.286768163733537</v>
      </c>
      <c r="F98" s="265">
        <f t="shared" si="112"/>
        <v>13.846339120768494</v>
      </c>
      <c r="G98" s="265">
        <f t="shared" si="113"/>
        <v>-3.6120829465081307E-2</v>
      </c>
      <c r="H98" s="50">
        <v>31.99462890625</v>
      </c>
      <c r="I98" s="216">
        <v>-42.979579925537109</v>
      </c>
      <c r="J98" s="50">
        <v>6976</v>
      </c>
      <c r="K98" s="46">
        <v>3</v>
      </c>
      <c r="L98" s="46">
        <v>1.5575054262201519E+22</v>
      </c>
      <c r="M98" s="46">
        <v>1.1787649328355048E+22</v>
      </c>
      <c r="N98" s="46">
        <v>109</v>
      </c>
      <c r="O98" s="46">
        <v>64</v>
      </c>
      <c r="P98" s="46">
        <v>0.42605139473844839</v>
      </c>
      <c r="Q98" s="46">
        <v>0.45443447476042237</v>
      </c>
      <c r="R98" s="46">
        <v>-0.66230856611326039</v>
      </c>
      <c r="S98" s="51"/>
      <c r="T98" s="315">
        <f t="shared" si="114"/>
        <v>46.846330313811961</v>
      </c>
      <c r="U98" s="315">
        <f t="shared" ref="U98:U161" si="147">IF(T98&lt;&gt;"",T98-T97,"")</f>
        <v>2.1219201792149534E-2</v>
      </c>
      <c r="V98" s="350">
        <f t="shared" si="115"/>
        <v>2.0357960375499254E-5</v>
      </c>
      <c r="W98" s="350">
        <f t="shared" si="82"/>
        <v>2.1714185529454432E-5</v>
      </c>
      <c r="X98" s="350">
        <f t="shared" si="116"/>
        <v>2.9764952609704689E-5</v>
      </c>
      <c r="Y98" s="360">
        <f t="shared" si="117"/>
        <v>47.508638879925222</v>
      </c>
      <c r="Z98" s="350">
        <f t="shared" si="118"/>
        <v>2.0105601481895613E-5</v>
      </c>
      <c r="AA98" s="350">
        <f t="shared" si="119"/>
        <v>2.1948056700062604E-5</v>
      </c>
      <c r="AB98" s="350">
        <f t="shared" si="120"/>
        <v>2.0105601481895613E-5</v>
      </c>
      <c r="AC98" s="350">
        <f t="shared" si="121"/>
        <v>2.1948056700062604E-5</v>
      </c>
      <c r="AD98" s="354">
        <f t="shared" si="83"/>
        <v>47.508638879925215</v>
      </c>
      <c r="AE98" s="354" t="str">
        <f t="shared" si="79"/>
        <v/>
      </c>
      <c r="AF98" s="354">
        <f t="shared" si="79"/>
        <v>47.508638879925215</v>
      </c>
      <c r="AG98" s="354" t="str">
        <f t="shared" si="79"/>
        <v/>
      </c>
      <c r="AH98" s="354" t="str">
        <f t="shared" si="79"/>
        <v/>
      </c>
      <c r="AI98" s="348">
        <f t="shared" ref="AI98:AI161" si="148">IF(AD98&lt;&gt;"",AD98-AD97,"")</f>
        <v>-7.4597460906815627E-3</v>
      </c>
      <c r="AJ98" s="355">
        <f t="shared" si="122"/>
        <v>2.9764952609704689E-5</v>
      </c>
      <c r="AK98" s="359">
        <f t="shared" si="123"/>
        <v>69.114190858304255</v>
      </c>
      <c r="AL98" s="355">
        <f t="shared" si="124"/>
        <v>0.31141908583042549</v>
      </c>
      <c r="AM98" s="335">
        <f t="shared" si="125"/>
        <v>-11.657535139730633</v>
      </c>
      <c r="AN98" s="351">
        <f t="shared" si="84"/>
        <v>9.5582684037294001</v>
      </c>
      <c r="AQ98" s="266">
        <f t="shared" si="85"/>
        <v>30.1015415462969</v>
      </c>
      <c r="AR98" s="283">
        <f t="shared" si="86"/>
        <v>-14.493640619674903</v>
      </c>
      <c r="BL98" s="258">
        <v>2.948392391204834</v>
      </c>
      <c r="BM98" s="260">
        <v>116.23282623291016</v>
      </c>
      <c r="BN98">
        <v>10.137790679931641</v>
      </c>
      <c r="BO98" s="258">
        <v>25.400960922241211</v>
      </c>
      <c r="BP98" s="258">
        <v>140.38667297363281</v>
      </c>
      <c r="BQ98" s="260">
        <v>133.62376403808594</v>
      </c>
      <c r="BR98" s="258">
        <v>100.20359802246094</v>
      </c>
      <c r="BT98" s="258">
        <v>126.09567260742187</v>
      </c>
      <c r="BU98" s="258">
        <v>6.3070621490478516</v>
      </c>
      <c r="BV98" s="258">
        <v>17.557884216308594</v>
      </c>
      <c r="BW98" s="258">
        <v>31.942218780517578</v>
      </c>
      <c r="BX98" s="258">
        <v>116.29084014892578</v>
      </c>
      <c r="BY98" s="258">
        <v>8.7485055923461914</v>
      </c>
      <c r="BZ98" s="258">
        <v>5.3511557579040527</v>
      </c>
      <c r="CA98" s="258">
        <v>195.31547546386719</v>
      </c>
      <c r="CC98" s="283">
        <f t="shared" si="87"/>
        <v>31.99462890625</v>
      </c>
      <c r="CD98" s="283">
        <f t="shared" si="88"/>
        <v>-42.979579925537109</v>
      </c>
      <c r="CF98" s="283">
        <f t="shared" si="126"/>
        <v>30.1015415462969</v>
      </c>
      <c r="CG98" s="272">
        <f t="shared" si="89"/>
        <v>27.414748212879747</v>
      </c>
      <c r="CH98" s="283">
        <f t="shared" si="127"/>
        <v>23.482125815720909</v>
      </c>
      <c r="CI98" s="272">
        <f t="shared" si="90"/>
        <v>-43.54640086166917</v>
      </c>
      <c r="CJ98" s="283">
        <f t="shared" si="128"/>
        <v>-8.2083031822377667E-2</v>
      </c>
      <c r="CK98" s="283">
        <f t="shared" si="129"/>
        <v>23.403063353213536</v>
      </c>
      <c r="CL98" s="283">
        <f t="shared" si="130"/>
        <v>-1.9253203657625459</v>
      </c>
      <c r="CM98" s="283">
        <f t="shared" si="131"/>
        <v>29.199599935622135</v>
      </c>
      <c r="CN98" s="283">
        <f t="shared" si="132"/>
        <v>-1.9253203657625459</v>
      </c>
      <c r="CO98" s="283">
        <f t="shared" si="91"/>
        <v>-415.29854749079652</v>
      </c>
      <c r="CP98" s="268">
        <f t="shared" si="92"/>
        <v>66</v>
      </c>
      <c r="CQ98" s="283">
        <f t="shared" si="133"/>
        <v>-34.929854749079652</v>
      </c>
      <c r="CR98" s="283">
        <f t="shared" si="134"/>
        <v>29.326378599044265</v>
      </c>
      <c r="CS98" s="283">
        <f t="shared" si="135"/>
        <v>1.1817239660261125</v>
      </c>
      <c r="CT98" s="283">
        <f t="shared" si="136"/>
        <v>-405.26013941808236</v>
      </c>
      <c r="CU98" s="283">
        <f t="shared" si="93"/>
        <v>-10.038408072714148</v>
      </c>
      <c r="CV98" s="283">
        <f t="shared" si="137"/>
        <v>5.5961591927285852</v>
      </c>
      <c r="CW98" s="283">
        <f t="shared" si="138"/>
        <v>23.480819386894233</v>
      </c>
      <c r="CX98" s="283">
        <f t="shared" si="139"/>
        <v>0.24769688209240265</v>
      </c>
      <c r="CZ98" s="283">
        <f t="shared" si="94"/>
        <v>6976</v>
      </c>
      <c r="DA98" s="283">
        <f t="shared" si="95"/>
        <v>1.5575054262201519E+22</v>
      </c>
      <c r="DB98" s="283">
        <f t="shared" si="96"/>
        <v>1.1787649328355048E+22</v>
      </c>
      <c r="DC98" s="286">
        <f t="shared" si="140"/>
        <v>2.2326625949256765E+18</v>
      </c>
      <c r="DD98" s="286">
        <f t="shared" si="97"/>
        <v>1.6897433096839232E+18</v>
      </c>
      <c r="DE98" s="282">
        <f t="shared" si="141"/>
        <v>1.2523607029293719E-4</v>
      </c>
      <c r="DF98" s="282">
        <f t="shared" si="98"/>
        <v>9.2066320544166591E-5</v>
      </c>
      <c r="DG98" s="283">
        <f t="shared" si="142"/>
        <v>36.321175942450907</v>
      </c>
      <c r="DH98" s="283">
        <f t="shared" si="143"/>
        <v>1.5543577670844874E-4</v>
      </c>
      <c r="DL98" s="258">
        <v>110.97825622558594</v>
      </c>
      <c r="DM98" s="258">
        <v>1.2207217216491699</v>
      </c>
      <c r="DN98" s="258">
        <v>2208</v>
      </c>
      <c r="DO98" s="258">
        <v>1.9590741137266137E+22</v>
      </c>
      <c r="DP98" s="258">
        <v>8.7242901474630917E+21</v>
      </c>
      <c r="DR98" s="50">
        <v>189</v>
      </c>
      <c r="DS98" s="46">
        <v>0.35917470394335244</v>
      </c>
      <c r="DT98" s="46">
        <v>0.31559028201684775</v>
      </c>
      <c r="DU98" s="46">
        <v>0.36015138566719568</v>
      </c>
      <c r="DV98" s="51">
        <v>0.3122939811988768</v>
      </c>
      <c r="DW98" s="287">
        <f t="shared" si="144"/>
        <v>0.47812518659475406</v>
      </c>
      <c r="DX98" s="287">
        <f t="shared" si="99"/>
        <v>188.41344945556946</v>
      </c>
      <c r="DY98" s="281">
        <f t="shared" si="100"/>
        <v>41.291512468167056</v>
      </c>
      <c r="DZ98" s="287">
        <f t="shared" si="101"/>
        <v>41.30428480225526</v>
      </c>
      <c r="EA98" s="287">
        <f t="shared" si="102"/>
        <v>41.36940016286448</v>
      </c>
      <c r="EB98" s="287">
        <f t="shared" si="103"/>
        <v>41.461641570952999</v>
      </c>
      <c r="EC98" s="287">
        <f t="shared" si="104"/>
        <v>41.632149929325813</v>
      </c>
      <c r="ED98" s="287">
        <f t="shared" si="145"/>
        <v>-0.33823154630777452</v>
      </c>
      <c r="EE98" s="287">
        <f t="shared" si="105"/>
        <v>-6.5115360609219408E-2</v>
      </c>
      <c r="EF98" s="287">
        <f t="shared" si="106"/>
        <v>-0.1573567686977384</v>
      </c>
      <c r="EG98" s="287">
        <f t="shared" si="107"/>
        <v>-0.1573567686977384</v>
      </c>
      <c r="EH98" s="281">
        <f t="shared" si="146"/>
        <v>-7.7887694697423626E-2</v>
      </c>
      <c r="EI98" s="281">
        <f t="shared" si="108"/>
        <v>-0.17012910278594262</v>
      </c>
      <c r="EJ98" s="281">
        <f t="shared" si="109"/>
        <v>-0.34063746115875659</v>
      </c>
    </row>
    <row r="99" spans="3:140" x14ac:dyDescent="0.25">
      <c r="C99" s="50">
        <f t="shared" si="110"/>
        <v>67</v>
      </c>
      <c r="D99" s="51">
        <v>5.0627275382712718</v>
      </c>
      <c r="E99" s="260">
        <f t="shared" si="111"/>
        <v>14.087691110212363</v>
      </c>
      <c r="F99" s="265">
        <f t="shared" si="112"/>
        <v>13.810290576797087</v>
      </c>
      <c r="G99" s="265">
        <f t="shared" si="113"/>
        <v>-3.597407887940187E-2</v>
      </c>
      <c r="H99" s="50">
        <v>31.654779434204102</v>
      </c>
      <c r="I99" s="216">
        <v>-44.607208251953125</v>
      </c>
      <c r="J99" s="50">
        <v>7360</v>
      </c>
      <c r="K99" s="46">
        <v>3</v>
      </c>
      <c r="L99" s="46">
        <v>1.5746842187663659E+22</v>
      </c>
      <c r="M99" s="46">
        <v>1.2287448426931135E+22</v>
      </c>
      <c r="N99" s="46">
        <v>115</v>
      </c>
      <c r="O99" s="46">
        <v>64</v>
      </c>
      <c r="P99" s="46">
        <v>0.44741500335713852</v>
      </c>
      <c r="Q99" s="46">
        <v>0.47445522798022338</v>
      </c>
      <c r="R99" s="46">
        <v>-0.60677166770591429</v>
      </c>
      <c r="S99" s="51"/>
      <c r="T99" s="315">
        <f t="shared" si="114"/>
        <v>46.680113542900806</v>
      </c>
      <c r="U99" s="315">
        <f t="shared" si="147"/>
        <v>-0.16621677091115572</v>
      </c>
      <c r="V99" s="350">
        <f t="shared" si="115"/>
        <v>2.0263360659290694E-5</v>
      </c>
      <c r="W99" s="350">
        <f t="shared" si="82"/>
        <v>2.1488008513597072E-5</v>
      </c>
      <c r="X99" s="350">
        <f t="shared" si="116"/>
        <v>2.9535373623655246E-5</v>
      </c>
      <c r="Y99" s="360">
        <f t="shared" si="117"/>
        <v>47.286885210606719</v>
      </c>
      <c r="Z99" s="350">
        <f t="shared" si="118"/>
        <v>2.0034667118185795E-5</v>
      </c>
      <c r="AA99" s="350">
        <f t="shared" si="119"/>
        <v>2.170139185749142E-5</v>
      </c>
      <c r="AB99" s="350">
        <f t="shared" si="120"/>
        <v>2.0034667118185795E-5</v>
      </c>
      <c r="AC99" s="350">
        <f t="shared" si="121"/>
        <v>2.170139185749142E-5</v>
      </c>
      <c r="AD99" s="354">
        <f t="shared" si="83"/>
        <v>47.286885210606712</v>
      </c>
      <c r="AE99" s="354" t="str">
        <f t="shared" si="79"/>
        <v/>
      </c>
      <c r="AF99" s="354">
        <f t="shared" si="79"/>
        <v>47.286885210606712</v>
      </c>
      <c r="AG99" s="354" t="str">
        <f t="shared" si="79"/>
        <v/>
      </c>
      <c r="AH99" s="354" t="str">
        <f t="shared" si="79"/>
        <v/>
      </c>
      <c r="AI99" s="348">
        <f t="shared" si="148"/>
        <v>-0.22175366931850249</v>
      </c>
      <c r="AJ99" s="355">
        <f t="shared" si="122"/>
        <v>2.9535373623655246E-5</v>
      </c>
      <c r="AK99" s="359">
        <f t="shared" si="123"/>
        <v>65.022241680537832</v>
      </c>
      <c r="AL99" s="355">
        <f t="shared" si="124"/>
        <v>-0.19777583194621684</v>
      </c>
      <c r="AM99" s="335">
        <f t="shared" si="125"/>
        <v>-11.72478966682872</v>
      </c>
      <c r="AN99" s="351">
        <f t="shared" si="84"/>
        <v>9.4910138766313121</v>
      </c>
      <c r="AQ99" s="266">
        <f t="shared" si="85"/>
        <v>30.008785835373281</v>
      </c>
      <c r="AR99" s="283">
        <f t="shared" si="86"/>
        <v>-16.458790014277493</v>
      </c>
      <c r="BL99" s="258">
        <v>1.5875415802001953</v>
      </c>
      <c r="BM99" s="260">
        <v>111.38716125488281</v>
      </c>
      <c r="BN99">
        <v>62.515625</v>
      </c>
      <c r="BO99" s="258">
        <v>30.936361312866211</v>
      </c>
      <c r="BP99" s="258">
        <v>142.582763671875</v>
      </c>
      <c r="BQ99" s="260">
        <v>127.10554504394531</v>
      </c>
      <c r="BR99" s="258">
        <v>156.42962646484375</v>
      </c>
      <c r="BT99" s="258">
        <v>124.28314971923828</v>
      </c>
      <c r="BU99" s="258">
        <v>6.9174232482910156</v>
      </c>
      <c r="BV99" s="258">
        <v>17.191181182861328</v>
      </c>
      <c r="BW99" s="258">
        <v>32.857761383056641</v>
      </c>
      <c r="BX99" s="258">
        <v>115.63066864013672</v>
      </c>
      <c r="BY99" s="258">
        <v>9.0536861419677734</v>
      </c>
      <c r="BZ99" s="258">
        <v>5.3240556716918945</v>
      </c>
      <c r="CA99" s="258">
        <v>198.46900939941406</v>
      </c>
      <c r="CC99" s="283">
        <f t="shared" si="87"/>
        <v>31.654779434204102</v>
      </c>
      <c r="CD99" s="283">
        <f t="shared" si="88"/>
        <v>-44.607208251953125</v>
      </c>
      <c r="CF99" s="283">
        <f t="shared" si="126"/>
        <v>30.008785835373281</v>
      </c>
      <c r="CG99" s="272">
        <f t="shared" si="89"/>
        <v>27.378184709805453</v>
      </c>
      <c r="CH99" s="283">
        <f t="shared" si="127"/>
        <v>23.383484891061961</v>
      </c>
      <c r="CI99" s="272">
        <f t="shared" si="90"/>
        <v>-43.010089973039641</v>
      </c>
      <c r="CJ99" s="283">
        <f t="shared" si="128"/>
        <v>-8.107210961372241E-2</v>
      </c>
      <c r="CK99" s="283">
        <f t="shared" si="129"/>
        <v>23.306680809243698</v>
      </c>
      <c r="CL99" s="283">
        <f t="shared" si="130"/>
        <v>-1.8936724390861828</v>
      </c>
      <c r="CM99" s="283">
        <f t="shared" si="131"/>
        <v>29.103217391652297</v>
      </c>
      <c r="CN99" s="283">
        <f t="shared" si="132"/>
        <v>-1.8936724390861828</v>
      </c>
      <c r="CO99" s="283">
        <f t="shared" si="91"/>
        <v>-411.70767397468222</v>
      </c>
      <c r="CP99" s="268">
        <f t="shared" si="92"/>
        <v>67</v>
      </c>
      <c r="CQ99" s="283">
        <f t="shared" si="133"/>
        <v>-34.470767397468222</v>
      </c>
      <c r="CR99" s="283">
        <f t="shared" si="134"/>
        <v>29.297168301838976</v>
      </c>
      <c r="CS99" s="283">
        <f t="shared" si="135"/>
        <v>1.186708952021293</v>
      </c>
      <c r="CT99" s="283">
        <f t="shared" si="136"/>
        <v>-401.3588240872113</v>
      </c>
      <c r="CU99" s="283">
        <f t="shared" si="93"/>
        <v>-10.348849887470919</v>
      </c>
      <c r="CV99" s="283">
        <f t="shared" si="137"/>
        <v>5.6651150112529081</v>
      </c>
      <c r="CW99" s="283">
        <f t="shared" si="138"/>
        <v>23.382151692546277</v>
      </c>
      <c r="CX99" s="283">
        <f t="shared" si="139"/>
        <v>0.24969556920025487</v>
      </c>
      <c r="CZ99" s="283">
        <f t="shared" si="94"/>
        <v>7360</v>
      </c>
      <c r="DA99" s="283">
        <f t="shared" si="95"/>
        <v>1.5746842187663659E+22</v>
      </c>
      <c r="DB99" s="283">
        <f t="shared" si="96"/>
        <v>1.2287448426931135E+22</v>
      </c>
      <c r="DC99" s="286">
        <f t="shared" si="140"/>
        <v>2.1395166015847363E+18</v>
      </c>
      <c r="DD99" s="286">
        <f t="shared" si="97"/>
        <v>1.669490275398252E+18</v>
      </c>
      <c r="DE99" s="282">
        <f t="shared" si="141"/>
        <v>1.2025333698259447E-4</v>
      </c>
      <c r="DF99" s="282">
        <f t="shared" si="98"/>
        <v>9.0982908741349183E-5</v>
      </c>
      <c r="DG99" s="283">
        <f t="shared" si="142"/>
        <v>37.110917194133016</v>
      </c>
      <c r="DH99" s="283">
        <f t="shared" si="143"/>
        <v>1.5079374900335256E-4</v>
      </c>
      <c r="DL99" s="258">
        <v>110.50559234619141</v>
      </c>
      <c r="DM99" s="258">
        <v>0.91554129123687744</v>
      </c>
      <c r="DN99" s="258">
        <v>1952</v>
      </c>
      <c r="DO99" s="258">
        <v>1.7248545361586041E+22</v>
      </c>
      <c r="DP99" s="258">
        <v>7.6710802822975654E+21</v>
      </c>
      <c r="DR99" s="50">
        <v>188</v>
      </c>
      <c r="DS99" s="46">
        <v>0.35783176657306798</v>
      </c>
      <c r="DT99" s="46">
        <v>0.31436942986204369</v>
      </c>
      <c r="DU99" s="46">
        <v>0.3560004883408619</v>
      </c>
      <c r="DV99" s="51">
        <v>0.30631180564033694</v>
      </c>
      <c r="DW99" s="287">
        <f t="shared" si="144"/>
        <v>0.47631052014477804</v>
      </c>
      <c r="DX99" s="287">
        <f t="shared" si="99"/>
        <v>187.69834894416078</v>
      </c>
      <c r="DY99" s="281">
        <f t="shared" si="100"/>
        <v>41.291361294206752</v>
      </c>
      <c r="DZ99" s="287">
        <f t="shared" si="101"/>
        <v>41.300591173729551</v>
      </c>
      <c r="EA99" s="287">
        <f t="shared" si="102"/>
        <v>41.365303505645109</v>
      </c>
      <c r="EB99" s="287">
        <f t="shared" si="103"/>
        <v>41.458940194880384</v>
      </c>
      <c r="EC99" s="287">
        <f t="shared" si="104"/>
        <v>41.632992430998698</v>
      </c>
      <c r="ED99" s="287">
        <f t="shared" si="145"/>
        <v>-0.34192517483348439</v>
      </c>
      <c r="EE99" s="287">
        <f t="shared" si="105"/>
        <v>-6.4712331915558252E-2</v>
      </c>
      <c r="EF99" s="287">
        <f t="shared" si="106"/>
        <v>-0.15834902115083338</v>
      </c>
      <c r="EG99" s="287">
        <f t="shared" si="107"/>
        <v>-0.15834902115083338</v>
      </c>
      <c r="EH99" s="281">
        <f t="shared" si="146"/>
        <v>-7.3942211438357219E-2</v>
      </c>
      <c r="EI99" s="281">
        <f t="shared" si="108"/>
        <v>-0.16757890067363235</v>
      </c>
      <c r="EJ99" s="281">
        <f t="shared" si="109"/>
        <v>-0.34163113679194623</v>
      </c>
    </row>
    <row r="100" spans="3:140" x14ac:dyDescent="0.25">
      <c r="C100" s="50">
        <f t="shared" si="110"/>
        <v>68</v>
      </c>
      <c r="D100" s="51">
        <v>9.860489618887506</v>
      </c>
      <c r="E100" s="260">
        <f t="shared" si="111"/>
        <v>19.877969604101594</v>
      </c>
      <c r="F100" s="265">
        <f t="shared" si="112"/>
        <v>13.774395262743299</v>
      </c>
      <c r="G100" s="265">
        <f t="shared" si="113"/>
        <v>-3.5814428959130042E-2</v>
      </c>
      <c r="H100" s="50">
        <v>31.245594024658203</v>
      </c>
      <c r="I100" s="216">
        <v>-43.183032989501953</v>
      </c>
      <c r="J100" s="50">
        <v>7296</v>
      </c>
      <c r="K100" s="46">
        <v>3</v>
      </c>
      <c r="L100" s="46">
        <v>1.5911712478543428E+22</v>
      </c>
      <c r="M100" s="46">
        <v>1.2035531234223233E+22</v>
      </c>
      <c r="N100" s="46">
        <v>114</v>
      </c>
      <c r="O100" s="46">
        <v>64</v>
      </c>
      <c r="P100" s="46">
        <v>0.43514618812183359</v>
      </c>
      <c r="Q100" s="46">
        <v>0.4643838124885552</v>
      </c>
      <c r="R100" s="46">
        <v>-0.61585920657396276</v>
      </c>
      <c r="S100" s="51"/>
      <c r="T100" s="315">
        <f t="shared" si="114"/>
        <v>46.861642110187084</v>
      </c>
      <c r="U100" s="315">
        <f t="shared" si="147"/>
        <v>0.18152856728627853</v>
      </c>
      <c r="V100" s="350">
        <f t="shared" si="115"/>
        <v>1.9880582425156873E-5</v>
      </c>
      <c r="W100" s="350">
        <f t="shared" si="82"/>
        <v>2.1216365702145248E-5</v>
      </c>
      <c r="X100" s="350">
        <f t="shared" si="116"/>
        <v>2.9075276974959697E-5</v>
      </c>
      <c r="Y100" s="360">
        <f t="shared" si="117"/>
        <v>47.47750131676105</v>
      </c>
      <c r="Z100" s="350">
        <f t="shared" si="118"/>
        <v>1.96513885113721E-5</v>
      </c>
      <c r="AA100" s="350">
        <f t="shared" si="119"/>
        <v>2.142882779681927E-5</v>
      </c>
      <c r="AB100" s="350">
        <f t="shared" si="120"/>
        <v>1.96513885113721E-5</v>
      </c>
      <c r="AC100" s="350">
        <f t="shared" si="121"/>
        <v>2.142882779681927E-5</v>
      </c>
      <c r="AD100" s="354">
        <f t="shared" si="83"/>
        <v>47.477501316761064</v>
      </c>
      <c r="AE100" s="354" t="str">
        <f t="shared" si="79"/>
        <v/>
      </c>
      <c r="AF100" s="354">
        <f t="shared" si="79"/>
        <v>47.477501316761064</v>
      </c>
      <c r="AG100" s="354" t="str">
        <f t="shared" si="79"/>
        <v/>
      </c>
      <c r="AH100" s="354" t="str">
        <f t="shared" si="79"/>
        <v/>
      </c>
      <c r="AI100" s="348">
        <f t="shared" si="148"/>
        <v>0.19061610615435143</v>
      </c>
      <c r="AJ100" s="355">
        <f t="shared" si="122"/>
        <v>2.9075276974959697E-5</v>
      </c>
      <c r="AK100" s="359">
        <f t="shared" si="123"/>
        <v>68.53961941432874</v>
      </c>
      <c r="AL100" s="355">
        <f t="shared" si="124"/>
        <v>5.3961941432874028E-2</v>
      </c>
      <c r="AM100" s="335">
        <f t="shared" si="125"/>
        <v>-11.861161836905298</v>
      </c>
      <c r="AN100" s="351">
        <f t="shared" si="84"/>
        <v>9.3546417065547356</v>
      </c>
      <c r="AQ100" s="266">
        <f t="shared" si="85"/>
        <v>29.895775713164305</v>
      </c>
      <c r="AR100" s="283">
        <f t="shared" si="86"/>
        <v>-15.372135820012897</v>
      </c>
      <c r="BL100" s="258">
        <v>5.7225275039672852</v>
      </c>
      <c r="BM100" s="260">
        <v>163.27163696289062</v>
      </c>
      <c r="BN100">
        <v>5.2006368637084961</v>
      </c>
      <c r="BO100" s="258">
        <v>4.8962945938110352</v>
      </c>
      <c r="BP100" s="258">
        <v>144.26094055175781</v>
      </c>
      <c r="BQ100" s="260">
        <v>121.60587310791016</v>
      </c>
      <c r="BR100" s="258">
        <v>148.26678466796875</v>
      </c>
      <c r="BT100" s="258">
        <v>123.27532196044922</v>
      </c>
      <c r="BU100" s="258">
        <v>7.2226037979125977</v>
      </c>
      <c r="BV100" s="258">
        <v>16.86402702331543</v>
      </c>
      <c r="BW100" s="258">
        <v>31.738765716552734</v>
      </c>
      <c r="BX100" s="258">
        <v>114.75566101074219</v>
      </c>
      <c r="BY100" s="258">
        <v>8.2398719787597656</v>
      </c>
      <c r="BZ100" s="258">
        <v>5.3665370941162109</v>
      </c>
      <c r="CA100" s="258">
        <v>201.72427368164062</v>
      </c>
      <c r="CC100" s="283">
        <f t="shared" si="87"/>
        <v>31.245594024658203</v>
      </c>
      <c r="CD100" s="283">
        <f t="shared" si="88"/>
        <v>-43.183032989501953</v>
      </c>
      <c r="CF100" s="283">
        <f t="shared" si="126"/>
        <v>29.895775713164305</v>
      </c>
      <c r="CG100" s="272">
        <f t="shared" si="89"/>
        <v>27.341683676136643</v>
      </c>
      <c r="CH100" s="283">
        <f t="shared" si="127"/>
        <v>23.285425794967875</v>
      </c>
      <c r="CI100" s="272">
        <f t="shared" si="90"/>
        <v>-42.472571633868455</v>
      </c>
      <c r="CJ100" s="283">
        <f t="shared" si="128"/>
        <v>-8.0058911414416428E-2</v>
      </c>
      <c r="CK100" s="283">
        <f t="shared" si="129"/>
        <v>23.210842498961</v>
      </c>
      <c r="CL100" s="283">
        <f t="shared" si="130"/>
        <v>-1.8622150631388168</v>
      </c>
      <c r="CM100" s="283">
        <f t="shared" si="131"/>
        <v>29.007379081369599</v>
      </c>
      <c r="CN100" s="283">
        <f t="shared" si="132"/>
        <v>-1.8622150631388168</v>
      </c>
      <c r="CO100" s="283">
        <f t="shared" si="91"/>
        <v>-408.11411322000782</v>
      </c>
      <c r="CP100" s="268">
        <f t="shared" si="92"/>
        <v>68</v>
      </c>
      <c r="CQ100" s="283">
        <f t="shared" si="133"/>
        <v>-34.011411322000782</v>
      </c>
      <c r="CR100" s="283">
        <f t="shared" si="134"/>
        <v>29.268031954905208</v>
      </c>
      <c r="CS100" s="283">
        <f t="shared" si="135"/>
        <v>1.1917063958381509</v>
      </c>
      <c r="CT100" s="283">
        <f t="shared" si="136"/>
        <v>-397.46343110610991</v>
      </c>
      <c r="CU100" s="283">
        <f t="shared" si="93"/>
        <v>-10.650682113897886</v>
      </c>
      <c r="CV100" s="283">
        <f t="shared" si="137"/>
        <v>5.7349317886102114</v>
      </c>
      <c r="CW100" s="283">
        <f t="shared" si="138"/>
        <v>23.284065263100555</v>
      </c>
      <c r="CX100" s="283">
        <f t="shared" si="139"/>
        <v>0.25171268666754237</v>
      </c>
      <c r="CZ100" s="283">
        <f t="shared" si="94"/>
        <v>7296</v>
      </c>
      <c r="DA100" s="283">
        <f t="shared" si="95"/>
        <v>1.5911712478543428E+22</v>
      </c>
      <c r="DB100" s="283">
        <f t="shared" si="96"/>
        <v>1.2035531234223233E+22</v>
      </c>
      <c r="DC100" s="286">
        <f t="shared" si="140"/>
        <v>2.1808816445372024E+18</v>
      </c>
      <c r="DD100" s="286">
        <f t="shared" si="97"/>
        <v>1.6496068029362985E+18</v>
      </c>
      <c r="DE100" s="282">
        <f t="shared" si="141"/>
        <v>1.2246611039356221E-4</v>
      </c>
      <c r="DF100" s="282">
        <f t="shared" si="98"/>
        <v>8.9919266205498824E-5</v>
      </c>
      <c r="DG100" s="283">
        <f t="shared" si="142"/>
        <v>36.28752825700272</v>
      </c>
      <c r="DH100" s="283">
        <f t="shared" si="143"/>
        <v>1.5193229620414329E-4</v>
      </c>
      <c r="DL100" s="258">
        <v>109.67745208740234</v>
      </c>
      <c r="DM100" s="258">
        <v>1.017268180847168</v>
      </c>
      <c r="DN100" s="258">
        <v>1952</v>
      </c>
      <c r="DO100" s="258">
        <v>1.7117686774069581E+22</v>
      </c>
      <c r="DP100" s="258">
        <v>7.6163156751871524E+21</v>
      </c>
      <c r="DR100" s="50">
        <v>187</v>
      </c>
      <c r="DS100" s="46">
        <v>0.35539006226345987</v>
      </c>
      <c r="DT100" s="46">
        <v>0.3121718959833964</v>
      </c>
      <c r="DU100" s="46">
        <v>0.3536808692467342</v>
      </c>
      <c r="DV100" s="51">
        <v>0.30704431693321937</v>
      </c>
      <c r="DW100" s="287">
        <f t="shared" si="144"/>
        <v>0.47302578047871169</v>
      </c>
      <c r="DX100" s="287">
        <f t="shared" si="99"/>
        <v>186.4039408092226</v>
      </c>
      <c r="DY100" s="281">
        <f t="shared" si="100"/>
        <v>41.291324151078484</v>
      </c>
      <c r="DZ100" s="287">
        <f t="shared" si="101"/>
        <v>41.295822974014683</v>
      </c>
      <c r="EA100" s="287">
        <f t="shared" si="102"/>
        <v>41.361139404079132</v>
      </c>
      <c r="EB100" s="287">
        <f t="shared" si="103"/>
        <v>41.456093016099743</v>
      </c>
      <c r="EC100" s="287">
        <f t="shared" si="104"/>
        <v>41.633555217358357</v>
      </c>
      <c r="ED100" s="287">
        <f t="shared" si="145"/>
        <v>-0.34669337454835158</v>
      </c>
      <c r="EE100" s="287">
        <f t="shared" si="105"/>
        <v>-6.5316430064449094E-2</v>
      </c>
      <c r="EF100" s="287">
        <f t="shared" si="106"/>
        <v>-0.16027004208505957</v>
      </c>
      <c r="EG100" s="287">
        <f t="shared" si="107"/>
        <v>-0.16027004208505957</v>
      </c>
      <c r="EH100" s="281">
        <f t="shared" si="146"/>
        <v>-6.981525300064817E-2</v>
      </c>
      <c r="EI100" s="281">
        <f t="shared" si="108"/>
        <v>-0.16476886502125865</v>
      </c>
      <c r="EJ100" s="281">
        <f t="shared" si="109"/>
        <v>-0.34223106627987221</v>
      </c>
    </row>
    <row r="101" spans="3:140" x14ac:dyDescent="0.25">
      <c r="C101" s="50">
        <f t="shared" si="110"/>
        <v>69</v>
      </c>
      <c r="D101" s="51">
        <v>8.26499202382902</v>
      </c>
      <c r="E101" s="260">
        <f t="shared" si="111"/>
        <v>18.344848775793089</v>
      </c>
      <c r="F101" s="265">
        <f t="shared" si="112"/>
        <v>13.7386659006218</v>
      </c>
      <c r="G101" s="265">
        <f t="shared" si="113"/>
        <v>-3.5642233676758707E-2</v>
      </c>
      <c r="H101" s="50">
        <v>31.057113647460938</v>
      </c>
      <c r="I101" s="216">
        <v>-43.386486053466797</v>
      </c>
      <c r="J101" s="50">
        <v>5888</v>
      </c>
      <c r="K101" s="46">
        <v>3</v>
      </c>
      <c r="L101" s="46">
        <v>1.276822403040571E+22</v>
      </c>
      <c r="M101" s="46">
        <v>9.6477943642092166E+21</v>
      </c>
      <c r="N101" s="46">
        <v>92</v>
      </c>
      <c r="O101" s="46">
        <v>64</v>
      </c>
      <c r="P101" s="46">
        <v>0.34883720930232559</v>
      </c>
      <c r="Q101" s="46">
        <v>0.37136055667460172</v>
      </c>
      <c r="R101" s="46">
        <v>-0.83284848136177114</v>
      </c>
      <c r="S101" s="51"/>
      <c r="T101" s="315">
        <f t="shared" si="114"/>
        <v>46.791275020874423</v>
      </c>
      <c r="U101" s="315">
        <f t="shared" si="147"/>
        <v>-7.0367089312661335E-2</v>
      </c>
      <c r="V101" s="350">
        <f t="shared" si="115"/>
        <v>1.9748483316481297E-5</v>
      </c>
      <c r="W101" s="350">
        <f t="shared" si="82"/>
        <v>2.1023582239277725E-5</v>
      </c>
      <c r="X101" s="350">
        <f t="shared" si="116"/>
        <v>2.8844299323662099E-5</v>
      </c>
      <c r="Y101" s="360">
        <f t="shared" si="117"/>
        <v>47.624123502236195</v>
      </c>
      <c r="Z101" s="350">
        <f t="shared" si="118"/>
        <v>1.9440810047206474E-5</v>
      </c>
      <c r="AA101" s="350">
        <f t="shared" si="119"/>
        <v>2.1308414023137656E-5</v>
      </c>
      <c r="AB101" s="350">
        <f t="shared" si="120"/>
        <v>1.9440810047206474E-5</v>
      </c>
      <c r="AC101" s="350">
        <f t="shared" si="121"/>
        <v>2.1308414023137656E-5</v>
      </c>
      <c r="AD101" s="354">
        <f t="shared" si="83"/>
        <v>47.624123502236195</v>
      </c>
      <c r="AE101" s="354" t="str">
        <f t="shared" si="79"/>
        <v/>
      </c>
      <c r="AF101" s="354">
        <f t="shared" si="79"/>
        <v>47.624123502236195</v>
      </c>
      <c r="AG101" s="354" t="str">
        <f t="shared" si="79"/>
        <v/>
      </c>
      <c r="AH101" s="354" t="str">
        <f t="shared" si="79"/>
        <v/>
      </c>
      <c r="AI101" s="348">
        <f t="shared" si="148"/>
        <v>0.14662218547513106</v>
      </c>
      <c r="AJ101" s="355">
        <f t="shared" si="122"/>
        <v>2.8844299323662099E-5</v>
      </c>
      <c r="AK101" s="359">
        <f t="shared" si="123"/>
        <v>71.245191471562862</v>
      </c>
      <c r="AL101" s="355">
        <f t="shared" si="124"/>
        <v>0.22451914715628618</v>
      </c>
      <c r="AM101" s="335">
        <f t="shared" si="125"/>
        <v>-11.930439174610523</v>
      </c>
      <c r="AN101" s="351">
        <f t="shared" si="84"/>
        <v>9.2853643688495104</v>
      </c>
      <c r="AQ101" s="266">
        <f t="shared" si="85"/>
        <v>29.843221825514537</v>
      </c>
      <c r="AR101" s="283">
        <f t="shared" si="86"/>
        <v>-15.913109952164316</v>
      </c>
      <c r="BL101" s="258">
        <v>4.2808670997619629</v>
      </c>
      <c r="BM101" s="260">
        <v>155.67213439941406</v>
      </c>
      <c r="BN101">
        <v>9.6092567443847656</v>
      </c>
      <c r="BO101" s="258">
        <v>25.009136199951172</v>
      </c>
      <c r="BP101" s="258">
        <v>146.13165283203125</v>
      </c>
      <c r="BQ101" s="260">
        <v>117.04975128173828</v>
      </c>
      <c r="BR101" s="258">
        <v>140.23443603515625</v>
      </c>
      <c r="BT101" s="258">
        <v>122.65030670166016</v>
      </c>
      <c r="BU101" s="258">
        <v>7.2226037979125977</v>
      </c>
      <c r="BV101" s="258">
        <v>16.596445083618164</v>
      </c>
      <c r="BW101" s="258">
        <v>33.976757049560547</v>
      </c>
      <c r="BX101" s="258">
        <v>113.65016937255859</v>
      </c>
      <c r="BY101" s="258">
        <v>9.2571401596069336</v>
      </c>
      <c r="BZ101" s="258">
        <v>5.2349433898925781</v>
      </c>
      <c r="CA101" s="258">
        <v>201.62254333496094</v>
      </c>
      <c r="CC101" s="283">
        <f t="shared" si="87"/>
        <v>31.057113647460938</v>
      </c>
      <c r="CD101" s="283">
        <f t="shared" si="88"/>
        <v>-43.386486053466797</v>
      </c>
      <c r="CF101" s="283">
        <f t="shared" si="126"/>
        <v>29.843221825514537</v>
      </c>
      <c r="CG101" s="272">
        <f t="shared" si="89"/>
        <v>27.305260761633619</v>
      </c>
      <c r="CH101" s="283">
        <f t="shared" si="127"/>
        <v>23.187986458795244</v>
      </c>
      <c r="CI101" s="272">
        <f t="shared" si="90"/>
        <v>-41.933883740932124</v>
      </c>
      <c r="CJ101" s="283">
        <f t="shared" si="128"/>
        <v>-7.9043508658200493E-2</v>
      </c>
      <c r="CK101" s="283">
        <f t="shared" si="129"/>
        <v>23.115586331092494</v>
      </c>
      <c r="CL101" s="283">
        <f t="shared" si="130"/>
        <v>-1.8309518243475187</v>
      </c>
      <c r="CM101" s="283">
        <f t="shared" si="131"/>
        <v>28.912122913501094</v>
      </c>
      <c r="CN101" s="283">
        <f t="shared" si="132"/>
        <v>-1.8309518243475187</v>
      </c>
      <c r="CO101" s="283">
        <f t="shared" si="91"/>
        <v>-404.51832586836184</v>
      </c>
      <c r="CP101" s="268">
        <f t="shared" si="92"/>
        <v>69</v>
      </c>
      <c r="CQ101" s="283">
        <f t="shared" si="133"/>
        <v>-33.551832586836184</v>
      </c>
      <c r="CR101" s="283">
        <f t="shared" si="134"/>
        <v>29.23898199195067</v>
      </c>
      <c r="CS101" s="283">
        <f t="shared" si="135"/>
        <v>1.1967141217279986</v>
      </c>
      <c r="CT101" s="283">
        <f t="shared" si="136"/>
        <v>-393.57436427476904</v>
      </c>
      <c r="CU101" s="283">
        <f t="shared" si="93"/>
        <v>-10.943961593592789</v>
      </c>
      <c r="CV101" s="283">
        <f t="shared" si="137"/>
        <v>5.8056038406407211</v>
      </c>
      <c r="CW101" s="283">
        <f t="shared" si="138"/>
        <v>23.186598023167754</v>
      </c>
      <c r="CX101" s="283">
        <f t="shared" si="139"/>
        <v>0.25374815330312961</v>
      </c>
      <c r="CZ101" s="283">
        <f t="shared" si="94"/>
        <v>5888</v>
      </c>
      <c r="DA101" s="283">
        <f t="shared" si="95"/>
        <v>1.276822403040571E+22</v>
      </c>
      <c r="DB101" s="283">
        <f t="shared" si="96"/>
        <v>9.6477943642092166E+21</v>
      </c>
      <c r="DC101" s="286">
        <f t="shared" si="140"/>
        <v>2.1685163095118395E+18</v>
      </c>
      <c r="DD101" s="286">
        <f t="shared" si="97"/>
        <v>1.6385520319648806E+18</v>
      </c>
      <c r="DE101" s="282">
        <f t="shared" si="141"/>
        <v>1.2180464161198078E-4</v>
      </c>
      <c r="DF101" s="282">
        <f t="shared" si="98"/>
        <v>8.9327904477723004E-5</v>
      </c>
      <c r="DG101" s="283">
        <f t="shared" si="142"/>
        <v>36.255214410363159</v>
      </c>
      <c r="DH101" s="283">
        <f t="shared" si="143"/>
        <v>1.5104914841403206E-4</v>
      </c>
      <c r="DL101" s="258">
        <v>108.78291320800781</v>
      </c>
      <c r="DM101" s="258">
        <v>1.6276290416717529</v>
      </c>
      <c r="DN101" s="258">
        <v>1952</v>
      </c>
      <c r="DO101" s="258">
        <v>1.6970110569645731E+22</v>
      </c>
      <c r="DP101" s="258">
        <v>7.57077458085323E+21</v>
      </c>
      <c r="DR101" s="50">
        <v>186</v>
      </c>
      <c r="DS101" s="46">
        <v>0.3536808692467342</v>
      </c>
      <c r="DT101" s="46">
        <v>0.31082895861311194</v>
      </c>
      <c r="DU101" s="46">
        <v>0.34965205713588082</v>
      </c>
      <c r="DV101" s="51">
        <v>0.30496886827005248</v>
      </c>
      <c r="DW101" s="287">
        <f t="shared" si="144"/>
        <v>0.47085539052201275</v>
      </c>
      <c r="DX101" s="287">
        <f t="shared" si="99"/>
        <v>185.54866133457745</v>
      </c>
      <c r="DY101" s="281">
        <f t="shared" si="100"/>
        <v>41.291385031902138</v>
      </c>
      <c r="DZ101" s="287">
        <f t="shared" si="101"/>
        <v>41.310304802922133</v>
      </c>
      <c r="EA101" s="287">
        <f t="shared" si="102"/>
        <v>41.356907858166551</v>
      </c>
      <c r="EB101" s="287">
        <f t="shared" si="103"/>
        <v>41.453100034611076</v>
      </c>
      <c r="EC101" s="287">
        <f t="shared" si="104"/>
        <v>41.633838288404803</v>
      </c>
      <c r="ED101" s="287">
        <f t="shared" si="145"/>
        <v>-0.33221154564090227</v>
      </c>
      <c r="EE101" s="287">
        <f t="shared" si="105"/>
        <v>-4.6603055244418101E-2</v>
      </c>
      <c r="EF101" s="287">
        <f t="shared" si="106"/>
        <v>-0.14279523168894315</v>
      </c>
      <c r="EG101" s="287">
        <f t="shared" si="107"/>
        <v>-0.14279523168894315</v>
      </c>
      <c r="EH101" s="281">
        <f t="shared" si="146"/>
        <v>-6.552282626441297E-2</v>
      </c>
      <c r="EI101" s="281">
        <f t="shared" si="108"/>
        <v>-0.16171500270893802</v>
      </c>
      <c r="EJ101" s="281">
        <f t="shared" si="109"/>
        <v>-0.34245325650266523</v>
      </c>
    </row>
    <row r="102" spans="3:140" x14ac:dyDescent="0.25">
      <c r="C102" s="50">
        <f t="shared" si="110"/>
        <v>70</v>
      </c>
      <c r="D102" s="51">
        <v>5.3754452198690457</v>
      </c>
      <c r="E102" s="260">
        <f t="shared" si="111"/>
        <v>14.608288808124158</v>
      </c>
      <c r="F102" s="265">
        <f t="shared" si="112"/>
        <v>13.703114860473868</v>
      </c>
      <c r="G102" s="265">
        <f t="shared" si="113"/>
        <v>-3.5457843009548622E-2</v>
      </c>
      <c r="H102" s="50">
        <v>30.562967300415039</v>
      </c>
      <c r="I102" s="216">
        <v>-41.555404663085938</v>
      </c>
      <c r="J102" s="50">
        <v>7168</v>
      </c>
      <c r="K102" s="46">
        <v>3</v>
      </c>
      <c r="L102" s="46">
        <v>1.5255113662767001E+22</v>
      </c>
      <c r="M102" s="46">
        <v>1.1612402585601726E+22</v>
      </c>
      <c r="N102" s="46">
        <v>112</v>
      </c>
      <c r="O102" s="46">
        <v>64</v>
      </c>
      <c r="P102" s="46">
        <v>0.41671244582799244</v>
      </c>
      <c r="Q102" s="46">
        <v>0.47842275529512301</v>
      </c>
      <c r="R102" s="46">
        <v>-0.63423661734987058</v>
      </c>
      <c r="S102" s="51"/>
      <c r="T102" s="315">
        <f t="shared" si="114"/>
        <v>48.94371128578949</v>
      </c>
      <c r="U102" s="315">
        <f t="shared" si="147"/>
        <v>2.1524362649150675</v>
      </c>
      <c r="V102" s="350">
        <f t="shared" si="115"/>
        <v>1.9378368946614233E-5</v>
      </c>
      <c r="W102" s="350">
        <f t="shared" si="82"/>
        <v>2.2248081998471121E-5</v>
      </c>
      <c r="X102" s="350">
        <f t="shared" si="116"/>
        <v>2.9504208778440368E-5</v>
      </c>
      <c r="Y102" s="360">
        <f t="shared" si="117"/>
        <v>49.577947903139361</v>
      </c>
      <c r="Z102" s="350">
        <f t="shared" si="118"/>
        <v>1.9130911205099433E-5</v>
      </c>
      <c r="AA102" s="350">
        <f t="shared" si="119"/>
        <v>2.2461223744586996E-5</v>
      </c>
      <c r="AB102" s="350">
        <f t="shared" si="120"/>
        <v>1.9130911205099433E-5</v>
      </c>
      <c r="AC102" s="350">
        <f t="shared" si="121"/>
        <v>2.2461223744586996E-5</v>
      </c>
      <c r="AD102" s="354">
        <f t="shared" si="83"/>
        <v>49.577947903139361</v>
      </c>
      <c r="AE102" s="354" t="str">
        <f t="shared" si="79"/>
        <v/>
      </c>
      <c r="AF102" s="354">
        <f t="shared" si="79"/>
        <v>49.577947903139361</v>
      </c>
      <c r="AG102" s="354" t="str">
        <f t="shared" si="79"/>
        <v/>
      </c>
      <c r="AH102" s="354" t="str">
        <f t="shared" si="79"/>
        <v/>
      </c>
      <c r="AI102" s="348">
        <f t="shared" si="148"/>
        <v>1.9538244009031658</v>
      </c>
      <c r="AJ102" s="355">
        <f t="shared" si="122"/>
        <v>2.9504208778440368E-5</v>
      </c>
      <c r="AK102" s="359">
        <f t="shared" si="123"/>
        <v>107.29848508941336</v>
      </c>
      <c r="AL102" s="355">
        <f t="shared" si="124"/>
        <v>3.7298485089413362</v>
      </c>
      <c r="AM102" s="335">
        <f t="shared" si="125"/>
        <v>-11.733959597246667</v>
      </c>
      <c r="AN102" s="351">
        <f t="shared" si="84"/>
        <v>9.4818439462133668</v>
      </c>
      <c r="AQ102" s="266">
        <f t="shared" si="85"/>
        <v>29.703910335531504</v>
      </c>
      <c r="AR102" s="283">
        <f t="shared" si="86"/>
        <v>-14.419549629970028</v>
      </c>
      <c r="BL102" s="258">
        <v>4.5715312957763672</v>
      </c>
      <c r="BM102" s="260">
        <v>147.321044921875</v>
      </c>
      <c r="BN102">
        <v>46.427345275878906</v>
      </c>
      <c r="BO102" s="258">
        <v>17.327585220336914</v>
      </c>
      <c r="BP102" s="258">
        <v>147.56913757324219</v>
      </c>
      <c r="BQ102" s="260">
        <v>109.76558685302734</v>
      </c>
      <c r="BR102" s="258">
        <v>132.5821533203125</v>
      </c>
      <c r="BT102" s="258">
        <v>121.65029144287109</v>
      </c>
      <c r="BU102" s="258">
        <v>6.5105161666870117</v>
      </c>
      <c r="BV102" s="258">
        <v>16.264408111572266</v>
      </c>
      <c r="BW102" s="258">
        <v>33.671573638916016</v>
      </c>
      <c r="BX102" s="258">
        <v>112.81031799316406</v>
      </c>
      <c r="BY102" s="258">
        <v>9.0536861419677734</v>
      </c>
      <c r="BZ102" s="258">
        <v>5.2234683036804199</v>
      </c>
      <c r="CA102" s="258">
        <v>201.01217651367188</v>
      </c>
      <c r="CC102" s="283">
        <f t="shared" si="87"/>
        <v>30.562967300415039</v>
      </c>
      <c r="CD102" s="283">
        <f t="shared" si="88"/>
        <v>-41.555404663085938</v>
      </c>
      <c r="CF102" s="283">
        <f t="shared" si="126"/>
        <v>29.703910335531504</v>
      </c>
      <c r="CG102" s="272">
        <f t="shared" si="89"/>
        <v>27.268931203486165</v>
      </c>
      <c r="CH102" s="283">
        <f t="shared" si="127"/>
        <v>23.091203047700734</v>
      </c>
      <c r="CI102" s="272">
        <f t="shared" si="90"/>
        <v>-41.394063859355249</v>
      </c>
      <c r="CJ102" s="283">
        <f t="shared" si="128"/>
        <v>-7.8025972153666329E-2</v>
      </c>
      <c r="CK102" s="283">
        <f t="shared" si="129"/>
        <v>23.020948475081408</v>
      </c>
      <c r="CL102" s="283">
        <f t="shared" si="130"/>
        <v>-1.7998859679964814</v>
      </c>
      <c r="CM102" s="283">
        <f t="shared" si="131"/>
        <v>28.817485057490007</v>
      </c>
      <c r="CN102" s="283">
        <f t="shared" si="132"/>
        <v>-1.7998859679964814</v>
      </c>
      <c r="CO102" s="283">
        <f t="shared" si="91"/>
        <v>-400.92076056353363</v>
      </c>
      <c r="CP102" s="268">
        <f t="shared" si="92"/>
        <v>70</v>
      </c>
      <c r="CQ102" s="283">
        <f t="shared" si="133"/>
        <v>-33.092076056353363</v>
      </c>
      <c r="CR102" s="283">
        <f t="shared" si="134"/>
        <v>29.210030474211557</v>
      </c>
      <c r="CS102" s="283">
        <f t="shared" si="135"/>
        <v>1.2017299744995735</v>
      </c>
      <c r="CT102" s="283">
        <f t="shared" si="136"/>
        <v>-389.69201398507067</v>
      </c>
      <c r="CU102" s="283">
        <f t="shared" si="93"/>
        <v>-11.22874657846296</v>
      </c>
      <c r="CV102" s="283">
        <f t="shared" si="137"/>
        <v>5.877125342153704</v>
      </c>
      <c r="CW102" s="283">
        <f t="shared" si="138"/>
        <v>23.089786131143494</v>
      </c>
      <c r="CX102" s="283">
        <f t="shared" si="139"/>
        <v>0.25580189248161406</v>
      </c>
      <c r="CZ102" s="283">
        <f t="shared" si="94"/>
        <v>7168</v>
      </c>
      <c r="DA102" s="283">
        <f t="shared" si="95"/>
        <v>1.5255113662767001E+22</v>
      </c>
      <c r="DB102" s="283">
        <f t="shared" si="96"/>
        <v>1.1612402585601726E+22</v>
      </c>
      <c r="DC102" s="286">
        <f t="shared" si="140"/>
        <v>2.1282245623279857E+18</v>
      </c>
      <c r="DD102" s="286">
        <f t="shared" si="97"/>
        <v>1.6200338428573837E+18</v>
      </c>
      <c r="DE102" s="282">
        <f t="shared" si="141"/>
        <v>1.1964928287217919E-4</v>
      </c>
      <c r="DF102" s="282">
        <f t="shared" si="98"/>
        <v>8.8337296139096851E-5</v>
      </c>
      <c r="DG102" s="283">
        <f t="shared" si="142"/>
        <v>36.438523426484132</v>
      </c>
      <c r="DH102" s="283">
        <f t="shared" si="143"/>
        <v>1.4872601917954116E-4</v>
      </c>
      <c r="DL102" s="258">
        <v>107.23210144042969</v>
      </c>
      <c r="DM102" s="258">
        <v>2.0345363616943359</v>
      </c>
      <c r="DN102" s="258">
        <v>1952</v>
      </c>
      <c r="DO102" s="258">
        <v>1.7880644221549916E+22</v>
      </c>
      <c r="DP102" s="258">
        <v>7.9809326646327981E+21</v>
      </c>
      <c r="DR102" s="50">
        <v>185</v>
      </c>
      <c r="DS102" s="46">
        <v>0.3513612501526065</v>
      </c>
      <c r="DT102" s="46">
        <v>0.30826516908802343</v>
      </c>
      <c r="DU102" s="46">
        <v>0.34830911976559636</v>
      </c>
      <c r="DV102" s="51">
        <v>0.29813209620314979</v>
      </c>
      <c r="DW102" s="287">
        <f t="shared" si="144"/>
        <v>0.46742073400916889</v>
      </c>
      <c r="DX102" s="287">
        <f t="shared" si="99"/>
        <v>184.19517588887462</v>
      </c>
      <c r="DY102" s="281">
        <f t="shared" si="100"/>
        <v>41.291527787330992</v>
      </c>
      <c r="DZ102" s="287">
        <f t="shared" si="101"/>
        <v>41.261945959294977</v>
      </c>
      <c r="EA102" s="287">
        <f t="shared" si="102"/>
        <v>41.352608867907371</v>
      </c>
      <c r="EB102" s="287">
        <f t="shared" si="103"/>
        <v>41.449961250414383</v>
      </c>
      <c r="EC102" s="287">
        <f t="shared" si="104"/>
        <v>41.633841644138016</v>
      </c>
      <c r="ED102" s="287">
        <f t="shared" si="145"/>
        <v>-0.38057038926805831</v>
      </c>
      <c r="EE102" s="287">
        <f t="shared" si="105"/>
        <v>-9.0662908612394233E-2</v>
      </c>
      <c r="EF102" s="287">
        <f t="shared" si="106"/>
        <v>-0.18801529111940596</v>
      </c>
      <c r="EG102" s="287">
        <f t="shared" si="107"/>
        <v>-0.18801529111940596</v>
      </c>
      <c r="EH102" s="281">
        <f t="shared" si="146"/>
        <v>-6.1081080576379065E-2</v>
      </c>
      <c r="EI102" s="281">
        <f t="shared" si="108"/>
        <v>-0.15843346308339079</v>
      </c>
      <c r="EJ102" s="281">
        <f t="shared" si="109"/>
        <v>-0.34231385680702431</v>
      </c>
    </row>
    <row r="103" spans="3:140" x14ac:dyDescent="0.25">
      <c r="C103" s="50">
        <f t="shared" si="110"/>
        <v>71</v>
      </c>
      <c r="D103" s="51">
        <v>7.598457637319413</v>
      </c>
      <c r="E103" s="260">
        <f t="shared" si="111"/>
        <v>17.614508930931834</v>
      </c>
      <c r="F103" s="265">
        <f t="shared" si="112"/>
        <v>13.667754164353701</v>
      </c>
      <c r="G103" s="265">
        <f t="shared" si="113"/>
        <v>-3.5261602957358675E-2</v>
      </c>
      <c r="H103" s="50">
        <v>30.304172515869141</v>
      </c>
      <c r="I103" s="216">
        <v>-41.351947784423828</v>
      </c>
      <c r="J103" s="50">
        <v>6528</v>
      </c>
      <c r="K103" s="46">
        <v>3</v>
      </c>
      <c r="L103" s="46">
        <v>1.3771281044849067E+22</v>
      </c>
      <c r="M103" s="46">
        <v>1.0492322252806643E+22</v>
      </c>
      <c r="N103" s="46">
        <v>102</v>
      </c>
      <c r="O103" s="46">
        <v>64</v>
      </c>
      <c r="P103" s="46">
        <v>0.37593847280717818</v>
      </c>
      <c r="Q103" s="46">
        <v>0.4036501251297076</v>
      </c>
      <c r="R103" s="46">
        <v>-0.73017033202563431</v>
      </c>
      <c r="S103" s="51"/>
      <c r="T103" s="315">
        <f t="shared" si="114"/>
        <v>47.035807721610972</v>
      </c>
      <c r="U103" s="315">
        <f t="shared" si="147"/>
        <v>-1.9079035641785183</v>
      </c>
      <c r="V103" s="350">
        <f t="shared" si="115"/>
        <v>1.9196204698078949E-5</v>
      </c>
      <c r="W103" s="350">
        <f t="shared" si="82"/>
        <v>2.0611219624678696E-5</v>
      </c>
      <c r="X103" s="350">
        <f t="shared" si="116"/>
        <v>2.8165877391398419E-5</v>
      </c>
      <c r="Y103" s="360">
        <f t="shared" si="117"/>
        <v>47.765978053636609</v>
      </c>
      <c r="Z103" s="350">
        <f t="shared" si="118"/>
        <v>1.8931986200570977E-5</v>
      </c>
      <c r="AA103" s="350">
        <f t="shared" si="119"/>
        <v>2.0854173388765108E-5</v>
      </c>
      <c r="AB103" s="350">
        <f t="shared" si="120"/>
        <v>1.8931986200570977E-5</v>
      </c>
      <c r="AC103" s="350">
        <f t="shared" si="121"/>
        <v>2.0854173388765108E-5</v>
      </c>
      <c r="AD103" s="354">
        <f t="shared" si="83"/>
        <v>47.765978053636601</v>
      </c>
      <c r="AE103" s="354" t="str">
        <f t="shared" si="79"/>
        <v/>
      </c>
      <c r="AF103" s="354">
        <f t="shared" si="79"/>
        <v>47.765978053636601</v>
      </c>
      <c r="AG103" s="354" t="str">
        <f t="shared" si="79"/>
        <v/>
      </c>
      <c r="AH103" s="354" t="str">
        <f t="shared" si="79"/>
        <v/>
      </c>
      <c r="AI103" s="348">
        <f t="shared" si="148"/>
        <v>-1.8119698495027592</v>
      </c>
      <c r="AJ103" s="355">
        <f t="shared" si="122"/>
        <v>2.8165877391398419E-5</v>
      </c>
      <c r="AK103" s="359">
        <f t="shared" si="123"/>
        <v>73.8627879097603</v>
      </c>
      <c r="AL103" s="355">
        <f t="shared" si="124"/>
        <v>0.28627879097602998</v>
      </c>
      <c r="AM103" s="335">
        <f t="shared" si="125"/>
        <v>-12.137173359647145</v>
      </c>
      <c r="AN103" s="351">
        <f t="shared" si="84"/>
        <v>9.0786301838128889</v>
      </c>
      <c r="AQ103" s="266">
        <f t="shared" si="85"/>
        <v>29.630048593715927</v>
      </c>
      <c r="AR103" s="283">
        <f t="shared" si="86"/>
        <v>-14.553613819494494</v>
      </c>
      <c r="BL103" s="258">
        <v>0.77832305431365967</v>
      </c>
      <c r="BM103" s="260">
        <v>139.27110290527344</v>
      </c>
      <c r="BN103">
        <v>15.944297790527344</v>
      </c>
      <c r="BO103" s="258">
        <v>0.91331446170806885</v>
      </c>
      <c r="BP103" s="258">
        <v>147.75967407226562</v>
      </c>
      <c r="BQ103" s="260">
        <v>103.95214080810547</v>
      </c>
      <c r="BR103" s="258">
        <v>125.66780090332031</v>
      </c>
      <c r="BT103" s="258">
        <v>120.92372131347656</v>
      </c>
      <c r="BU103" s="258">
        <v>6.5105161666870117</v>
      </c>
      <c r="BV103" s="258">
        <v>15.925047874450684</v>
      </c>
      <c r="BW103" s="258">
        <v>34.892295837402344</v>
      </c>
      <c r="BX103" s="258">
        <v>111.63842010498047</v>
      </c>
      <c r="BY103" s="258">
        <v>9.3588666915893555</v>
      </c>
      <c r="BZ103" s="258">
        <v>5.1660943031311035</v>
      </c>
      <c r="CA103" s="258">
        <v>207.42097473144531</v>
      </c>
      <c r="CC103" s="283">
        <f t="shared" si="87"/>
        <v>30.304172515869141</v>
      </c>
      <c r="CD103" s="283">
        <f t="shared" si="88"/>
        <v>-41.351947784423828</v>
      </c>
      <c r="CF103" s="283">
        <f t="shared" si="126"/>
        <v>29.630048593715927</v>
      </c>
      <c r="CG103" s="272">
        <f t="shared" si="89"/>
        <v>27.232709830917894</v>
      </c>
      <c r="CH103" s="283">
        <f t="shared" si="127"/>
        <v>22.995110006809607</v>
      </c>
      <c r="CI103" s="272">
        <f t="shared" si="90"/>
        <v>-40.853149224076553</v>
      </c>
      <c r="CJ103" s="283">
        <f t="shared" si="128"/>
        <v>-7.7006372087019867E-2</v>
      </c>
      <c r="CK103" s="283">
        <f t="shared" si="129"/>
        <v>22.926963405820601</v>
      </c>
      <c r="CL103" s="283">
        <f t="shared" si="130"/>
        <v>-1.7690204106901659</v>
      </c>
      <c r="CM103" s="283">
        <f t="shared" si="131"/>
        <v>28.7234999882292</v>
      </c>
      <c r="CN103" s="283">
        <f t="shared" si="132"/>
        <v>-1.7690204106901659</v>
      </c>
      <c r="CO103" s="283">
        <f t="shared" si="91"/>
        <v>-397.32185405674812</v>
      </c>
      <c r="CP103" s="268">
        <f t="shared" si="92"/>
        <v>71</v>
      </c>
      <c r="CQ103" s="283">
        <f t="shared" si="133"/>
        <v>-32.632185405674811</v>
      </c>
      <c r="CR103" s="283">
        <f t="shared" si="134"/>
        <v>29.181189095531579</v>
      </c>
      <c r="CS103" s="283">
        <f t="shared" si="135"/>
        <v>1.2067518199069442</v>
      </c>
      <c r="CT103" s="283">
        <f t="shared" si="136"/>
        <v>-385.81675741311307</v>
      </c>
      <c r="CU103" s="283">
        <f t="shared" si="93"/>
        <v>-11.505096643635028</v>
      </c>
      <c r="CV103" s="283">
        <f t="shared" si="137"/>
        <v>5.9494903356364972</v>
      </c>
      <c r="CW103" s="283">
        <f t="shared" si="138"/>
        <v>22.993664025374159</v>
      </c>
      <c r="CX103" s="283">
        <f t="shared" si="139"/>
        <v>0.25787383250272089</v>
      </c>
      <c r="CZ103" s="283">
        <f t="shared" si="94"/>
        <v>6528</v>
      </c>
      <c r="DA103" s="283">
        <f t="shared" si="95"/>
        <v>1.3771281044849067E+22</v>
      </c>
      <c r="DB103" s="283">
        <f t="shared" si="96"/>
        <v>1.0492322252806643E+22</v>
      </c>
      <c r="DC103" s="286">
        <f t="shared" si="140"/>
        <v>2.1095712384879086E+18</v>
      </c>
      <c r="DD103" s="286">
        <f t="shared" si="97"/>
        <v>1.6072797568637627E+18</v>
      </c>
      <c r="DE103" s="282">
        <f t="shared" si="141"/>
        <v>1.1865144566294616E-4</v>
      </c>
      <c r="DF103" s="282">
        <f t="shared" si="98"/>
        <v>8.7655031590252766E-5</v>
      </c>
      <c r="DG103" s="283">
        <f t="shared" si="142"/>
        <v>36.455534176462855</v>
      </c>
      <c r="DH103" s="283">
        <f t="shared" si="143"/>
        <v>1.4751803320609748E-4</v>
      </c>
      <c r="DL103" s="258">
        <v>106.50943756103516</v>
      </c>
      <c r="DM103" s="258">
        <v>1.8310825824737549</v>
      </c>
      <c r="DN103" s="258">
        <v>2208</v>
      </c>
      <c r="DO103" s="258">
        <v>1.8791177873454103E+22</v>
      </c>
      <c r="DP103" s="258">
        <v>8.3910907484123662E+21</v>
      </c>
      <c r="DR103" s="50">
        <v>184</v>
      </c>
      <c r="DS103" s="46">
        <v>0.3491637162739592</v>
      </c>
      <c r="DT103" s="46">
        <v>0.30716640214869978</v>
      </c>
      <c r="DU103" s="46">
        <v>0.35050665364424366</v>
      </c>
      <c r="DV103" s="51">
        <v>0.29886460749603222</v>
      </c>
      <c r="DW103" s="287">
        <f t="shared" si="144"/>
        <v>0.46504462083892406</v>
      </c>
      <c r="DX103" s="287">
        <f t="shared" si="99"/>
        <v>183.25882764524593</v>
      </c>
      <c r="DY103" s="281">
        <f t="shared" si="100"/>
        <v>41.291736172145761</v>
      </c>
      <c r="DZ103" s="287">
        <f t="shared" si="101"/>
        <v>41.338743735154466</v>
      </c>
      <c r="EA103" s="287">
        <f t="shared" si="102"/>
        <v>41.348242433301579</v>
      </c>
      <c r="EB103" s="287">
        <f t="shared" si="103"/>
        <v>41.446676663509663</v>
      </c>
      <c r="EC103" s="287">
        <f t="shared" si="104"/>
        <v>41.633565284558017</v>
      </c>
      <c r="ED103" s="287">
        <f t="shared" si="145"/>
        <v>-0.30377261340856876</v>
      </c>
      <c r="EE103" s="287">
        <f t="shared" si="105"/>
        <v>-9.4986981471123499E-3</v>
      </c>
      <c r="EF103" s="287">
        <f t="shared" si="106"/>
        <v>-0.10793292835519708</v>
      </c>
      <c r="EG103" s="287">
        <f t="shared" si="107"/>
        <v>-0.10793292835519708</v>
      </c>
      <c r="EH103" s="281">
        <f t="shared" si="146"/>
        <v>-5.6506261155817583E-2</v>
      </c>
      <c r="EI103" s="281">
        <f t="shared" si="108"/>
        <v>-0.15494049136390231</v>
      </c>
      <c r="EJ103" s="281">
        <f t="shared" si="109"/>
        <v>-0.34182911241225611</v>
      </c>
    </row>
    <row r="104" spans="3:140" x14ac:dyDescent="0.25">
      <c r="C104" s="50">
        <f t="shared" si="110"/>
        <v>72</v>
      </c>
      <c r="D104" s="51">
        <v>5.2481865691246989</v>
      </c>
      <c r="E104" s="260">
        <f t="shared" si="111"/>
        <v>14.400185309749666</v>
      </c>
      <c r="F104" s="265">
        <f t="shared" si="112"/>
        <v>13.632595490296918</v>
      </c>
      <c r="G104" s="265">
        <f t="shared" si="113"/>
        <v>-3.5053855560475682E-2</v>
      </c>
      <c r="H104" s="50">
        <v>29.561973571777344</v>
      </c>
      <c r="I104" s="216">
        <v>-39.215686798095703</v>
      </c>
      <c r="J104" s="50">
        <v>8128</v>
      </c>
      <c r="K104" s="46">
        <v>3</v>
      </c>
      <c r="L104" s="46">
        <v>1.667553463034656E+22</v>
      </c>
      <c r="M104" s="46">
        <v>1.2810306307448449E+22</v>
      </c>
      <c r="N104" s="46">
        <v>127</v>
      </c>
      <c r="O104" s="46">
        <v>64</v>
      </c>
      <c r="P104" s="46">
        <v>0.42794360007324667</v>
      </c>
      <c r="Q104" s="46">
        <v>0.46041628517365563</v>
      </c>
      <c r="R104" s="46">
        <v>-0.5029818603244256</v>
      </c>
      <c r="S104" s="51"/>
      <c r="T104" s="315">
        <f t="shared" si="114"/>
        <v>47.09343064337309</v>
      </c>
      <c r="U104" s="315">
        <f t="shared" si="147"/>
        <v>5.7622921762117585E-2</v>
      </c>
      <c r="V104" s="350">
        <f t="shared" si="115"/>
        <v>1.7550180449198108E-5</v>
      </c>
      <c r="W104" s="350">
        <f t="shared" si="82"/>
        <v>1.8881901458893359E-5</v>
      </c>
      <c r="X104" s="350">
        <f t="shared" si="116"/>
        <v>2.5778577084524558E-5</v>
      </c>
      <c r="Y104" s="360">
        <f t="shared" si="117"/>
        <v>47.596412503697515</v>
      </c>
      <c r="Z104" s="350">
        <f t="shared" si="118"/>
        <v>1.7383747975979361E-5</v>
      </c>
      <c r="AA104" s="350">
        <f t="shared" si="119"/>
        <v>1.9035239499686054E-5</v>
      </c>
      <c r="AB104" s="350">
        <f t="shared" si="120"/>
        <v>1.7383747975979361E-5</v>
      </c>
      <c r="AC104" s="350">
        <f t="shared" si="121"/>
        <v>1.9035239499686054E-5</v>
      </c>
      <c r="AD104" s="354">
        <f t="shared" si="83"/>
        <v>47.596412503697501</v>
      </c>
      <c r="AE104" s="354" t="str">
        <f t="shared" si="79"/>
        <v/>
      </c>
      <c r="AF104" s="354">
        <f t="shared" si="79"/>
        <v>47.596412503697501</v>
      </c>
      <c r="AG104" s="354" t="str">
        <f t="shared" si="79"/>
        <v/>
      </c>
      <c r="AH104" s="354" t="str">
        <f t="shared" si="79"/>
        <v/>
      </c>
      <c r="AI104" s="348">
        <f t="shared" si="148"/>
        <v>-0.16956554993910089</v>
      </c>
      <c r="AJ104" s="355">
        <f t="shared" si="122"/>
        <v>2.5778577084524558E-5</v>
      </c>
      <c r="AK104" s="359">
        <f t="shared" si="123"/>
        <v>70.733849323160143</v>
      </c>
      <c r="AL104" s="355">
        <f t="shared" si="124"/>
        <v>-0.12661506768398567</v>
      </c>
      <c r="AM104" s="335">
        <f t="shared" si="125"/>
        <v>-12.906460214895608</v>
      </c>
      <c r="AN104" s="351">
        <f t="shared" si="84"/>
        <v>8.3093433285644238</v>
      </c>
      <c r="AQ104" s="266">
        <f t="shared" si="85"/>
        <v>29.414668488042579</v>
      </c>
      <c r="AR104" s="283">
        <f t="shared" si="86"/>
        <v>-12.754873901352944</v>
      </c>
      <c r="BL104" s="258">
        <v>2.8712947368621826</v>
      </c>
      <c r="BM104" s="260">
        <v>131.04281616210937</v>
      </c>
      <c r="BN104">
        <v>48.769416809082031</v>
      </c>
      <c r="BO104" s="258">
        <v>26.465429306030273</v>
      </c>
      <c r="BP104" s="258">
        <v>148.91732788085937</v>
      </c>
      <c r="BQ104" s="260">
        <v>98.762718200683594</v>
      </c>
      <c r="BR104" s="258">
        <v>118.08741760253906</v>
      </c>
      <c r="BT104" s="258">
        <v>119.9315185546875</v>
      </c>
      <c r="BU104" s="258">
        <v>6.6122426986694336</v>
      </c>
      <c r="BV104" s="258">
        <v>15.681879997253418</v>
      </c>
      <c r="BW104" s="258">
        <v>34.994022369384766</v>
      </c>
      <c r="BX104" s="258">
        <v>110.87278747558594</v>
      </c>
      <c r="BY104" s="258">
        <v>10.376134872436523</v>
      </c>
      <c r="BZ104" s="258">
        <v>5.1311817169189453</v>
      </c>
      <c r="CA104" s="258">
        <v>204.97952270507812</v>
      </c>
      <c r="CC104" s="283">
        <f t="shared" si="87"/>
        <v>29.561973571777344</v>
      </c>
      <c r="CD104" s="283">
        <f t="shared" si="88"/>
        <v>-39.215686798095703</v>
      </c>
      <c r="CF104" s="283">
        <f t="shared" si="126"/>
        <v>29.414668488042579</v>
      </c>
      <c r="CG104" s="272">
        <f t="shared" si="89"/>
        <v>27.196611069770295</v>
      </c>
      <c r="CH104" s="283">
        <f t="shared" si="127"/>
        <v>22.899740107091702</v>
      </c>
      <c r="CI104" s="272">
        <f t="shared" si="90"/>
        <v>-40.311176741312565</v>
      </c>
      <c r="CJ104" s="283">
        <f t="shared" si="128"/>
        <v>-7.5984778024840369E-2</v>
      </c>
      <c r="CK104" s="283">
        <f t="shared" si="129"/>
        <v>22.833663948133093</v>
      </c>
      <c r="CL104" s="283">
        <f t="shared" si="130"/>
        <v>-1.7383577526134801</v>
      </c>
      <c r="CM104" s="283">
        <f t="shared" si="131"/>
        <v>28.630200530541693</v>
      </c>
      <c r="CN104" s="283">
        <f t="shared" si="132"/>
        <v>-1.7383577526134801</v>
      </c>
      <c r="CO104" s="283">
        <f t="shared" si="91"/>
        <v>-393.72203131500652</v>
      </c>
      <c r="CP104" s="268">
        <f t="shared" si="92"/>
        <v>72</v>
      </c>
      <c r="CQ104" s="283">
        <f t="shared" si="133"/>
        <v>-32.172203131500652</v>
      </c>
      <c r="CR104" s="283">
        <f t="shared" si="134"/>
        <v>29.15246918745105</v>
      </c>
      <c r="CS104" s="283">
        <f t="shared" si="135"/>
        <v>1.2117775450684836</v>
      </c>
      <c r="CT104" s="283">
        <f t="shared" si="136"/>
        <v>-381.94895871390094</v>
      </c>
      <c r="CU104" s="283">
        <f t="shared" si="93"/>
        <v>-11.773072601105568</v>
      </c>
      <c r="CV104" s="283">
        <f t="shared" si="137"/>
        <v>6.0226927398894432</v>
      </c>
      <c r="CW104" s="283">
        <f t="shared" si="138"/>
        <v>22.898264470030107</v>
      </c>
      <c r="CX104" s="283">
        <f t="shared" si="139"/>
        <v>0.25996390692013677</v>
      </c>
      <c r="CZ104" s="283">
        <f t="shared" si="94"/>
        <v>8128</v>
      </c>
      <c r="DA104" s="283">
        <f t="shared" si="95"/>
        <v>1.667553463034656E+22</v>
      </c>
      <c r="DB104" s="283">
        <f t="shared" si="96"/>
        <v>1.2810306307448449E+22</v>
      </c>
      <c r="DC104" s="286">
        <f t="shared" si="140"/>
        <v>2.0516159732217715E+18</v>
      </c>
      <c r="DD104" s="286">
        <f t="shared" si="97"/>
        <v>1.5760711500305669E+18</v>
      </c>
      <c r="DE104" s="282">
        <f t="shared" si="141"/>
        <v>1.1555119818698302E-4</v>
      </c>
      <c r="DF104" s="282">
        <f t="shared" si="98"/>
        <v>8.5985564560490518E-5</v>
      </c>
      <c r="DG104" s="283">
        <f t="shared" si="142"/>
        <v>36.654185757803177</v>
      </c>
      <c r="DH104" s="283">
        <f t="shared" si="143"/>
        <v>1.4403331807340172E-4</v>
      </c>
      <c r="DL104" s="258">
        <v>105.71254730224609</v>
      </c>
      <c r="DM104" s="258">
        <v>2.2379899024963379</v>
      </c>
      <c r="DN104" s="258">
        <v>2208</v>
      </c>
      <c r="DO104" s="258">
        <v>1.8644754608127314E+22</v>
      </c>
      <c r="DP104" s="258">
        <v>8.3423790715615251E+21</v>
      </c>
      <c r="DR104" s="50">
        <v>183</v>
      </c>
      <c r="DS104" s="46">
        <v>0.34721035282627272</v>
      </c>
      <c r="DT104" s="46">
        <v>0.30570137956293492</v>
      </c>
      <c r="DU104" s="46">
        <v>0.34757660847271393</v>
      </c>
      <c r="DV104" s="51">
        <v>0.29935294835795384</v>
      </c>
      <c r="DW104" s="287">
        <f t="shared" si="144"/>
        <v>0.46261037880318506</v>
      </c>
      <c r="DX104" s="287">
        <f t="shared" si="99"/>
        <v>182.29957272284824</v>
      </c>
      <c r="DY104" s="281">
        <f t="shared" si="100"/>
        <v>41.291993890496954</v>
      </c>
      <c r="DZ104" s="287">
        <f t="shared" si="101"/>
        <v>41.362306849334495</v>
      </c>
      <c r="EA104" s="287">
        <f t="shared" si="102"/>
        <v>41.343808554349195</v>
      </c>
      <c r="EB104" s="287">
        <f t="shared" si="103"/>
        <v>41.443246273896925</v>
      </c>
      <c r="EC104" s="287">
        <f t="shared" si="104"/>
        <v>41.633009209664792</v>
      </c>
      <c r="ED104" s="287">
        <f t="shared" si="145"/>
        <v>-0.28020949922854044</v>
      </c>
      <c r="EE104" s="287">
        <f t="shared" si="105"/>
        <v>1.8498294985299424E-2</v>
      </c>
      <c r="EF104" s="287">
        <f t="shared" si="106"/>
        <v>-8.0939424562430418E-2</v>
      </c>
      <c r="EG104" s="287">
        <f t="shared" si="107"/>
        <v>-8.0939424562430418E-2</v>
      </c>
      <c r="EH104" s="281">
        <f t="shared" si="146"/>
        <v>-5.1814663852240983E-2</v>
      </c>
      <c r="EI104" s="281">
        <f t="shared" si="108"/>
        <v>-0.15125238339997082</v>
      </c>
      <c r="EJ104" s="281">
        <f t="shared" si="109"/>
        <v>-0.34101531916783756</v>
      </c>
    </row>
    <row r="105" spans="3:140" x14ac:dyDescent="0.25">
      <c r="C105" s="50">
        <f t="shared" si="110"/>
        <v>73</v>
      </c>
      <c r="D105" s="51">
        <v>4.8608583116599382</v>
      </c>
      <c r="E105" s="260">
        <f t="shared" si="111"/>
        <v>13.734259241646946</v>
      </c>
      <c r="F105" s="265">
        <f t="shared" si="112"/>
        <v>13.597650176271202</v>
      </c>
      <c r="G105" s="265">
        <f t="shared" si="113"/>
        <v>-3.4834938917444568E-2</v>
      </c>
      <c r="H105" s="50">
        <v>29.377401351928711</v>
      </c>
      <c r="I105" s="216">
        <v>-40.436408996582031</v>
      </c>
      <c r="J105" s="50">
        <v>7360</v>
      </c>
      <c r="K105" s="46">
        <v>3</v>
      </c>
      <c r="L105" s="46">
        <v>1.5057384607620983E+22</v>
      </c>
      <c r="M105" s="46">
        <v>1.1509214536414735E+22</v>
      </c>
      <c r="N105" s="46">
        <v>115</v>
      </c>
      <c r="O105" s="46">
        <v>64</v>
      </c>
      <c r="P105" s="46">
        <v>0.41134102423243607</v>
      </c>
      <c r="Q105" s="46">
        <v>0.44247085393395591</v>
      </c>
      <c r="R105" s="46">
        <v>-0.60677166770591429</v>
      </c>
      <c r="S105" s="51"/>
      <c r="T105" s="315">
        <f t="shared" si="114"/>
        <v>47.088069054162226</v>
      </c>
      <c r="U105" s="315">
        <f t="shared" si="147"/>
        <v>-5.3615892108638263E-3</v>
      </c>
      <c r="V105" s="350">
        <f t="shared" si="115"/>
        <v>1.8629575372845835E-5</v>
      </c>
      <c r="W105" s="350">
        <f t="shared" si="82"/>
        <v>2.0039440848458147E-5</v>
      </c>
      <c r="X105" s="350">
        <f t="shared" si="116"/>
        <v>2.7361291418560583E-5</v>
      </c>
      <c r="Y105" s="360">
        <f t="shared" si="117"/>
        <v>47.69484072186814</v>
      </c>
      <c r="Z105" s="350">
        <f t="shared" si="118"/>
        <v>1.8416313728209892E-5</v>
      </c>
      <c r="AA105" s="350">
        <f t="shared" si="119"/>
        <v>2.0235603691403543E-5</v>
      </c>
      <c r="AB105" s="350">
        <f t="shared" si="120"/>
        <v>1.8416313728209892E-5</v>
      </c>
      <c r="AC105" s="350">
        <f t="shared" si="121"/>
        <v>2.0235603691403543E-5</v>
      </c>
      <c r="AD105" s="354">
        <f t="shared" si="83"/>
        <v>47.69484072186814</v>
      </c>
      <c r="AE105" s="354" t="str">
        <f t="shared" si="79"/>
        <v/>
      </c>
      <c r="AF105" s="354">
        <f t="shared" si="79"/>
        <v>47.69484072186814</v>
      </c>
      <c r="AG105" s="354" t="str">
        <f t="shared" si="79"/>
        <v/>
      </c>
      <c r="AH105" s="354" t="str">
        <f t="shared" si="79"/>
        <v/>
      </c>
      <c r="AI105" s="348">
        <f t="shared" si="148"/>
        <v>9.842821817063907E-2</v>
      </c>
      <c r="AJ105" s="355">
        <f t="shared" si="122"/>
        <v>2.7361291418560583E-5</v>
      </c>
      <c r="AK105" s="359">
        <f t="shared" si="123"/>
        <v>72.550113593556034</v>
      </c>
      <c r="AL105" s="355">
        <f t="shared" si="124"/>
        <v>-4.4988640644396581E-2</v>
      </c>
      <c r="AM105" s="335">
        <f t="shared" si="125"/>
        <v>-12.388907214541195</v>
      </c>
      <c r="AN105" s="351">
        <f t="shared" si="84"/>
        <v>8.8268963289188349</v>
      </c>
      <c r="AQ105" s="266">
        <f t="shared" si="85"/>
        <v>29.360267531990235</v>
      </c>
      <c r="AR105" s="283">
        <f t="shared" si="86"/>
        <v>-14.313117168025844</v>
      </c>
      <c r="BL105" s="258">
        <v>5.5465621948242187</v>
      </c>
      <c r="BM105" s="260">
        <v>121.67796325683594</v>
      </c>
      <c r="BN105">
        <v>29.916172027587891</v>
      </c>
      <c r="BO105" s="258">
        <v>4.5773138999938965</v>
      </c>
      <c r="BP105" s="258">
        <v>148.65794372558594</v>
      </c>
      <c r="BQ105" s="260">
        <v>92.50994873046875</v>
      </c>
      <c r="BR105" s="258">
        <v>110.88791656494141</v>
      </c>
      <c r="BT105" s="258">
        <v>119.29869842529297</v>
      </c>
      <c r="BU105" s="258">
        <v>6.3070621490478516</v>
      </c>
      <c r="BV105" s="258">
        <v>15.31712818145752</v>
      </c>
      <c r="BW105" s="258">
        <v>35.502658843994141</v>
      </c>
      <c r="BX105" s="258">
        <v>110.11886596679687</v>
      </c>
      <c r="BY105" s="258">
        <v>8.8502330780029297</v>
      </c>
      <c r="BZ105" s="258">
        <v>5.1143360137939453</v>
      </c>
      <c r="CA105" s="258">
        <v>205.1829833984375</v>
      </c>
      <c r="CC105" s="283">
        <f t="shared" si="87"/>
        <v>29.377401351928711</v>
      </c>
      <c r="CD105" s="283">
        <f t="shared" si="88"/>
        <v>-40.436408996582031</v>
      </c>
      <c r="CF105" s="283">
        <f t="shared" si="126"/>
        <v>29.360267531990235</v>
      </c>
      <c r="CG105" s="272">
        <f t="shared" si="89"/>
        <v>27.160648947066392</v>
      </c>
      <c r="CH105" s="283">
        <f t="shared" si="127"/>
        <v>22.805124490880669</v>
      </c>
      <c r="CI105" s="272">
        <f t="shared" si="90"/>
        <v>-39.768182990018857</v>
      </c>
      <c r="CJ105" s="283">
        <f t="shared" si="128"/>
        <v>-7.4961258916834694E-2</v>
      </c>
      <c r="CK105" s="283">
        <f t="shared" si="129"/>
        <v>22.741081320935912</v>
      </c>
      <c r="CL105" s="283">
        <f t="shared" si="130"/>
        <v>-1.7079002895793023</v>
      </c>
      <c r="CM105" s="283">
        <f t="shared" si="131"/>
        <v>28.537617903344511</v>
      </c>
      <c r="CN105" s="283">
        <f t="shared" si="132"/>
        <v>-1.7079002895793023</v>
      </c>
      <c r="CO105" s="283">
        <f t="shared" si="91"/>
        <v>-390.12170563260463</v>
      </c>
      <c r="CP105" s="268">
        <f t="shared" si="92"/>
        <v>73</v>
      </c>
      <c r="CQ105" s="283">
        <f t="shared" si="133"/>
        <v>-31.712170563260461</v>
      </c>
      <c r="CR105" s="283">
        <f t="shared" si="134"/>
        <v>29.123881724302937</v>
      </c>
      <c r="CS105" s="283">
        <f t="shared" si="135"/>
        <v>1.2168050589144701</v>
      </c>
      <c r="CT105" s="283">
        <f t="shared" si="136"/>
        <v>-378.08896921835219</v>
      </c>
      <c r="CU105" s="283">
        <f t="shared" si="93"/>
        <v>-12.032736414252405</v>
      </c>
      <c r="CV105" s="283">
        <f t="shared" si="137"/>
        <v>6.0967263585747595</v>
      </c>
      <c r="CW105" s="283">
        <f t="shared" si="138"/>
        <v>22.803618600622073</v>
      </c>
      <c r="CX105" s="283">
        <f t="shared" si="139"/>
        <v>0.26207205484049023</v>
      </c>
      <c r="CZ105" s="283">
        <f t="shared" si="94"/>
        <v>7360</v>
      </c>
      <c r="DA105" s="283">
        <f t="shared" si="95"/>
        <v>1.5057384607620983E+22</v>
      </c>
      <c r="DB105" s="283">
        <f t="shared" si="96"/>
        <v>1.1509214536414735E+22</v>
      </c>
      <c r="DC105" s="286">
        <f t="shared" si="140"/>
        <v>2.045840299948503E+18</v>
      </c>
      <c r="DD105" s="286">
        <f t="shared" si="97"/>
        <v>1.56375197505635E+18</v>
      </c>
      <c r="DE105" s="282">
        <f t="shared" si="141"/>
        <v>1.1524223546538712E-4</v>
      </c>
      <c r="DF105" s="282">
        <f t="shared" si="98"/>
        <v>8.5326565055538197E-5</v>
      </c>
      <c r="DG105" s="283">
        <f t="shared" si="142"/>
        <v>36.51663705376</v>
      </c>
      <c r="DH105" s="283">
        <f t="shared" si="143"/>
        <v>1.4339245286707638E-4</v>
      </c>
      <c r="DL105" s="258">
        <v>105.02113342285156</v>
      </c>
      <c r="DM105" s="258">
        <v>2.0345363616943359</v>
      </c>
      <c r="DN105" s="258">
        <v>2336</v>
      </c>
      <c r="DO105" s="258">
        <v>1.9599964650042628E+22</v>
      </c>
      <c r="DP105" s="258">
        <v>8.7629136072146462E+21</v>
      </c>
      <c r="DR105" s="50">
        <v>182</v>
      </c>
      <c r="DS105" s="46">
        <v>0.34586741545598826</v>
      </c>
      <c r="DT105" s="46">
        <v>0.30362593089976803</v>
      </c>
      <c r="DU105" s="46">
        <v>0.34342571114638015</v>
      </c>
      <c r="DV105" s="51">
        <v>0.29813209620314979</v>
      </c>
      <c r="DW105" s="287">
        <f t="shared" si="144"/>
        <v>0.46023143633280411</v>
      </c>
      <c r="DX105" s="287">
        <f t="shared" si="99"/>
        <v>181.36210954486108</v>
      </c>
      <c r="DY105" s="281">
        <f t="shared" si="100"/>
        <v>41.292284639796463</v>
      </c>
      <c r="DZ105" s="287">
        <f t="shared" si="101"/>
        <v>41.278861117652184</v>
      </c>
      <c r="EA105" s="287">
        <f t="shared" si="102"/>
        <v>41.339307231050199</v>
      </c>
      <c r="EB105" s="287">
        <f t="shared" si="103"/>
        <v>41.43967008157616</v>
      </c>
      <c r="EC105" s="287">
        <f t="shared" si="104"/>
        <v>41.632173419458347</v>
      </c>
      <c r="ED105" s="287">
        <f t="shared" si="145"/>
        <v>-0.36365523091085095</v>
      </c>
      <c r="EE105" s="287">
        <f t="shared" si="105"/>
        <v>-6.04461133980152E-2</v>
      </c>
      <c r="EF105" s="287">
        <f t="shared" si="106"/>
        <v>-0.16080896392397648</v>
      </c>
      <c r="EG105" s="287">
        <f t="shared" si="107"/>
        <v>-0.16080896392397648</v>
      </c>
      <c r="EH105" s="281">
        <f t="shared" si="146"/>
        <v>-4.7022591253735868E-2</v>
      </c>
      <c r="EI105" s="281">
        <f t="shared" si="108"/>
        <v>-0.14738544177969715</v>
      </c>
      <c r="EJ105" s="281">
        <f t="shared" si="109"/>
        <v>-0.33988877966188369</v>
      </c>
    </row>
    <row r="106" spans="3:140" x14ac:dyDescent="0.25">
      <c r="C106" s="50">
        <f t="shared" si="110"/>
        <v>74</v>
      </c>
      <c r="D106" s="51">
        <v>9.7510468005772193</v>
      </c>
      <c r="E106" s="260">
        <f t="shared" si="111"/>
        <v>19.781024817173105</v>
      </c>
      <c r="F106" s="265">
        <f t="shared" si="112"/>
        <v>13.562929224109133</v>
      </c>
      <c r="G106" s="265">
        <f t="shared" si="113"/>
        <v>-3.4605187202898215E-2</v>
      </c>
      <c r="H106" s="50">
        <v>29.131303787231445</v>
      </c>
      <c r="I106" s="216">
        <v>-40.741588592529297</v>
      </c>
      <c r="J106" s="50">
        <v>6848</v>
      </c>
      <c r="K106" s="46">
        <v>3</v>
      </c>
      <c r="L106" s="46">
        <v>1.3875622033133119E+22</v>
      </c>
      <c r="M106" s="46">
        <v>1.059435736289657E+22</v>
      </c>
      <c r="N106" s="46">
        <v>107</v>
      </c>
      <c r="O106" s="46">
        <v>64</v>
      </c>
      <c r="P106" s="46">
        <v>0.37899041689556245</v>
      </c>
      <c r="Q106" s="46">
        <v>0.40700726362693035</v>
      </c>
      <c r="R106" s="46">
        <v>-0.68136042035520572</v>
      </c>
      <c r="S106" s="51"/>
      <c r="T106" s="315">
        <f t="shared" si="114"/>
        <v>47.041440801989083</v>
      </c>
      <c r="U106" s="315">
        <f t="shared" si="147"/>
        <v>-4.6628252173142926E-2</v>
      </c>
      <c r="V106" s="350">
        <f t="shared" si="115"/>
        <v>1.8447742255430416E-5</v>
      </c>
      <c r="W106" s="350">
        <f t="shared" si="82"/>
        <v>1.9811490636046064E-5</v>
      </c>
      <c r="X106" s="350">
        <f t="shared" si="116"/>
        <v>2.7070544057054596E-5</v>
      </c>
      <c r="Y106" s="360">
        <f t="shared" si="117"/>
        <v>47.722801222344287</v>
      </c>
      <c r="Z106" s="350">
        <f t="shared" si="118"/>
        <v>1.8210845486351287E-5</v>
      </c>
      <c r="AA106" s="350">
        <f t="shared" si="119"/>
        <v>2.0029464850993219E-5</v>
      </c>
      <c r="AB106" s="350">
        <f t="shared" si="120"/>
        <v>1.8210845486351287E-5</v>
      </c>
      <c r="AC106" s="350">
        <f t="shared" si="121"/>
        <v>2.0029464850993219E-5</v>
      </c>
      <c r="AD106" s="354">
        <f t="shared" si="83"/>
        <v>47.722801222344287</v>
      </c>
      <c r="AE106" s="354" t="str">
        <f t="shared" si="79"/>
        <v/>
      </c>
      <c r="AF106" s="354">
        <f t="shared" si="79"/>
        <v>47.722801222344287</v>
      </c>
      <c r="AG106" s="354" t="str">
        <f t="shared" si="79"/>
        <v/>
      </c>
      <c r="AH106" s="354" t="str">
        <f t="shared" si="79"/>
        <v/>
      </c>
      <c r="AI106" s="348">
        <f t="shared" si="148"/>
        <v>2.7960500476147843E-2</v>
      </c>
      <c r="AJ106" s="355">
        <f t="shared" si="122"/>
        <v>2.7070544057054596E-5</v>
      </c>
      <c r="AK106" s="359">
        <f t="shared" si="123"/>
        <v>73.066059721008742</v>
      </c>
      <c r="AL106" s="355">
        <f t="shared" si="124"/>
        <v>-9.3394027899125834E-2</v>
      </c>
      <c r="AM106" s="335">
        <f t="shared" si="125"/>
        <v>-12.481699364238569</v>
      </c>
      <c r="AN106" s="351">
        <f t="shared" si="84"/>
        <v>8.7341041792214629</v>
      </c>
      <c r="AQ106" s="266">
        <f t="shared" si="85"/>
        <v>29.287198442933775</v>
      </c>
      <c r="AR106" s="283">
        <f t="shared" si="86"/>
        <v>-14.955817832159685</v>
      </c>
      <c r="BL106" s="258">
        <v>6.0201802253723145</v>
      </c>
      <c r="BM106" s="260">
        <v>113.58734130859375</v>
      </c>
      <c r="BN106">
        <v>20.895143508911133</v>
      </c>
      <c r="BO106" s="258">
        <v>22.666135787963867</v>
      </c>
      <c r="BP106" s="258">
        <v>148.78749084472656</v>
      </c>
      <c r="BQ106" s="260">
        <v>87.365325927734375</v>
      </c>
      <c r="BR106" s="258">
        <v>105.81629943847656</v>
      </c>
      <c r="BT106" s="258">
        <v>118.11898803710937</v>
      </c>
      <c r="BU106" s="258">
        <v>6.7139697074890137</v>
      </c>
      <c r="BV106" s="258">
        <v>15.056870460510254</v>
      </c>
      <c r="BW106" s="258">
        <v>35.299205780029297</v>
      </c>
      <c r="BX106" s="258">
        <v>109.28292083740234</v>
      </c>
      <c r="BY106" s="258">
        <v>8.0364179611206055</v>
      </c>
      <c r="BZ106" s="258">
        <v>5.0611124038696289</v>
      </c>
      <c r="CA106" s="258">
        <v>209.96414184570312</v>
      </c>
      <c r="CC106" s="283">
        <f t="shared" si="87"/>
        <v>29.131303787231445</v>
      </c>
      <c r="CD106" s="283">
        <f t="shared" si="88"/>
        <v>-40.741588592529297</v>
      </c>
      <c r="CF106" s="283">
        <f t="shared" si="126"/>
        <v>29.287198442933775</v>
      </c>
      <c r="CG106" s="272">
        <f t="shared" si="89"/>
        <v>27.124837095554113</v>
      </c>
      <c r="CH106" s="283">
        <f t="shared" si="127"/>
        <v>22.711292716976846</v>
      </c>
      <c r="CI106" s="272">
        <f t="shared" si="90"/>
        <v>-39.224204223348835</v>
      </c>
      <c r="CJ106" s="283">
        <f t="shared" si="128"/>
        <v>-7.3935883098587063E-2</v>
      </c>
      <c r="CK106" s="283">
        <f t="shared" si="129"/>
        <v>22.64924518102778</v>
      </c>
      <c r="CL106" s="283">
        <f t="shared" si="130"/>
        <v>-1.6776500248548214</v>
      </c>
      <c r="CM106" s="283">
        <f t="shared" si="131"/>
        <v>28.445781763436379</v>
      </c>
      <c r="CN106" s="283">
        <f t="shared" si="132"/>
        <v>-1.6776500248548214</v>
      </c>
      <c r="CO106" s="283">
        <f t="shared" si="91"/>
        <v>-386.521278745892</v>
      </c>
      <c r="CP106" s="268">
        <f t="shared" si="92"/>
        <v>74</v>
      </c>
      <c r="CQ106" s="283">
        <f t="shared" si="133"/>
        <v>-31.252127874589199</v>
      </c>
      <c r="CR106" s="283">
        <f t="shared" si="134"/>
        <v>29.095437328312453</v>
      </c>
      <c r="CS106" s="283">
        <f t="shared" si="135"/>
        <v>1.2218322926609553</v>
      </c>
      <c r="CT106" s="283">
        <f t="shared" si="136"/>
        <v>-374.23712763256401</v>
      </c>
      <c r="CU106" s="283">
        <f t="shared" si="93"/>
        <v>-12.284151113327951</v>
      </c>
      <c r="CV106" s="283">
        <f t="shared" si="137"/>
        <v>6.1715848886672049</v>
      </c>
      <c r="CW106" s="283">
        <f t="shared" si="138"/>
        <v>22.709755969101117</v>
      </c>
      <c r="CX106" s="283">
        <f t="shared" si="139"/>
        <v>0.26419822119319203</v>
      </c>
      <c r="CZ106" s="283">
        <f t="shared" si="94"/>
        <v>6848</v>
      </c>
      <c r="DA106" s="283">
        <f t="shared" si="95"/>
        <v>1.3875622033133119E+22</v>
      </c>
      <c r="DB106" s="283">
        <f t="shared" si="96"/>
        <v>1.059435736289657E+22</v>
      </c>
      <c r="DC106" s="286">
        <f t="shared" si="140"/>
        <v>2.0262298529692055E+18</v>
      </c>
      <c r="DD106" s="286">
        <f t="shared" si="97"/>
        <v>1.5470732130398029E+18</v>
      </c>
      <c r="DE106" s="282">
        <f t="shared" si="141"/>
        <v>1.1419319810060432E-4</v>
      </c>
      <c r="DF106" s="282">
        <f t="shared" si="98"/>
        <v>8.4434354665221804E-5</v>
      </c>
      <c r="DG106" s="283">
        <f t="shared" si="142"/>
        <v>36.479190195280431</v>
      </c>
      <c r="DH106" s="283">
        <f t="shared" si="143"/>
        <v>1.4201847323561933E-4</v>
      </c>
      <c r="DL106" s="258">
        <v>104.27503204345703</v>
      </c>
      <c r="DM106" s="258">
        <v>2.2379899024963379</v>
      </c>
      <c r="DN106" s="258">
        <v>2336</v>
      </c>
      <c r="DO106" s="258">
        <v>1.945815314110408E+22</v>
      </c>
      <c r="DP106" s="258">
        <v>8.7064195914586401E+21</v>
      </c>
      <c r="DR106" s="50">
        <v>181</v>
      </c>
      <c r="DS106" s="46">
        <v>0.34428030765474299</v>
      </c>
      <c r="DT106" s="46">
        <v>0.30313759003784641</v>
      </c>
      <c r="DU106" s="46">
        <v>0.34354779636186056</v>
      </c>
      <c r="DV106" s="51">
        <v>0.29556830667806128</v>
      </c>
      <c r="DW106" s="287">
        <f t="shared" si="144"/>
        <v>0.45871704648159517</v>
      </c>
      <c r="DX106" s="287">
        <f t="shared" si="99"/>
        <v>180.76533818939467</v>
      </c>
      <c r="DY106" s="281">
        <f t="shared" si="100"/>
        <v>41.292592153259463</v>
      </c>
      <c r="DZ106" s="287">
        <f t="shared" si="101"/>
        <v>41.363803882662644</v>
      </c>
      <c r="EA106" s="287">
        <f t="shared" si="102"/>
        <v>41.334738463404598</v>
      </c>
      <c r="EB106" s="287">
        <f t="shared" si="103"/>
        <v>41.435948086547377</v>
      </c>
      <c r="EC106" s="287">
        <f t="shared" si="104"/>
        <v>41.631057913938683</v>
      </c>
      <c r="ED106" s="287">
        <f t="shared" si="145"/>
        <v>-0.27871246590039078</v>
      </c>
      <c r="EE106" s="287">
        <f t="shared" si="105"/>
        <v>2.9065419258046177E-2</v>
      </c>
      <c r="EF106" s="287">
        <f t="shared" si="106"/>
        <v>-7.214420388473286E-2</v>
      </c>
      <c r="EG106" s="287">
        <f t="shared" si="107"/>
        <v>-7.214420388473286E-2</v>
      </c>
      <c r="EH106" s="281">
        <f t="shared" si="146"/>
        <v>-4.2146310145135146E-2</v>
      </c>
      <c r="EI106" s="281">
        <f t="shared" si="108"/>
        <v>-0.14335593328791418</v>
      </c>
      <c r="EJ106" s="281">
        <f t="shared" si="109"/>
        <v>-0.3384657606792203</v>
      </c>
    </row>
    <row r="107" spans="3:140" x14ac:dyDescent="0.25">
      <c r="C107" s="50">
        <f t="shared" si="110"/>
        <v>75</v>
      </c>
      <c r="D107" s="51">
        <v>6.9812781024088979</v>
      </c>
      <c r="E107" s="260">
        <f t="shared" si="111"/>
        <v>16.878698773409401</v>
      </c>
      <c r="F107" s="265">
        <f t="shared" si="112"/>
        <v>13.52844330342319</v>
      </c>
      <c r="G107" s="265">
        <f t="shared" si="113"/>
        <v>-3.4364930685387575E-2</v>
      </c>
      <c r="H107" s="50">
        <v>28.580514907836914</v>
      </c>
      <c r="I107" s="216">
        <v>-38.300144195556641</v>
      </c>
      <c r="J107" s="50">
        <v>7296</v>
      </c>
      <c r="K107" s="46">
        <v>3</v>
      </c>
      <c r="L107" s="46">
        <v>1.4453820990309374E+22</v>
      </c>
      <c r="M107" s="46">
        <v>1.1140274025355111E+22</v>
      </c>
      <c r="N107" s="46">
        <v>114</v>
      </c>
      <c r="O107" s="46">
        <v>64</v>
      </c>
      <c r="P107" s="46">
        <v>0.39339559299273635</v>
      </c>
      <c r="Q107" s="46">
        <v>0.42861502777269123</v>
      </c>
      <c r="R107" s="46">
        <v>-0.61585920657396276</v>
      </c>
      <c r="S107" s="51"/>
      <c r="T107" s="315">
        <f t="shared" si="114"/>
        <v>47.453364330646941</v>
      </c>
      <c r="U107" s="315">
        <f t="shared" si="147"/>
        <v>0.41192352865785864</v>
      </c>
      <c r="V107" s="350">
        <f t="shared" si="115"/>
        <v>1.7973117369916685E-5</v>
      </c>
      <c r="W107" s="350">
        <f t="shared" si="82"/>
        <v>1.9582192423825439E-5</v>
      </c>
      <c r="X107" s="350">
        <f t="shared" si="116"/>
        <v>2.6579977579308211E-5</v>
      </c>
      <c r="Y107" s="360">
        <f t="shared" si="117"/>
        <v>48.069223537220907</v>
      </c>
      <c r="Z107" s="350">
        <f t="shared" si="118"/>
        <v>1.7761598661500095E-5</v>
      </c>
      <c r="AA107" s="350">
        <f t="shared" si="119"/>
        <v>1.9774246410529155E-5</v>
      </c>
      <c r="AB107" s="350">
        <f t="shared" si="120"/>
        <v>1.7761598661500095E-5</v>
      </c>
      <c r="AC107" s="350">
        <f t="shared" si="121"/>
        <v>1.9774246410529155E-5</v>
      </c>
      <c r="AD107" s="354">
        <f t="shared" si="83"/>
        <v>48.069223537220907</v>
      </c>
      <c r="AE107" s="354" t="str">
        <f t="shared" si="79"/>
        <v/>
      </c>
      <c r="AF107" s="354">
        <f t="shared" si="79"/>
        <v>48.069223537220907</v>
      </c>
      <c r="AG107" s="354" t="str">
        <f t="shared" si="79"/>
        <v/>
      </c>
      <c r="AH107" s="354" t="str">
        <f t="shared" si="79"/>
        <v/>
      </c>
      <c r="AI107" s="348">
        <f t="shared" si="148"/>
        <v>0.34642231487661945</v>
      </c>
      <c r="AJ107" s="355">
        <f t="shared" si="122"/>
        <v>2.6579977579308211E-5</v>
      </c>
      <c r="AK107" s="359">
        <f t="shared" si="123"/>
        <v>79.458479340831673</v>
      </c>
      <c r="AL107" s="355">
        <f t="shared" si="124"/>
        <v>0.44584793408316725</v>
      </c>
      <c r="AM107" s="335">
        <f t="shared" si="125"/>
        <v>-12.640546842817947</v>
      </c>
      <c r="AN107" s="351">
        <f t="shared" si="84"/>
        <v>8.5752567006420843</v>
      </c>
      <c r="AQ107" s="266">
        <f t="shared" si="85"/>
        <v>29.121400975885496</v>
      </c>
      <c r="AR107" s="283">
        <f t="shared" si="86"/>
        <v>-12.851894503373604</v>
      </c>
      <c r="BL107" s="258">
        <v>5.1831507682800293</v>
      </c>
      <c r="BM107" s="260">
        <v>104.64260864257812</v>
      </c>
      <c r="BN107">
        <v>51.023647308349609</v>
      </c>
      <c r="BO107" s="258">
        <v>14.351152420043945</v>
      </c>
      <c r="BP107" s="258">
        <v>149.37413024902344</v>
      </c>
      <c r="BQ107" s="260">
        <v>82.245872497558594</v>
      </c>
      <c r="BR107" s="258">
        <v>101.55175018310547</v>
      </c>
      <c r="BT107" s="258">
        <v>117.65023040771484</v>
      </c>
      <c r="BU107" s="258">
        <v>6.5105161666870117</v>
      </c>
      <c r="BV107" s="258">
        <v>14.792218208312988</v>
      </c>
      <c r="BW107" s="258">
        <v>35.909564971923828</v>
      </c>
      <c r="BX107" s="258">
        <v>108.65399932861328</v>
      </c>
      <c r="BY107" s="258">
        <v>8.2398719787597656</v>
      </c>
      <c r="BZ107" s="258">
        <v>5.0259556770324707</v>
      </c>
      <c r="CA107" s="258">
        <v>210.7779541015625</v>
      </c>
      <c r="CC107" s="283">
        <f t="shared" si="87"/>
        <v>28.580514907836914</v>
      </c>
      <c r="CD107" s="283">
        <f t="shared" si="88"/>
        <v>-38.300144195556641</v>
      </c>
      <c r="CF107" s="283">
        <f t="shared" si="126"/>
        <v>29.121400975885496</v>
      </c>
      <c r="CG107" s="272">
        <f t="shared" si="89"/>
        <v>27.089188758229309</v>
      </c>
      <c r="CH107" s="283">
        <f t="shared" si="127"/>
        <v>22.61827280527984</v>
      </c>
      <c r="CI107" s="272">
        <f t="shared" si="90"/>
        <v>-38.679276370110102</v>
      </c>
      <c r="CJ107" s="283">
        <f t="shared" si="128"/>
        <v>-7.2908718294304301E-2</v>
      </c>
      <c r="CK107" s="283">
        <f t="shared" si="129"/>
        <v>22.558183666446823</v>
      </c>
      <c r="CL107" s="283">
        <f t="shared" si="130"/>
        <v>-1.6476086807593113</v>
      </c>
      <c r="CM107" s="283">
        <f t="shared" si="131"/>
        <v>28.354720248855422</v>
      </c>
      <c r="CN107" s="283">
        <f t="shared" si="132"/>
        <v>-1.6476086807593113</v>
      </c>
      <c r="CO107" s="283">
        <f t="shared" si="91"/>
        <v>-382.92114095131603</v>
      </c>
      <c r="CP107" s="268">
        <f t="shared" si="92"/>
        <v>75</v>
      </c>
      <c r="CQ107" s="283">
        <f t="shared" si="133"/>
        <v>-30.792114095131602</v>
      </c>
      <c r="CR107" s="283">
        <f t="shared" si="134"/>
        <v>29.067146274697329</v>
      </c>
      <c r="CS107" s="283">
        <f t="shared" si="135"/>
        <v>1.2268572003075437</v>
      </c>
      <c r="CT107" s="283">
        <f t="shared" si="136"/>
        <v>-370.39376023926883</v>
      </c>
      <c r="CU107" s="283">
        <f t="shared" si="93"/>
        <v>-12.527380712047176</v>
      </c>
      <c r="CV107" s="283">
        <f t="shared" si="137"/>
        <v>6.2472619287952824</v>
      </c>
      <c r="CW107" s="283">
        <f t="shared" si="138"/>
        <v>22.616704588488222</v>
      </c>
      <c r="CX107" s="283">
        <f t="shared" si="139"/>
        <v>0.26634235697190456</v>
      </c>
      <c r="CZ107" s="283">
        <f t="shared" si="94"/>
        <v>7296</v>
      </c>
      <c r="DA107" s="283">
        <f t="shared" si="95"/>
        <v>1.4453820990309374E+22</v>
      </c>
      <c r="DB107" s="283">
        <f t="shared" si="96"/>
        <v>1.1140274025355111E+22</v>
      </c>
      <c r="DC107" s="286">
        <f t="shared" si="140"/>
        <v>1.9810609909963507E+18</v>
      </c>
      <c r="DD107" s="286">
        <f t="shared" si="97"/>
        <v>1.5269015933874877E+18</v>
      </c>
      <c r="DE107" s="282">
        <f t="shared" si="141"/>
        <v>1.1177694394870948E-4</v>
      </c>
      <c r="DF107" s="282">
        <f t="shared" si="98"/>
        <v>8.3355298040668348E-5</v>
      </c>
      <c r="DG107" s="283">
        <f t="shared" si="142"/>
        <v>36.712958241304193</v>
      </c>
      <c r="DH107" s="283">
        <f t="shared" si="143"/>
        <v>1.3943525705488403E-4</v>
      </c>
      <c r="DL107" s="258">
        <v>103.72814178466797</v>
      </c>
      <c r="DM107" s="258">
        <v>2.3397166728973389</v>
      </c>
      <c r="DN107" s="258">
        <v>2080</v>
      </c>
      <c r="DO107" s="258">
        <v>1.7233557153324244E+22</v>
      </c>
      <c r="DP107" s="258">
        <v>7.7146037332116305E+21</v>
      </c>
      <c r="DR107" s="50">
        <v>180</v>
      </c>
      <c r="DS107" s="46">
        <v>0.34196068856061529</v>
      </c>
      <c r="DT107" s="46">
        <v>0.30045171529727749</v>
      </c>
      <c r="DU107" s="46">
        <v>0.34098400683677205</v>
      </c>
      <c r="DV107" s="51">
        <v>0.29483579538517884</v>
      </c>
      <c r="DW107" s="287">
        <f t="shared" si="144"/>
        <v>0.45520143425293202</v>
      </c>
      <c r="DX107" s="287">
        <f t="shared" si="99"/>
        <v>179.37995075212496</v>
      </c>
      <c r="DY107" s="281">
        <f t="shared" si="100"/>
        <v>41.292900241094003</v>
      </c>
      <c r="DZ107" s="287">
        <f t="shared" si="101"/>
        <v>41.303017424561453</v>
      </c>
      <c r="EA107" s="287">
        <f t="shared" si="102"/>
        <v>41.330102251412399</v>
      </c>
      <c r="EB107" s="287">
        <f t="shared" si="103"/>
        <v>41.432080288810567</v>
      </c>
      <c r="EC107" s="287">
        <f t="shared" si="104"/>
        <v>41.629662693105793</v>
      </c>
      <c r="ED107" s="287">
        <f t="shared" si="145"/>
        <v>-0.33949892400158177</v>
      </c>
      <c r="EE107" s="287">
        <f t="shared" si="105"/>
        <v>-2.7084826850945376E-2</v>
      </c>
      <c r="EF107" s="287">
        <f t="shared" si="106"/>
        <v>-0.12906286424911428</v>
      </c>
      <c r="EG107" s="287">
        <f t="shared" si="107"/>
        <v>-0.12906286424911428</v>
      </c>
      <c r="EH107" s="281">
        <f t="shared" si="146"/>
        <v>-3.7202010318395651E-2</v>
      </c>
      <c r="EI107" s="281">
        <f t="shared" si="108"/>
        <v>-0.13918004771656456</v>
      </c>
      <c r="EJ107" s="281">
        <f t="shared" si="109"/>
        <v>-0.33676245201179</v>
      </c>
    </row>
    <row r="108" spans="3:140" x14ac:dyDescent="0.25">
      <c r="C108" s="50">
        <f t="shared" si="110"/>
        <v>76</v>
      </c>
      <c r="D108" s="51">
        <v>7.138122544386281</v>
      </c>
      <c r="E108" s="260">
        <f t="shared" si="111"/>
        <v>17.071679989495422</v>
      </c>
      <c r="F108" s="265">
        <f t="shared" si="112"/>
        <v>13.494202755502908</v>
      </c>
      <c r="G108" s="265">
        <f t="shared" si="113"/>
        <v>-3.4114495745211727E-2</v>
      </c>
      <c r="H108" s="50">
        <v>28.364690780639648</v>
      </c>
      <c r="I108" s="216">
        <v>-41.758857727050781</v>
      </c>
      <c r="J108" s="50">
        <v>7808</v>
      </c>
      <c r="K108" s="46">
        <v>3</v>
      </c>
      <c r="L108" s="46">
        <v>1.5424595710035016E+22</v>
      </c>
      <c r="M108" s="46">
        <v>1.1736343538535819E+22</v>
      </c>
      <c r="N108" s="46">
        <v>122</v>
      </c>
      <c r="O108" s="46">
        <v>64</v>
      </c>
      <c r="P108" s="46">
        <v>0.42080205090642742</v>
      </c>
      <c r="Q108" s="46">
        <v>0.45290850271623023</v>
      </c>
      <c r="R108" s="46">
        <v>-0.54504733733448041</v>
      </c>
      <c r="S108" s="51"/>
      <c r="T108" s="315">
        <f t="shared" si="114"/>
        <v>47.104514844206413</v>
      </c>
      <c r="U108" s="315">
        <f t="shared" si="147"/>
        <v>-0.34884948644052827</v>
      </c>
      <c r="V108" s="350">
        <f t="shared" si="115"/>
        <v>1.7964568430089968E-5</v>
      </c>
      <c r="W108" s="350">
        <f t="shared" si="82"/>
        <v>1.9335233210221578E-5</v>
      </c>
      <c r="X108" s="350">
        <f t="shared" si="116"/>
        <v>2.6392744498688279E-5</v>
      </c>
      <c r="Y108" s="360">
        <f t="shared" si="117"/>
        <v>47.649562181540894</v>
      </c>
      <c r="Z108" s="350">
        <f t="shared" si="118"/>
        <v>1.7779824789341504E-5</v>
      </c>
      <c r="AA108" s="350">
        <f t="shared" si="119"/>
        <v>1.9505250386328235E-5</v>
      </c>
      <c r="AB108" s="350">
        <f t="shared" si="120"/>
        <v>1.7779824789341504E-5</v>
      </c>
      <c r="AC108" s="350">
        <f t="shared" si="121"/>
        <v>1.9505250386328235E-5</v>
      </c>
      <c r="AD108" s="354">
        <f t="shared" si="83"/>
        <v>47.64956218154088</v>
      </c>
      <c r="AE108" s="354" t="str">
        <f t="shared" si="79"/>
        <v/>
      </c>
      <c r="AF108" s="354">
        <f t="shared" si="79"/>
        <v>47.64956218154088</v>
      </c>
      <c r="AG108" s="354" t="str">
        <f t="shared" si="79"/>
        <v/>
      </c>
      <c r="AH108" s="354" t="str">
        <f t="shared" si="79"/>
        <v/>
      </c>
      <c r="AI108" s="348">
        <f t="shared" si="148"/>
        <v>-0.41966135568002727</v>
      </c>
      <c r="AJ108" s="355">
        <f t="shared" si="122"/>
        <v>2.6392744498688279E-5</v>
      </c>
      <c r="AK108" s="359">
        <f t="shared" si="123"/>
        <v>71.714603243571787</v>
      </c>
      <c r="AL108" s="355">
        <f t="shared" si="124"/>
        <v>-0.4285396756428213</v>
      </c>
      <c r="AM108" s="335">
        <f t="shared" si="125"/>
        <v>-12.701947978474763</v>
      </c>
      <c r="AN108" s="351">
        <f t="shared" si="84"/>
        <v>8.5138555649852687</v>
      </c>
      <c r="AQ108" s="266">
        <f t="shared" si="85"/>
        <v>29.055561068789043</v>
      </c>
      <c r="AR108" s="283">
        <f t="shared" si="86"/>
        <v>-16.64812910305432</v>
      </c>
      <c r="BL108" s="258">
        <v>6.0362443923950195</v>
      </c>
      <c r="BM108" s="260">
        <v>95.994529724121094</v>
      </c>
      <c r="BN108">
        <v>4.5882430076599121</v>
      </c>
      <c r="BO108" s="258">
        <v>25.268415451049805</v>
      </c>
      <c r="BP108" s="258">
        <v>148.91732788085937</v>
      </c>
      <c r="BQ108" s="260">
        <v>76.096183776855469</v>
      </c>
      <c r="BR108" s="258">
        <v>95.942901611328125</v>
      </c>
      <c r="BT108" s="258">
        <v>116.10333251953125</v>
      </c>
      <c r="BU108" s="258">
        <v>7.7312378883361816</v>
      </c>
      <c r="BV108" s="258">
        <v>14.490455627441406</v>
      </c>
      <c r="BW108" s="258">
        <v>35.706111907958984</v>
      </c>
      <c r="BX108" s="258">
        <v>107.98992919921875</v>
      </c>
      <c r="BY108" s="258">
        <v>8.8502330780029297</v>
      </c>
      <c r="BZ108" s="258">
        <v>4.9866485595703125</v>
      </c>
      <c r="CA108" s="258">
        <v>213.01594543457031</v>
      </c>
      <c r="CC108" s="283">
        <f t="shared" si="87"/>
        <v>28.364690780639648</v>
      </c>
      <c r="CD108" s="283">
        <f t="shared" si="88"/>
        <v>-41.758857727050781</v>
      </c>
      <c r="CF108" s="283">
        <f t="shared" si="126"/>
        <v>29.055561068789043</v>
      </c>
      <c r="CG108" s="272">
        <f t="shared" si="89"/>
        <v>27.053716792838419</v>
      </c>
      <c r="CH108" s="283">
        <f t="shared" si="127"/>
        <v>22.526091280900769</v>
      </c>
      <c r="CI108" s="272">
        <f t="shared" si="90"/>
        <v>-38.133435036218451</v>
      </c>
      <c r="CJ108" s="283">
        <f t="shared" si="128"/>
        <v>-7.1879831619556508E-2</v>
      </c>
      <c r="CK108" s="283">
        <f t="shared" si="129"/>
        <v>22.46792343934823</v>
      </c>
      <c r="CL108" s="283">
        <f t="shared" si="130"/>
        <v>-1.6177777100269586</v>
      </c>
      <c r="CM108" s="283">
        <f t="shared" si="131"/>
        <v>28.264460021756829</v>
      </c>
      <c r="CN108" s="283">
        <f t="shared" si="132"/>
        <v>-1.6177777100269586</v>
      </c>
      <c r="CO108" s="283">
        <f t="shared" si="91"/>
        <v>-379.32167122678572</v>
      </c>
      <c r="CP108" s="268">
        <f t="shared" si="92"/>
        <v>76</v>
      </c>
      <c r="CQ108" s="283">
        <f t="shared" si="133"/>
        <v>-30.332167122678573</v>
      </c>
      <c r="CR108" s="283">
        <f t="shared" si="134"/>
        <v>29.039018496765564</v>
      </c>
      <c r="CS108" s="283">
        <f t="shared" si="135"/>
        <v>1.2318777591568137</v>
      </c>
      <c r="CT108" s="283">
        <f t="shared" si="136"/>
        <v>-366.55918110140493</v>
      </c>
      <c r="CU108" s="283">
        <f t="shared" si="93"/>
        <v>-12.762490125380829</v>
      </c>
      <c r="CV108" s="283">
        <f t="shared" si="137"/>
        <v>6.3237509874619171</v>
      </c>
      <c r="CW108" s="283">
        <f t="shared" si="138"/>
        <v>22.524490976983483</v>
      </c>
      <c r="CX108" s="283">
        <f t="shared" si="139"/>
        <v>0.26850441944841769</v>
      </c>
      <c r="CZ108" s="283">
        <f t="shared" si="94"/>
        <v>7808</v>
      </c>
      <c r="DA108" s="283">
        <f t="shared" si="95"/>
        <v>1.5424595710035016E+22</v>
      </c>
      <c r="DB108" s="283">
        <f t="shared" si="96"/>
        <v>1.1736343538535819E+22</v>
      </c>
      <c r="DC108" s="286">
        <f t="shared" si="140"/>
        <v>1.9754861308958781E+18</v>
      </c>
      <c r="DD108" s="286">
        <f t="shared" si="97"/>
        <v>1.5031177687673948E+18</v>
      </c>
      <c r="DE108" s="282">
        <f t="shared" si="141"/>
        <v>1.1147872348718678E-4</v>
      </c>
      <c r="DF108" s="282">
        <f t="shared" si="98"/>
        <v>8.2083010839348658E-5</v>
      </c>
      <c r="DG108" s="283">
        <f t="shared" si="142"/>
        <v>36.364624774884348</v>
      </c>
      <c r="DH108" s="283">
        <f t="shared" si="143"/>
        <v>1.3843816835968785E-4</v>
      </c>
      <c r="DL108" s="258">
        <v>102.97813415527344</v>
      </c>
      <c r="DM108" s="258">
        <v>2.4414434432983398</v>
      </c>
      <c r="DN108" s="258">
        <v>2080</v>
      </c>
      <c r="DO108" s="258">
        <v>1.7106157383098967E+22</v>
      </c>
      <c r="DP108" s="258">
        <v>7.6635861781666668E+21</v>
      </c>
      <c r="DR108" s="50">
        <v>179</v>
      </c>
      <c r="DS108" s="46">
        <v>0.34098400683677205</v>
      </c>
      <c r="DT108" s="46">
        <v>0.29813209620314979</v>
      </c>
      <c r="DU108" s="46">
        <v>0.34086192162129164</v>
      </c>
      <c r="DV108" s="51">
        <v>0.29031864241240385</v>
      </c>
      <c r="DW108" s="287">
        <f t="shared" si="144"/>
        <v>0.45293800867772621</v>
      </c>
      <c r="DX108" s="287">
        <f t="shared" si="99"/>
        <v>178.48800899258754</v>
      </c>
      <c r="DY108" s="281">
        <f t="shared" si="100"/>
        <v>41.293192830340971</v>
      </c>
      <c r="DZ108" s="287">
        <f t="shared" si="101"/>
        <v>41.164133070490465</v>
      </c>
      <c r="EA108" s="287">
        <f t="shared" si="102"/>
        <v>41.325398595073594</v>
      </c>
      <c r="EB108" s="287">
        <f t="shared" si="103"/>
        <v>41.428066688365732</v>
      </c>
      <c r="EC108" s="287">
        <f t="shared" si="104"/>
        <v>41.627987756959683</v>
      </c>
      <c r="ED108" s="287">
        <f t="shared" si="145"/>
        <v>-0.47838327807257031</v>
      </c>
      <c r="EE108" s="287">
        <f t="shared" si="105"/>
        <v>-0.16126552458312915</v>
      </c>
      <c r="EF108" s="287">
        <f t="shared" si="106"/>
        <v>-0.26393361787526715</v>
      </c>
      <c r="EG108" s="287">
        <f t="shared" si="107"/>
        <v>-0.26393361787526715</v>
      </c>
      <c r="EH108" s="281">
        <f t="shared" si="146"/>
        <v>-3.2205764732623265E-2</v>
      </c>
      <c r="EI108" s="281">
        <f t="shared" si="108"/>
        <v>-0.13487385802476126</v>
      </c>
      <c r="EJ108" s="281">
        <f t="shared" si="109"/>
        <v>-0.33479492661871291</v>
      </c>
    </row>
    <row r="109" spans="3:140" x14ac:dyDescent="0.25">
      <c r="C109" s="50">
        <f t="shared" si="110"/>
        <v>77</v>
      </c>
      <c r="D109" s="51">
        <v>7.466604109687955</v>
      </c>
      <c r="E109" s="260">
        <f t="shared" si="111"/>
        <v>17.462462500153034</v>
      </c>
      <c r="F109" s="265">
        <f t="shared" si="112"/>
        <v>13.460217597194223</v>
      </c>
      <c r="G109" s="265">
        <f t="shared" si="113"/>
        <v>-3.3854204892247684E-2</v>
      </c>
      <c r="H109" s="50">
        <v>27.93988037109375</v>
      </c>
      <c r="I109" s="216">
        <v>-37.181148529052734</v>
      </c>
      <c r="J109" s="50">
        <v>8576</v>
      </c>
      <c r="K109" s="46">
        <v>3</v>
      </c>
      <c r="L109" s="46">
        <v>1.6581570093936061E+22</v>
      </c>
      <c r="M109" s="46">
        <v>1.283740037622939E+22</v>
      </c>
      <c r="N109" s="46">
        <v>134</v>
      </c>
      <c r="O109" s="46">
        <v>64</v>
      </c>
      <c r="P109" s="46">
        <v>0.4512604529085027</v>
      </c>
      <c r="Q109" s="46">
        <v>0.49423182567295365</v>
      </c>
      <c r="R109" s="46">
        <v>-0.44692285506770579</v>
      </c>
      <c r="S109" s="51"/>
      <c r="T109" s="315">
        <f t="shared" si="114"/>
        <v>47.602226633164129</v>
      </c>
      <c r="U109" s="315">
        <f t="shared" si="147"/>
        <v>0.49771178895771584</v>
      </c>
      <c r="V109" s="350">
        <f t="shared" si="115"/>
        <v>1.7539663126107847E-5</v>
      </c>
      <c r="W109" s="350">
        <f t="shared" si="82"/>
        <v>1.9209881283930101E-5</v>
      </c>
      <c r="X109" s="350">
        <f t="shared" si="116"/>
        <v>2.6012676169899075E-5</v>
      </c>
      <c r="Y109" s="360">
        <f t="shared" si="117"/>
        <v>48.049149488231834</v>
      </c>
      <c r="Z109" s="350">
        <f t="shared" si="118"/>
        <v>1.7389288691154358E-5</v>
      </c>
      <c r="AA109" s="350">
        <f t="shared" si="119"/>
        <v>1.9346109695122852E-5</v>
      </c>
      <c r="AB109" s="350">
        <f t="shared" si="120"/>
        <v>1.7389288691154358E-5</v>
      </c>
      <c r="AC109" s="350">
        <f t="shared" si="121"/>
        <v>1.9346109695122852E-5</v>
      </c>
      <c r="AD109" s="354">
        <f t="shared" si="83"/>
        <v>48.049149488231834</v>
      </c>
      <c r="AE109" s="354" t="str">
        <f t="shared" si="79"/>
        <v/>
      </c>
      <c r="AF109" s="354">
        <f t="shared" si="79"/>
        <v>48.049149488231834</v>
      </c>
      <c r="AG109" s="354" t="str">
        <f t="shared" si="79"/>
        <v/>
      </c>
      <c r="AH109" s="354" t="str">
        <f t="shared" si="79"/>
        <v/>
      </c>
      <c r="AI109" s="348">
        <f t="shared" si="148"/>
        <v>0.39958730669095388</v>
      </c>
      <c r="AJ109" s="355">
        <f t="shared" si="122"/>
        <v>2.6012676169899075E-5</v>
      </c>
      <c r="AK109" s="359">
        <f t="shared" si="123"/>
        <v>79.088059367589608</v>
      </c>
      <c r="AL109" s="355">
        <f t="shared" si="124"/>
        <v>0.20880593675896081</v>
      </c>
      <c r="AM109" s="335">
        <f t="shared" si="125"/>
        <v>-12.827938358787181</v>
      </c>
      <c r="AN109" s="351">
        <f t="shared" si="84"/>
        <v>8.3878651846728509</v>
      </c>
      <c r="AQ109" s="266">
        <f t="shared" si="85"/>
        <v>28.924490845666995</v>
      </c>
      <c r="AR109" s="283">
        <f t="shared" si="86"/>
        <v>-12.407940973242845</v>
      </c>
      <c r="BL109" s="258">
        <v>3.1540477275848389</v>
      </c>
      <c r="BM109" s="260">
        <v>86.634391784667969</v>
      </c>
      <c r="BN109">
        <v>16.582618713378906</v>
      </c>
      <c r="BO109" s="258">
        <v>21.574647903442383</v>
      </c>
      <c r="BP109" s="258">
        <v>148.46420288085937</v>
      </c>
      <c r="BQ109" s="260">
        <v>71.787757873535156</v>
      </c>
      <c r="BR109" s="258">
        <v>150.80094909667969</v>
      </c>
      <c r="BT109" s="258">
        <v>115.09550476074219</v>
      </c>
      <c r="BU109" s="258">
        <v>8.7485055923461914</v>
      </c>
      <c r="BV109" s="258">
        <v>14.284398078918457</v>
      </c>
      <c r="BW109" s="258">
        <v>37.028560638427734</v>
      </c>
      <c r="BX109" s="258">
        <v>106.93913269042969</v>
      </c>
      <c r="BY109" s="258">
        <v>9.1554126739501953</v>
      </c>
      <c r="BZ109" s="258">
        <v>4.9871368408203125</v>
      </c>
      <c r="CA109" s="258">
        <v>211.49003601074219</v>
      </c>
      <c r="CC109" s="283">
        <f t="shared" si="87"/>
        <v>27.93988037109375</v>
      </c>
      <c r="CD109" s="283">
        <f t="shared" si="88"/>
        <v>-37.181148529052734</v>
      </c>
      <c r="CF109" s="283">
        <f t="shared" si="126"/>
        <v>28.924490845666995</v>
      </c>
      <c r="CG109" s="272">
        <f t="shared" si="89"/>
        <v>27.018433676360829</v>
      </c>
      <c r="CH109" s="283">
        <f t="shared" si="127"/>
        <v>22.434773217709065</v>
      </c>
      <c r="CI109" s="272">
        <f t="shared" si="90"/>
        <v>-37.586715506149332</v>
      </c>
      <c r="CJ109" s="283">
        <f t="shared" si="128"/>
        <v>-7.0849289584012987E-2</v>
      </c>
      <c r="CK109" s="283">
        <f t="shared" si="129"/>
        <v>22.378489728356719</v>
      </c>
      <c r="CL109" s="283">
        <f t="shared" si="130"/>
        <v>-1.588158306929375</v>
      </c>
      <c r="CM109" s="283">
        <f t="shared" si="131"/>
        <v>28.175026310765318</v>
      </c>
      <c r="CN109" s="283">
        <f t="shared" si="132"/>
        <v>-1.588158306929375</v>
      </c>
      <c r="CO109" s="283">
        <f t="shared" si="91"/>
        <v>-375.72323735637173</v>
      </c>
      <c r="CP109" s="268">
        <f t="shared" si="92"/>
        <v>77</v>
      </c>
      <c r="CQ109" s="283">
        <f t="shared" si="133"/>
        <v>-29.87232373563717</v>
      </c>
      <c r="CR109" s="283">
        <f t="shared" si="134"/>
        <v>29.011063591007861</v>
      </c>
      <c r="CS109" s="283">
        <f t="shared" si="135"/>
        <v>1.2368919703531336</v>
      </c>
      <c r="CT109" s="283">
        <f t="shared" si="136"/>
        <v>-362.7336922677132</v>
      </c>
      <c r="CU109" s="283">
        <f t="shared" si="93"/>
        <v>-12.989545088658474</v>
      </c>
      <c r="CV109" s="283">
        <f t="shared" si="137"/>
        <v>6.4010454911341519</v>
      </c>
      <c r="CW109" s="283">
        <f t="shared" si="138"/>
        <v>22.433140201509822</v>
      </c>
      <c r="CX109" s="283">
        <f t="shared" si="139"/>
        <v>0.27068437235973913</v>
      </c>
      <c r="CZ109" s="283">
        <f t="shared" si="94"/>
        <v>8576</v>
      </c>
      <c r="DA109" s="283">
        <f t="shared" si="95"/>
        <v>1.6581570093936061E+22</v>
      </c>
      <c r="DB109" s="283">
        <f t="shared" si="96"/>
        <v>1.283740037622939E+22</v>
      </c>
      <c r="DC109" s="286">
        <f t="shared" si="140"/>
        <v>1.9334853187891863E+18</v>
      </c>
      <c r="DD109" s="286">
        <f t="shared" si="97"/>
        <v>1.4968983647655539E+18</v>
      </c>
      <c r="DE109" s="282">
        <f t="shared" si="141"/>
        <v>1.0923194036706437E-4</v>
      </c>
      <c r="DF109" s="282">
        <f t="shared" si="98"/>
        <v>8.1750311274086417E-5</v>
      </c>
      <c r="DG109" s="283">
        <f t="shared" si="142"/>
        <v>36.811560643894815</v>
      </c>
      <c r="DH109" s="283">
        <f t="shared" si="143"/>
        <v>1.3643580977794621E-4</v>
      </c>
      <c r="DL109" s="258">
        <v>102.31406402587891</v>
      </c>
      <c r="DM109" s="258">
        <v>2.3397166728973389</v>
      </c>
      <c r="DN109" s="258">
        <v>2080</v>
      </c>
      <c r="DO109" s="258">
        <v>1.6997204638426672E+22</v>
      </c>
      <c r="DP109" s="258">
        <v>7.6102627449275805E+21</v>
      </c>
      <c r="DR109" s="50">
        <v>178</v>
      </c>
      <c r="DS109" s="46">
        <v>0.33854230252716394</v>
      </c>
      <c r="DT109" s="46">
        <v>0.29678915883286533</v>
      </c>
      <c r="DU109" s="46">
        <v>0.33463557563179097</v>
      </c>
      <c r="DV109" s="51">
        <v>0.28946404590404101</v>
      </c>
      <c r="DW109" s="287">
        <f t="shared" si="144"/>
        <v>0.45021627625077437</v>
      </c>
      <c r="DX109" s="287">
        <f t="shared" si="99"/>
        <v>177.41546353914813</v>
      </c>
      <c r="DY109" s="281">
        <f t="shared" si="100"/>
        <v>41.293454003362484</v>
      </c>
      <c r="DZ109" s="287">
        <f t="shared" si="101"/>
        <v>41.240003970139654</v>
      </c>
      <c r="EA109" s="287">
        <f t="shared" si="102"/>
        <v>41.320627494388184</v>
      </c>
      <c r="EB109" s="287">
        <f t="shared" si="103"/>
        <v>41.42390728521287</v>
      </c>
      <c r="EC109" s="287">
        <f t="shared" si="104"/>
        <v>41.626033105500355</v>
      </c>
      <c r="ED109" s="287">
        <f t="shared" si="145"/>
        <v>-0.40251237842338128</v>
      </c>
      <c r="EE109" s="287">
        <f t="shared" si="105"/>
        <v>-8.0623524248530032E-2</v>
      </c>
      <c r="EF109" s="287">
        <f t="shared" si="106"/>
        <v>-0.18390331507321633</v>
      </c>
      <c r="EG109" s="287">
        <f t="shared" si="107"/>
        <v>-0.18390331507321633</v>
      </c>
      <c r="EH109" s="281">
        <f t="shared" si="146"/>
        <v>-2.7173491025699548E-2</v>
      </c>
      <c r="EI109" s="281">
        <f t="shared" si="108"/>
        <v>-0.13045328185038585</v>
      </c>
      <c r="EJ109" s="281">
        <f t="shared" si="109"/>
        <v>-0.33257910213787056</v>
      </c>
    </row>
    <row r="110" spans="3:140" x14ac:dyDescent="0.25">
      <c r="C110" s="50">
        <f t="shared" si="110"/>
        <v>78</v>
      </c>
      <c r="D110" s="51">
        <v>6.3460173230921564</v>
      </c>
      <c r="E110" s="260">
        <f t="shared" si="111"/>
        <v>16.050025065697781</v>
      </c>
      <c r="F110" s="265">
        <f t="shared" si="112"/>
        <v>13.426497524760972</v>
      </c>
      <c r="G110" s="265">
        <f t="shared" si="113"/>
        <v>-3.3584376783780644E-2</v>
      </c>
      <c r="H110" s="50">
        <v>27.574640274047852</v>
      </c>
      <c r="I110" s="216">
        <v>-37.384605407714844</v>
      </c>
      <c r="J110" s="50">
        <v>8576</v>
      </c>
      <c r="K110" s="46">
        <v>3</v>
      </c>
      <c r="L110" s="46">
        <v>1.6368852830528247E+22</v>
      </c>
      <c r="M110" s="46">
        <v>1.2663306572573127E+22</v>
      </c>
      <c r="N110" s="46">
        <v>134</v>
      </c>
      <c r="O110" s="46">
        <v>64</v>
      </c>
      <c r="P110" s="46">
        <v>0.44613318684001707</v>
      </c>
      <c r="Q110" s="46">
        <v>0.48678508209729598</v>
      </c>
      <c r="R110" s="46">
        <v>-0.44692285506770579</v>
      </c>
      <c r="S110" s="51"/>
      <c r="T110" s="315">
        <f t="shared" si="114"/>
        <v>47.495084062145871</v>
      </c>
      <c r="U110" s="315">
        <f t="shared" si="147"/>
        <v>-0.10714257101825808</v>
      </c>
      <c r="V110" s="350">
        <f t="shared" si="115"/>
        <v>1.7340375732276784E-5</v>
      </c>
      <c r="W110" s="350">
        <f t="shared" si="82"/>
        <v>1.8920440069080221E-5</v>
      </c>
      <c r="X110" s="350">
        <f t="shared" si="116"/>
        <v>2.5664599800974686E-5</v>
      </c>
      <c r="Y110" s="360">
        <f t="shared" si="117"/>
        <v>47.942006917213575</v>
      </c>
      <c r="Z110" s="350">
        <f t="shared" si="118"/>
        <v>1.7192265058313969E-5</v>
      </c>
      <c r="AA110" s="350">
        <f t="shared" si="119"/>
        <v>1.9055122804874979E-5</v>
      </c>
      <c r="AB110" s="350">
        <f t="shared" si="120"/>
        <v>1.7192265058313969E-5</v>
      </c>
      <c r="AC110" s="350">
        <f t="shared" si="121"/>
        <v>1.9055122804874979E-5</v>
      </c>
      <c r="AD110" s="354">
        <f t="shared" si="83"/>
        <v>47.942006917213575</v>
      </c>
      <c r="AE110" s="354" t="str">
        <f t="shared" si="79"/>
        <v/>
      </c>
      <c r="AF110" s="354">
        <f t="shared" si="79"/>
        <v>47.942006917213575</v>
      </c>
      <c r="AG110" s="354" t="str">
        <f t="shared" si="79"/>
        <v/>
      </c>
      <c r="AH110" s="354" t="str">
        <f t="shared" si="79"/>
        <v/>
      </c>
      <c r="AI110" s="348">
        <f t="shared" si="148"/>
        <v>-0.10714257101825808</v>
      </c>
      <c r="AJ110" s="355">
        <f t="shared" si="122"/>
        <v>2.5664599800974686E-5</v>
      </c>
      <c r="AK110" s="359">
        <f t="shared" si="123"/>
        <v>77.110991945303908</v>
      </c>
      <c r="AL110" s="355">
        <f t="shared" si="124"/>
        <v>-8.890080546960917E-2</v>
      </c>
      <c r="AM110" s="335">
        <f t="shared" si="125"/>
        <v>-12.944949118031763</v>
      </c>
      <c r="AN110" s="351">
        <f t="shared" si="84"/>
        <v>8.2708544254282703</v>
      </c>
      <c r="AQ110" s="266">
        <f t="shared" si="85"/>
        <v>28.810197110900923</v>
      </c>
      <c r="AR110" s="283">
        <f t="shared" si="86"/>
        <v>-12.948918920091529</v>
      </c>
      <c r="BL110" s="258">
        <v>5.0539388656616211</v>
      </c>
      <c r="BM110" s="260">
        <v>78.625862121582031</v>
      </c>
      <c r="BN110">
        <v>43.895603179931641</v>
      </c>
      <c r="BO110" s="258">
        <v>3.0702636241912842</v>
      </c>
      <c r="BP110" s="258">
        <v>148.78749084472656</v>
      </c>
      <c r="BQ110" s="260">
        <v>67.135871887207031</v>
      </c>
      <c r="BR110" s="258">
        <v>139.23745727539062</v>
      </c>
      <c r="BT110" s="258">
        <v>114.63846588134766</v>
      </c>
      <c r="BU110" s="258">
        <v>8.1381454467773437</v>
      </c>
      <c r="BV110" s="258">
        <v>14.053437232971191</v>
      </c>
      <c r="BW110" s="258">
        <v>40.283817291259766</v>
      </c>
      <c r="BX110" s="258">
        <v>106.21255493164062</v>
      </c>
      <c r="BY110" s="258">
        <v>9.3588666915893555</v>
      </c>
      <c r="BZ110" s="258">
        <v>4.9502706527709961</v>
      </c>
      <c r="CA110" s="258">
        <v>220.23855590820312</v>
      </c>
      <c r="CC110" s="283">
        <f t="shared" si="87"/>
        <v>27.574640274047852</v>
      </c>
      <c r="CD110" s="283">
        <f t="shared" si="88"/>
        <v>-37.384605407714844</v>
      </c>
      <c r="CF110" s="283">
        <f t="shared" si="126"/>
        <v>28.810197110900923</v>
      </c>
      <c r="CG110" s="272">
        <f t="shared" si="89"/>
        <v>26.983351509470872</v>
      </c>
      <c r="CH110" s="283">
        <f t="shared" si="127"/>
        <v>22.344342281273114</v>
      </c>
      <c r="CI110" s="272">
        <f t="shared" si="90"/>
        <v>-37.039152744387003</v>
      </c>
      <c r="CJ110" s="283">
        <f t="shared" si="128"/>
        <v>-6.9817158094173853E-2</v>
      </c>
      <c r="CK110" s="283">
        <f t="shared" si="129"/>
        <v>22.289906370352799</v>
      </c>
      <c r="CL110" s="283">
        <f t="shared" si="130"/>
        <v>-1.5587514181533664</v>
      </c>
      <c r="CM110" s="283">
        <f t="shared" si="131"/>
        <v>28.086442952761399</v>
      </c>
      <c r="CN110" s="283">
        <f t="shared" si="132"/>
        <v>-1.5587514181533664</v>
      </c>
      <c r="CO110" s="283">
        <f t="shared" si="91"/>
        <v>-372.12619605835386</v>
      </c>
      <c r="CP110" s="268">
        <f t="shared" si="92"/>
        <v>78</v>
      </c>
      <c r="CQ110" s="283">
        <f t="shared" si="133"/>
        <v>-29.412619605835385</v>
      </c>
      <c r="CR110" s="283">
        <f t="shared" si="134"/>
        <v>28.983290822181857</v>
      </c>
      <c r="CS110" s="283">
        <f t="shared" si="135"/>
        <v>1.2418978594386623</v>
      </c>
      <c r="CT110" s="283">
        <f t="shared" si="136"/>
        <v>-358.91758398027048</v>
      </c>
      <c r="CU110" s="283">
        <f t="shared" si="93"/>
        <v>-13.208612078083348</v>
      </c>
      <c r="CV110" s="283">
        <f t="shared" si="137"/>
        <v>6.4791387921916659</v>
      </c>
      <c r="CW110" s="283">
        <f t="shared" si="138"/>
        <v>22.342675920650496</v>
      </c>
      <c r="CX110" s="283">
        <f t="shared" si="139"/>
        <v>0.27288218606921838</v>
      </c>
      <c r="CZ110" s="283">
        <f t="shared" si="94"/>
        <v>8576</v>
      </c>
      <c r="DA110" s="283">
        <f t="shared" si="95"/>
        <v>1.6368852830528247E+22</v>
      </c>
      <c r="DB110" s="283">
        <f t="shared" si="96"/>
        <v>1.2663306572573127E+22</v>
      </c>
      <c r="DC110" s="286">
        <f t="shared" si="140"/>
        <v>1.9086815334104765E+18</v>
      </c>
      <c r="DD110" s="286">
        <f t="shared" si="97"/>
        <v>1.4765982477347397E+18</v>
      </c>
      <c r="DE110" s="282">
        <f t="shared" si="141"/>
        <v>1.0790509158703458E-4</v>
      </c>
      <c r="DF110" s="282">
        <f t="shared" si="98"/>
        <v>8.066438083623005E-5</v>
      </c>
      <c r="DG110" s="283">
        <f t="shared" si="142"/>
        <v>36.779928188116536</v>
      </c>
      <c r="DH110" s="283">
        <f t="shared" si="143"/>
        <v>1.347228678662189E-4</v>
      </c>
      <c r="DL110" s="258">
        <v>101.02107238769531</v>
      </c>
      <c r="DM110" s="258">
        <v>1.9328094720840454</v>
      </c>
      <c r="DN110" s="258">
        <v>2080</v>
      </c>
      <c r="DO110" s="258">
        <v>1.6817346139285103E+22</v>
      </c>
      <c r="DP110" s="258">
        <v>7.5148570346457546E+21</v>
      </c>
      <c r="DR110" s="50">
        <v>177</v>
      </c>
      <c r="DS110" s="46">
        <v>0.33561225735563421</v>
      </c>
      <c r="DT110" s="46">
        <v>0.29593456232450249</v>
      </c>
      <c r="DU110" s="46">
        <v>0.33512391649371259</v>
      </c>
      <c r="DV110" s="51">
        <v>0.28519106336222683</v>
      </c>
      <c r="DW110" s="287">
        <f t="shared" si="144"/>
        <v>0.44745150850739046</v>
      </c>
      <c r="DX110" s="287">
        <f t="shared" si="99"/>
        <v>176.32595927942802</v>
      </c>
      <c r="DY110" s="281">
        <f t="shared" si="100"/>
        <v>41.293668034979802</v>
      </c>
      <c r="DZ110" s="287">
        <f t="shared" si="101"/>
        <v>41.405048100152086</v>
      </c>
      <c r="EA110" s="287">
        <f t="shared" si="102"/>
        <v>41.315788949356168</v>
      </c>
      <c r="EB110" s="287">
        <f t="shared" si="103"/>
        <v>41.419602079351982</v>
      </c>
      <c r="EC110" s="287">
        <f t="shared" si="104"/>
        <v>41.6237987387278</v>
      </c>
      <c r="ED110" s="287">
        <f t="shared" si="145"/>
        <v>-0.23746824841094849</v>
      </c>
      <c r="EE110" s="287">
        <f t="shared" si="105"/>
        <v>8.9259150795918174E-2</v>
      </c>
      <c r="EF110" s="287">
        <f t="shared" si="106"/>
        <v>-1.455397919989565E-2</v>
      </c>
      <c r="EG110" s="287">
        <f t="shared" si="107"/>
        <v>-1.455397919989565E-2</v>
      </c>
      <c r="EH110" s="281">
        <f t="shared" si="146"/>
        <v>-2.2120914376365874E-2</v>
      </c>
      <c r="EI110" s="281">
        <f t="shared" si="108"/>
        <v>-0.1259340443721797</v>
      </c>
      <c r="EJ110" s="281">
        <f t="shared" si="109"/>
        <v>-0.33013070374799725</v>
      </c>
    </row>
    <row r="111" spans="3:140" x14ac:dyDescent="0.25">
      <c r="C111" s="50">
        <f t="shared" si="110"/>
        <v>79</v>
      </c>
      <c r="D111" s="51">
        <v>8.4098708285043937</v>
      </c>
      <c r="E111" s="260">
        <f t="shared" si="111"/>
        <v>18.495786505973509</v>
      </c>
      <c r="F111" s="265">
        <f t="shared" si="112"/>
        <v>13.393051917728577</v>
      </c>
      <c r="G111" s="265">
        <f t="shared" si="113"/>
        <v>-3.3305326242333837E-2</v>
      </c>
      <c r="H111" s="50">
        <v>27.237720489501953</v>
      </c>
      <c r="I111" s="216">
        <v>-34.841434478759766</v>
      </c>
      <c r="J111" s="50">
        <v>7936</v>
      </c>
      <c r="K111" s="46">
        <v>3</v>
      </c>
      <c r="L111" s="46">
        <v>1.4905196646808886E+22</v>
      </c>
      <c r="M111" s="46">
        <v>1.1648143697610627E+22</v>
      </c>
      <c r="N111" s="46">
        <v>124</v>
      </c>
      <c r="O111" s="46">
        <v>64</v>
      </c>
      <c r="P111" s="46">
        <v>0.40542025270097054</v>
      </c>
      <c r="Q111" s="46">
        <v>0.44656045901239089</v>
      </c>
      <c r="R111" s="46">
        <v>-0.52801881349064761</v>
      </c>
      <c r="S111" s="51"/>
      <c r="T111" s="315">
        <f t="shared" si="114"/>
        <v>47.76453521756963</v>
      </c>
      <c r="U111" s="315">
        <f t="shared" si="147"/>
        <v>0.2694511554237593</v>
      </c>
      <c r="V111" s="350">
        <f t="shared" si="115"/>
        <v>1.7028740452829744E-5</v>
      </c>
      <c r="W111" s="350">
        <f t="shared" si="82"/>
        <v>1.875673970986185E-5</v>
      </c>
      <c r="X111" s="350">
        <f t="shared" si="116"/>
        <v>2.5333639413896864E-5</v>
      </c>
      <c r="Y111" s="360">
        <f t="shared" si="117"/>
        <v>48.292554031060277</v>
      </c>
      <c r="Z111" s="350">
        <f t="shared" si="118"/>
        <v>1.6855163928283664E-5</v>
      </c>
      <c r="AA111" s="350">
        <f t="shared" si="119"/>
        <v>1.8912872201335096E-5</v>
      </c>
      <c r="AB111" s="350">
        <f t="shared" si="120"/>
        <v>1.6855163928283664E-5</v>
      </c>
      <c r="AC111" s="350">
        <f t="shared" si="121"/>
        <v>1.8912872201335096E-5</v>
      </c>
      <c r="AD111" s="354">
        <f t="shared" si="83"/>
        <v>48.292554031060277</v>
      </c>
      <c r="AE111" s="354" t="str">
        <f t="shared" si="79"/>
        <v/>
      </c>
      <c r="AF111" s="354">
        <f t="shared" si="79"/>
        <v>48.292554031060277</v>
      </c>
      <c r="AG111" s="354" t="str">
        <f t="shared" si="79"/>
        <v/>
      </c>
      <c r="AH111" s="354" t="str">
        <f t="shared" si="79"/>
        <v/>
      </c>
      <c r="AI111" s="348">
        <f t="shared" si="148"/>
        <v>0.35054711384670156</v>
      </c>
      <c r="AJ111" s="355">
        <f t="shared" si="122"/>
        <v>2.5333639413896864E-5</v>
      </c>
      <c r="AK111" s="359">
        <f t="shared" si="123"/>
        <v>83.579525154615339</v>
      </c>
      <c r="AL111" s="355">
        <f t="shared" si="124"/>
        <v>0.45795251546153393</v>
      </c>
      <c r="AM111" s="335">
        <f t="shared" si="125"/>
        <v>-13.057687353635572</v>
      </c>
      <c r="AN111" s="351">
        <f t="shared" si="84"/>
        <v>8.1581161898244616</v>
      </c>
      <c r="AQ111" s="266">
        <f t="shared" si="85"/>
        <v>28.703415177696748</v>
      </c>
      <c r="AR111" s="283">
        <f t="shared" si="86"/>
        <v>-10.743269059323026</v>
      </c>
      <c r="BL111" s="258">
        <v>2.4428181648254395</v>
      </c>
      <c r="BM111" s="260">
        <v>71.309219360351563</v>
      </c>
      <c r="BN111">
        <v>9.903477668762207</v>
      </c>
      <c r="BO111" s="258">
        <v>0.92588269710540771</v>
      </c>
      <c r="BP111" s="258">
        <v>148.33541870117187</v>
      </c>
      <c r="BQ111" s="260">
        <v>61.806797027587891</v>
      </c>
      <c r="BR111" s="258">
        <v>127.93153381347656</v>
      </c>
      <c r="BT111" s="258">
        <v>113.64626312255859</v>
      </c>
      <c r="BU111" s="258">
        <v>8.3415985107421875</v>
      </c>
      <c r="BV111" s="258">
        <v>13.811245918273926</v>
      </c>
      <c r="BW111" s="258">
        <v>39.368274688720703</v>
      </c>
      <c r="BX111" s="258">
        <v>105.13441467285156</v>
      </c>
      <c r="BY111" s="258">
        <v>9.9692277908325195</v>
      </c>
      <c r="BZ111" s="258">
        <v>4.9365987777709961</v>
      </c>
      <c r="CA111" s="258">
        <v>218.81437683105469</v>
      </c>
      <c r="CC111" s="283">
        <f t="shared" si="87"/>
        <v>27.237720489501953</v>
      </c>
      <c r="CD111" s="283">
        <f t="shared" si="88"/>
        <v>-34.841434478759766</v>
      </c>
      <c r="CF111" s="283">
        <f t="shared" si="126"/>
        <v>28.703415177696748</v>
      </c>
      <c r="CG111" s="272">
        <f t="shared" si="89"/>
        <v>26.948482020979508</v>
      </c>
      <c r="CH111" s="283">
        <f t="shared" si="127"/>
        <v>22.254820771157597</v>
      </c>
      <c r="CI111" s="272">
        <f t="shared" si="90"/>
        <v>-36.490781396871157</v>
      </c>
      <c r="CJ111" s="283">
        <f t="shared" si="128"/>
        <v>-6.8783502456096907E-2</v>
      </c>
      <c r="CK111" s="283">
        <f t="shared" si="129"/>
        <v>22.2021958516555</v>
      </c>
      <c r="CL111" s="283">
        <f t="shared" si="130"/>
        <v>-1.529557753430359</v>
      </c>
      <c r="CM111" s="283">
        <f t="shared" si="131"/>
        <v>27.998732434064099</v>
      </c>
      <c r="CN111" s="283">
        <f t="shared" si="132"/>
        <v>-1.529557753430359</v>
      </c>
      <c r="CO111" s="283">
        <f t="shared" si="91"/>
        <v>-368.53089311660824</v>
      </c>
      <c r="CP111" s="268">
        <f t="shared" si="92"/>
        <v>79</v>
      </c>
      <c r="CQ111" s="283">
        <f t="shared" si="133"/>
        <v>-28.953089311660825</v>
      </c>
      <c r="CR111" s="283">
        <f t="shared" si="134"/>
        <v>28.955709128385504</v>
      </c>
      <c r="CS111" s="283">
        <f t="shared" si="135"/>
        <v>1.246893476924392</v>
      </c>
      <c r="CT111" s="283">
        <f t="shared" si="136"/>
        <v>-355.11113488385536</v>
      </c>
      <c r="CU111" s="283">
        <f t="shared" si="93"/>
        <v>-13.419758232752926</v>
      </c>
      <c r="CV111" s="283">
        <f t="shared" si="137"/>
        <v>6.5580241767247074</v>
      </c>
      <c r="CW111" s="283">
        <f t="shared" si="138"/>
        <v>22.253120426943251</v>
      </c>
      <c r="CX111" s="283">
        <f t="shared" si="139"/>
        <v>0.2750978377025417</v>
      </c>
      <c r="CZ111" s="283">
        <f t="shared" si="94"/>
        <v>7936</v>
      </c>
      <c r="DA111" s="283">
        <f t="shared" si="95"/>
        <v>1.4905196646808886E+22</v>
      </c>
      <c r="DB111" s="283">
        <f t="shared" si="96"/>
        <v>1.1648143697610627E+22</v>
      </c>
      <c r="DC111" s="286">
        <f t="shared" si="140"/>
        <v>1.8781749806966843E+18</v>
      </c>
      <c r="DD111" s="286">
        <f t="shared" si="97"/>
        <v>1.4677600425416617E+18</v>
      </c>
      <c r="DE111" s="282">
        <f t="shared" si="141"/>
        <v>1.0627318010121946E-4</v>
      </c>
      <c r="DF111" s="282">
        <f t="shared" si="98"/>
        <v>8.0191591638974918E-5</v>
      </c>
      <c r="DG111" s="283">
        <f t="shared" si="142"/>
        <v>37.037465704152595</v>
      </c>
      <c r="DH111" s="283">
        <f t="shared" si="143"/>
        <v>1.3313406843636357E-4</v>
      </c>
      <c r="DL111" s="258">
        <v>100.40778350830078</v>
      </c>
      <c r="DM111" s="258">
        <v>2.8483507633209229</v>
      </c>
      <c r="DN111" s="258">
        <v>2080</v>
      </c>
      <c r="DO111" s="258">
        <v>1.6691099308156887E+22</v>
      </c>
      <c r="DP111" s="258">
        <v>7.4906453136074667E+21</v>
      </c>
      <c r="DR111" s="50">
        <v>176</v>
      </c>
      <c r="DS111" s="46">
        <v>0.33402514955438894</v>
      </c>
      <c r="DT111" s="46">
        <v>0.29312660236845317</v>
      </c>
      <c r="DU111" s="46">
        <v>0.33243804175314368</v>
      </c>
      <c r="DV111" s="51">
        <v>0.28824319374923696</v>
      </c>
      <c r="DW111" s="287">
        <f t="shared" si="144"/>
        <v>0.44440522673670835</v>
      </c>
      <c r="DX111" s="287">
        <f t="shared" si="99"/>
        <v>175.12551957760928</v>
      </c>
      <c r="DY111" s="281">
        <f t="shared" si="100"/>
        <v>41.293819428260463</v>
      </c>
      <c r="DZ111" s="287">
        <f t="shared" si="101"/>
        <v>41.268844442430037</v>
      </c>
      <c r="EA111" s="287">
        <f t="shared" si="102"/>
        <v>41.310882959977555</v>
      </c>
      <c r="EB111" s="287">
        <f t="shared" si="103"/>
        <v>41.415151070783075</v>
      </c>
      <c r="EC111" s="287">
        <f t="shared" si="104"/>
        <v>41.621284656642018</v>
      </c>
      <c r="ED111" s="287">
        <f t="shared" si="145"/>
        <v>-0.37367190613299783</v>
      </c>
      <c r="EE111" s="287">
        <f t="shared" si="105"/>
        <v>-4.2038517547517529E-2</v>
      </c>
      <c r="EF111" s="287">
        <f t="shared" si="106"/>
        <v>-0.14630662835303809</v>
      </c>
      <c r="EG111" s="287">
        <f t="shared" si="107"/>
        <v>-0.14630662835303809</v>
      </c>
      <c r="EH111" s="281">
        <f t="shared" si="146"/>
        <v>-1.7063531717091962E-2</v>
      </c>
      <c r="EI111" s="281">
        <f t="shared" si="108"/>
        <v>-0.12133164252261253</v>
      </c>
      <c r="EJ111" s="281">
        <f t="shared" si="109"/>
        <v>-0.32746522838155556</v>
      </c>
    </row>
    <row r="112" spans="3:140" x14ac:dyDescent="0.25">
      <c r="C112" s="50">
        <f t="shared" si="110"/>
        <v>80</v>
      </c>
      <c r="D112" s="51">
        <v>3.849226781185354</v>
      </c>
      <c r="E112" s="260">
        <f t="shared" si="111"/>
        <v>11.707469975157743</v>
      </c>
      <c r="F112" s="265">
        <f t="shared" si="112"/>
        <v>13.359889842709887</v>
      </c>
      <c r="G112" s="265">
        <f t="shared" si="113"/>
        <v>-3.3017364273498544E-2</v>
      </c>
      <c r="H112" s="50">
        <v>27.007247924804687</v>
      </c>
      <c r="I112" s="216">
        <v>-38.198417663574219</v>
      </c>
      <c r="J112" s="50">
        <v>7424</v>
      </c>
      <c r="K112" s="46">
        <v>3</v>
      </c>
      <c r="L112" s="46">
        <v>1.3895798467331692E+22</v>
      </c>
      <c r="M112" s="46">
        <v>1.0714839498539479E+22</v>
      </c>
      <c r="N112" s="46">
        <v>116</v>
      </c>
      <c r="O112" s="46">
        <v>64</v>
      </c>
      <c r="P112" s="46">
        <v>0.37862418360495637</v>
      </c>
      <c r="Q112" s="46">
        <v>0.44302020386986513</v>
      </c>
      <c r="R112" s="46">
        <v>-0.59775157318446981</v>
      </c>
      <c r="S112" s="51"/>
      <c r="T112" s="315">
        <f t="shared" si="114"/>
        <v>49.48137097970141</v>
      </c>
      <c r="U112" s="315">
        <f t="shared" si="147"/>
        <v>1.7168357621317796</v>
      </c>
      <c r="V112" s="350">
        <f t="shared" si="115"/>
        <v>1.7000008243757019E-5</v>
      </c>
      <c r="W112" s="350">
        <f t="shared" si="82"/>
        <v>1.9891352544444375E-5</v>
      </c>
      <c r="X112" s="350">
        <f t="shared" si="116"/>
        <v>2.6166126697224032E-5</v>
      </c>
      <c r="Y112" s="360">
        <f t="shared" si="117"/>
        <v>50.079122552885877</v>
      </c>
      <c r="Z112" s="350">
        <f t="shared" si="118"/>
        <v>1.6791565688547741E-5</v>
      </c>
      <c r="AA112" s="350">
        <f t="shared" si="119"/>
        <v>2.0067623378526078E-5</v>
      </c>
      <c r="AB112" s="350">
        <f t="shared" si="120"/>
        <v>1.6791565688547741E-5</v>
      </c>
      <c r="AC112" s="350">
        <f t="shared" si="121"/>
        <v>2.0067623378526078E-5</v>
      </c>
      <c r="AD112" s="354">
        <f t="shared" si="83"/>
        <v>50.079122552885892</v>
      </c>
      <c r="AE112" s="354" t="str">
        <f t="shared" ref="AE112:AH131" si="149">IF($K112=AE$29,$AD112,"")</f>
        <v/>
      </c>
      <c r="AF112" s="354">
        <f t="shared" si="149"/>
        <v>50.079122552885892</v>
      </c>
      <c r="AG112" s="354" t="str">
        <f t="shared" si="149"/>
        <v/>
      </c>
      <c r="AH112" s="354" t="str">
        <f t="shared" si="149"/>
        <v/>
      </c>
      <c r="AI112" s="348">
        <f t="shared" si="148"/>
        <v>1.7865685218256147</v>
      </c>
      <c r="AJ112" s="355">
        <f t="shared" si="122"/>
        <v>2.6166126697224032E-5</v>
      </c>
      <c r="AK112" s="359">
        <f t="shared" si="123"/>
        <v>116.54649979983594</v>
      </c>
      <c r="AL112" s="355">
        <f t="shared" si="124"/>
        <v>3.6546499799835943</v>
      </c>
      <c r="AM112" s="335">
        <f t="shared" si="125"/>
        <v>-12.776850249651094</v>
      </c>
      <c r="AN112" s="351">
        <f t="shared" si="84"/>
        <v>8.4389532938089395</v>
      </c>
      <c r="AQ112" s="266">
        <f t="shared" si="85"/>
        <v>28.629606624907215</v>
      </c>
      <c r="AR112" s="283">
        <f t="shared" si="86"/>
        <v>-14.437773312324055</v>
      </c>
      <c r="BL112" s="258">
        <v>4.5013399124145508</v>
      </c>
      <c r="BM112" s="260">
        <v>65.005523681640625</v>
      </c>
      <c r="BN112">
        <v>2.4261596202850342</v>
      </c>
      <c r="BO112" s="258">
        <v>10.523853302001953</v>
      </c>
      <c r="BP112" s="258">
        <v>148.72268676757812</v>
      </c>
      <c r="BQ112" s="260">
        <v>57.897846221923828</v>
      </c>
      <c r="BR112" s="258">
        <v>115.42094421386719</v>
      </c>
      <c r="BT112" s="258">
        <v>112.86891174316406</v>
      </c>
      <c r="BU112" s="258">
        <v>8.7485055923461914</v>
      </c>
      <c r="BV112" s="258">
        <v>13.613000869750977</v>
      </c>
      <c r="BW112" s="258">
        <v>38.452735900878906</v>
      </c>
      <c r="BX112" s="258">
        <v>104.58753204345703</v>
      </c>
      <c r="BY112" s="258">
        <v>9.7657737731933594</v>
      </c>
      <c r="BZ112" s="258">
        <v>4.8130617141723633</v>
      </c>
      <c r="CA112" s="258">
        <v>219.62818908691406</v>
      </c>
      <c r="CC112" s="283">
        <f t="shared" si="87"/>
        <v>27.007247924804687</v>
      </c>
      <c r="CD112" s="283">
        <f t="shared" si="88"/>
        <v>-38.198417663574219</v>
      </c>
      <c r="CF112" s="283">
        <f t="shared" si="126"/>
        <v>28.629606624907215</v>
      </c>
      <c r="CG112" s="272">
        <f t="shared" si="89"/>
        <v>26.913836572255658</v>
      </c>
      <c r="CH112" s="283">
        <f t="shared" si="127"/>
        <v>22.166229662544559</v>
      </c>
      <c r="CI112" s="272">
        <f t="shared" si="90"/>
        <v>-35.941635792441204</v>
      </c>
      <c r="CJ112" s="283">
        <f t="shared" si="128"/>
        <v>-6.7748387378119945E-2</v>
      </c>
      <c r="CK112" s="283">
        <f t="shared" si="129"/>
        <v>22.115379348568226</v>
      </c>
      <c r="CL112" s="283">
        <f t="shared" si="130"/>
        <v>-1.5005777959147217</v>
      </c>
      <c r="CM112" s="283">
        <f t="shared" si="131"/>
        <v>27.911915930976825</v>
      </c>
      <c r="CN112" s="283">
        <f t="shared" si="132"/>
        <v>-1.5005777959147217</v>
      </c>
      <c r="CO112" s="283">
        <f t="shared" si="91"/>
        <v>-364.93766351531855</v>
      </c>
      <c r="CP112" s="268">
        <f t="shared" si="92"/>
        <v>80</v>
      </c>
      <c r="CQ112" s="283">
        <f t="shared" si="133"/>
        <v>-28.493766351531857</v>
      </c>
      <c r="CR112" s="283">
        <f t="shared" si="134"/>
        <v>28.928327126116841</v>
      </c>
      <c r="CS112" s="283">
        <f t="shared" si="135"/>
        <v>1.2518768988741229</v>
      </c>
      <c r="CT112" s="283">
        <f t="shared" si="136"/>
        <v>-351.31461223704059</v>
      </c>
      <c r="CU112" s="283">
        <f t="shared" si="93"/>
        <v>-13.623051278277984</v>
      </c>
      <c r="CV112" s="283">
        <f t="shared" si="137"/>
        <v>6.6376948721722009</v>
      </c>
      <c r="CW112" s="283">
        <f t="shared" si="138"/>
        <v>22.164494688498213</v>
      </c>
      <c r="CX112" s="283">
        <f t="shared" si="139"/>
        <v>0.277331311259438</v>
      </c>
      <c r="CZ112" s="283">
        <f t="shared" si="94"/>
        <v>7424</v>
      </c>
      <c r="DA112" s="283">
        <f t="shared" si="95"/>
        <v>1.3895798467331692E+22</v>
      </c>
      <c r="DB112" s="283">
        <f t="shared" si="96"/>
        <v>1.0714839498539479E+22</v>
      </c>
      <c r="DC112" s="286">
        <f t="shared" si="140"/>
        <v>1.8717400952763594E+18</v>
      </c>
      <c r="DD112" s="286">
        <f t="shared" si="97"/>
        <v>1.4432704065920635E+18</v>
      </c>
      <c r="DE112" s="282">
        <f t="shared" si="141"/>
        <v>1.0592895361565577E-4</v>
      </c>
      <c r="DF112" s="282">
        <f t="shared" si="98"/>
        <v>7.8881547906255433E-5</v>
      </c>
      <c r="DG112" s="283">
        <f t="shared" si="142"/>
        <v>36.673752801476596</v>
      </c>
      <c r="DH112" s="283">
        <f t="shared" si="143"/>
        <v>1.3207286554850934E-4</v>
      </c>
      <c r="DL112" s="258">
        <v>99.439018249511719</v>
      </c>
      <c r="DM112" s="258">
        <v>2.9500775337219238</v>
      </c>
      <c r="DN112" s="258">
        <v>2464</v>
      </c>
      <c r="DO112" s="258">
        <v>1.9559611781645481E+22</v>
      </c>
      <c r="DP112" s="258">
        <v>8.787125328252934E+21</v>
      </c>
      <c r="DR112" s="50">
        <v>175</v>
      </c>
      <c r="DS112" s="46">
        <v>0.3329263826150653</v>
      </c>
      <c r="DT112" s="46">
        <v>0.29202783542912952</v>
      </c>
      <c r="DU112" s="46">
        <v>0.32950799658161395</v>
      </c>
      <c r="DV112" s="51">
        <v>0.28616774508607007</v>
      </c>
      <c r="DW112" s="287">
        <f t="shared" si="144"/>
        <v>0.44285464083215342</v>
      </c>
      <c r="DX112" s="287">
        <f t="shared" si="99"/>
        <v>174.51448454505828</v>
      </c>
      <c r="DY112" s="281">
        <f t="shared" si="100"/>
        <v>41.293892948954138</v>
      </c>
      <c r="DZ112" s="287">
        <f t="shared" si="101"/>
        <v>41.255761791838545</v>
      </c>
      <c r="EA112" s="287">
        <f t="shared" si="102"/>
        <v>41.305909526252336</v>
      </c>
      <c r="EB112" s="287">
        <f t="shared" si="103"/>
        <v>41.410554259506142</v>
      </c>
      <c r="EC112" s="287">
        <f t="shared" si="104"/>
        <v>41.618490859243025</v>
      </c>
      <c r="ED112" s="287">
        <f t="shared" si="145"/>
        <v>-0.38675455672449033</v>
      </c>
      <c r="EE112" s="287">
        <f t="shared" si="105"/>
        <v>-5.0147734413791056E-2</v>
      </c>
      <c r="EF112" s="287">
        <f t="shared" si="106"/>
        <v>-0.15479246766759758</v>
      </c>
      <c r="EG112" s="287">
        <f t="shared" si="107"/>
        <v>-0.15479246766759758</v>
      </c>
      <c r="EH112" s="281">
        <f t="shared" si="146"/>
        <v>-1.2016577298197717E-2</v>
      </c>
      <c r="EI112" s="281">
        <f t="shared" si="108"/>
        <v>-0.11666131055200424</v>
      </c>
      <c r="EJ112" s="281">
        <f t="shared" si="109"/>
        <v>-0.32459791028888674</v>
      </c>
    </row>
    <row r="113" spans="3:140" x14ac:dyDescent="0.25">
      <c r="C113" s="50">
        <f t="shared" si="110"/>
        <v>81</v>
      </c>
      <c r="D113" s="51">
        <v>4.1723541357564731</v>
      </c>
      <c r="E113" s="260">
        <f t="shared" si="111"/>
        <v>12.40762325624859</v>
      </c>
      <c r="F113" s="265">
        <f t="shared" si="112"/>
        <v>13.3270200572132</v>
      </c>
      <c r="G113" s="265">
        <f t="shared" si="113"/>
        <v>-3.2720798083764262E-2</v>
      </c>
      <c r="H113" s="50">
        <v>26.830488204956055</v>
      </c>
      <c r="I113" s="216">
        <v>-33.21380615234375</v>
      </c>
      <c r="J113" s="50">
        <v>7552</v>
      </c>
      <c r="K113" s="46">
        <v>3</v>
      </c>
      <c r="L113" s="46">
        <v>1.3939610153020023E+22</v>
      </c>
      <c r="M113" s="46">
        <v>1.0959839056665013E+22</v>
      </c>
      <c r="N113" s="46">
        <v>118</v>
      </c>
      <c r="O113" s="46">
        <v>64</v>
      </c>
      <c r="P113" s="46">
        <v>0.37868522248672404</v>
      </c>
      <c r="Q113" s="46">
        <v>0.41939815662577062</v>
      </c>
      <c r="R113" s="46">
        <v>-0.57991371718139173</v>
      </c>
      <c r="S113" s="51"/>
      <c r="T113" s="315">
        <f t="shared" si="114"/>
        <v>47.920320129207376</v>
      </c>
      <c r="U113" s="315">
        <f t="shared" si="147"/>
        <v>-1.5610508504940341</v>
      </c>
      <c r="V113" s="350">
        <f t="shared" si="115"/>
        <v>1.6714566670494528E-5</v>
      </c>
      <c r="W113" s="350">
        <f t="shared" si="82"/>
        <v>1.8511571178750469E-5</v>
      </c>
      <c r="X113" s="350">
        <f t="shared" si="116"/>
        <v>2.494103058192166E-5</v>
      </c>
      <c r="Y113" s="360">
        <f t="shared" si="117"/>
        <v>48.500233846388767</v>
      </c>
      <c r="Z113" s="350">
        <f t="shared" si="118"/>
        <v>1.652635064736298E-5</v>
      </c>
      <c r="AA113" s="350">
        <f t="shared" si="119"/>
        <v>1.867979498733208E-5</v>
      </c>
      <c r="AB113" s="350">
        <f t="shared" si="120"/>
        <v>1.652635064736298E-5</v>
      </c>
      <c r="AC113" s="350">
        <f t="shared" si="121"/>
        <v>1.867979498733208E-5</v>
      </c>
      <c r="AD113" s="354">
        <f t="shared" si="83"/>
        <v>48.500233846388781</v>
      </c>
      <c r="AE113" s="354" t="str">
        <f t="shared" si="149"/>
        <v/>
      </c>
      <c r="AF113" s="354">
        <f t="shared" si="149"/>
        <v>48.500233846388781</v>
      </c>
      <c r="AG113" s="354" t="str">
        <f t="shared" si="149"/>
        <v/>
      </c>
      <c r="AH113" s="354" t="str">
        <f t="shared" si="149"/>
        <v/>
      </c>
      <c r="AI113" s="348">
        <f t="shared" si="148"/>
        <v>-1.5788887064971107</v>
      </c>
      <c r="AJ113" s="355">
        <f t="shared" si="122"/>
        <v>2.494103058192166E-5</v>
      </c>
      <c r="AK113" s="359">
        <f t="shared" si="123"/>
        <v>87.411774028709829</v>
      </c>
      <c r="AL113" s="355">
        <f t="shared" si="124"/>
        <v>0.6411774028709829</v>
      </c>
      <c r="AM113" s="335">
        <f t="shared" si="125"/>
        <v>-13.193351150568628</v>
      </c>
      <c r="AN113" s="351">
        <f t="shared" si="84"/>
        <v>8.022452392891406</v>
      </c>
      <c r="AQ113" s="266">
        <f t="shared" si="85"/>
        <v>28.572571502480489</v>
      </c>
      <c r="AR113" s="283">
        <f t="shared" si="86"/>
        <v>-9.7906828692801575</v>
      </c>
      <c r="BL113" s="258">
        <v>5.0691657066345215</v>
      </c>
      <c r="BM113" s="260">
        <v>138.87614440917969</v>
      </c>
      <c r="BN113">
        <v>21.450710296630859</v>
      </c>
      <c r="BO113" s="258">
        <v>7.0428996086120605</v>
      </c>
      <c r="BP113" s="258">
        <v>148.33541870117187</v>
      </c>
      <c r="BQ113" s="260">
        <v>54.318492889404297</v>
      </c>
      <c r="BR113" s="258">
        <v>102.30160522460937</v>
      </c>
      <c r="BT113" s="258">
        <v>111.829833984375</v>
      </c>
      <c r="BU113" s="258">
        <v>8.0364179611206055</v>
      </c>
      <c r="BV113" s="258">
        <v>13.379598617553711</v>
      </c>
      <c r="BW113" s="258">
        <v>39.063095092773438</v>
      </c>
      <c r="BX113" s="258">
        <v>103.8375244140625</v>
      </c>
      <c r="BY113" s="258">
        <v>9.5623207092285156</v>
      </c>
      <c r="BZ113" s="258">
        <v>4.8008546829223633</v>
      </c>
      <c r="CA113" s="258">
        <v>224.3076171875</v>
      </c>
      <c r="CC113" s="283">
        <f t="shared" si="87"/>
        <v>26.830488204956055</v>
      </c>
      <c r="CD113" s="283">
        <f t="shared" si="88"/>
        <v>-33.21380615234375</v>
      </c>
      <c r="CF113" s="283">
        <f t="shared" si="126"/>
        <v>28.572571502480489</v>
      </c>
      <c r="CG113" s="272">
        <f t="shared" si="89"/>
        <v>26.879426161627215</v>
      </c>
      <c r="CH113" s="283">
        <f t="shared" si="127"/>
        <v>22.078588647149019</v>
      </c>
      <c r="CI113" s="272">
        <f t="shared" si="90"/>
        <v>-35.39174994427804</v>
      </c>
      <c r="CJ113" s="283">
        <f t="shared" si="128"/>
        <v>-6.6711876973578513E-2</v>
      </c>
      <c r="CK113" s="283">
        <f t="shared" si="129"/>
        <v>22.029476767258121</v>
      </c>
      <c r="CL113" s="283">
        <f t="shared" si="130"/>
        <v>-1.4718118123089894</v>
      </c>
      <c r="CM113" s="283">
        <f t="shared" si="131"/>
        <v>27.82601334966672</v>
      </c>
      <c r="CN113" s="283">
        <f t="shared" si="132"/>
        <v>-1.4718118123089894</v>
      </c>
      <c r="CO113" s="283">
        <f t="shared" si="91"/>
        <v>-361.34683157698385</v>
      </c>
      <c r="CP113" s="268">
        <f t="shared" si="92"/>
        <v>81</v>
      </c>
      <c r="CQ113" s="283">
        <f t="shared" si="133"/>
        <v>-28.034683157698382</v>
      </c>
      <c r="CR113" s="283">
        <f t="shared" si="134"/>
        <v>28.901153115317754</v>
      </c>
      <c r="CS113" s="283">
        <f t="shared" si="135"/>
        <v>1.2568462274992891</v>
      </c>
      <c r="CT113" s="283">
        <f t="shared" si="136"/>
        <v>-347.52827212489763</v>
      </c>
      <c r="CU113" s="283">
        <f t="shared" si="93"/>
        <v>-13.818559452086191</v>
      </c>
      <c r="CV113" s="283">
        <f t="shared" si="137"/>
        <v>6.7181440547913809</v>
      </c>
      <c r="CW113" s="283">
        <f t="shared" si="138"/>
        <v>22.076818389910258</v>
      </c>
      <c r="CX113" s="283">
        <f t="shared" si="139"/>
        <v>0.27958259770194271</v>
      </c>
      <c r="CZ113" s="283">
        <f t="shared" si="94"/>
        <v>7552</v>
      </c>
      <c r="DA113" s="283">
        <f t="shared" si="95"/>
        <v>1.3939610153020023E+22</v>
      </c>
      <c r="DB113" s="283">
        <f t="shared" si="96"/>
        <v>1.0959839056665013E+22</v>
      </c>
      <c r="DC113" s="286">
        <f t="shared" si="140"/>
        <v>1.8458170223808292E+18</v>
      </c>
      <c r="DD113" s="286">
        <f t="shared" si="97"/>
        <v>1.4512498750880579E+18</v>
      </c>
      <c r="DE113" s="282">
        <f t="shared" si="141"/>
        <v>1.0454222989099473E-4</v>
      </c>
      <c r="DF113" s="282">
        <f t="shared" si="98"/>
        <v>7.93084000128006E-5</v>
      </c>
      <c r="DG113" s="283">
        <f t="shared" si="142"/>
        <v>37.184880898465778</v>
      </c>
      <c r="DH113" s="283">
        <f t="shared" si="143"/>
        <v>1.312208068225919E-4</v>
      </c>
      <c r="DL113" s="258">
        <v>98.759323120117188</v>
      </c>
      <c r="DM113" s="258">
        <v>3.6621651649475098</v>
      </c>
      <c r="DN113" s="258">
        <v>2464</v>
      </c>
      <c r="DO113" s="258">
        <v>1.9415494394512811E+22</v>
      </c>
      <c r="DP113" s="258">
        <v>8.7496548075984409E+21</v>
      </c>
      <c r="DR113" s="50">
        <v>174</v>
      </c>
      <c r="DS113" s="46">
        <v>0.33048467830545719</v>
      </c>
      <c r="DT113" s="46">
        <v>0.29068489805884506</v>
      </c>
      <c r="DU113" s="46">
        <v>0.32963008179709435</v>
      </c>
      <c r="DV113" s="51">
        <v>0.28531314857770723</v>
      </c>
      <c r="DW113" s="287">
        <f t="shared" si="144"/>
        <v>0.44013388026161165</v>
      </c>
      <c r="DX113" s="287">
        <f t="shared" si="99"/>
        <v>173.44232206834491</v>
      </c>
      <c r="DY113" s="281">
        <f t="shared" si="100"/>
        <v>41.293873658578519</v>
      </c>
      <c r="DZ113" s="287">
        <f t="shared" si="101"/>
        <v>41.333937313869242</v>
      </c>
      <c r="EA113" s="287">
        <f t="shared" si="102"/>
        <v>41.300868648180511</v>
      </c>
      <c r="EB113" s="287">
        <f t="shared" si="103"/>
        <v>41.405811645521183</v>
      </c>
      <c r="EC113" s="287">
        <f t="shared" si="104"/>
        <v>41.615417346530805</v>
      </c>
      <c r="ED113" s="287">
        <f t="shared" si="145"/>
        <v>-0.30857903469379266</v>
      </c>
      <c r="EE113" s="287">
        <f t="shared" si="105"/>
        <v>3.3068665688730903E-2</v>
      </c>
      <c r="EF113" s="287">
        <f t="shared" si="106"/>
        <v>-7.1874331651940793E-2</v>
      </c>
      <c r="EG113" s="287">
        <f t="shared" si="107"/>
        <v>-7.1874331651940793E-2</v>
      </c>
      <c r="EH113" s="281">
        <f t="shared" si="146"/>
        <v>-6.9949896019920743E-3</v>
      </c>
      <c r="EI113" s="281">
        <f t="shared" si="108"/>
        <v>-0.11193798694266377</v>
      </c>
      <c r="EJ113" s="281">
        <f t="shared" si="109"/>
        <v>-0.3215436879522855</v>
      </c>
    </row>
    <row r="114" spans="3:140" x14ac:dyDescent="0.25">
      <c r="C114" s="50">
        <f t="shared" si="110"/>
        <v>82</v>
      </c>
      <c r="D114" s="51">
        <v>4.3778725890454933</v>
      </c>
      <c r="E114" s="260">
        <f t="shared" si="111"/>
        <v>12.825262359441043</v>
      </c>
      <c r="F114" s="265">
        <f t="shared" si="112"/>
        <v>13.294451013432436</v>
      </c>
      <c r="G114" s="265">
        <f t="shared" si="113"/>
        <v>-3.241593109834847E-2</v>
      </c>
      <c r="H114" s="50">
        <v>26.312902450561523</v>
      </c>
      <c r="I114" s="216">
        <v>-35.553520202636719</v>
      </c>
      <c r="J114" s="50">
        <v>8768</v>
      </c>
      <c r="K114" s="46">
        <v>3</v>
      </c>
      <c r="L114" s="46">
        <v>1.5924971278159634E+22</v>
      </c>
      <c r="M114" s="46">
        <v>1.2410236440768166E+22</v>
      </c>
      <c r="N114" s="46">
        <v>137</v>
      </c>
      <c r="O114" s="46">
        <v>64</v>
      </c>
      <c r="P114" s="46">
        <v>0.43368125495940912</v>
      </c>
      <c r="Q114" s="46">
        <v>0.47610327778795092</v>
      </c>
      <c r="R114" s="46">
        <v>-0.42390923229959587</v>
      </c>
      <c r="S114" s="51"/>
      <c r="T114" s="315">
        <f t="shared" si="114"/>
        <v>47.669691019831248</v>
      </c>
      <c r="U114" s="315">
        <f t="shared" si="147"/>
        <v>-0.2506291093761277</v>
      </c>
      <c r="V114" s="350">
        <f t="shared" si="115"/>
        <v>1.6487273987203815E-5</v>
      </c>
      <c r="W114" s="350">
        <f t="shared" si="82"/>
        <v>1.8100033370892295E-5</v>
      </c>
      <c r="X114" s="350">
        <f t="shared" si="116"/>
        <v>2.4483492633947107E-5</v>
      </c>
      <c r="Y114" s="360">
        <f t="shared" si="117"/>
        <v>48.093600252130841</v>
      </c>
      <c r="Z114" s="350">
        <f t="shared" si="118"/>
        <v>1.6352908837706128E-5</v>
      </c>
      <c r="AA114" s="350">
        <f t="shared" si="119"/>
        <v>1.822151980769483E-5</v>
      </c>
      <c r="AB114" s="350">
        <f t="shared" si="120"/>
        <v>1.6352908837706128E-5</v>
      </c>
      <c r="AC114" s="350">
        <f t="shared" si="121"/>
        <v>1.822151980769483E-5</v>
      </c>
      <c r="AD114" s="354">
        <f t="shared" si="83"/>
        <v>48.093600252130841</v>
      </c>
      <c r="AE114" s="354" t="str">
        <f t="shared" si="149"/>
        <v/>
      </c>
      <c r="AF114" s="354">
        <f t="shared" si="149"/>
        <v>48.093600252130841</v>
      </c>
      <c r="AG114" s="354" t="str">
        <f t="shared" si="149"/>
        <v/>
      </c>
      <c r="AH114" s="354" t="str">
        <f t="shared" si="149"/>
        <v/>
      </c>
      <c r="AI114" s="348">
        <f t="shared" si="148"/>
        <v>-0.40663359425793999</v>
      </c>
      <c r="AJ114" s="355">
        <f t="shared" si="122"/>
        <v>2.4483492633947107E-5</v>
      </c>
      <c r="AK114" s="359">
        <f t="shared" si="123"/>
        <v>79.908295025230018</v>
      </c>
      <c r="AL114" s="355">
        <f t="shared" si="124"/>
        <v>-0.2091704974769982</v>
      </c>
      <c r="AM114" s="335">
        <f t="shared" si="125"/>
        <v>-13.35417162563</v>
      </c>
      <c r="AN114" s="351">
        <f t="shared" si="84"/>
        <v>7.8616319178300333</v>
      </c>
      <c r="AQ114" s="266">
        <f t="shared" si="85"/>
        <v>28.403375113549437</v>
      </c>
      <c r="AR114" s="283">
        <f t="shared" si="86"/>
        <v>-12.467917987759702</v>
      </c>
      <c r="BL114" s="258">
        <v>1.5350795984268188</v>
      </c>
      <c r="BM114" s="260">
        <v>125.75319671630859</v>
      </c>
      <c r="BN114">
        <v>42.839160919189453</v>
      </c>
      <c r="BO114" s="258">
        <v>16.431510925292969</v>
      </c>
      <c r="BP114" s="258">
        <v>147.8870849609375</v>
      </c>
      <c r="BQ114" s="260">
        <v>52.324653625488281</v>
      </c>
      <c r="BR114" s="258">
        <v>90.550529479980469</v>
      </c>
      <c r="BT114" s="258">
        <v>111.41576385498047</v>
      </c>
      <c r="BU114" s="258">
        <v>7.5277843475341797</v>
      </c>
      <c r="BV114" s="258">
        <v>13.119340896606445</v>
      </c>
      <c r="BW114" s="258">
        <v>39.775184631347656</v>
      </c>
      <c r="BX114" s="258">
        <v>103.21641540527344</v>
      </c>
      <c r="BY114" s="258">
        <v>10.274408340454102</v>
      </c>
      <c r="BZ114" s="258">
        <v>4.7915768623352051</v>
      </c>
      <c r="CA114" s="258">
        <v>227.05424499511719</v>
      </c>
      <c r="CC114" s="283">
        <f t="shared" si="87"/>
        <v>26.312902450561523</v>
      </c>
      <c r="CD114" s="283">
        <f t="shared" si="88"/>
        <v>-35.553520202636719</v>
      </c>
      <c r="CF114" s="283">
        <f t="shared" si="126"/>
        <v>28.403375113549437</v>
      </c>
      <c r="CG114" s="272">
        <f t="shared" si="89"/>
        <v>26.845261428761688</v>
      </c>
      <c r="CH114" s="283">
        <f t="shared" si="127"/>
        <v>21.9919161734027</v>
      </c>
      <c r="CI114" s="272">
        <f t="shared" si="90"/>
        <v>-34.841157551343493</v>
      </c>
      <c r="CJ114" s="283">
        <f t="shared" si="128"/>
        <v>-6.5674034763519157E-2</v>
      </c>
      <c r="CK114" s="283">
        <f t="shared" si="129"/>
        <v>21.944506782942067</v>
      </c>
      <c r="CL114" s="283">
        <f t="shared" si="130"/>
        <v>-1.4432598627346569</v>
      </c>
      <c r="CM114" s="283">
        <f t="shared" si="131"/>
        <v>27.741043365350667</v>
      </c>
      <c r="CN114" s="283">
        <f t="shared" si="132"/>
        <v>-1.4432598627346569</v>
      </c>
      <c r="CO114" s="283">
        <f t="shared" si="91"/>
        <v>-357.75871110368462</v>
      </c>
      <c r="CP114" s="268">
        <f t="shared" si="92"/>
        <v>82</v>
      </c>
      <c r="CQ114" s="283">
        <f t="shared" si="133"/>
        <v>-27.57587111036846</v>
      </c>
      <c r="CR114" s="283">
        <f t="shared" si="134"/>
        <v>28.874195084399044</v>
      </c>
      <c r="CS114" s="283">
        <f t="shared" si="135"/>
        <v>1.2617995917626468</v>
      </c>
      <c r="CT114" s="283">
        <f t="shared" si="136"/>
        <v>-343.75235967319463</v>
      </c>
      <c r="CU114" s="283">
        <f t="shared" si="93"/>
        <v>-14.006351430489985</v>
      </c>
      <c r="CV114" s="283">
        <f t="shared" si="137"/>
        <v>6.7993648569510015</v>
      </c>
      <c r="CW114" s="283">
        <f t="shared" si="138"/>
        <v>21.990109972439555</v>
      </c>
      <c r="CX114" s="283">
        <f t="shared" si="139"/>
        <v>0.28185169502007479</v>
      </c>
      <c r="CZ114" s="283">
        <f t="shared" si="94"/>
        <v>8768</v>
      </c>
      <c r="DA114" s="283">
        <f t="shared" si="95"/>
        <v>1.5924971278159634E+22</v>
      </c>
      <c r="DB114" s="283">
        <f t="shared" si="96"/>
        <v>1.2410236440768166E+22</v>
      </c>
      <c r="DC114" s="286">
        <f t="shared" si="140"/>
        <v>1.8162604103740457E+18</v>
      </c>
      <c r="DD114" s="286">
        <f t="shared" si="97"/>
        <v>1.4154010539197271E+18</v>
      </c>
      <c r="DE114" s="282">
        <f t="shared" si="141"/>
        <v>1.0296113434512388E-4</v>
      </c>
      <c r="DF114" s="282">
        <f t="shared" si="98"/>
        <v>7.7390710276880947E-5</v>
      </c>
      <c r="DG114" s="283">
        <f t="shared" si="142"/>
        <v>36.930344714147374</v>
      </c>
      <c r="DH114" s="283">
        <f t="shared" si="143"/>
        <v>1.2880340532297574E-4</v>
      </c>
      <c r="DL114" s="258">
        <v>98.173370361328125</v>
      </c>
      <c r="DM114" s="258">
        <v>3.1535310745239258</v>
      </c>
      <c r="DN114" s="258">
        <v>2464</v>
      </c>
      <c r="DO114" s="258">
        <v>1.9308271058486108E+22</v>
      </c>
      <c r="DP114" s="258">
        <v>8.6801902270004949E+21</v>
      </c>
      <c r="DR114" s="50">
        <v>173</v>
      </c>
      <c r="DS114" s="46">
        <v>0.32877548528873152</v>
      </c>
      <c r="DT114" s="46">
        <v>0.28812110853375655</v>
      </c>
      <c r="DU114" s="46">
        <v>0.32767671834940787</v>
      </c>
      <c r="DV114" s="51">
        <v>0.28250518862165791</v>
      </c>
      <c r="DW114" s="287">
        <f t="shared" si="144"/>
        <v>0.43715797248770566</v>
      </c>
      <c r="DX114" s="287">
        <f t="shared" si="99"/>
        <v>172.26961444978869</v>
      </c>
      <c r="DY114" s="281">
        <f t="shared" si="100"/>
        <v>41.29374694615322</v>
      </c>
      <c r="DZ114" s="287">
        <f t="shared" si="101"/>
        <v>41.22957736422768</v>
      </c>
      <c r="EA114" s="287">
        <f t="shared" si="102"/>
        <v>41.295760325762082</v>
      </c>
      <c r="EB114" s="287">
        <f t="shared" si="103"/>
        <v>41.400923228828205</v>
      </c>
      <c r="EC114" s="287">
        <f t="shared" si="104"/>
        <v>41.612064118505366</v>
      </c>
      <c r="ED114" s="287">
        <f t="shared" si="145"/>
        <v>-0.41293898433535503</v>
      </c>
      <c r="EE114" s="287">
        <f t="shared" si="105"/>
        <v>-6.6182961534401841E-2</v>
      </c>
      <c r="EF114" s="287">
        <f t="shared" si="106"/>
        <v>-0.17134586460052503</v>
      </c>
      <c r="EG114" s="287">
        <f t="shared" si="107"/>
        <v>-0.17134586460052503</v>
      </c>
      <c r="EH114" s="281">
        <f t="shared" si="146"/>
        <v>-2.0133796088614986E-3</v>
      </c>
      <c r="EI114" s="281">
        <f t="shared" si="108"/>
        <v>-0.10717628267498469</v>
      </c>
      <c r="EJ114" s="281">
        <f t="shared" si="109"/>
        <v>-0.31831717235214541</v>
      </c>
    </row>
    <row r="115" spans="3:140" x14ac:dyDescent="0.25">
      <c r="C115" s="50">
        <f t="shared" si="110"/>
        <v>83</v>
      </c>
      <c r="D115" s="51">
        <v>6.1501487709369878</v>
      </c>
      <c r="E115" s="260">
        <f t="shared" si="111"/>
        <v>15.777712428079191</v>
      </c>
      <c r="F115" s="265">
        <f t="shared" si="112"/>
        <v>13.262190862019519</v>
      </c>
      <c r="G115" s="265">
        <f t="shared" si="113"/>
        <v>-3.2103062979026813E-2</v>
      </c>
      <c r="H115" s="50">
        <v>25.996490478515625</v>
      </c>
      <c r="I115" s="216">
        <v>-35.044887542724609</v>
      </c>
      <c r="J115" s="50">
        <v>9088</v>
      </c>
      <c r="K115" s="46">
        <v>3</v>
      </c>
      <c r="L115" s="46">
        <v>1.6296794136961914E+22</v>
      </c>
      <c r="M115" s="46">
        <v>1.272441234471738E+22</v>
      </c>
      <c r="N115" s="46">
        <v>142</v>
      </c>
      <c r="O115" s="46">
        <v>64</v>
      </c>
      <c r="P115" s="46">
        <v>0.4203747787340536</v>
      </c>
      <c r="Q115" s="46">
        <v>0.46206433498138316</v>
      </c>
      <c r="R115" s="46">
        <v>-0.38690208128482118</v>
      </c>
      <c r="S115" s="51"/>
      <c r="T115" s="315">
        <f t="shared" si="114"/>
        <v>47.704844849043383</v>
      </c>
      <c r="U115" s="315">
        <f t="shared" si="147"/>
        <v>3.5153829212134724E-2</v>
      </c>
      <c r="V115" s="350">
        <f t="shared" si="115"/>
        <v>1.5418675863191521E-5</v>
      </c>
      <c r="W115" s="350">
        <f t="shared" si="82"/>
        <v>1.6947782239634065E-5</v>
      </c>
      <c r="X115" s="350">
        <f t="shared" si="116"/>
        <v>2.2912068614950957E-5</v>
      </c>
      <c r="Y115" s="360">
        <f t="shared" si="117"/>
        <v>48.091746930328206</v>
      </c>
      <c r="Z115" s="350">
        <f t="shared" si="118"/>
        <v>1.5303881648169682E-5</v>
      </c>
      <c r="AA115" s="350">
        <f t="shared" si="119"/>
        <v>1.7051512974367875E-5</v>
      </c>
      <c r="AB115" s="350">
        <f t="shared" si="120"/>
        <v>1.5303881648169682E-5</v>
      </c>
      <c r="AC115" s="350">
        <f t="shared" si="121"/>
        <v>1.7051512974367875E-5</v>
      </c>
      <c r="AD115" s="354">
        <f t="shared" si="83"/>
        <v>48.091746930328213</v>
      </c>
      <c r="AE115" s="354" t="str">
        <f t="shared" si="149"/>
        <v/>
      </c>
      <c r="AF115" s="354">
        <f t="shared" si="149"/>
        <v>48.091746930328213</v>
      </c>
      <c r="AG115" s="354" t="str">
        <f t="shared" si="149"/>
        <v/>
      </c>
      <c r="AH115" s="354" t="str">
        <f t="shared" si="149"/>
        <v/>
      </c>
      <c r="AI115" s="348">
        <f t="shared" si="148"/>
        <v>-1.8533218026277609E-3</v>
      </c>
      <c r="AJ115" s="355">
        <f t="shared" si="122"/>
        <v>2.2912068614950957E-5</v>
      </c>
      <c r="AK115" s="359">
        <f t="shared" si="123"/>
        <v>79.874096273751888</v>
      </c>
      <c r="AL115" s="355">
        <f t="shared" si="124"/>
        <v>-0.31259037262481115</v>
      </c>
      <c r="AM115" s="335">
        <f t="shared" si="125"/>
        <v>-13.930353023954542</v>
      </c>
      <c r="AN115" s="351">
        <f t="shared" si="84"/>
        <v>7.2854505195054911</v>
      </c>
      <c r="AQ115" s="266">
        <f t="shared" si="85"/>
        <v>28.298294445038508</v>
      </c>
      <c r="AR115" s="283">
        <f t="shared" si="86"/>
        <v>-12.296806396034167</v>
      </c>
      <c r="BL115" s="258">
        <v>0.16226953268051147</v>
      </c>
      <c r="BM115" s="260">
        <v>109.9647216796875</v>
      </c>
      <c r="BN115">
        <v>21.863805770874023</v>
      </c>
      <c r="BO115" s="258">
        <v>16.943023681640625</v>
      </c>
      <c r="BP115" s="258">
        <v>146.75155639648437</v>
      </c>
      <c r="BQ115" s="260">
        <v>132.69805908203125</v>
      </c>
      <c r="BR115" s="258">
        <v>79.943458557128906</v>
      </c>
      <c r="BT115" s="258">
        <v>110.32199859619141</v>
      </c>
      <c r="BU115" s="258">
        <v>8.1381454467773437</v>
      </c>
      <c r="BV115" s="258">
        <v>12.918654441833496</v>
      </c>
      <c r="BW115" s="258">
        <v>40.283817291259766</v>
      </c>
      <c r="BX115" s="258">
        <v>102.49765777587891</v>
      </c>
      <c r="BY115" s="258">
        <v>10.070954322814941</v>
      </c>
      <c r="BZ115" s="258">
        <v>4.7613029479980469</v>
      </c>
      <c r="CA115" s="258">
        <v>228.987060546875</v>
      </c>
      <c r="CC115" s="283">
        <f t="shared" si="87"/>
        <v>25.996490478515625</v>
      </c>
      <c r="CD115" s="283">
        <f t="shared" si="88"/>
        <v>-35.044887542724609</v>
      </c>
      <c r="CF115" s="283">
        <f t="shared" si="126"/>
        <v>28.298294445038508</v>
      </c>
      <c r="CG115" s="272">
        <f t="shared" si="89"/>
        <v>26.811352659026568</v>
      </c>
      <c r="CH115" s="283">
        <f t="shared" si="127"/>
        <v>21.906229485883799</v>
      </c>
      <c r="CI115" s="272">
        <f t="shared" si="90"/>
        <v>-34.289891999817257</v>
      </c>
      <c r="CJ115" s="283">
        <f t="shared" si="128"/>
        <v>-6.4634923679407985E-2</v>
      </c>
      <c r="CK115" s="283">
        <f t="shared" si="129"/>
        <v>21.860486878356724</v>
      </c>
      <c r="CL115" s="283">
        <f t="shared" si="130"/>
        <v>-1.4149218103479302</v>
      </c>
      <c r="CM115" s="283">
        <f t="shared" si="131"/>
        <v>27.657023460765323</v>
      </c>
      <c r="CN115" s="283">
        <f t="shared" si="132"/>
        <v>-1.4149218103479302</v>
      </c>
      <c r="CO115" s="283">
        <f t="shared" si="91"/>
        <v>-354.17360552155924</v>
      </c>
      <c r="CP115" s="268">
        <f t="shared" si="92"/>
        <v>83</v>
      </c>
      <c r="CQ115" s="283">
        <f t="shared" si="133"/>
        <v>-27.117360552155926</v>
      </c>
      <c r="CR115" s="283">
        <f t="shared" si="134"/>
        <v>28.847460715244729</v>
      </c>
      <c r="CS115" s="283">
        <f t="shared" si="135"/>
        <v>1.2667351479888114</v>
      </c>
      <c r="CT115" s="283">
        <f t="shared" si="136"/>
        <v>-339.98710926396222</v>
      </c>
      <c r="CU115" s="283">
        <f t="shared" si="93"/>
        <v>-14.186496257597042</v>
      </c>
      <c r="CV115" s="283">
        <f t="shared" si="137"/>
        <v>6.8813503742402951</v>
      </c>
      <c r="CW115" s="283">
        <f t="shared" si="138"/>
        <v>21.904386673438083</v>
      </c>
      <c r="CX115" s="283">
        <f t="shared" si="139"/>
        <v>0.28413860827577225</v>
      </c>
      <c r="CZ115" s="283">
        <f t="shared" si="94"/>
        <v>9088</v>
      </c>
      <c r="DA115" s="283">
        <f t="shared" si="95"/>
        <v>1.6296794136961914E+22</v>
      </c>
      <c r="DB115" s="283">
        <f t="shared" si="96"/>
        <v>1.272441234471738E+22</v>
      </c>
      <c r="DC115" s="286">
        <f t="shared" si="140"/>
        <v>1.793221185845281E+18</v>
      </c>
      <c r="DD115" s="286">
        <f t="shared" si="97"/>
        <v>1.400133400607106E+18</v>
      </c>
      <c r="DE115" s="282">
        <f t="shared" si="141"/>
        <v>1.0172867863354274E-4</v>
      </c>
      <c r="DF115" s="282">
        <f t="shared" si="98"/>
        <v>7.6573985455952721E-5</v>
      </c>
      <c r="DG115" s="283">
        <f t="shared" si="142"/>
        <v>36.969786426263582</v>
      </c>
      <c r="DH115" s="283">
        <f t="shared" si="143"/>
        <v>1.2732752768013315E-4</v>
      </c>
      <c r="DL115" s="258">
        <v>97.462425231933594</v>
      </c>
      <c r="DM115" s="258">
        <v>3.5604383945465088</v>
      </c>
      <c r="DN115" s="258">
        <v>2464</v>
      </c>
      <c r="DO115" s="258">
        <v>1.9160694854062258E+22</v>
      </c>
      <c r="DP115" s="258">
        <v>8.6323432544724499E+21</v>
      </c>
      <c r="DR115" s="50">
        <v>172</v>
      </c>
      <c r="DS115" s="46">
        <v>0.32731046270296665</v>
      </c>
      <c r="DT115" s="46">
        <v>0.2867781711634721</v>
      </c>
      <c r="DU115" s="46">
        <v>0.3237699914540349</v>
      </c>
      <c r="DV115" s="51">
        <v>0.2777438652179221</v>
      </c>
      <c r="DW115" s="287">
        <f t="shared" si="144"/>
        <v>0.43517106803037336</v>
      </c>
      <c r="DX115" s="287">
        <f t="shared" si="99"/>
        <v>171.48664059055562</v>
      </c>
      <c r="DY115" s="281">
        <f t="shared" si="100"/>
        <v>41.29349855858429</v>
      </c>
      <c r="DZ115" s="287">
        <f t="shared" si="101"/>
        <v>41.223728187006984</v>
      </c>
      <c r="EA115" s="287">
        <f t="shared" si="102"/>
        <v>41.290584558997047</v>
      </c>
      <c r="EB115" s="287">
        <f t="shared" si="103"/>
        <v>41.395889009427201</v>
      </c>
      <c r="EC115" s="287">
        <f t="shared" si="104"/>
        <v>41.608431175166707</v>
      </c>
      <c r="ED115" s="287">
        <f t="shared" si="145"/>
        <v>-0.41878816155605136</v>
      </c>
      <c r="EE115" s="287">
        <f t="shared" si="105"/>
        <v>-6.6856371990063224E-2</v>
      </c>
      <c r="EF115" s="287">
        <f t="shared" si="106"/>
        <v>-0.17216082242021713</v>
      </c>
      <c r="EG115" s="287">
        <f t="shared" si="107"/>
        <v>-0.17216082242021713</v>
      </c>
      <c r="EH115" s="281">
        <f t="shared" si="146"/>
        <v>2.9139995872426994E-3</v>
      </c>
      <c r="EI115" s="281">
        <f t="shared" si="108"/>
        <v>-0.10239045084291121</v>
      </c>
      <c r="EJ115" s="281">
        <f t="shared" si="109"/>
        <v>-0.31493261658241778</v>
      </c>
    </row>
    <row r="116" spans="3:140" x14ac:dyDescent="0.25">
      <c r="C116" s="50">
        <f t="shared" si="110"/>
        <v>84</v>
      </c>
      <c r="D116" s="51">
        <v>5.5698921814946054</v>
      </c>
      <c r="E116" s="260">
        <f t="shared" si="111"/>
        <v>14.916935769057552</v>
      </c>
      <c r="F116" s="265">
        <f t="shared" si="112"/>
        <v>13.230247455838878</v>
      </c>
      <c r="G116" s="265">
        <f t="shared" si="113"/>
        <v>-3.1782489641963112E-2</v>
      </c>
      <c r="H116" s="50">
        <v>25.796291351318359</v>
      </c>
      <c r="I116" s="216">
        <v>-33.620712280273438</v>
      </c>
      <c r="J116" s="50">
        <v>8640</v>
      </c>
      <c r="K116" s="46">
        <v>3</v>
      </c>
      <c r="L116" s="46">
        <v>1.5343889973240723E+22</v>
      </c>
      <c r="M116" s="46">
        <v>1.2042448868805601E+22</v>
      </c>
      <c r="N116" s="46">
        <v>135</v>
      </c>
      <c r="O116" s="46">
        <v>64</v>
      </c>
      <c r="P116" s="46">
        <v>0.41732283464566927</v>
      </c>
      <c r="Q116" s="46">
        <v>0.46120979063663553</v>
      </c>
      <c r="R116" s="46">
        <v>-0.43918420313173234</v>
      </c>
      <c r="S116" s="51"/>
      <c r="T116" s="315">
        <f t="shared" si="114"/>
        <v>47.859824147332056</v>
      </c>
      <c r="U116" s="315">
        <f t="shared" si="147"/>
        <v>0.15497929828867285</v>
      </c>
      <c r="V116" s="350">
        <f t="shared" si="115"/>
        <v>1.6100418003305141E-5</v>
      </c>
      <c r="W116" s="350">
        <f t="shared" si="82"/>
        <v>1.7793587601722048E-5</v>
      </c>
      <c r="X116" s="350">
        <f t="shared" si="116"/>
        <v>2.3996566829888581E-5</v>
      </c>
      <c r="Y116" s="360">
        <f t="shared" si="117"/>
        <v>48.299008350463787</v>
      </c>
      <c r="Z116" s="350">
        <f t="shared" si="118"/>
        <v>1.5963554755431831E-5</v>
      </c>
      <c r="AA116" s="350">
        <f t="shared" si="119"/>
        <v>1.7916476751628338E-5</v>
      </c>
      <c r="AB116" s="350">
        <f t="shared" si="120"/>
        <v>1.5963554755431831E-5</v>
      </c>
      <c r="AC116" s="350">
        <f t="shared" si="121"/>
        <v>1.7916476751628338E-5</v>
      </c>
      <c r="AD116" s="354">
        <f t="shared" si="83"/>
        <v>48.299008350463787</v>
      </c>
      <c r="AE116" s="354" t="str">
        <f t="shared" si="149"/>
        <v/>
      </c>
      <c r="AF116" s="354">
        <f t="shared" si="149"/>
        <v>48.299008350463787</v>
      </c>
      <c r="AG116" s="354" t="str">
        <f t="shared" si="149"/>
        <v/>
      </c>
      <c r="AH116" s="354" t="str">
        <f t="shared" si="149"/>
        <v/>
      </c>
      <c r="AI116" s="348">
        <f t="shared" si="148"/>
        <v>0.20726142013557336</v>
      </c>
      <c r="AJ116" s="355">
        <f t="shared" si="122"/>
        <v>2.3996566829888581E-5</v>
      </c>
      <c r="AK116" s="359">
        <f t="shared" si="123"/>
        <v>83.698624635843316</v>
      </c>
      <c r="AL116" s="355">
        <f t="shared" si="124"/>
        <v>-3.0137536415668364E-2</v>
      </c>
      <c r="AM116" s="335">
        <f t="shared" si="125"/>
        <v>-13.528656808591798</v>
      </c>
      <c r="AN116" s="351">
        <f t="shared" si="84"/>
        <v>7.6871467348682367</v>
      </c>
      <c r="AQ116" s="266">
        <f t="shared" si="85"/>
        <v>28.231145466992629</v>
      </c>
      <c r="AR116" s="283">
        <f t="shared" si="86"/>
        <v>-11.210152201769567</v>
      </c>
      <c r="BL116" s="258">
        <v>1.9081904888153076</v>
      </c>
      <c r="BM116" s="260">
        <v>95.754043579101563</v>
      </c>
      <c r="BN116">
        <v>42.172584533691406</v>
      </c>
      <c r="BO116" s="258">
        <v>20.763591766357422</v>
      </c>
      <c r="BP116" s="258">
        <v>146.87648010253906</v>
      </c>
      <c r="BQ116" s="260">
        <v>127.83517456054688</v>
      </c>
      <c r="BR116" s="258">
        <v>69.026054382324219</v>
      </c>
      <c r="BT116" s="258">
        <v>109.93136596679687</v>
      </c>
      <c r="BU116" s="258">
        <v>8.2398719787597656</v>
      </c>
      <c r="BV116" s="258">
        <v>12.794629096984863</v>
      </c>
      <c r="BW116" s="258">
        <v>42.216629028320313</v>
      </c>
      <c r="BX116" s="258">
        <v>101.71639251708984</v>
      </c>
      <c r="BY116" s="258">
        <v>9.4605932235717773</v>
      </c>
      <c r="BZ116" s="258">
        <v>4.7219958305358887</v>
      </c>
      <c r="CA116" s="258">
        <v>227.56288146972656</v>
      </c>
      <c r="CC116" s="283">
        <f t="shared" si="87"/>
        <v>25.796291351318359</v>
      </c>
      <c r="CD116" s="283">
        <f t="shared" si="88"/>
        <v>-33.620712280273438</v>
      </c>
      <c r="CF116" s="283">
        <f t="shared" si="126"/>
        <v>28.231145466992629</v>
      </c>
      <c r="CG116" s="272">
        <f t="shared" si="89"/>
        <v>26.777709787829288</v>
      </c>
      <c r="CH116" s="283">
        <f t="shared" si="127"/>
        <v>21.821544663972603</v>
      </c>
      <c r="CI116" s="272">
        <f t="shared" si="90"/>
        <v>-33.737986364531416</v>
      </c>
      <c r="CJ116" s="283">
        <f t="shared" si="128"/>
        <v>-6.3594606065834711E-2</v>
      </c>
      <c r="CK116" s="283">
        <f t="shared" si="129"/>
        <v>21.777433381491804</v>
      </c>
      <c r="CL116" s="283">
        <f t="shared" si="130"/>
        <v>-1.3867973307003645</v>
      </c>
      <c r="CM116" s="283">
        <f t="shared" si="131"/>
        <v>27.573969963900403</v>
      </c>
      <c r="CN116" s="283">
        <f t="shared" si="132"/>
        <v>-1.3867973307003645</v>
      </c>
      <c r="CO116" s="283">
        <f t="shared" si="91"/>
        <v>-350.59180802843116</v>
      </c>
      <c r="CP116" s="268">
        <f t="shared" si="92"/>
        <v>84</v>
      </c>
      <c r="CQ116" s="283">
        <f t="shared" si="133"/>
        <v>-26.659180802843114</v>
      </c>
      <c r="CR116" s="283">
        <f t="shared" si="134"/>
        <v>28.820957388193023</v>
      </c>
      <c r="CS116" s="283">
        <f t="shared" si="135"/>
        <v>1.2716510804797496</v>
      </c>
      <c r="CT116" s="283">
        <f t="shared" si="136"/>
        <v>-336.23274475229812</v>
      </c>
      <c r="CU116" s="283">
        <f t="shared" si="93"/>
        <v>-14.359063276133014</v>
      </c>
      <c r="CV116" s="283">
        <f t="shared" si="137"/>
        <v>6.9640936723866993</v>
      </c>
      <c r="CW116" s="283">
        <f t="shared" si="138"/>
        <v>21.819664565002054</v>
      </c>
      <c r="CX116" s="283">
        <f t="shared" si="139"/>
        <v>0.28644334962593443</v>
      </c>
      <c r="CZ116" s="283">
        <f t="shared" si="94"/>
        <v>8640</v>
      </c>
      <c r="DA116" s="283">
        <f t="shared" si="95"/>
        <v>1.5343889973240723E+22</v>
      </c>
      <c r="DB116" s="283">
        <f t="shared" si="96"/>
        <v>1.2042448868805601E+22</v>
      </c>
      <c r="DC116" s="286">
        <f t="shared" si="140"/>
        <v>1.775913191347306E+18</v>
      </c>
      <c r="DD116" s="286">
        <f t="shared" si="97"/>
        <v>1.3938019524080556E+18</v>
      </c>
      <c r="DE116" s="282">
        <f t="shared" si="141"/>
        <v>1.0080280820555103E-4</v>
      </c>
      <c r="DF116" s="282">
        <f t="shared" si="98"/>
        <v>7.6235292220607159E-5</v>
      </c>
      <c r="DG116" s="283">
        <f t="shared" si="142"/>
        <v>37.09953975836693</v>
      </c>
      <c r="DH116" s="283">
        <f t="shared" si="143"/>
        <v>1.2638443702484288E-4</v>
      </c>
      <c r="DL116" s="258">
        <v>97.091323852539063</v>
      </c>
      <c r="DM116" s="258">
        <v>2.9500775337219238</v>
      </c>
      <c r="DN116" s="258">
        <v>2464</v>
      </c>
      <c r="DO116" s="258">
        <v>1.7114804426326927E+22</v>
      </c>
      <c r="DP116" s="258">
        <v>7.6852037862365667E+21</v>
      </c>
      <c r="DR116" s="50">
        <v>171</v>
      </c>
      <c r="DS116" s="46">
        <v>0.32499084360883895</v>
      </c>
      <c r="DT116" s="46">
        <v>0.28470272250030521</v>
      </c>
      <c r="DU116" s="46">
        <v>0.32743254791844706</v>
      </c>
      <c r="DV116" s="51">
        <v>0.27920888780368697</v>
      </c>
      <c r="DW116" s="287">
        <f t="shared" si="144"/>
        <v>0.43205866341119764</v>
      </c>
      <c r="DX116" s="287">
        <f t="shared" si="99"/>
        <v>170.26014404353859</v>
      </c>
      <c r="DY116" s="281">
        <f t="shared" si="100"/>
        <v>41.293114629696163</v>
      </c>
      <c r="DZ116" s="287">
        <f t="shared" si="101"/>
        <v>41.219431465698911</v>
      </c>
      <c r="EA116" s="287">
        <f t="shared" si="102"/>
        <v>41.285341347885414</v>
      </c>
      <c r="EB116" s="287">
        <f t="shared" si="103"/>
        <v>41.39070898731817</v>
      </c>
      <c r="EC116" s="287">
        <f t="shared" si="104"/>
        <v>41.604518516514823</v>
      </c>
      <c r="ED116" s="287">
        <f t="shared" si="145"/>
        <v>-0.42308488286412427</v>
      </c>
      <c r="EE116" s="287">
        <f t="shared" si="105"/>
        <v>-6.5909882186502955E-2</v>
      </c>
      <c r="EF116" s="287">
        <f t="shared" si="106"/>
        <v>-0.17127752161925969</v>
      </c>
      <c r="EG116" s="287">
        <f t="shared" si="107"/>
        <v>-0.17127752161925969</v>
      </c>
      <c r="EH116" s="281">
        <f t="shared" si="146"/>
        <v>7.7732818107492108E-3</v>
      </c>
      <c r="EI116" s="281">
        <f t="shared" si="108"/>
        <v>-9.7594357622007522E-2</v>
      </c>
      <c r="EJ116" s="281">
        <f t="shared" si="109"/>
        <v>-0.31140388681865971</v>
      </c>
    </row>
    <row r="117" spans="3:140" x14ac:dyDescent="0.25">
      <c r="C117" s="50">
        <f t="shared" si="110"/>
        <v>85</v>
      </c>
      <c r="D117" s="51">
        <v>5.6775647835616034</v>
      </c>
      <c r="E117" s="260">
        <f t="shared" si="111"/>
        <v>15.083241968298879</v>
      </c>
      <c r="F117" s="265">
        <f t="shared" si="112"/>
        <v>13.198628353704159</v>
      </c>
      <c r="G117" s="265">
        <f t="shared" si="113"/>
        <v>-3.1454503275539218E-2</v>
      </c>
      <c r="H117" s="50">
        <v>25.522850036621094</v>
      </c>
      <c r="I117" s="216">
        <v>-33.620712280273438</v>
      </c>
      <c r="J117" s="50">
        <v>7872</v>
      </c>
      <c r="K117" s="46">
        <v>3</v>
      </c>
      <c r="L117" s="46">
        <v>1.3830080938799194E+22</v>
      </c>
      <c r="M117" s="46">
        <v>1.0857227477026553E+22</v>
      </c>
      <c r="N117" s="46">
        <v>123</v>
      </c>
      <c r="O117" s="46">
        <v>64</v>
      </c>
      <c r="P117" s="46">
        <v>0.37593847280717818</v>
      </c>
      <c r="Q117" s="46">
        <v>0.41530855154733565</v>
      </c>
      <c r="R117" s="46">
        <v>-0.53649935323926212</v>
      </c>
      <c r="S117" s="51"/>
      <c r="T117" s="315">
        <f t="shared" si="114"/>
        <v>47.848516943706144</v>
      </c>
      <c r="U117" s="315">
        <f t="shared" si="147"/>
        <v>-1.13072036259112E-2</v>
      </c>
      <c r="V117" s="350">
        <f t="shared" si="115"/>
        <v>1.591880389596791E-5</v>
      </c>
      <c r="W117" s="350">
        <f t="shared" si="82"/>
        <v>1.758589733855588E-5</v>
      </c>
      <c r="X117" s="350">
        <f t="shared" si="116"/>
        <v>2.3720710416859566E-5</v>
      </c>
      <c r="Y117" s="360">
        <f t="shared" si="117"/>
        <v>48.385016296945409</v>
      </c>
      <c r="Z117" s="350">
        <f t="shared" si="118"/>
        <v>1.5753439721094653E-5</v>
      </c>
      <c r="AA117" s="350">
        <f t="shared" si="119"/>
        <v>1.773418280142469E-5</v>
      </c>
      <c r="AB117" s="350">
        <f t="shared" si="120"/>
        <v>1.5753439721094653E-5</v>
      </c>
      <c r="AC117" s="350">
        <f t="shared" si="121"/>
        <v>1.773418280142469E-5</v>
      </c>
      <c r="AD117" s="354">
        <f t="shared" si="83"/>
        <v>48.385016296945402</v>
      </c>
      <c r="AE117" s="354" t="str">
        <f t="shared" si="149"/>
        <v/>
      </c>
      <c r="AF117" s="354">
        <f t="shared" si="149"/>
        <v>48.385016296945402</v>
      </c>
      <c r="AG117" s="354" t="str">
        <f t="shared" si="149"/>
        <v/>
      </c>
      <c r="AH117" s="354" t="str">
        <f t="shared" si="149"/>
        <v/>
      </c>
      <c r="AI117" s="348">
        <f t="shared" si="148"/>
        <v>8.6007946481615249E-2</v>
      </c>
      <c r="AJ117" s="355">
        <f t="shared" si="122"/>
        <v>2.3720710416859566E-5</v>
      </c>
      <c r="AK117" s="359">
        <f t="shared" si="123"/>
        <v>85.285701625227148</v>
      </c>
      <c r="AL117" s="355">
        <f t="shared" si="124"/>
        <v>2.8570162522714781E-2</v>
      </c>
      <c r="AM117" s="335">
        <f t="shared" si="125"/>
        <v>-13.629085214859607</v>
      </c>
      <c r="AN117" s="351">
        <f t="shared" si="84"/>
        <v>7.5867183286004272</v>
      </c>
      <c r="AQ117" s="266">
        <f t="shared" si="85"/>
        <v>28.138583374389672</v>
      </c>
      <c r="AR117" s="283">
        <f t="shared" si="86"/>
        <v>-11.547673269956142</v>
      </c>
      <c r="BL117" s="258">
        <v>3.8884234428405762</v>
      </c>
      <c r="BM117" s="260">
        <v>80.537071228027344</v>
      </c>
      <c r="BN117">
        <v>35.226642608642578</v>
      </c>
      <c r="BO117" s="258">
        <v>6.8348836898803711</v>
      </c>
      <c r="BP117" s="258">
        <v>147.001708984375</v>
      </c>
      <c r="BQ117" s="260">
        <v>121.24043273925781</v>
      </c>
      <c r="BR117" s="258">
        <v>139.98191833496094</v>
      </c>
      <c r="BT117" s="258">
        <v>108.84541320800781</v>
      </c>
      <c r="BU117" s="258">
        <v>8.7485055923461914</v>
      </c>
      <c r="BV117" s="258">
        <v>12.530464172363281</v>
      </c>
      <c r="BW117" s="258">
        <v>42.114898681640625</v>
      </c>
      <c r="BX117" s="258">
        <v>100.72418975830078</v>
      </c>
      <c r="BY117" s="258">
        <v>9.7657737731933594</v>
      </c>
      <c r="BZ117" s="258">
        <v>4.7239489555358887</v>
      </c>
      <c r="CA117" s="258">
        <v>233.05612182617187</v>
      </c>
      <c r="CC117" s="283">
        <f t="shared" si="87"/>
        <v>25.522850036621094</v>
      </c>
      <c r="CD117" s="283">
        <f t="shared" si="88"/>
        <v>-33.620712280273438</v>
      </c>
      <c r="CF117" s="283">
        <f t="shared" si="126"/>
        <v>28.138583374389672</v>
      </c>
      <c r="CG117" s="272">
        <f t="shared" si="89"/>
        <v>26.744342404936909</v>
      </c>
      <c r="CH117" s="283">
        <f t="shared" si="127"/>
        <v>21.737876659716523</v>
      </c>
      <c r="CI117" s="272">
        <f t="shared" si="90"/>
        <v>-33.185473410402587</v>
      </c>
      <c r="CJ117" s="283">
        <f t="shared" si="128"/>
        <v>-6.2553143683212103E-2</v>
      </c>
      <c r="CK117" s="283">
        <f t="shared" si="129"/>
        <v>21.695361502569572</v>
      </c>
      <c r="CL117" s="283">
        <f t="shared" si="130"/>
        <v>-1.3588859208449315</v>
      </c>
      <c r="CM117" s="283">
        <f t="shared" si="131"/>
        <v>27.491898084978171</v>
      </c>
      <c r="CN117" s="283">
        <f t="shared" si="132"/>
        <v>-1.3588859208449315</v>
      </c>
      <c r="CO117" s="283">
        <f t="shared" si="91"/>
        <v>-347.01360174452157</v>
      </c>
      <c r="CP117" s="268">
        <f t="shared" si="92"/>
        <v>85</v>
      </c>
      <c r="CQ117" s="283">
        <f t="shared" si="133"/>
        <v>-26.201360174452155</v>
      </c>
      <c r="CR117" s="283">
        <f t="shared" si="134"/>
        <v>28.794692186991931</v>
      </c>
      <c r="CS117" s="283">
        <f t="shared" si="135"/>
        <v>1.2765456021333295</v>
      </c>
      <c r="CT117" s="283">
        <f t="shared" si="136"/>
        <v>-332.48947968427763</v>
      </c>
      <c r="CU117" s="283">
        <f t="shared" si="93"/>
        <v>-14.524122060243911</v>
      </c>
      <c r="CV117" s="283">
        <f t="shared" si="137"/>
        <v>7.0475877939756089</v>
      </c>
      <c r="CW117" s="283">
        <f t="shared" si="138"/>
        <v>21.73595859183375</v>
      </c>
      <c r="CX117" s="283">
        <f t="shared" si="139"/>
        <v>0.28876593832540692</v>
      </c>
      <c r="CZ117" s="283">
        <f t="shared" si="94"/>
        <v>7872</v>
      </c>
      <c r="DA117" s="283">
        <f t="shared" si="95"/>
        <v>1.3830080938799194E+22</v>
      </c>
      <c r="DB117" s="283">
        <f t="shared" si="96"/>
        <v>1.0857227477026553E+22</v>
      </c>
      <c r="DC117" s="286">
        <f t="shared" si="140"/>
        <v>1.7568700379572147E+18</v>
      </c>
      <c r="DD117" s="286">
        <f t="shared" si="97"/>
        <v>1.3792209701507308E+18</v>
      </c>
      <c r="DE117" s="282">
        <f t="shared" si="141"/>
        <v>9.9784117531616606E-5</v>
      </c>
      <c r="DF117" s="282">
        <f t="shared" si="98"/>
        <v>7.5455300045042972E-5</v>
      </c>
      <c r="DG117" s="283">
        <f t="shared" si="142"/>
        <v>37.09604197250642</v>
      </c>
      <c r="DH117" s="283">
        <f t="shared" si="143"/>
        <v>1.2510144849861227E-4</v>
      </c>
      <c r="DL117" s="258">
        <v>96.01318359375</v>
      </c>
      <c r="DM117" s="258">
        <v>3.0518043041229248</v>
      </c>
      <c r="DN117" s="258">
        <v>2464</v>
      </c>
      <c r="DO117" s="258">
        <v>1.8860354219277782E+22</v>
      </c>
      <c r="DP117" s="258">
        <v>8.4743905981750481E+21</v>
      </c>
      <c r="DR117" s="50">
        <v>170</v>
      </c>
      <c r="DS117" s="46">
        <v>0.32279330973019166</v>
      </c>
      <c r="DT117" s="46">
        <v>0.28372604077646196</v>
      </c>
      <c r="DU117" s="46">
        <v>0.32181662800634842</v>
      </c>
      <c r="DV117" s="51">
        <v>0.27249420095226468</v>
      </c>
      <c r="DW117" s="287">
        <f t="shared" si="144"/>
        <v>0.4297627101334619</v>
      </c>
      <c r="DX117" s="287">
        <f t="shared" si="99"/>
        <v>169.35538418362</v>
      </c>
      <c r="DY117" s="281">
        <f t="shared" si="100"/>
        <v>41.292581707914579</v>
      </c>
      <c r="DZ117" s="287">
        <f t="shared" si="101"/>
        <v>41.31454187856437</v>
      </c>
      <c r="EA117" s="287">
        <f t="shared" si="102"/>
        <v>41.280030692427175</v>
      </c>
      <c r="EB117" s="287">
        <f t="shared" si="103"/>
        <v>41.385383162501114</v>
      </c>
      <c r="EC117" s="287">
        <f t="shared" si="104"/>
        <v>41.600326142549719</v>
      </c>
      <c r="ED117" s="287">
        <f t="shared" si="145"/>
        <v>-0.32797446999866509</v>
      </c>
      <c r="EE117" s="287">
        <f t="shared" si="105"/>
        <v>3.4511186137194727E-2</v>
      </c>
      <c r="EF117" s="287">
        <f t="shared" si="106"/>
        <v>-7.0841283936744048E-2</v>
      </c>
      <c r="EG117" s="287">
        <f t="shared" si="107"/>
        <v>-7.0841283936744048E-2</v>
      </c>
      <c r="EH117" s="281">
        <f t="shared" si="146"/>
        <v>1.2551015487403561E-2</v>
      </c>
      <c r="EI117" s="281">
        <f t="shared" si="108"/>
        <v>-9.2801454586535215E-2</v>
      </c>
      <c r="EJ117" s="281">
        <f t="shared" si="109"/>
        <v>-0.3077444346351399</v>
      </c>
    </row>
    <row r="118" spans="3:140" x14ac:dyDescent="0.25">
      <c r="C118" s="50">
        <f t="shared" si="110"/>
        <v>86</v>
      </c>
      <c r="D118" s="51">
        <v>6.8017317909039079</v>
      </c>
      <c r="E118" s="260">
        <f t="shared" si="111"/>
        <v>16.652390052589816</v>
      </c>
      <c r="F118" s="265">
        <f t="shared" si="112"/>
        <v>13.167340824097085</v>
      </c>
      <c r="G118" s="265">
        <f t="shared" si="113"/>
        <v>-3.1119392358185262E-2</v>
      </c>
      <c r="H118" s="50">
        <v>25.183977127075195</v>
      </c>
      <c r="I118" s="216">
        <v>-33.21380615234375</v>
      </c>
      <c r="J118" s="50">
        <v>9024</v>
      </c>
      <c r="K118" s="46">
        <v>3</v>
      </c>
      <c r="L118" s="46">
        <v>1.5634430625700177E+22</v>
      </c>
      <c r="M118" s="46">
        <v>1.229206018331938E+22</v>
      </c>
      <c r="N118" s="46">
        <v>141</v>
      </c>
      <c r="O118" s="46">
        <v>64</v>
      </c>
      <c r="P118" s="46">
        <v>0.42513581151193308</v>
      </c>
      <c r="Q118" s="46">
        <v>0.47073185619239455</v>
      </c>
      <c r="R118" s="46">
        <v>-0.39416862279456844</v>
      </c>
      <c r="S118" s="51"/>
      <c r="T118" s="315">
        <f t="shared" si="114"/>
        <v>47.913609615025493</v>
      </c>
      <c r="U118" s="315">
        <f t="shared" si="147"/>
        <v>6.5092671319348483E-2</v>
      </c>
      <c r="V118" s="350">
        <f t="shared" si="115"/>
        <v>1.5703893746746938E-5</v>
      </c>
      <c r="W118" s="350">
        <f t="shared" si="82"/>
        <v>1.7388144806161145E-5</v>
      </c>
      <c r="X118" s="350">
        <f t="shared" si="116"/>
        <v>2.3429892415654546E-5</v>
      </c>
      <c r="Y118" s="360">
        <f t="shared" si="117"/>
        <v>48.30777823782006</v>
      </c>
      <c r="Z118" s="350">
        <f t="shared" si="118"/>
        <v>1.5583900631752099E-5</v>
      </c>
      <c r="AA118" s="350">
        <f t="shared" si="119"/>
        <v>1.7495768051412405E-5</v>
      </c>
      <c r="AB118" s="350">
        <f t="shared" si="120"/>
        <v>1.5583900631752099E-5</v>
      </c>
      <c r="AC118" s="350">
        <f t="shared" si="121"/>
        <v>1.7495768051412405E-5</v>
      </c>
      <c r="AD118" s="354">
        <f t="shared" si="83"/>
        <v>48.307778237820052</v>
      </c>
      <c r="AE118" s="354" t="str">
        <f t="shared" si="149"/>
        <v/>
      </c>
      <c r="AF118" s="354">
        <f t="shared" si="149"/>
        <v>48.307778237820052</v>
      </c>
      <c r="AG118" s="354" t="str">
        <f t="shared" si="149"/>
        <v/>
      </c>
      <c r="AH118" s="354" t="str">
        <f t="shared" si="149"/>
        <v/>
      </c>
      <c r="AI118" s="348">
        <f t="shared" si="148"/>
        <v>-7.7238059125349423E-2</v>
      </c>
      <c r="AJ118" s="355">
        <f t="shared" si="122"/>
        <v>2.3429892415654546E-5</v>
      </c>
      <c r="AK118" s="359">
        <f t="shared" si="123"/>
        <v>83.86045254816986</v>
      </c>
      <c r="AL118" s="355">
        <f t="shared" si="124"/>
        <v>-0.21395474518301399</v>
      </c>
      <c r="AM118" s="335">
        <f t="shared" si="125"/>
        <v>-13.736233159704003</v>
      </c>
      <c r="AN118" s="351">
        <f t="shared" si="84"/>
        <v>7.4795703837560321</v>
      </c>
      <c r="AQ118" s="266">
        <f t="shared" si="85"/>
        <v>28.022486324769421</v>
      </c>
      <c r="AR118" s="283">
        <f t="shared" si="86"/>
        <v>-11.47828821021303</v>
      </c>
      <c r="BL118" s="258">
        <v>3.8922719955444336</v>
      </c>
      <c r="BM118" s="260">
        <v>63.78863525390625</v>
      </c>
      <c r="BN118">
        <v>43.788810729980469</v>
      </c>
      <c r="BO118" s="258">
        <v>3.8814008235931396</v>
      </c>
      <c r="BP118" s="258">
        <v>145.82467651367187</v>
      </c>
      <c r="BQ118" s="260">
        <v>113.97744750976562</v>
      </c>
      <c r="BR118" s="258">
        <v>123.65927886962891</v>
      </c>
      <c r="BT118" s="258">
        <v>108.13836669921875</v>
      </c>
      <c r="BU118" s="258">
        <v>8.8502330780029297</v>
      </c>
      <c r="BV118" s="258">
        <v>12.354192733764648</v>
      </c>
      <c r="BW118" s="258">
        <v>43.539073944091797</v>
      </c>
      <c r="BX118" s="258">
        <v>100.17340087890625</v>
      </c>
      <c r="BY118" s="258">
        <v>9.6640472412109375</v>
      </c>
      <c r="BZ118" s="258">
        <v>4.6914777755737305</v>
      </c>
      <c r="CA118" s="258">
        <v>236.10792541503906</v>
      </c>
      <c r="CC118" s="283">
        <f t="shared" si="87"/>
        <v>25.183977127075195</v>
      </c>
      <c r="CD118" s="283">
        <f t="shared" si="88"/>
        <v>-33.21380615234375</v>
      </c>
      <c r="CF118" s="283">
        <f t="shared" si="126"/>
        <v>28.022486324769421</v>
      </c>
      <c r="CG118" s="272">
        <f t="shared" si="89"/>
        <v>26.71125975877543</v>
      </c>
      <c r="CH118" s="283">
        <f t="shared" si="127"/>
        <v>21.655239334890492</v>
      </c>
      <c r="CI118" s="272">
        <f t="shared" si="90"/>
        <v>-32.632385593861592</v>
      </c>
      <c r="CJ118" s="283">
        <f t="shared" si="128"/>
        <v>-6.1510597710470988E-2</v>
      </c>
      <c r="CK118" s="283">
        <f t="shared" si="129"/>
        <v>21.614285370255843</v>
      </c>
      <c r="CL118" s="283">
        <f t="shared" si="130"/>
        <v>-1.3311869081885552</v>
      </c>
      <c r="CM118" s="283">
        <f t="shared" si="131"/>
        <v>27.410821952664442</v>
      </c>
      <c r="CN118" s="283">
        <f t="shared" si="132"/>
        <v>-1.3311869081885552</v>
      </c>
      <c r="CO118" s="283">
        <f t="shared" si="91"/>
        <v>-343.43925986617131</v>
      </c>
      <c r="CP118" s="268">
        <f t="shared" si="92"/>
        <v>86</v>
      </c>
      <c r="CQ118" s="283">
        <f t="shared" si="133"/>
        <v>-25.743925986617132</v>
      </c>
      <c r="CR118" s="283">
        <f t="shared" si="134"/>
        <v>28.768671903727373</v>
      </c>
      <c r="CS118" s="283">
        <f t="shared" si="135"/>
        <v>1.2814169550630923</v>
      </c>
      <c r="CT118" s="283">
        <f t="shared" si="136"/>
        <v>-328.75751751583368</v>
      </c>
      <c r="CU118" s="283">
        <f t="shared" si="93"/>
        <v>-14.681742350337657</v>
      </c>
      <c r="CV118" s="283">
        <f t="shared" si="137"/>
        <v>7.1318257649662335</v>
      </c>
      <c r="CW118" s="283">
        <f t="shared" si="138"/>
        <v>21.653282608298763</v>
      </c>
      <c r="CX118" s="283">
        <f t="shared" si="139"/>
        <v>0.29110640071075045</v>
      </c>
      <c r="CZ118" s="283">
        <f t="shared" si="94"/>
        <v>9024</v>
      </c>
      <c r="DA118" s="283">
        <f t="shared" si="95"/>
        <v>1.5634430625700177E+22</v>
      </c>
      <c r="DB118" s="283">
        <f t="shared" si="96"/>
        <v>1.229206018331938E+22</v>
      </c>
      <c r="DC118" s="286">
        <f t="shared" si="140"/>
        <v>1.7325388547983352E+18</v>
      </c>
      <c r="DD118" s="286">
        <f t="shared" si="97"/>
        <v>1.3621520593217398E+18</v>
      </c>
      <c r="DE118" s="282">
        <f t="shared" si="141"/>
        <v>9.8482550041085456E-5</v>
      </c>
      <c r="DF118" s="282">
        <f t="shared" si="98"/>
        <v>7.4542219111464031E-5</v>
      </c>
      <c r="DG118" s="283">
        <f t="shared" si="142"/>
        <v>37.122366341457315</v>
      </c>
      <c r="DH118" s="283">
        <f t="shared" si="143"/>
        <v>1.2351257058557406E-4</v>
      </c>
      <c r="DL118" s="258">
        <v>95.388175964355469</v>
      </c>
      <c r="DM118" s="258">
        <v>3.0518043041229248</v>
      </c>
      <c r="DN118" s="258">
        <v>2208</v>
      </c>
      <c r="DO118" s="258">
        <v>1.6812734382896857E+22</v>
      </c>
      <c r="DP118" s="258">
        <v>7.5540569639458408E+21</v>
      </c>
      <c r="DR118" s="50">
        <v>169</v>
      </c>
      <c r="DS118" s="46">
        <v>0.32047369063606396</v>
      </c>
      <c r="DT118" s="46">
        <v>0.2823831034061775</v>
      </c>
      <c r="DU118" s="46">
        <v>0.3191307532657795</v>
      </c>
      <c r="DV118" s="51">
        <v>0.27725552435600048</v>
      </c>
      <c r="DW118" s="287">
        <f t="shared" si="144"/>
        <v>0.4271341750307549</v>
      </c>
      <c r="DX118" s="287">
        <f t="shared" si="99"/>
        <v>168.31956473799889</v>
      </c>
      <c r="DY118" s="281">
        <f t="shared" si="100"/>
        <v>41.291886782597459</v>
      </c>
      <c r="DZ118" s="287">
        <f t="shared" si="101"/>
        <v>41.384659427124205</v>
      </c>
      <c r="EA118" s="287">
        <f t="shared" si="102"/>
        <v>41.274652592622331</v>
      </c>
      <c r="EB118" s="287">
        <f t="shared" si="103"/>
        <v>41.379911534976038</v>
      </c>
      <c r="EC118" s="287">
        <f t="shared" si="104"/>
        <v>41.595854053271388</v>
      </c>
      <c r="ED118" s="287">
        <f t="shared" si="145"/>
        <v>-0.25785692143882954</v>
      </c>
      <c r="EE118" s="287">
        <f t="shared" si="105"/>
        <v>0.1100068345018741</v>
      </c>
      <c r="EF118" s="287">
        <f t="shared" si="106"/>
        <v>4.7478921481669545E-3</v>
      </c>
      <c r="EG118" s="287">
        <f t="shared" si="107"/>
        <v>4.7478921481669545E-3</v>
      </c>
      <c r="EH118" s="281">
        <f t="shared" si="146"/>
        <v>1.7234189975127379E-2</v>
      </c>
      <c r="EI118" s="281">
        <f t="shared" si="108"/>
        <v>-8.8024752378579763E-2</v>
      </c>
      <c r="EJ118" s="281">
        <f t="shared" si="109"/>
        <v>-0.30396727067392959</v>
      </c>
    </row>
    <row r="119" spans="3:140" x14ac:dyDescent="0.25">
      <c r="C119" s="50">
        <f t="shared" si="110"/>
        <v>87</v>
      </c>
      <c r="D119" s="51">
        <v>8.101158804385026</v>
      </c>
      <c r="E119" s="260">
        <f t="shared" si="111"/>
        <v>18.170942911781708</v>
      </c>
      <c r="F119" s="265">
        <f t="shared" si="112"/>
        <v>13.136391848868502</v>
      </c>
      <c r="G119" s="265">
        <f t="shared" si="113"/>
        <v>-3.0777441676209404E-2</v>
      </c>
      <c r="H119" s="50">
        <v>24.85096549987793</v>
      </c>
      <c r="I119" s="216">
        <v>-30.874088287353516</v>
      </c>
      <c r="J119" s="50">
        <v>9856</v>
      </c>
      <c r="K119" s="46">
        <v>3</v>
      </c>
      <c r="L119" s="46">
        <v>1.6791981479149754E+22</v>
      </c>
      <c r="M119" s="46">
        <v>1.332221126654368E+22</v>
      </c>
      <c r="N119" s="46">
        <v>154</v>
      </c>
      <c r="O119" s="46">
        <v>64</v>
      </c>
      <c r="P119" s="46">
        <v>0.45614356344991758</v>
      </c>
      <c r="Q119" s="46">
        <v>0.50973570164194593</v>
      </c>
      <c r="R119" s="46">
        <v>-0.30496424220294305</v>
      </c>
      <c r="S119" s="51"/>
      <c r="T119" s="315">
        <f t="shared" si="114"/>
        <v>48.175819355143403</v>
      </c>
      <c r="U119" s="315">
        <f t="shared" si="147"/>
        <v>0.26220974011791043</v>
      </c>
      <c r="V119" s="350">
        <f t="shared" si="115"/>
        <v>1.5426933287673077E-5</v>
      </c>
      <c r="W119" s="350">
        <f t="shared" si="82"/>
        <v>1.7239437961375335E-5</v>
      </c>
      <c r="X119" s="350">
        <f t="shared" si="116"/>
        <v>2.3134141261054509E-5</v>
      </c>
      <c r="Y119" s="360">
        <f t="shared" si="117"/>
        <v>48.480783597346345</v>
      </c>
      <c r="Z119" s="350">
        <f t="shared" si="118"/>
        <v>1.5334956044050085E-5</v>
      </c>
      <c r="AA119" s="350">
        <f t="shared" si="119"/>
        <v>1.7321305234117792E-5</v>
      </c>
      <c r="AB119" s="350">
        <f t="shared" si="120"/>
        <v>1.5334956044050085E-5</v>
      </c>
      <c r="AC119" s="350">
        <f t="shared" si="121"/>
        <v>1.7321305234117792E-5</v>
      </c>
      <c r="AD119" s="354">
        <f t="shared" si="83"/>
        <v>48.480783597346345</v>
      </c>
      <c r="AE119" s="354" t="str">
        <f t="shared" si="149"/>
        <v/>
      </c>
      <c r="AF119" s="354">
        <f t="shared" si="149"/>
        <v>48.480783597346345</v>
      </c>
      <c r="AG119" s="354" t="str">
        <f t="shared" si="149"/>
        <v/>
      </c>
      <c r="AH119" s="354" t="str">
        <f t="shared" si="149"/>
        <v/>
      </c>
      <c r="AI119" s="348">
        <f t="shared" si="148"/>
        <v>0.17300535952629303</v>
      </c>
      <c r="AJ119" s="355">
        <f t="shared" si="122"/>
        <v>2.3134141261054509E-5</v>
      </c>
      <c r="AK119" s="359">
        <f t="shared" si="123"/>
        <v>87.052864835364176</v>
      </c>
      <c r="AL119" s="355">
        <f t="shared" si="124"/>
        <v>5.286483536417563E-3</v>
      </c>
      <c r="AM119" s="335">
        <f t="shared" si="125"/>
        <v>-13.846571385629423</v>
      </c>
      <c r="AN119" s="351">
        <f t="shared" si="84"/>
        <v>7.3692321578306119</v>
      </c>
      <c r="AQ119" s="266">
        <f t="shared" si="85"/>
        <v>27.906865328689797</v>
      </c>
      <c r="AR119" s="283">
        <f t="shared" si="86"/>
        <v>-9.476091413409371</v>
      </c>
      <c r="BL119" s="258">
        <v>0.75115257501602173</v>
      </c>
      <c r="BM119" s="260">
        <v>46.716739654541016</v>
      </c>
      <c r="BN119">
        <v>34.386257171630859</v>
      </c>
      <c r="BO119" s="258">
        <v>11.62706184387207</v>
      </c>
      <c r="BP119" s="258">
        <v>145.58053588867187</v>
      </c>
      <c r="BQ119" s="260">
        <v>107.84365844726562</v>
      </c>
      <c r="BR119" s="258">
        <v>100.54777526855469</v>
      </c>
      <c r="BT119" s="258">
        <v>107.16178894042969</v>
      </c>
      <c r="BU119" s="258">
        <v>8.7485055923461914</v>
      </c>
      <c r="BV119" s="258">
        <v>12.172060966491699</v>
      </c>
      <c r="BW119" s="258">
        <v>42.826988220214844</v>
      </c>
      <c r="BX119" s="258">
        <v>99.423393249511719</v>
      </c>
      <c r="BY119" s="258">
        <v>10.172680854797363</v>
      </c>
      <c r="BZ119" s="258">
        <v>4.6638894081115723</v>
      </c>
      <c r="CA119" s="258">
        <v>231.02159118652344</v>
      </c>
      <c r="CC119" s="283">
        <f t="shared" si="87"/>
        <v>24.85096549987793</v>
      </c>
      <c r="CD119" s="283">
        <f t="shared" si="88"/>
        <v>-30.874088287353516</v>
      </c>
      <c r="CF119" s="283">
        <f t="shared" si="126"/>
        <v>27.906865328689797</v>
      </c>
      <c r="CG119" s="272">
        <f t="shared" si="89"/>
        <v>26.678470760708787</v>
      </c>
      <c r="CH119" s="283">
        <f t="shared" si="127"/>
        <v>21.573645497241159</v>
      </c>
      <c r="CI119" s="272">
        <f t="shared" si="90"/>
        <v>-32.078755064280706</v>
      </c>
      <c r="CJ119" s="283">
        <f t="shared" si="128"/>
        <v>-6.0467028747750382E-2</v>
      </c>
      <c r="CK119" s="283">
        <f t="shared" si="129"/>
        <v>21.534218067090233</v>
      </c>
      <c r="CL119" s="283">
        <f t="shared" si="130"/>
        <v>-1.3036994590926205</v>
      </c>
      <c r="CM119" s="283">
        <f t="shared" si="131"/>
        <v>27.330754649498832</v>
      </c>
      <c r="CN119" s="283">
        <f t="shared" si="132"/>
        <v>-1.3036994590926205</v>
      </c>
      <c r="CO119" s="283">
        <f t="shared" si="91"/>
        <v>-339.86904582248644</v>
      </c>
      <c r="CP119" s="268">
        <f t="shared" si="92"/>
        <v>87</v>
      </c>
      <c r="CQ119" s="283">
        <f t="shared" si="133"/>
        <v>-25.286904582248642</v>
      </c>
      <c r="CR119" s="283">
        <f t="shared" si="134"/>
        <v>28.742903043721697</v>
      </c>
      <c r="CS119" s="283">
        <f t="shared" si="135"/>
        <v>1.2862634112174725</v>
      </c>
      <c r="CT119" s="283">
        <f t="shared" si="136"/>
        <v>-325.03705183246353</v>
      </c>
      <c r="CU119" s="283">
        <f t="shared" si="93"/>
        <v>-14.83199399002288</v>
      </c>
      <c r="CV119" s="283">
        <f t="shared" si="137"/>
        <v>7.2168006009977113</v>
      </c>
      <c r="CW119" s="283">
        <f t="shared" si="138"/>
        <v>21.571649414667053</v>
      </c>
      <c r="CX119" s="283">
        <f t="shared" si="139"/>
        <v>0.29346477016560257</v>
      </c>
      <c r="CZ119" s="283">
        <f t="shared" si="94"/>
        <v>9856</v>
      </c>
      <c r="DA119" s="283">
        <f t="shared" si="95"/>
        <v>1.6791981479149754E+22</v>
      </c>
      <c r="DB119" s="283">
        <f t="shared" si="96"/>
        <v>1.332221126654368E+22</v>
      </c>
      <c r="DC119" s="286">
        <f t="shared" si="140"/>
        <v>1.7037318870890578E+18</v>
      </c>
      <c r="DD119" s="286">
        <f t="shared" si="97"/>
        <v>1.3516853963619804E+18</v>
      </c>
      <c r="DE119" s="282">
        <f t="shared" si="141"/>
        <v>9.6941555818718883E-5</v>
      </c>
      <c r="DF119" s="282">
        <f t="shared" si="98"/>
        <v>7.3982317517126738E-5</v>
      </c>
      <c r="DG119" s="283">
        <f t="shared" si="142"/>
        <v>37.349574589487098</v>
      </c>
      <c r="DH119" s="283">
        <f t="shared" si="143"/>
        <v>1.2194690873391891E-4</v>
      </c>
      <c r="DL119" s="258">
        <v>94.642066955566406</v>
      </c>
      <c r="DM119" s="258">
        <v>2.9500775337219238</v>
      </c>
      <c r="DN119" s="258">
        <v>2336</v>
      </c>
      <c r="DO119" s="258">
        <v>1.7648615228266324E+22</v>
      </c>
      <c r="DP119" s="258">
        <v>7.9284739357165077E+21</v>
      </c>
      <c r="DR119" s="50">
        <v>168</v>
      </c>
      <c r="DS119" s="46">
        <v>0.31949700891222071</v>
      </c>
      <c r="DT119" s="46">
        <v>0.28067391038945183</v>
      </c>
      <c r="DU119" s="46">
        <v>0.31644487852521058</v>
      </c>
      <c r="DV119" s="51">
        <v>0.27347088267610792</v>
      </c>
      <c r="DW119" s="287">
        <f t="shared" si="144"/>
        <v>0.42527189264888138</v>
      </c>
      <c r="DX119" s="287">
        <f t="shared" si="99"/>
        <v>167.58570035003783</v>
      </c>
      <c r="DY119" s="281">
        <f t="shared" si="100"/>
        <v>41.291017309015544</v>
      </c>
      <c r="DZ119" s="287">
        <f t="shared" si="101"/>
        <v>41.298879511921577</v>
      </c>
      <c r="EA119" s="287">
        <f t="shared" si="102"/>
        <v>41.269207048470882</v>
      </c>
      <c r="EB119" s="287">
        <f t="shared" si="103"/>
        <v>41.374294104742937</v>
      </c>
      <c r="EC119" s="287">
        <f t="shared" si="104"/>
        <v>41.591102248679839</v>
      </c>
      <c r="ED119" s="287">
        <f t="shared" si="145"/>
        <v>-0.34363683664145839</v>
      </c>
      <c r="EE119" s="287">
        <f t="shared" si="105"/>
        <v>2.9672463450694408E-2</v>
      </c>
      <c r="EF119" s="287">
        <f t="shared" si="106"/>
        <v>-7.5414592821360316E-2</v>
      </c>
      <c r="EG119" s="287">
        <f t="shared" si="107"/>
        <v>-7.5414592821360316E-2</v>
      </c>
      <c r="EH119" s="281">
        <f t="shared" si="146"/>
        <v>2.181026054466173E-2</v>
      </c>
      <c r="EI119" s="281">
        <f t="shared" si="108"/>
        <v>-8.3276795727392994E-2</v>
      </c>
      <c r="EJ119" s="281">
        <f t="shared" si="109"/>
        <v>-0.30008493966429484</v>
      </c>
    </row>
    <row r="120" spans="3:140" x14ac:dyDescent="0.25">
      <c r="C120" s="50">
        <f t="shared" si="110"/>
        <v>88</v>
      </c>
      <c r="D120" s="51">
        <v>2.650960082611836</v>
      </c>
      <c r="E120" s="260">
        <f t="shared" si="111"/>
        <v>8.4680637660392328</v>
      </c>
      <c r="F120" s="265">
        <f t="shared" si="112"/>
        <v>13.105788126921574</v>
      </c>
      <c r="G120" s="265">
        <f t="shared" si="113"/>
        <v>-3.0428932341628016E-2</v>
      </c>
      <c r="H120" s="50">
        <v>24.633188247680664</v>
      </c>
      <c r="I120" s="216">
        <v>-30.16200065612793</v>
      </c>
      <c r="J120" s="50">
        <v>9088</v>
      </c>
      <c r="K120" s="46">
        <v>3</v>
      </c>
      <c r="L120" s="46">
        <v>1.5330631173624518E+22</v>
      </c>
      <c r="M120" s="46">
        <v>1.2198095646908882E+22</v>
      </c>
      <c r="N120" s="46">
        <v>142</v>
      </c>
      <c r="O120" s="46">
        <v>64</v>
      </c>
      <c r="P120" s="46">
        <v>0.41585790148324481</v>
      </c>
      <c r="Q120" s="46">
        <v>0.46633705670512116</v>
      </c>
      <c r="R120" s="46">
        <v>-0.38690208128482118</v>
      </c>
      <c r="S120" s="51"/>
      <c r="T120" s="315">
        <f t="shared" si="114"/>
        <v>48.274890870513786</v>
      </c>
      <c r="U120" s="315">
        <f t="shared" si="147"/>
        <v>9.9071515370383167E-2</v>
      </c>
      <c r="V120" s="350">
        <f t="shared" si="115"/>
        <v>1.5253004015670659E-5</v>
      </c>
      <c r="W120" s="350">
        <f t="shared" si="82"/>
        <v>1.71044988521538E-5</v>
      </c>
      <c r="X120" s="350">
        <f t="shared" si="116"/>
        <v>2.2917635403448496E-5</v>
      </c>
      <c r="Y120" s="360">
        <f t="shared" si="117"/>
        <v>48.66179295179861</v>
      </c>
      <c r="Z120" s="350">
        <f t="shared" si="118"/>
        <v>1.5137155323274205E-5</v>
      </c>
      <c r="AA120" s="350">
        <f t="shared" si="119"/>
        <v>1.7207107287527075E-5</v>
      </c>
      <c r="AB120" s="350">
        <f t="shared" si="120"/>
        <v>1.5137155323274205E-5</v>
      </c>
      <c r="AC120" s="350">
        <f t="shared" si="121"/>
        <v>1.7207107287527075E-5</v>
      </c>
      <c r="AD120" s="354">
        <f t="shared" si="83"/>
        <v>48.66179295179861</v>
      </c>
      <c r="AE120" s="354" t="str">
        <f t="shared" si="149"/>
        <v/>
      </c>
      <c r="AF120" s="354">
        <f t="shared" si="149"/>
        <v>48.66179295179861</v>
      </c>
      <c r="AG120" s="354" t="str">
        <f t="shared" si="149"/>
        <v/>
      </c>
      <c r="AH120" s="354" t="str">
        <f t="shared" si="149"/>
        <v/>
      </c>
      <c r="AI120" s="348">
        <f t="shared" si="148"/>
        <v>0.1810093544522644</v>
      </c>
      <c r="AJ120" s="355">
        <f t="shared" si="122"/>
        <v>2.2917635403448496E-5</v>
      </c>
      <c r="AK120" s="359">
        <f t="shared" si="123"/>
        <v>90.392972268062977</v>
      </c>
      <c r="AL120" s="355">
        <f t="shared" si="124"/>
        <v>0.23929722680629767</v>
      </c>
      <c r="AM120" s="335">
        <f t="shared" si="125"/>
        <v>-13.92824292912406</v>
      </c>
      <c r="AN120" s="351">
        <f t="shared" si="84"/>
        <v>7.2875606143359732</v>
      </c>
      <c r="AQ120" s="266">
        <f t="shared" si="85"/>
        <v>27.830412515113075</v>
      </c>
      <c r="AR120" s="283">
        <f t="shared" si="86"/>
        <v>-9.1015248503703567</v>
      </c>
      <c r="BL120" s="258">
        <v>2.948387622833252</v>
      </c>
      <c r="BM120" s="260">
        <v>29.637510299682617</v>
      </c>
      <c r="BN120">
        <v>1.8363997936248779</v>
      </c>
      <c r="BO120" s="258">
        <v>18.601726531982422</v>
      </c>
      <c r="BP120" s="258">
        <v>145.64144897460937</v>
      </c>
      <c r="BQ120" s="260">
        <v>101.26320648193359</v>
      </c>
      <c r="BR120" s="258">
        <v>82.589111328125</v>
      </c>
      <c r="BT120" s="258">
        <v>106.55240631103516</v>
      </c>
      <c r="BU120" s="258">
        <v>8.6467790603637695</v>
      </c>
      <c r="BV120" s="258">
        <v>11.962584495544434</v>
      </c>
      <c r="BW120" s="258">
        <v>44.759796142578125</v>
      </c>
      <c r="BX120" s="258">
        <v>98.864791870117188</v>
      </c>
      <c r="BY120" s="258">
        <v>10.070954322814941</v>
      </c>
      <c r="BZ120" s="258">
        <v>4.6231174468994141</v>
      </c>
      <c r="CA120" s="258">
        <v>237.63383483886719</v>
      </c>
      <c r="CC120" s="283">
        <f t="shared" si="87"/>
        <v>24.633188247680664</v>
      </c>
      <c r="CD120" s="283">
        <f t="shared" si="88"/>
        <v>-30.16200065612793</v>
      </c>
      <c r="CF120" s="283">
        <f t="shared" si="126"/>
        <v>27.830412515113075</v>
      </c>
      <c r="CG120" s="272">
        <f t="shared" si="89"/>
        <v>26.645983989297495</v>
      </c>
      <c r="CH120" s="283">
        <f t="shared" si="127"/>
        <v>21.493106935905953</v>
      </c>
      <c r="CI120" s="272">
        <f t="shared" si="90"/>
        <v>-31.524613665398491</v>
      </c>
      <c r="CJ120" s="283">
        <f t="shared" si="128"/>
        <v>-5.9422496819083376E-2</v>
      </c>
      <c r="CK120" s="283">
        <f t="shared" si="129"/>
        <v>21.455171664125981</v>
      </c>
      <c r="CL120" s="283">
        <f t="shared" si="130"/>
        <v>-1.2764225872234312</v>
      </c>
      <c r="CM120" s="283">
        <f t="shared" si="131"/>
        <v>27.25170824653458</v>
      </c>
      <c r="CN120" s="283">
        <f t="shared" si="132"/>
        <v>-1.2764225872234312</v>
      </c>
      <c r="CO120" s="283">
        <f t="shared" si="91"/>
        <v>-336.30321343481864</v>
      </c>
      <c r="CP120" s="268">
        <f t="shared" si="92"/>
        <v>88</v>
      </c>
      <c r="CQ120" s="283">
        <f t="shared" si="133"/>
        <v>-24.830321343481867</v>
      </c>
      <c r="CR120" s="283">
        <f t="shared" si="134"/>
        <v>28.717391830400803</v>
      </c>
      <c r="CS120" s="283">
        <f t="shared" si="135"/>
        <v>1.2910832729967161</v>
      </c>
      <c r="CT120" s="283">
        <f t="shared" si="136"/>
        <v>-321.32826656962402</v>
      </c>
      <c r="CU120" s="283">
        <f t="shared" si="93"/>
        <v>-14.974946865194653</v>
      </c>
      <c r="CV120" s="283">
        <f t="shared" si="137"/>
        <v>7.302505313480534</v>
      </c>
      <c r="CW120" s="283">
        <f t="shared" si="138"/>
        <v>21.491070792528944</v>
      </c>
      <c r="CX120" s="283">
        <f t="shared" si="139"/>
        <v>0.29584108706845041</v>
      </c>
      <c r="CZ120" s="283">
        <f t="shared" si="94"/>
        <v>9088</v>
      </c>
      <c r="DA120" s="283">
        <f t="shared" si="95"/>
        <v>1.5330631173624518E+22</v>
      </c>
      <c r="DB120" s="283">
        <f t="shared" si="96"/>
        <v>1.2198095646908882E+22</v>
      </c>
      <c r="DC120" s="286">
        <f t="shared" si="140"/>
        <v>1.6869092400555146E+18</v>
      </c>
      <c r="DD120" s="286">
        <f t="shared" si="97"/>
        <v>1.3422200315700795E+18</v>
      </c>
      <c r="DE120" s="282">
        <f t="shared" si="141"/>
        <v>9.6041648471814994E-5</v>
      </c>
      <c r="DF120" s="282">
        <f t="shared" si="98"/>
        <v>7.3475979168567622E-5</v>
      </c>
      <c r="DG120" s="283">
        <f t="shared" si="142"/>
        <v>37.417538358108438</v>
      </c>
      <c r="DH120" s="283">
        <f t="shared" si="143"/>
        <v>1.2092442993855074E-4</v>
      </c>
      <c r="DL120" s="258">
        <v>94.020965576171875</v>
      </c>
      <c r="DM120" s="258">
        <v>3.2552580833435059</v>
      </c>
      <c r="DN120" s="258">
        <v>2336</v>
      </c>
      <c r="DO120" s="258">
        <v>1.7529862501269007E+22</v>
      </c>
      <c r="DP120" s="258">
        <v>7.8829328413825853E+21</v>
      </c>
      <c r="DR120" s="50">
        <v>167</v>
      </c>
      <c r="DS120" s="46">
        <v>0.31717738981809301</v>
      </c>
      <c r="DT120" s="46">
        <v>0.27811012086436332</v>
      </c>
      <c r="DU120" s="46">
        <v>0.31632279330973018</v>
      </c>
      <c r="DV120" s="51">
        <v>0.27359296789158832</v>
      </c>
      <c r="DW120" s="287">
        <f t="shared" si="144"/>
        <v>0.42183733350547498</v>
      </c>
      <c r="DX120" s="287">
        <f t="shared" si="99"/>
        <v>166.23225327443575</v>
      </c>
      <c r="DY120" s="281">
        <f t="shared" si="100"/>
        <v>41.289961231981749</v>
      </c>
      <c r="DZ120" s="287">
        <f t="shared" si="101"/>
        <v>41.245202019635478</v>
      </c>
      <c r="EA120" s="287">
        <f t="shared" si="102"/>
        <v>41.263694059972835</v>
      </c>
      <c r="EB120" s="287">
        <f t="shared" si="103"/>
        <v>41.368530871801809</v>
      </c>
      <c r="EC120" s="287">
        <f t="shared" si="104"/>
        <v>41.58607072877507</v>
      </c>
      <c r="ED120" s="287">
        <f t="shared" si="145"/>
        <v>-0.39731432892755691</v>
      </c>
      <c r="EE120" s="287">
        <f t="shared" si="105"/>
        <v>-1.8492040337356741E-2</v>
      </c>
      <c r="EF120" s="287">
        <f t="shared" si="106"/>
        <v>-0.12332885216633116</v>
      </c>
      <c r="EG120" s="287">
        <f t="shared" si="107"/>
        <v>-0.12332885216633116</v>
      </c>
      <c r="EH120" s="281">
        <f t="shared" si="146"/>
        <v>2.6267172008914486E-2</v>
      </c>
      <c r="EI120" s="281">
        <f t="shared" si="108"/>
        <v>-7.8569639820059933E-2</v>
      </c>
      <c r="EJ120" s="281">
        <f t="shared" si="109"/>
        <v>-0.29610949679332066</v>
      </c>
    </row>
    <row r="121" spans="3:140" x14ac:dyDescent="0.25">
      <c r="C121" s="50">
        <f t="shared" si="110"/>
        <v>89</v>
      </c>
      <c r="D121" s="51">
        <v>3.2620203978726852</v>
      </c>
      <c r="E121" s="260">
        <f t="shared" si="111"/>
        <v>10.269733448345423</v>
      </c>
      <c r="F121" s="265">
        <f t="shared" si="112"/>
        <v>13.075536077877167</v>
      </c>
      <c r="G121" s="265">
        <f t="shared" si="113"/>
        <v>-3.0074141809995687E-2</v>
      </c>
      <c r="H121" s="50">
        <v>24.384160995483398</v>
      </c>
      <c r="I121" s="216">
        <v>-33.925891876220703</v>
      </c>
      <c r="J121" s="50">
        <v>9344</v>
      </c>
      <c r="K121" s="46">
        <v>3</v>
      </c>
      <c r="L121" s="46">
        <v>1.5691501111004715E+22</v>
      </c>
      <c r="M121" s="46">
        <v>1.2303013104741463E+22</v>
      </c>
      <c r="N121" s="46">
        <v>146</v>
      </c>
      <c r="O121" s="46">
        <v>64</v>
      </c>
      <c r="P121" s="46">
        <v>0.42672282243789295</v>
      </c>
      <c r="Q121" s="46">
        <v>0.47164743941890985</v>
      </c>
      <c r="R121" s="46">
        <v>-0.35851035871186854</v>
      </c>
      <c r="S121" s="51"/>
      <c r="T121" s="315">
        <f t="shared" si="114"/>
        <v>47.862793545706133</v>
      </c>
      <c r="U121" s="315">
        <f t="shared" si="147"/>
        <v>-0.41209732480765382</v>
      </c>
      <c r="V121" s="350">
        <f t="shared" si="115"/>
        <v>1.5222703426009308E-5</v>
      </c>
      <c r="W121" s="350">
        <f t="shared" si="82"/>
        <v>1.6825322467854948E-5</v>
      </c>
      <c r="X121" s="350">
        <f t="shared" si="116"/>
        <v>2.2689693161070733E-5</v>
      </c>
      <c r="Y121" s="360">
        <f t="shared" si="117"/>
        <v>48.221303904418001</v>
      </c>
      <c r="Z121" s="350">
        <f t="shared" si="118"/>
        <v>1.511712693652666E-5</v>
      </c>
      <c r="AA121" s="350">
        <f t="shared" si="119"/>
        <v>1.692024376090605E-5</v>
      </c>
      <c r="AB121" s="350">
        <f t="shared" si="120"/>
        <v>1.511712693652666E-5</v>
      </c>
      <c r="AC121" s="350">
        <f t="shared" si="121"/>
        <v>1.692024376090605E-5</v>
      </c>
      <c r="AD121" s="354">
        <f t="shared" si="83"/>
        <v>48.221303904417994</v>
      </c>
      <c r="AE121" s="354" t="str">
        <f t="shared" si="149"/>
        <v/>
      </c>
      <c r="AF121" s="354">
        <f t="shared" si="149"/>
        <v>48.221303904417994</v>
      </c>
      <c r="AG121" s="354" t="str">
        <f t="shared" si="149"/>
        <v/>
      </c>
      <c r="AH121" s="354" t="str">
        <f t="shared" si="149"/>
        <v/>
      </c>
      <c r="AI121" s="348">
        <f t="shared" si="148"/>
        <v>-0.44048904738061623</v>
      </c>
      <c r="AJ121" s="355">
        <f t="shared" si="122"/>
        <v>2.2689693161070733E-5</v>
      </c>
      <c r="AK121" s="359">
        <f t="shared" si="123"/>
        <v>82.264769470862007</v>
      </c>
      <c r="AL121" s="355">
        <f t="shared" si="124"/>
        <v>-0.67352305291379932</v>
      </c>
      <c r="AM121" s="335">
        <f t="shared" si="125"/>
        <v>-14.015066591419686</v>
      </c>
      <c r="AN121" s="351">
        <f t="shared" si="84"/>
        <v>7.2007369520403488</v>
      </c>
      <c r="AQ121" s="266">
        <f t="shared" si="85"/>
        <v>27.742156341631098</v>
      </c>
      <c r="AR121" s="283">
        <f t="shared" si="86"/>
        <v>-13.202937138649705</v>
      </c>
      <c r="BL121" s="258">
        <v>3.0467967987060547</v>
      </c>
      <c r="BM121" s="260">
        <v>9.8397426605224609</v>
      </c>
      <c r="BN121">
        <v>43.267715454101563</v>
      </c>
      <c r="BO121" s="258">
        <v>15.678763389587402</v>
      </c>
      <c r="BP121" s="258">
        <v>144.975830078125</v>
      </c>
      <c r="BQ121" s="260">
        <v>93.02166748046875</v>
      </c>
      <c r="BR121" s="258">
        <v>63.586807250976563</v>
      </c>
      <c r="BT121" s="258">
        <v>105.61489105224609</v>
      </c>
      <c r="BU121" s="258">
        <v>9.3588666915893555</v>
      </c>
      <c r="BV121" s="258">
        <v>11.787777900695801</v>
      </c>
      <c r="BW121" s="258">
        <v>43.742530822753906</v>
      </c>
      <c r="BX121" s="258">
        <v>98.349159240722656</v>
      </c>
      <c r="BY121" s="258">
        <v>9.8675012588500977</v>
      </c>
      <c r="BZ121" s="258">
        <v>4.6343479156494141</v>
      </c>
      <c r="CA121" s="258">
        <v>234.27685546875</v>
      </c>
      <c r="CC121" s="283">
        <f t="shared" si="87"/>
        <v>24.384160995483398</v>
      </c>
      <c r="CD121" s="283">
        <f t="shared" si="88"/>
        <v>-33.925891876220703</v>
      </c>
      <c r="CF121" s="283">
        <f t="shared" si="126"/>
        <v>27.742156341631098</v>
      </c>
      <c r="CG121" s="272">
        <f t="shared" si="89"/>
        <v>26.613807694536973</v>
      </c>
      <c r="CH121" s="283">
        <f t="shared" si="127"/>
        <v>21.413634455999961</v>
      </c>
      <c r="CI121" s="272">
        <f t="shared" si="90"/>
        <v>-30.96999293674223</v>
      </c>
      <c r="CJ121" s="283">
        <f t="shared" si="128"/>
        <v>-5.8377061375078303E-2</v>
      </c>
      <c r="CK121" s="283">
        <f t="shared" si="129"/>
        <v>21.377157254771621</v>
      </c>
      <c r="CL121" s="283">
        <f t="shared" si="130"/>
        <v>-1.2493551616549443</v>
      </c>
      <c r="CM121" s="283">
        <f t="shared" si="131"/>
        <v>27.17369383718022</v>
      </c>
      <c r="CN121" s="283">
        <f t="shared" si="132"/>
        <v>-1.2493551616549443</v>
      </c>
      <c r="CO121" s="283">
        <f t="shared" si="91"/>
        <v>-332.74200707897944</v>
      </c>
      <c r="CP121" s="268">
        <f t="shared" si="92"/>
        <v>89</v>
      </c>
      <c r="CQ121" s="283">
        <f t="shared" si="133"/>
        <v>-24.374200707897941</v>
      </c>
      <c r="CR121" s="283">
        <f t="shared" si="134"/>
        <v>28.692144210127889</v>
      </c>
      <c r="CS121" s="283">
        <f t="shared" si="135"/>
        <v>1.295874873865827</v>
      </c>
      <c r="CT121" s="283">
        <f t="shared" si="136"/>
        <v>-317.63133623366593</v>
      </c>
      <c r="CU121" s="283">
        <f t="shared" si="93"/>
        <v>-15.110670845313493</v>
      </c>
      <c r="CV121" s="283">
        <f t="shared" si="137"/>
        <v>7.3889329154686507</v>
      </c>
      <c r="CW121" s="283">
        <f t="shared" si="138"/>
        <v>21.411557539378983</v>
      </c>
      <c r="CX121" s="283">
        <f t="shared" si="139"/>
        <v>0.29823539872360494</v>
      </c>
      <c r="CZ121" s="283">
        <f t="shared" si="94"/>
        <v>9344</v>
      </c>
      <c r="DA121" s="283">
        <f t="shared" si="95"/>
        <v>1.5691501111004715E+22</v>
      </c>
      <c r="DB121" s="283">
        <f t="shared" si="96"/>
        <v>1.2303013104741463E+22</v>
      </c>
      <c r="DC121" s="286">
        <f t="shared" si="140"/>
        <v>1.6793130469825252E+18</v>
      </c>
      <c r="DD121" s="286">
        <f t="shared" si="97"/>
        <v>1.316675203846475E+18</v>
      </c>
      <c r="DE121" s="282">
        <f t="shared" si="141"/>
        <v>9.5635299224799738E-5</v>
      </c>
      <c r="DF121" s="282">
        <f t="shared" si="98"/>
        <v>7.2109489216182034E-5</v>
      </c>
      <c r="DG121" s="283">
        <f t="shared" si="142"/>
        <v>37.01647433735085</v>
      </c>
      <c r="DH121" s="283">
        <f t="shared" si="143"/>
        <v>1.1977432484817292E-4</v>
      </c>
      <c r="DL121" s="258">
        <v>93.161575317382813</v>
      </c>
      <c r="DM121" s="258">
        <v>3.7638921737670898</v>
      </c>
      <c r="DN121" s="258">
        <v>2592</v>
      </c>
      <c r="DO121" s="258">
        <v>1.9263306433700716E+22</v>
      </c>
      <c r="DP121" s="258">
        <v>8.6894137397769855E+21</v>
      </c>
      <c r="DR121" s="50">
        <v>166</v>
      </c>
      <c r="DS121" s="46">
        <v>0.31620070809424977</v>
      </c>
      <c r="DT121" s="46">
        <v>0.27652301306311805</v>
      </c>
      <c r="DU121" s="46">
        <v>0.30973019167378829</v>
      </c>
      <c r="DV121" s="51">
        <v>0.26907581491881333</v>
      </c>
      <c r="DW121" s="287">
        <f t="shared" si="144"/>
        <v>0.42005697774565098</v>
      </c>
      <c r="DX121" s="287">
        <f t="shared" si="99"/>
        <v>165.53067348033292</v>
      </c>
      <c r="DY121" s="281">
        <f t="shared" si="100"/>
        <v>41.288707008129975</v>
      </c>
      <c r="DZ121" s="287">
        <f t="shared" si="101"/>
        <v>41.170259881202362</v>
      </c>
      <c r="EA121" s="287">
        <f t="shared" si="102"/>
        <v>41.258113627128182</v>
      </c>
      <c r="EB121" s="287">
        <f t="shared" si="103"/>
        <v>41.362621836152655</v>
      </c>
      <c r="EC121" s="287">
        <f t="shared" si="104"/>
        <v>41.580759493557075</v>
      </c>
      <c r="ED121" s="287">
        <f t="shared" si="145"/>
        <v>-0.47225646736067262</v>
      </c>
      <c r="EE121" s="287">
        <f t="shared" si="105"/>
        <v>-8.7853745925819737E-2</v>
      </c>
      <c r="EF121" s="287">
        <f t="shared" si="106"/>
        <v>-0.19236195495029307</v>
      </c>
      <c r="EG121" s="287">
        <f t="shared" si="107"/>
        <v>-0.19236195495029307</v>
      </c>
      <c r="EH121" s="281">
        <f t="shared" si="146"/>
        <v>3.0593381001793318E-2</v>
      </c>
      <c r="EI121" s="281">
        <f t="shared" si="108"/>
        <v>-7.3914828022680013E-2</v>
      </c>
      <c r="EJ121" s="281">
        <f t="shared" si="109"/>
        <v>-0.29205248542709938</v>
      </c>
    </row>
    <row r="122" spans="3:140" x14ac:dyDescent="0.25">
      <c r="C122" s="50">
        <f t="shared" si="110"/>
        <v>90</v>
      </c>
      <c r="D122" s="51">
        <v>2.535903909815914</v>
      </c>
      <c r="E122" s="260">
        <f t="shared" si="111"/>
        <v>8.0826558656817156</v>
      </c>
      <c r="F122" s="265">
        <f t="shared" si="112"/>
        <v>13.045641845721395</v>
      </c>
      <c r="G122" s="265">
        <f t="shared" si="113"/>
        <v>-2.971334389823508E-2</v>
      </c>
      <c r="H122" s="50">
        <v>24.155641555786133</v>
      </c>
      <c r="I122" s="216">
        <v>-33.417259216308594</v>
      </c>
      <c r="J122" s="50">
        <v>9344</v>
      </c>
      <c r="K122" s="46">
        <v>3</v>
      </c>
      <c r="L122" s="46">
        <v>1.5531819046061719E+22</v>
      </c>
      <c r="M122" s="46">
        <v>1.2202707403297127E+22</v>
      </c>
      <c r="N122" s="46">
        <v>146</v>
      </c>
      <c r="O122" s="46">
        <v>64</v>
      </c>
      <c r="P122" s="46">
        <v>0.42220594518708415</v>
      </c>
      <c r="Q122" s="46">
        <v>0.46755783434047488</v>
      </c>
      <c r="R122" s="46">
        <v>-0.35851035871186854</v>
      </c>
      <c r="S122" s="51"/>
      <c r="T122" s="315">
        <f t="shared" si="114"/>
        <v>47.917881256312533</v>
      </c>
      <c r="U122" s="315">
        <f t="shared" si="147"/>
        <v>5.5087710606400719E-2</v>
      </c>
      <c r="V122" s="350">
        <f t="shared" si="115"/>
        <v>1.5061570533215044E-5</v>
      </c>
      <c r="W122" s="350">
        <f t="shared" si="82"/>
        <v>1.6679431875730413E-5</v>
      </c>
      <c r="X122" s="350">
        <f t="shared" si="116"/>
        <v>2.2473414396218112E-5</v>
      </c>
      <c r="Y122" s="360">
        <f t="shared" si="117"/>
        <v>48.276391615024401</v>
      </c>
      <c r="Z122" s="350">
        <f t="shared" si="118"/>
        <v>1.4956910056727538E-5</v>
      </c>
      <c r="AA122" s="350">
        <f t="shared" si="119"/>
        <v>1.6773347792826155E-5</v>
      </c>
      <c r="AB122" s="350">
        <f t="shared" si="120"/>
        <v>1.4956910056727538E-5</v>
      </c>
      <c r="AC122" s="350">
        <f t="shared" si="121"/>
        <v>1.6773347792826155E-5</v>
      </c>
      <c r="AD122" s="354">
        <f t="shared" si="83"/>
        <v>48.276391615024409</v>
      </c>
      <c r="AE122" s="354" t="str">
        <f t="shared" si="149"/>
        <v/>
      </c>
      <c r="AF122" s="354">
        <f t="shared" si="149"/>
        <v>48.276391615024409</v>
      </c>
      <c r="AG122" s="354" t="str">
        <f t="shared" si="149"/>
        <v/>
      </c>
      <c r="AH122" s="354" t="str">
        <f t="shared" si="149"/>
        <v/>
      </c>
      <c r="AI122" s="348">
        <f t="shared" si="148"/>
        <v>5.508771060641493E-2</v>
      </c>
      <c r="AJ122" s="355">
        <f t="shared" si="122"/>
        <v>2.2473414396218112E-5</v>
      </c>
      <c r="AK122" s="359">
        <f t="shared" si="123"/>
        <v>83.281285286874095</v>
      </c>
      <c r="AL122" s="355">
        <f t="shared" si="124"/>
        <v>-0.67187147131259051</v>
      </c>
      <c r="AM122" s="335">
        <f t="shared" si="125"/>
        <v>-14.098257848389714</v>
      </c>
      <c r="AN122" s="351">
        <f t="shared" si="84"/>
        <v>7.1175456950703175</v>
      </c>
      <c r="AQ122" s="266">
        <f t="shared" si="85"/>
        <v>27.660371530251386</v>
      </c>
      <c r="AR122" s="283">
        <f t="shared" si="86"/>
        <v>-13.031825546924171</v>
      </c>
      <c r="BL122" s="258">
        <v>3.162285327911377</v>
      </c>
      <c r="BM122" s="260">
        <v>171.27337646484375</v>
      </c>
      <c r="BN122">
        <v>30.680299758911133</v>
      </c>
      <c r="BO122" s="258">
        <v>14.925347328186035</v>
      </c>
      <c r="BP122" s="258">
        <v>143.49992370605469</v>
      </c>
      <c r="BQ122" s="260">
        <v>88.078041076660156</v>
      </c>
      <c r="BR122" s="258">
        <v>39.378738403320313</v>
      </c>
      <c r="BT122" s="258">
        <v>105.13441467285156</v>
      </c>
      <c r="BU122" s="258">
        <v>10.274408340454102</v>
      </c>
      <c r="BV122" s="258">
        <v>11.629083633422852</v>
      </c>
      <c r="BW122" s="258">
        <v>44.861522674560547</v>
      </c>
      <c r="BX122" s="258">
        <v>97.411643981933594</v>
      </c>
      <c r="BY122" s="258">
        <v>9.8675012588500977</v>
      </c>
      <c r="BZ122" s="258">
        <v>4.6204319000244141</v>
      </c>
      <c r="CA122" s="258">
        <v>235.09066772460937</v>
      </c>
      <c r="CC122" s="283">
        <f t="shared" si="87"/>
        <v>24.155641555786133</v>
      </c>
      <c r="CD122" s="283">
        <f t="shared" si="88"/>
        <v>-33.417259216308594</v>
      </c>
      <c r="CF122" s="283">
        <f t="shared" si="126"/>
        <v>27.660371530251386</v>
      </c>
      <c r="CG122" s="272">
        <f t="shared" si="89"/>
        <v>26.581949802075528</v>
      </c>
      <c r="CH122" s="283">
        <f t="shared" si="127"/>
        <v>21.335237912366118</v>
      </c>
      <c r="CI122" s="272">
        <f t="shared" si="90"/>
        <v>-30.414924115047853</v>
      </c>
      <c r="CJ122" s="283">
        <f t="shared" si="128"/>
        <v>-5.7330781295595226E-2</v>
      </c>
      <c r="CK122" s="283">
        <f t="shared" si="129"/>
        <v>21.30018498782913</v>
      </c>
      <c r="CL122" s="283">
        <f t="shared" si="130"/>
        <v>-1.2224959147265106</v>
      </c>
      <c r="CM122" s="283">
        <f t="shared" si="131"/>
        <v>27.09672157023773</v>
      </c>
      <c r="CN122" s="283">
        <f t="shared" si="132"/>
        <v>-1.2224959147265106</v>
      </c>
      <c r="CO122" s="283">
        <f t="shared" si="91"/>
        <v>-329.18566185008257</v>
      </c>
      <c r="CP122" s="268">
        <f t="shared" si="92"/>
        <v>90</v>
      </c>
      <c r="CQ122" s="283">
        <f t="shared" si="133"/>
        <v>-23.918566185008256</v>
      </c>
      <c r="CR122" s="283">
        <f t="shared" si="134"/>
        <v>28.667165857002161</v>
      </c>
      <c r="CS122" s="283">
        <f t="shared" si="135"/>
        <v>1.3006365789618897</v>
      </c>
      <c r="CT122" s="283">
        <f t="shared" si="136"/>
        <v>-313.94642612316363</v>
      </c>
      <c r="CU122" s="283">
        <f t="shared" si="93"/>
        <v>-15.23923572691892</v>
      </c>
      <c r="CV122" s="283">
        <f t="shared" si="137"/>
        <v>7.476076427308108</v>
      </c>
      <c r="CW122" s="283">
        <f t="shared" si="138"/>
        <v>21.333119502363147</v>
      </c>
      <c r="CX122" s="283">
        <f t="shared" si="139"/>
        <v>0.30064775927615817</v>
      </c>
      <c r="CZ122" s="283">
        <f t="shared" si="94"/>
        <v>9344</v>
      </c>
      <c r="DA122" s="283">
        <f t="shared" si="95"/>
        <v>1.5531819046061719E+22</v>
      </c>
      <c r="DB122" s="283">
        <f t="shared" si="96"/>
        <v>1.2202707403297127E+22</v>
      </c>
      <c r="DC122" s="286">
        <f t="shared" si="140"/>
        <v>1.6622237848953039E+18</v>
      </c>
      <c r="DD122" s="286">
        <f t="shared" si="97"/>
        <v>1.305940432715874E+18</v>
      </c>
      <c r="DE122" s="282">
        <f t="shared" si="141"/>
        <v>9.4721129625045754E-5</v>
      </c>
      <c r="DF122" s="282">
        <f t="shared" si="98"/>
        <v>7.1535245496480971E-5</v>
      </c>
      <c r="DG122" s="283">
        <f t="shared" si="142"/>
        <v>37.060814545547657</v>
      </c>
      <c r="DH122" s="283">
        <f t="shared" si="143"/>
        <v>1.1869870995797099E-4</v>
      </c>
      <c r="DL122" s="258">
        <v>92.360786437988281</v>
      </c>
      <c r="DM122" s="258">
        <v>2.9500775337219238</v>
      </c>
      <c r="DN122" s="258">
        <v>2592</v>
      </c>
      <c r="DO122" s="258">
        <v>1.9111118472888621E+22</v>
      </c>
      <c r="DP122" s="258">
        <v>8.5824786385245475E+21</v>
      </c>
      <c r="DR122" s="50">
        <v>165</v>
      </c>
      <c r="DS122" s="46">
        <v>0.31375900378464167</v>
      </c>
      <c r="DT122" s="46">
        <v>0.27493590526187278</v>
      </c>
      <c r="DU122" s="46">
        <v>0.30667806128677816</v>
      </c>
      <c r="DV122" s="51">
        <v>0.26638994017824441</v>
      </c>
      <c r="DW122" s="287">
        <f t="shared" si="144"/>
        <v>0.41717438135400436</v>
      </c>
      <c r="DX122" s="287">
        <f t="shared" si="99"/>
        <v>164.39473681611645</v>
      </c>
      <c r="DY122" s="281">
        <f t="shared" si="100"/>
        <v>41.287243626843548</v>
      </c>
      <c r="DZ122" s="287">
        <f t="shared" si="101"/>
        <v>41.226936343248745</v>
      </c>
      <c r="EA122" s="287">
        <f t="shared" si="102"/>
        <v>41.252465749936924</v>
      </c>
      <c r="EB122" s="287">
        <f t="shared" si="103"/>
        <v>41.356566997795483</v>
      </c>
      <c r="EC122" s="287">
        <f t="shared" si="104"/>
        <v>41.575168543025868</v>
      </c>
      <c r="ED122" s="287">
        <f t="shared" si="145"/>
        <v>-0.41558000531428974</v>
      </c>
      <c r="EE122" s="287">
        <f t="shared" si="105"/>
        <v>-2.5529406688178824E-2</v>
      </c>
      <c r="EF122" s="287">
        <f t="shared" si="106"/>
        <v>-0.12963065454673739</v>
      </c>
      <c r="EG122" s="287">
        <f t="shared" si="107"/>
        <v>-0.12963065454673739</v>
      </c>
      <c r="EH122" s="281">
        <f t="shared" si="146"/>
        <v>3.4777876906623817E-2</v>
      </c>
      <c r="EI122" s="281">
        <f t="shared" si="108"/>
        <v>-6.9323370951934749E-2</v>
      </c>
      <c r="EJ122" s="281">
        <f t="shared" si="109"/>
        <v>-0.28792491618231963</v>
      </c>
    </row>
    <row r="123" spans="3:140" x14ac:dyDescent="0.25">
      <c r="C123" s="50">
        <f t="shared" si="110"/>
        <v>91</v>
      </c>
      <c r="D123" s="51">
        <v>6.8711431968311256</v>
      </c>
      <c r="E123" s="260">
        <f t="shared" si="111"/>
        <v>16.740579989434249</v>
      </c>
      <c r="F123" s="265">
        <f t="shared" si="112"/>
        <v>13.016111302435334</v>
      </c>
      <c r="G123" s="265">
        <f t="shared" si="113"/>
        <v>-2.9346808802467199E-2</v>
      </c>
      <c r="H123" s="50">
        <v>23.884153366088867</v>
      </c>
      <c r="I123" s="216">
        <v>-30.670633316040039</v>
      </c>
      <c r="J123" s="50">
        <v>9152</v>
      </c>
      <c r="K123" s="46">
        <v>3</v>
      </c>
      <c r="L123" s="46">
        <v>1.4982443566311995E+22</v>
      </c>
      <c r="M123" s="46">
        <v>1.1894872664381751E+22</v>
      </c>
      <c r="N123" s="46">
        <v>143</v>
      </c>
      <c r="O123" s="46">
        <v>64</v>
      </c>
      <c r="P123" s="46">
        <v>0.40651895257278886</v>
      </c>
      <c r="Q123" s="46">
        <v>0.45480070805102851</v>
      </c>
      <c r="R123" s="46">
        <v>-0.37970298412167747</v>
      </c>
      <c r="S123" s="51"/>
      <c r="T123" s="315">
        <f t="shared" si="114"/>
        <v>48.208389293908375</v>
      </c>
      <c r="U123" s="315">
        <f t="shared" si="147"/>
        <v>0.29050803759584198</v>
      </c>
      <c r="V123" s="350">
        <f t="shared" si="115"/>
        <v>1.4806197281934326E-5</v>
      </c>
      <c r="W123" s="350">
        <f t="shared" si="82"/>
        <v>1.6564711103257159E-5</v>
      </c>
      <c r="X123" s="350">
        <f t="shared" si="116"/>
        <v>2.2217406056646902E-5</v>
      </c>
      <c r="Y123" s="360">
        <f t="shared" si="117"/>
        <v>48.588092278030054</v>
      </c>
      <c r="Z123" s="350">
        <f t="shared" si="118"/>
        <v>1.4696097502704977E-5</v>
      </c>
      <c r="AA123" s="350">
        <f t="shared" si="119"/>
        <v>1.6662468306854149E-5</v>
      </c>
      <c r="AB123" s="350">
        <f t="shared" si="120"/>
        <v>1.4696097502704977E-5</v>
      </c>
      <c r="AC123" s="350">
        <f t="shared" si="121"/>
        <v>1.6662468306854149E-5</v>
      </c>
      <c r="AD123" s="354">
        <f t="shared" si="83"/>
        <v>48.588092278030054</v>
      </c>
      <c r="AE123" s="354" t="str">
        <f t="shared" si="149"/>
        <v/>
      </c>
      <c r="AF123" s="354">
        <f t="shared" si="149"/>
        <v>48.588092278030054</v>
      </c>
      <c r="AG123" s="354" t="str">
        <f t="shared" si="149"/>
        <v/>
      </c>
      <c r="AH123" s="354" t="str">
        <f t="shared" si="149"/>
        <v/>
      </c>
      <c r="AI123" s="348">
        <f t="shared" si="148"/>
        <v>0.31170066300564514</v>
      </c>
      <c r="AJ123" s="355">
        <f t="shared" si="122"/>
        <v>2.2217406056646902E-5</v>
      </c>
      <c r="AK123" s="359">
        <f t="shared" si="123"/>
        <v>89.032997425910935</v>
      </c>
      <c r="AL123" s="355">
        <f t="shared" si="124"/>
        <v>-0.19670025740890651</v>
      </c>
      <c r="AM123" s="335">
        <f t="shared" si="125"/>
        <v>-14.197771998498165</v>
      </c>
      <c r="AN123" s="351">
        <f t="shared" si="84"/>
        <v>7.0180315449618691</v>
      </c>
      <c r="AQ123" s="266">
        <f t="shared" si="85"/>
        <v>27.562197024631505</v>
      </c>
      <c r="AR123" s="283">
        <f t="shared" si="86"/>
        <v>-10.622720714842188</v>
      </c>
      <c r="BL123" s="258">
        <v>1.5326477289199829</v>
      </c>
      <c r="BM123" s="260">
        <v>151.19503784179687</v>
      </c>
      <c r="BN123">
        <v>5.5963296890258789</v>
      </c>
      <c r="BO123" s="258">
        <v>18.737163543701172</v>
      </c>
      <c r="BP123" s="258">
        <v>144.201904296875</v>
      </c>
      <c r="BQ123" s="260">
        <v>81.373512268066406</v>
      </c>
      <c r="BR123" s="258">
        <v>126.80526733398438</v>
      </c>
      <c r="BT123" s="258">
        <v>104.34534454345703</v>
      </c>
      <c r="BU123" s="258">
        <v>10.884768486022949</v>
      </c>
      <c r="BV123" s="258">
        <v>11.509941101074219</v>
      </c>
      <c r="BW123" s="258">
        <v>46.183971405029297</v>
      </c>
      <c r="BX123" s="258">
        <v>96.571784973144531</v>
      </c>
      <c r="BY123" s="258">
        <v>10.274408340454102</v>
      </c>
      <c r="BZ123" s="258">
        <v>4.5515832901000977</v>
      </c>
      <c r="CA123" s="258">
        <v>238.75282287597656</v>
      </c>
      <c r="CC123" s="283">
        <f t="shared" si="87"/>
        <v>23.884153366088867</v>
      </c>
      <c r="CD123" s="283">
        <f t="shared" si="88"/>
        <v>-30.670633316040039</v>
      </c>
      <c r="CF123" s="283">
        <f t="shared" si="126"/>
        <v>27.562197024631505</v>
      </c>
      <c r="CG123" s="272">
        <f t="shared" si="89"/>
        <v>26.550417917411984</v>
      </c>
      <c r="CH123" s="283">
        <f t="shared" si="127"/>
        <v>21.257926242485826</v>
      </c>
      <c r="CI123" s="272">
        <f t="shared" si="90"/>
        <v>-29.859438135677543</v>
      </c>
      <c r="CJ123" s="283">
        <f t="shared" si="128"/>
        <v>-5.6283714892418082E-2</v>
      </c>
      <c r="CK123" s="283">
        <f t="shared" si="129"/>
        <v>21.224264099725012</v>
      </c>
      <c r="CL123" s="283">
        <f t="shared" si="130"/>
        <v>-1.1958434496586676</v>
      </c>
      <c r="CM123" s="283">
        <f t="shared" si="131"/>
        <v>27.020800682133611</v>
      </c>
      <c r="CN123" s="283">
        <f t="shared" si="132"/>
        <v>-1.1958434496586676</v>
      </c>
      <c r="CO123" s="283">
        <f t="shared" si="91"/>
        <v>-325.6344037299059</v>
      </c>
      <c r="CP123" s="268">
        <f t="shared" si="92"/>
        <v>91</v>
      </c>
      <c r="CQ123" s="283">
        <f t="shared" si="133"/>
        <v>-23.463440372990593</v>
      </c>
      <c r="CR123" s="283">
        <f t="shared" si="134"/>
        <v>28.642462177620786</v>
      </c>
      <c r="CS123" s="283">
        <f t="shared" si="135"/>
        <v>1.3053667856941893</v>
      </c>
      <c r="CT123" s="283">
        <f t="shared" si="136"/>
        <v>-310.27369255049257</v>
      </c>
      <c r="CU123" s="283">
        <f t="shared" si="93"/>
        <v>-15.360711179413357</v>
      </c>
      <c r="CV123" s="283">
        <f t="shared" si="137"/>
        <v>7.563928882058665</v>
      </c>
      <c r="CW123" s="283">
        <f t="shared" si="138"/>
        <v>21.255765611186604</v>
      </c>
      <c r="CX123" s="283">
        <f t="shared" si="139"/>
        <v>0.30307822961168795</v>
      </c>
      <c r="CZ123" s="283">
        <f t="shared" si="94"/>
        <v>9152</v>
      </c>
      <c r="DA123" s="283">
        <f t="shared" si="95"/>
        <v>1.4982443566311995E+22</v>
      </c>
      <c r="DB123" s="283">
        <f t="shared" si="96"/>
        <v>1.1894872664381751E+22</v>
      </c>
      <c r="DC123" s="286">
        <f t="shared" si="140"/>
        <v>1.6370676973680064E+18</v>
      </c>
      <c r="DD123" s="286">
        <f t="shared" si="97"/>
        <v>1.299701995671083E+18</v>
      </c>
      <c r="DE123" s="282">
        <f t="shared" si="141"/>
        <v>9.3375434863690203E-5</v>
      </c>
      <c r="DF123" s="282">
        <f t="shared" si="98"/>
        <v>7.1201527781390665E-5</v>
      </c>
      <c r="DG123" s="283">
        <f t="shared" si="142"/>
        <v>37.326590879137612</v>
      </c>
      <c r="DH123" s="283">
        <f t="shared" si="143"/>
        <v>1.1742499476000583E-4</v>
      </c>
      <c r="DL123" s="258">
        <v>91.704521179199219</v>
      </c>
      <c r="DM123" s="258">
        <v>3.8656189441680908</v>
      </c>
      <c r="DN123" s="258">
        <v>2592</v>
      </c>
      <c r="DO123" s="258">
        <v>1.8961236390270648E+22</v>
      </c>
      <c r="DP123" s="258">
        <v>8.555096334969341E+21</v>
      </c>
      <c r="DR123" s="50">
        <v>164</v>
      </c>
      <c r="DS123" s="46">
        <v>0.31180564033695518</v>
      </c>
      <c r="DT123" s="46">
        <v>0.27359296789158832</v>
      </c>
      <c r="DU123" s="46">
        <v>0.3098522768892687</v>
      </c>
      <c r="DV123" s="51">
        <v>0.26712245147112684</v>
      </c>
      <c r="DW123" s="287">
        <f t="shared" si="144"/>
        <v>0.41482028569691037</v>
      </c>
      <c r="DX123" s="287">
        <f t="shared" si="99"/>
        <v>163.46706495205842</v>
      </c>
      <c r="DY123" s="281">
        <f t="shared" si="100"/>
        <v>41.285560629831693</v>
      </c>
      <c r="DZ123" s="287">
        <f t="shared" si="101"/>
        <v>41.265240405492122</v>
      </c>
      <c r="EA123" s="287">
        <f t="shared" si="102"/>
        <v>41.246750428399061</v>
      </c>
      <c r="EB123" s="287">
        <f t="shared" si="103"/>
        <v>41.350366356730284</v>
      </c>
      <c r="EC123" s="287">
        <f t="shared" si="104"/>
        <v>41.569297877181427</v>
      </c>
      <c r="ED123" s="287">
        <f t="shared" si="145"/>
        <v>-0.37727594307091294</v>
      </c>
      <c r="EE123" s="287">
        <f t="shared" si="105"/>
        <v>1.8489977093061327E-2</v>
      </c>
      <c r="EF123" s="287">
        <f t="shared" si="106"/>
        <v>-8.512595123816169E-2</v>
      </c>
      <c r="EG123" s="287">
        <f t="shared" si="107"/>
        <v>-8.512595123816169E-2</v>
      </c>
      <c r="EH123" s="281">
        <f t="shared" si="146"/>
        <v>3.8810201432632141E-2</v>
      </c>
      <c r="EI123" s="281">
        <f t="shared" si="108"/>
        <v>-6.4805726898590876E-2</v>
      </c>
      <c r="EJ123" s="281">
        <f t="shared" si="109"/>
        <v>-0.28373724734973393</v>
      </c>
    </row>
    <row r="124" spans="3:140" x14ac:dyDescent="0.25">
      <c r="C124" s="50">
        <f t="shared" si="110"/>
        <v>92</v>
      </c>
      <c r="D124" s="51">
        <v>2.633054575283889</v>
      </c>
      <c r="E124" s="260">
        <f t="shared" si="111"/>
        <v>8.4091972162953592</v>
      </c>
      <c r="F124" s="265">
        <f t="shared" si="112"/>
        <v>12.986950051606913</v>
      </c>
      <c r="G124" s="265">
        <f t="shared" si="113"/>
        <v>-2.8974803115841073E-2</v>
      </c>
      <c r="H124" s="50">
        <v>23.646844863891602</v>
      </c>
      <c r="I124" s="216">
        <v>-31.077541351318359</v>
      </c>
      <c r="J124" s="50">
        <v>9536</v>
      </c>
      <c r="K124" s="46">
        <v>3</v>
      </c>
      <c r="L124" s="46">
        <v>1.5438430979199752E+22</v>
      </c>
      <c r="M124" s="46">
        <v>1.2237295576208967E+22</v>
      </c>
      <c r="N124" s="46">
        <v>149</v>
      </c>
      <c r="O124" s="46">
        <v>64</v>
      </c>
      <c r="P124" s="46">
        <v>0.41842153451748765</v>
      </c>
      <c r="Q124" s="46">
        <v>0.46883965085759627</v>
      </c>
      <c r="R124" s="46">
        <v>-0.33792473242149357</v>
      </c>
      <c r="S124" s="51"/>
      <c r="T124" s="315">
        <f t="shared" si="114"/>
        <v>48.252302778693547</v>
      </c>
      <c r="U124" s="315">
        <f t="shared" si="147"/>
        <v>4.3913484785171875E-2</v>
      </c>
      <c r="V124" s="350">
        <f t="shared" si="115"/>
        <v>1.4626032386657145E-5</v>
      </c>
      <c r="W124" s="350">
        <f t="shared" si="82"/>
        <v>1.63884106144294E-5</v>
      </c>
      <c r="X124" s="350">
        <f t="shared" si="116"/>
        <v>2.1965901434784914E-5</v>
      </c>
      <c r="Y124" s="360">
        <f t="shared" si="117"/>
        <v>48.590227511115039</v>
      </c>
      <c r="Z124" s="350">
        <f t="shared" si="118"/>
        <v>1.4529121368997579E-5</v>
      </c>
      <c r="AA124" s="350">
        <f t="shared" si="119"/>
        <v>1.6474387942731706E-5</v>
      </c>
      <c r="AB124" s="350">
        <f t="shared" si="120"/>
        <v>1.4529121368997579E-5</v>
      </c>
      <c r="AC124" s="350">
        <f t="shared" si="121"/>
        <v>1.6474387942731706E-5</v>
      </c>
      <c r="AD124" s="354">
        <f t="shared" si="83"/>
        <v>48.590227511115039</v>
      </c>
      <c r="AE124" s="354" t="str">
        <f t="shared" si="149"/>
        <v/>
      </c>
      <c r="AF124" s="354">
        <f t="shared" si="149"/>
        <v>48.590227511115039</v>
      </c>
      <c r="AG124" s="354" t="str">
        <f t="shared" si="149"/>
        <v/>
      </c>
      <c r="AH124" s="354" t="str">
        <f t="shared" si="149"/>
        <v/>
      </c>
      <c r="AI124" s="348">
        <f t="shared" si="148"/>
        <v>2.1352330849850887E-3</v>
      </c>
      <c r="AJ124" s="355">
        <f t="shared" si="122"/>
        <v>2.1965901434784914E-5</v>
      </c>
      <c r="AK124" s="359">
        <f t="shared" si="123"/>
        <v>89.072398195662799</v>
      </c>
      <c r="AL124" s="355">
        <f t="shared" si="124"/>
        <v>-0.29276018043372004</v>
      </c>
      <c r="AM124" s="335">
        <f t="shared" si="125"/>
        <v>-14.296658438113033</v>
      </c>
      <c r="AN124" s="351">
        <f t="shared" si="84"/>
        <v>6.9191451053469999</v>
      </c>
      <c r="AQ124" s="266">
        <f t="shared" si="85"/>
        <v>27.475464043453407</v>
      </c>
      <c r="AR124" s="283">
        <f t="shared" si="86"/>
        <v>-11.367149818307084</v>
      </c>
      <c r="BL124" s="258">
        <v>3.1260428428649902</v>
      </c>
      <c r="BM124" s="260">
        <v>129.067138671875</v>
      </c>
      <c r="BN124">
        <v>25.997631072998047</v>
      </c>
      <c r="BO124" s="258">
        <v>3.6683878898620605</v>
      </c>
      <c r="BP124" s="258">
        <v>143.03863525390625</v>
      </c>
      <c r="BQ124" s="260">
        <v>72.985733032226563</v>
      </c>
      <c r="BR124" s="258">
        <v>112.42286682128906</v>
      </c>
      <c r="BT124" s="258">
        <v>103.50157928466797</v>
      </c>
      <c r="BU124" s="258">
        <v>10.884768486022949</v>
      </c>
      <c r="BV124" s="258">
        <v>11.346853256225586</v>
      </c>
      <c r="BW124" s="258">
        <v>45.573612213134766</v>
      </c>
      <c r="BX124" s="258">
        <v>96.08740234375</v>
      </c>
      <c r="BY124" s="258">
        <v>10.274408340454102</v>
      </c>
      <c r="BZ124" s="258">
        <v>4.5498743057250977</v>
      </c>
      <c r="CA124" s="258">
        <v>242.92362976074219</v>
      </c>
      <c r="CC124" s="283">
        <f t="shared" si="87"/>
        <v>23.646844863891602</v>
      </c>
      <c r="CD124" s="283">
        <f t="shared" si="88"/>
        <v>-31.077541351318359</v>
      </c>
      <c r="CF124" s="283">
        <f t="shared" si="126"/>
        <v>27.475464043453407</v>
      </c>
      <c r="CG124" s="272">
        <f t="shared" si="89"/>
        <v>26.519219330073028</v>
      </c>
      <c r="CH124" s="283">
        <f t="shared" si="127"/>
        <v>21.181707498548956</v>
      </c>
      <c r="CI124" s="272">
        <f t="shared" si="90"/>
        <v>-29.303565634034804</v>
      </c>
      <c r="CJ124" s="283">
        <f t="shared" si="128"/>
        <v>-5.5235919911922039E-2</v>
      </c>
      <c r="CK124" s="283">
        <f t="shared" si="129"/>
        <v>21.149402945932341</v>
      </c>
      <c r="CL124" s="283">
        <f t="shared" si="130"/>
        <v>-1.1693962479303071</v>
      </c>
      <c r="CM124" s="283">
        <f t="shared" si="131"/>
        <v>26.94593952834094</v>
      </c>
      <c r="CN124" s="283">
        <f t="shared" si="132"/>
        <v>-1.1693962479303071</v>
      </c>
      <c r="CO124" s="283">
        <f t="shared" si="91"/>
        <v>-322.08844975665136</v>
      </c>
      <c r="CP124" s="268">
        <f t="shared" si="92"/>
        <v>92</v>
      </c>
      <c r="CQ124" s="283">
        <f t="shared" si="133"/>
        <v>-23.008844975665138</v>
      </c>
      <c r="CR124" s="283">
        <f t="shared" si="134"/>
        <v>28.618038315802504</v>
      </c>
      <c r="CS124" s="283">
        <f t="shared" si="135"/>
        <v>1.3100639243356011</v>
      </c>
      <c r="CT124" s="283">
        <f t="shared" si="136"/>
        <v>-306.61328306350327</v>
      </c>
      <c r="CU124" s="283">
        <f t="shared" si="93"/>
        <v>-15.475166693148111</v>
      </c>
      <c r="CV124" s="283">
        <f t="shared" si="137"/>
        <v>7.6524833306851896</v>
      </c>
      <c r="CW124" s="283">
        <f t="shared" si="138"/>
        <v>21.179503910180905</v>
      </c>
      <c r="CX124" s="283">
        <f t="shared" si="139"/>
        <v>0.30552687724145089</v>
      </c>
      <c r="CZ124" s="283">
        <f t="shared" si="94"/>
        <v>9536</v>
      </c>
      <c r="DA124" s="283">
        <f t="shared" si="95"/>
        <v>1.5438430979199752E+22</v>
      </c>
      <c r="DB124" s="283">
        <f t="shared" si="96"/>
        <v>1.2237295576208967E+22</v>
      </c>
      <c r="DC124" s="286">
        <f t="shared" si="140"/>
        <v>1.6189629802013164E+18</v>
      </c>
      <c r="DD124" s="286">
        <f t="shared" si="97"/>
        <v>1.2832734454917123E+18</v>
      </c>
      <c r="DE124" s="282">
        <f t="shared" si="141"/>
        <v>9.2406944711133631E-5</v>
      </c>
      <c r="DF124" s="282">
        <f t="shared" si="98"/>
        <v>7.0322702173511212E-5</v>
      </c>
      <c r="DG124" s="283">
        <f t="shared" si="142"/>
        <v>37.271534225343139</v>
      </c>
      <c r="DH124" s="283">
        <f t="shared" si="143"/>
        <v>1.1612203008831213E-4</v>
      </c>
      <c r="DL124" s="258">
        <v>91.122482299804688</v>
      </c>
      <c r="DM124" s="258">
        <v>3.1535310745239258</v>
      </c>
      <c r="DN124" s="258">
        <v>2592</v>
      </c>
      <c r="DO124" s="258">
        <v>1.8852283645598353E+22</v>
      </c>
      <c r="DP124" s="258">
        <v>8.4741023634007827E+21</v>
      </c>
      <c r="DR124" s="50">
        <v>163</v>
      </c>
      <c r="DS124" s="46">
        <v>0.30936393602734708</v>
      </c>
      <c r="DT124" s="46">
        <v>0.27090709315101941</v>
      </c>
      <c r="DU124" s="46">
        <v>0.30435844219265046</v>
      </c>
      <c r="DV124" s="51">
        <v>0.26480283237699914</v>
      </c>
      <c r="DW124" s="287">
        <f t="shared" si="144"/>
        <v>0.41121368901565958</v>
      </c>
      <c r="DX124" s="287">
        <f t="shared" si="99"/>
        <v>162.04582352708948</v>
      </c>
      <c r="DY124" s="281">
        <f t="shared" si="100"/>
        <v>41.283648129356322</v>
      </c>
      <c r="DZ124" s="287">
        <f t="shared" si="101"/>
        <v>41.208328206410783</v>
      </c>
      <c r="EA124" s="287">
        <f t="shared" si="102"/>
        <v>41.240967662514592</v>
      </c>
      <c r="EB124" s="287">
        <f t="shared" si="103"/>
        <v>41.344019912957066</v>
      </c>
      <c r="EC124" s="287">
        <f t="shared" si="104"/>
        <v>41.563147496023774</v>
      </c>
      <c r="ED124" s="287">
        <f t="shared" si="145"/>
        <v>-0.43418814215225154</v>
      </c>
      <c r="EE124" s="287">
        <f t="shared" si="105"/>
        <v>-3.2639456103808584E-2</v>
      </c>
      <c r="EF124" s="287">
        <f t="shared" si="106"/>
        <v>-0.13569170654628238</v>
      </c>
      <c r="EG124" s="287">
        <f t="shared" si="107"/>
        <v>-0.13569170654628238</v>
      </c>
      <c r="EH124" s="281">
        <f t="shared" si="146"/>
        <v>4.2680466841730436E-2</v>
      </c>
      <c r="EI124" s="281">
        <f t="shared" si="108"/>
        <v>-6.0371783600743356E-2</v>
      </c>
      <c r="EJ124" s="281">
        <f t="shared" si="109"/>
        <v>-0.27949936666745145</v>
      </c>
    </row>
    <row r="125" spans="3:140" x14ac:dyDescent="0.25">
      <c r="C125" s="50">
        <f t="shared" si="110"/>
        <v>93</v>
      </c>
      <c r="D125" s="51">
        <v>4.4433635082697727</v>
      </c>
      <c r="E125" s="260">
        <f t="shared" si="111"/>
        <v>12.954236880067986</v>
      </c>
      <c r="F125" s="265">
        <f t="shared" si="112"/>
        <v>12.958163432024964</v>
      </c>
      <c r="G125" s="265">
        <f t="shared" si="113"/>
        <v>-2.859758984636409E-2</v>
      </c>
      <c r="H125" s="50">
        <v>23.321645736694336</v>
      </c>
      <c r="I125" s="216">
        <v>-28.941278457641602</v>
      </c>
      <c r="J125" s="50">
        <v>9920</v>
      </c>
      <c r="K125" s="46">
        <v>3</v>
      </c>
      <c r="L125" s="46">
        <v>1.5816018533487338E+22</v>
      </c>
      <c r="M125" s="46">
        <v>1.2640247790631901E+22</v>
      </c>
      <c r="N125" s="46">
        <v>155</v>
      </c>
      <c r="O125" s="46">
        <v>64</v>
      </c>
      <c r="P125" s="46">
        <v>0.42812671671854974</v>
      </c>
      <c r="Q125" s="46">
        <v>0.48373313800891166</v>
      </c>
      <c r="R125" s="46">
        <v>-0.29857447719904373</v>
      </c>
      <c r="S125" s="51"/>
      <c r="T125" s="315">
        <f t="shared" si="114"/>
        <v>48.489651097881307</v>
      </c>
      <c r="U125" s="315">
        <f t="shared" si="147"/>
        <v>0.23734831918775967</v>
      </c>
      <c r="V125" s="350">
        <f t="shared" si="115"/>
        <v>1.4385978384359871E-5</v>
      </c>
      <c r="W125" s="350">
        <f t="shared" si="82"/>
        <v>1.6254473723417733E-5</v>
      </c>
      <c r="X125" s="350">
        <f t="shared" si="116"/>
        <v>2.1706319128321756E-5</v>
      </c>
      <c r="Y125" s="360">
        <f t="shared" si="117"/>
        <v>48.788225575080354</v>
      </c>
      <c r="Z125" s="350">
        <f t="shared" si="118"/>
        <v>1.4301079624907066E-5</v>
      </c>
      <c r="AA125" s="350">
        <f t="shared" si="119"/>
        <v>1.6329219566856676E-5</v>
      </c>
      <c r="AB125" s="350">
        <f t="shared" si="120"/>
        <v>1.4301079624907066E-5</v>
      </c>
      <c r="AC125" s="350">
        <f t="shared" si="121"/>
        <v>1.6329219566856676E-5</v>
      </c>
      <c r="AD125" s="354">
        <f t="shared" si="83"/>
        <v>48.788225575080354</v>
      </c>
      <c r="AE125" s="354" t="str">
        <f t="shared" si="149"/>
        <v/>
      </c>
      <c r="AF125" s="354">
        <f t="shared" si="149"/>
        <v>48.788225575080354</v>
      </c>
      <c r="AG125" s="354" t="str">
        <f t="shared" si="149"/>
        <v/>
      </c>
      <c r="AH125" s="354" t="str">
        <f t="shared" si="149"/>
        <v/>
      </c>
      <c r="AI125" s="348">
        <f t="shared" si="148"/>
        <v>0.19799806396531494</v>
      </c>
      <c r="AJ125" s="355">
        <f t="shared" si="122"/>
        <v>2.1706319128321756E-5</v>
      </c>
      <c r="AK125" s="359">
        <f t="shared" si="123"/>
        <v>92.725992824027344</v>
      </c>
      <c r="AL125" s="355">
        <f t="shared" si="124"/>
        <v>-2.740071759726561E-2</v>
      </c>
      <c r="AM125" s="335">
        <f t="shared" si="125"/>
        <v>-14.399915373073854</v>
      </c>
      <c r="AN125" s="351">
        <f t="shared" si="84"/>
        <v>6.8158881703861782</v>
      </c>
      <c r="AQ125" s="266">
        <f t="shared" si="85"/>
        <v>27.355183879840833</v>
      </c>
      <c r="AR125" s="283">
        <f t="shared" si="86"/>
        <v>-9.5684079928169012</v>
      </c>
      <c r="BL125" s="258">
        <v>3.1561064720153809</v>
      </c>
      <c r="BM125" s="260">
        <v>107.43270874023437</v>
      </c>
      <c r="BN125">
        <v>39.322891235351563</v>
      </c>
      <c r="BO125" s="258">
        <v>13.297982215881348</v>
      </c>
      <c r="BP125" s="258">
        <v>142.63945007324219</v>
      </c>
      <c r="BQ125" s="260">
        <v>68.154548645019531</v>
      </c>
      <c r="BR125" s="258">
        <v>146.61648559570312</v>
      </c>
      <c r="BT125" s="258">
        <v>102.65000152587891</v>
      </c>
      <c r="BU125" s="258">
        <v>9.4605932235717773</v>
      </c>
      <c r="BV125" s="258">
        <v>11.172045707702637</v>
      </c>
      <c r="BW125" s="258">
        <v>47.506420135498047</v>
      </c>
      <c r="BX125" s="258">
        <v>95.208480834960937</v>
      </c>
      <c r="BY125" s="258">
        <v>11.189949035644531</v>
      </c>
      <c r="BZ125" s="258">
        <v>4.5337605476379395</v>
      </c>
      <c r="CA125" s="258">
        <v>242.31326293945312</v>
      </c>
      <c r="CC125" s="283">
        <f t="shared" si="87"/>
        <v>23.321645736694336</v>
      </c>
      <c r="CD125" s="283">
        <f t="shared" si="88"/>
        <v>-28.941278457641602</v>
      </c>
      <c r="CF125" s="283">
        <f t="shared" si="126"/>
        <v>27.355183879840833</v>
      </c>
      <c r="CG125" s="272">
        <f t="shared" si="89"/>
        <v>26.488361017770139</v>
      </c>
      <c r="CH125" s="283">
        <f t="shared" si="127"/>
        <v>21.106588878683983</v>
      </c>
      <c r="CI125" s="272">
        <f t="shared" si="90"/>
        <v>-28.747336946977221</v>
      </c>
      <c r="CJ125" s="283">
        <f t="shared" si="128"/>
        <v>-5.4187453537736442E-2</v>
      </c>
      <c r="CK125" s="283">
        <f t="shared" si="129"/>
        <v>21.075609031583838</v>
      </c>
      <c r="CL125" s="283">
        <f t="shared" si="130"/>
        <v>-1.1431526764208306</v>
      </c>
      <c r="CM125" s="283">
        <f t="shared" si="131"/>
        <v>26.872145613992437</v>
      </c>
      <c r="CN125" s="283">
        <f t="shared" si="132"/>
        <v>-1.1431526764208306</v>
      </c>
      <c r="CO125" s="283">
        <f t="shared" si="91"/>
        <v>-318.54800819698369</v>
      </c>
      <c r="CP125" s="268">
        <f t="shared" si="92"/>
        <v>93</v>
      </c>
      <c r="CQ125" s="283">
        <f t="shared" si="133"/>
        <v>-22.554800819698368</v>
      </c>
      <c r="CR125" s="283">
        <f t="shared" si="134"/>
        <v>28.593899157271387</v>
      </c>
      <c r="CS125" s="283">
        <f t="shared" si="135"/>
        <v>1.3147264586037684</v>
      </c>
      <c r="CT125" s="283">
        <f t="shared" si="136"/>
        <v>-302.96533666714606</v>
      </c>
      <c r="CU125" s="283">
        <f t="shared" si="93"/>
        <v>-15.582671529837626</v>
      </c>
      <c r="CV125" s="283">
        <f t="shared" si="137"/>
        <v>7.7417328470162374</v>
      </c>
      <c r="CW125" s="283">
        <f t="shared" si="138"/>
        <v>21.104341589531398</v>
      </c>
      <c r="CX125" s="283">
        <f t="shared" si="139"/>
        <v>0.30799377617379281</v>
      </c>
      <c r="CZ125" s="283">
        <f t="shared" si="94"/>
        <v>9920</v>
      </c>
      <c r="DA125" s="283">
        <f t="shared" si="95"/>
        <v>1.5816018533487338E+22</v>
      </c>
      <c r="DB125" s="283">
        <f t="shared" si="96"/>
        <v>1.2640247790631901E+22</v>
      </c>
      <c r="DC125" s="286">
        <f t="shared" si="140"/>
        <v>1.5943567070047721E+18</v>
      </c>
      <c r="DD125" s="286">
        <f t="shared" si="97"/>
        <v>1.2742185272814415E+18</v>
      </c>
      <c r="DE125" s="282">
        <f t="shared" si="141"/>
        <v>9.1090661608638382E-5</v>
      </c>
      <c r="DF125" s="282">
        <f t="shared" si="98"/>
        <v>6.9838320173057369E-5</v>
      </c>
      <c r="DG125" s="283">
        <f t="shared" si="142"/>
        <v>37.477029796595438</v>
      </c>
      <c r="DH125" s="283">
        <f t="shared" si="143"/>
        <v>1.1478196546885726E-4</v>
      </c>
      <c r="DL125" s="258">
        <v>90.505287170410156</v>
      </c>
      <c r="DM125" s="258">
        <v>3.2552580833435059</v>
      </c>
      <c r="DN125" s="258">
        <v>2592</v>
      </c>
      <c r="DO125" s="258">
        <v>1.8722577997178954E+22</v>
      </c>
      <c r="DP125" s="258">
        <v>8.4225083388072884E+21</v>
      </c>
      <c r="DR125" s="50">
        <v>162</v>
      </c>
      <c r="DS125" s="46">
        <v>0.30789891344158221</v>
      </c>
      <c r="DT125" s="46">
        <v>0.26870955927237211</v>
      </c>
      <c r="DU125" s="46">
        <v>0.30777682822610181</v>
      </c>
      <c r="DV125" s="51">
        <v>0.26638994017824441</v>
      </c>
      <c r="DW125" s="287">
        <f t="shared" si="144"/>
        <v>0.40866437102206427</v>
      </c>
      <c r="DX125" s="287">
        <f t="shared" si="99"/>
        <v>161.04122094517285</v>
      </c>
      <c r="DY125" s="281">
        <f t="shared" si="100"/>
        <v>41.281496825107652</v>
      </c>
      <c r="DZ125" s="287">
        <f t="shared" si="101"/>
        <v>41.111855964422858</v>
      </c>
      <c r="EA125" s="287">
        <f t="shared" si="102"/>
        <v>41.235117452283525</v>
      </c>
      <c r="EB125" s="287">
        <f t="shared" si="103"/>
        <v>41.337527666475815</v>
      </c>
      <c r="EC125" s="287">
        <f t="shared" si="104"/>
        <v>41.556717399552895</v>
      </c>
      <c r="ED125" s="287">
        <f t="shared" si="145"/>
        <v>-0.53066038414017669</v>
      </c>
      <c r="EE125" s="287">
        <f t="shared" si="105"/>
        <v>-0.12326148786066682</v>
      </c>
      <c r="EF125" s="287">
        <f t="shared" si="106"/>
        <v>-0.22567170205295639</v>
      </c>
      <c r="EG125" s="287">
        <f t="shared" si="107"/>
        <v>-0.22567170205295639</v>
      </c>
      <c r="EH125" s="281">
        <f t="shared" si="146"/>
        <v>4.6379372824127074E-2</v>
      </c>
      <c r="EI125" s="281">
        <f t="shared" si="108"/>
        <v>-5.6030841368162498E-2</v>
      </c>
      <c r="EJ125" s="281">
        <f t="shared" si="109"/>
        <v>-0.27522057444524251</v>
      </c>
    </row>
    <row r="126" spans="3:140" x14ac:dyDescent="0.25">
      <c r="C126" s="50">
        <f t="shared" si="110"/>
        <v>94</v>
      </c>
      <c r="D126" s="51">
        <v>5.4253737367816077</v>
      </c>
      <c r="E126" s="260">
        <f t="shared" si="111"/>
        <v>14.688593214397462</v>
      </c>
      <c r="F126" s="265">
        <f t="shared" si="112"/>
        <v>12.929756521255463</v>
      </c>
      <c r="G126" s="265">
        <f t="shared" si="113"/>
        <v>-2.8215428434731786E-2</v>
      </c>
      <c r="H126" s="50">
        <v>23.317739486694336</v>
      </c>
      <c r="I126" s="216">
        <v>-30.365453720092773</v>
      </c>
      <c r="J126" s="50">
        <v>9152</v>
      </c>
      <c r="K126" s="46">
        <v>3</v>
      </c>
      <c r="L126" s="46">
        <v>1.46215736289318E+22</v>
      </c>
      <c r="M126" s="46">
        <v>1.1620473159281155E+22</v>
      </c>
      <c r="N126" s="46">
        <v>143</v>
      </c>
      <c r="O126" s="46">
        <v>64</v>
      </c>
      <c r="P126" s="46">
        <v>0.39602026490874687</v>
      </c>
      <c r="Q126" s="46">
        <v>0.44479033144112801</v>
      </c>
      <c r="R126" s="46">
        <v>-0.37970298412167747</v>
      </c>
      <c r="S126" s="51"/>
      <c r="T126" s="315">
        <f t="shared" si="114"/>
        <v>48.319643623169142</v>
      </c>
      <c r="U126" s="315">
        <f t="shared" si="147"/>
        <v>-0.17000747471216471</v>
      </c>
      <c r="V126" s="350">
        <f t="shared" si="115"/>
        <v>1.4423815009788276E-5</v>
      </c>
      <c r="W126" s="350">
        <f t="shared" si="82"/>
        <v>1.6200114053071387E-5</v>
      </c>
      <c r="X126" s="350">
        <f t="shared" si="116"/>
        <v>2.1690784558634911E-5</v>
      </c>
      <c r="Y126" s="360">
        <f t="shared" si="117"/>
        <v>48.699346607290821</v>
      </c>
      <c r="Z126" s="350">
        <f t="shared" si="118"/>
        <v>1.431613981875026E-5</v>
      </c>
      <c r="AA126" s="350">
        <f t="shared" si="119"/>
        <v>1.629534520834425E-5</v>
      </c>
      <c r="AB126" s="350">
        <f t="shared" si="120"/>
        <v>1.431613981875026E-5</v>
      </c>
      <c r="AC126" s="350">
        <f t="shared" si="121"/>
        <v>1.629534520834425E-5</v>
      </c>
      <c r="AD126" s="354">
        <f t="shared" si="83"/>
        <v>48.699346607290821</v>
      </c>
      <c r="AE126" s="354" t="str">
        <f t="shared" si="149"/>
        <v/>
      </c>
      <c r="AF126" s="354">
        <f t="shared" si="149"/>
        <v>48.699346607290821</v>
      </c>
      <c r="AG126" s="354" t="str">
        <f t="shared" si="149"/>
        <v/>
      </c>
      <c r="AH126" s="354" t="str">
        <f t="shared" si="149"/>
        <v/>
      </c>
      <c r="AI126" s="348">
        <f t="shared" si="148"/>
        <v>-8.8878967789533192E-2</v>
      </c>
      <c r="AJ126" s="355">
        <f t="shared" si="122"/>
        <v>2.1690784558634911E-5</v>
      </c>
      <c r="AK126" s="359">
        <f t="shared" si="123"/>
        <v>91.08593780133117</v>
      </c>
      <c r="AL126" s="355">
        <f t="shared" si="124"/>
        <v>-0.29140621986688303</v>
      </c>
      <c r="AM126" s="335">
        <f t="shared" si="125"/>
        <v>-14.406133832472038</v>
      </c>
      <c r="AN126" s="351">
        <f t="shared" si="84"/>
        <v>6.8096697109879942</v>
      </c>
      <c r="AQ126" s="266">
        <f t="shared" si="85"/>
        <v>27.353728918274957</v>
      </c>
      <c r="AR126" s="283">
        <f t="shared" si="86"/>
        <v>-11.330104323454648</v>
      </c>
      <c r="BL126" s="258">
        <v>4.1029253005981445</v>
      </c>
      <c r="BM126" s="260">
        <v>86.362220764160156</v>
      </c>
      <c r="BN126">
        <v>33.725852966308594</v>
      </c>
      <c r="BO126" s="258">
        <v>10.789383888244629</v>
      </c>
      <c r="BP126" s="258">
        <v>141.7982177734375</v>
      </c>
      <c r="BQ126" s="260">
        <v>61.921272277832031</v>
      </c>
      <c r="BR126" s="258">
        <v>123.61534118652344</v>
      </c>
      <c r="BT126" s="258">
        <v>102.08358764648437</v>
      </c>
      <c r="BU126" s="258">
        <v>9.4605932235717773</v>
      </c>
      <c r="BV126" s="258">
        <v>10.979171752929688</v>
      </c>
      <c r="BW126" s="258">
        <v>47.811603546142578</v>
      </c>
      <c r="BX126" s="258">
        <v>94.606910705566406</v>
      </c>
      <c r="BY126" s="258">
        <v>11.698583602905273</v>
      </c>
      <c r="BZ126" s="258">
        <v>4.4998245239257812</v>
      </c>
      <c r="CA126" s="258">
        <v>237.2269287109375</v>
      </c>
      <c r="CC126" s="283">
        <f t="shared" si="87"/>
        <v>23.317739486694336</v>
      </c>
      <c r="CD126" s="283">
        <f t="shared" si="88"/>
        <v>-30.365453720092773</v>
      </c>
      <c r="CF126" s="283">
        <f t="shared" si="126"/>
        <v>27.353728918274957</v>
      </c>
      <c r="CG126" s="272">
        <f t="shared" si="89"/>
        <v>26.457849650536268</v>
      </c>
      <c r="CH126" s="283">
        <f t="shared" si="127"/>
        <v>21.032576757350618</v>
      </c>
      <c r="CI126" s="272">
        <f t="shared" si="90"/>
        <v>-28.190782114226685</v>
      </c>
      <c r="CJ126" s="283">
        <f t="shared" si="128"/>
        <v>-5.3138372393403056E-2</v>
      </c>
      <c r="CK126" s="283">
        <f t="shared" si="129"/>
        <v>21.002889041277445</v>
      </c>
      <c r="CL126" s="283">
        <f t="shared" si="130"/>
        <v>-1.1171109943211333</v>
      </c>
      <c r="CM126" s="283">
        <f t="shared" si="131"/>
        <v>26.799425623686044</v>
      </c>
      <c r="CN126" s="283">
        <f t="shared" si="132"/>
        <v>-1.1171109943211333</v>
      </c>
      <c r="CO126" s="283">
        <f t="shared" si="91"/>
        <v>-315.01327872021801</v>
      </c>
      <c r="CP126" s="268">
        <f t="shared" si="92"/>
        <v>94</v>
      </c>
      <c r="CQ126" s="283">
        <f t="shared" si="133"/>
        <v>-22.101327872021802</v>
      </c>
      <c r="CR126" s="283">
        <f t="shared" si="134"/>
        <v>28.570049334299377</v>
      </c>
      <c r="CS126" s="283">
        <f t="shared" si="135"/>
        <v>1.3193528862306334</v>
      </c>
      <c r="CT126" s="283">
        <f t="shared" si="136"/>
        <v>-299.32998404489467</v>
      </c>
      <c r="CU126" s="283">
        <f t="shared" si="93"/>
        <v>-15.683294675323339</v>
      </c>
      <c r="CV126" s="283">
        <f t="shared" si="137"/>
        <v>7.8316705324676654</v>
      </c>
      <c r="CW126" s="283">
        <f t="shared" si="138"/>
        <v>21.030285015667264</v>
      </c>
      <c r="CX126" s="283">
        <f t="shared" si="139"/>
        <v>0.31047900677248552</v>
      </c>
      <c r="CZ126" s="283">
        <f t="shared" si="94"/>
        <v>9152</v>
      </c>
      <c r="DA126" s="283">
        <f t="shared" si="95"/>
        <v>1.46215736289318E+22</v>
      </c>
      <c r="DB126" s="283">
        <f t="shared" si="96"/>
        <v>1.1620473159281155E+22</v>
      </c>
      <c r="DC126" s="286">
        <f t="shared" si="140"/>
        <v>1.5976369786857298E+18</v>
      </c>
      <c r="DD126" s="286">
        <f t="shared" si="97"/>
        <v>1.2697195322641121E+18</v>
      </c>
      <c r="DE126" s="282">
        <f t="shared" si="141"/>
        <v>9.1266135811934022E-5</v>
      </c>
      <c r="DF126" s="282">
        <f t="shared" si="98"/>
        <v>6.9597651825103202E-5</v>
      </c>
      <c r="DG126" s="283">
        <f t="shared" si="142"/>
        <v>37.328387872695522</v>
      </c>
      <c r="DH126" s="283">
        <f t="shared" si="143"/>
        <v>1.1477517451788377E-4</v>
      </c>
      <c r="DL126" s="258">
        <v>89.981842041015625</v>
      </c>
      <c r="DM126" s="258">
        <v>3.3569848537445068</v>
      </c>
      <c r="DN126" s="258">
        <v>2592</v>
      </c>
      <c r="DO126" s="258">
        <v>1.8611895843861066E+22</v>
      </c>
      <c r="DP126" s="258">
        <v>8.3784084183446916E+21</v>
      </c>
      <c r="DR126" s="50">
        <v>161</v>
      </c>
      <c r="DS126" s="46">
        <v>0.30704431693321937</v>
      </c>
      <c r="DT126" s="46">
        <v>0.26785496276400927</v>
      </c>
      <c r="DU126" s="46">
        <v>0.30472469783909167</v>
      </c>
      <c r="DV126" s="51">
        <v>0.26321572457575387</v>
      </c>
      <c r="DW126" s="287">
        <f t="shared" si="144"/>
        <v>0.40745857904613575</v>
      </c>
      <c r="DX126" s="287">
        <f t="shared" si="99"/>
        <v>160.56605788771384</v>
      </c>
      <c r="DY126" s="281">
        <f t="shared" si="100"/>
        <v>41.279098019728309</v>
      </c>
      <c r="DZ126" s="287">
        <f t="shared" si="101"/>
        <v>41.100332007830822</v>
      </c>
      <c r="EA126" s="287">
        <f t="shared" si="102"/>
        <v>41.229199797705853</v>
      </c>
      <c r="EB126" s="287">
        <f t="shared" si="103"/>
        <v>41.330889617286545</v>
      </c>
      <c r="EC126" s="287">
        <f t="shared" si="104"/>
        <v>41.550007587768789</v>
      </c>
      <c r="ED126" s="287">
        <f t="shared" si="145"/>
        <v>-0.54218434073221289</v>
      </c>
      <c r="EE126" s="287">
        <f t="shared" si="105"/>
        <v>-0.12886778987503078</v>
      </c>
      <c r="EF126" s="287">
        <f t="shared" si="106"/>
        <v>-0.23055760945572246</v>
      </c>
      <c r="EG126" s="287">
        <f t="shared" si="107"/>
        <v>-0.23055760945572246</v>
      </c>
      <c r="EH126" s="281">
        <f t="shared" si="146"/>
        <v>4.9898222022456196E-2</v>
      </c>
      <c r="EI126" s="281">
        <f t="shared" si="108"/>
        <v>-5.179159755823548E-2</v>
      </c>
      <c r="EJ126" s="281">
        <f t="shared" si="109"/>
        <v>-0.27090956804048005</v>
      </c>
    </row>
    <row r="127" spans="3:140" x14ac:dyDescent="0.25">
      <c r="C127" s="50">
        <f t="shared" si="110"/>
        <v>95</v>
      </c>
      <c r="D127" s="51">
        <v>5.9345359343328186</v>
      </c>
      <c r="E127" s="260">
        <f t="shared" si="111"/>
        <v>15.467735277814572</v>
      </c>
      <c r="F127" s="265">
        <f t="shared" si="112"/>
        <v>12.90173413919991</v>
      </c>
      <c r="G127" s="265">
        <f t="shared" si="113"/>
        <v>-2.7828574772157881E-2</v>
      </c>
      <c r="H127" s="50">
        <v>22.880231857299805</v>
      </c>
      <c r="I127" s="216">
        <v>-28.330917358398438</v>
      </c>
      <c r="J127" s="50">
        <v>9920</v>
      </c>
      <c r="K127" s="46">
        <v>3</v>
      </c>
      <c r="L127" s="46">
        <v>1.4714385226245236E+22</v>
      </c>
      <c r="M127" s="46">
        <v>1.2398707049797553E+22</v>
      </c>
      <c r="N127" s="46">
        <v>155</v>
      </c>
      <c r="O127" s="46">
        <v>64</v>
      </c>
      <c r="P127" s="46">
        <v>0.4194591955075383</v>
      </c>
      <c r="Q127" s="46">
        <v>0.47323445034486966</v>
      </c>
      <c r="R127" s="46">
        <v>-0.29857447719904373</v>
      </c>
      <c r="S127" s="51"/>
      <c r="T127" s="315">
        <f t="shared" si="114"/>
        <v>48.447292791748453</v>
      </c>
      <c r="U127" s="315">
        <f t="shared" si="147"/>
        <v>0.12764916857931041</v>
      </c>
      <c r="V127" s="350">
        <f t="shared" si="115"/>
        <v>1.4094731031839324E-5</v>
      </c>
      <c r="W127" s="350">
        <f t="shared" si="82"/>
        <v>1.5901695240082985E-5</v>
      </c>
      <c r="X127" s="350">
        <f t="shared" si="116"/>
        <v>2.1249125967163268E-5</v>
      </c>
      <c r="Y127" s="360">
        <f t="shared" si="117"/>
        <v>48.745867268947499</v>
      </c>
      <c r="Z127" s="350">
        <f t="shared" si="118"/>
        <v>1.4011674585229072E-5</v>
      </c>
      <c r="AA127" s="350">
        <f t="shared" si="119"/>
        <v>1.5974928159025254E-5</v>
      </c>
      <c r="AB127" s="350">
        <f t="shared" si="120"/>
        <v>1.4011674585229072E-5</v>
      </c>
      <c r="AC127" s="350">
        <f t="shared" si="121"/>
        <v>1.5974928159025254E-5</v>
      </c>
      <c r="AD127" s="354">
        <f t="shared" si="83"/>
        <v>48.745867268947507</v>
      </c>
      <c r="AE127" s="354" t="str">
        <f t="shared" si="149"/>
        <v/>
      </c>
      <c r="AF127" s="354">
        <f t="shared" si="149"/>
        <v>48.745867268947507</v>
      </c>
      <c r="AG127" s="354" t="str">
        <f t="shared" si="149"/>
        <v/>
      </c>
      <c r="AH127" s="354" t="str">
        <f t="shared" si="149"/>
        <v/>
      </c>
      <c r="AI127" s="348">
        <f t="shared" si="148"/>
        <v>4.6520661656686002E-2</v>
      </c>
      <c r="AJ127" s="355">
        <f t="shared" si="122"/>
        <v>2.1249125967163268E-5</v>
      </c>
      <c r="AK127" s="359">
        <f t="shared" si="123"/>
        <v>91.944368616930547</v>
      </c>
      <c r="AL127" s="355">
        <f t="shared" si="124"/>
        <v>-0.30556313830694537</v>
      </c>
      <c r="AM127" s="335">
        <f t="shared" si="125"/>
        <v>-14.584817626824512</v>
      </c>
      <c r="AN127" s="351">
        <f t="shared" si="84"/>
        <v>6.6309859166355221</v>
      </c>
      <c r="AQ127" s="266">
        <f t="shared" si="85"/>
        <v>27.18920842150688</v>
      </c>
      <c r="AR127" s="283">
        <f t="shared" si="86"/>
        <v>-9.6330890299468876</v>
      </c>
      <c r="BL127" s="258">
        <v>2.8846831321716309</v>
      </c>
      <c r="BM127" s="260">
        <v>62.290046691894531</v>
      </c>
      <c r="BN127">
        <v>9.6048345565795898</v>
      </c>
      <c r="BO127" s="258">
        <v>15.990029335021973</v>
      </c>
      <c r="BP127" s="258">
        <v>142.07647705078125</v>
      </c>
      <c r="BQ127" s="260">
        <v>53.280292510986328</v>
      </c>
      <c r="BR127" s="258">
        <v>101.17306518554687</v>
      </c>
      <c r="BT127" s="258">
        <v>101.14607238769531</v>
      </c>
      <c r="BU127" s="258">
        <v>9.9692277908325195</v>
      </c>
      <c r="BV127" s="258">
        <v>10.861005783081055</v>
      </c>
      <c r="BW127" s="258">
        <v>46.59088134765625</v>
      </c>
      <c r="BX127" s="258">
        <v>94.259254455566406</v>
      </c>
      <c r="BY127" s="258">
        <v>10.986495971679687</v>
      </c>
      <c r="BZ127" s="258">
        <v>4.458076000213623</v>
      </c>
      <c r="CA127" s="258">
        <v>243.1270751953125</v>
      </c>
      <c r="CC127" s="283">
        <f t="shared" si="87"/>
        <v>22.880231857299805</v>
      </c>
      <c r="CD127" s="283">
        <f t="shared" si="88"/>
        <v>-28.330917358398438</v>
      </c>
      <c r="CF127" s="283">
        <f t="shared" si="126"/>
        <v>27.18920842150688</v>
      </c>
      <c r="CG127" s="272">
        <f t="shared" si="89"/>
        <v>26.42769159484212</v>
      </c>
      <c r="CH127" s="283">
        <f t="shared" si="127"/>
        <v>20.95967671489846</v>
      </c>
      <c r="CI127" s="272">
        <f t="shared" si="90"/>
        <v>-27.633930879777267</v>
      </c>
      <c r="CJ127" s="283">
        <f t="shared" si="128"/>
        <v>-5.2088732545029832E-2</v>
      </c>
      <c r="CK127" s="283">
        <f t="shared" si="129"/>
        <v>20.931248868077134</v>
      </c>
      <c r="CL127" s="283">
        <f t="shared" si="130"/>
        <v>-1.0912693598174519</v>
      </c>
      <c r="CM127" s="283">
        <f t="shared" si="131"/>
        <v>26.727785450485733</v>
      </c>
      <c r="CN127" s="283">
        <f t="shared" si="132"/>
        <v>-1.0912693598174519</v>
      </c>
      <c r="CO127" s="283">
        <f t="shared" si="91"/>
        <v>-311.48445257452721</v>
      </c>
      <c r="CP127" s="268">
        <f t="shared" si="92"/>
        <v>95</v>
      </c>
      <c r="CQ127" s="283">
        <f t="shared" si="133"/>
        <v>-21.648445257452721</v>
      </c>
      <c r="CR127" s="283">
        <f t="shared" si="134"/>
        <v>28.546493230306169</v>
      </c>
      <c r="CS127" s="283">
        <f t="shared" si="135"/>
        <v>1.3239417395189681</v>
      </c>
      <c r="CT127" s="283">
        <f t="shared" si="136"/>
        <v>-295.70734777982182</v>
      </c>
      <c r="CU127" s="283">
        <f t="shared" si="93"/>
        <v>-15.777104794705394</v>
      </c>
      <c r="CV127" s="283">
        <f t="shared" si="137"/>
        <v>7.9222895205294606</v>
      </c>
      <c r="CW127" s="283">
        <f t="shared" si="138"/>
        <v>20.957339760817657</v>
      </c>
      <c r="CX127" s="283">
        <f t="shared" si="139"/>
        <v>0.3129826556026688</v>
      </c>
      <c r="CZ127" s="283">
        <f t="shared" si="94"/>
        <v>9920</v>
      </c>
      <c r="DA127" s="283">
        <f t="shared" si="95"/>
        <v>1.4714385226245236E+22</v>
      </c>
      <c r="DB127" s="283">
        <f t="shared" si="96"/>
        <v>1.2398707049797553E+22</v>
      </c>
      <c r="DC127" s="286">
        <f t="shared" si="140"/>
        <v>1.4833049623231086E+18</v>
      </c>
      <c r="DD127" s="286">
        <f t="shared" si="97"/>
        <v>1.2498696622779791E+18</v>
      </c>
      <c r="DE127" s="282">
        <f t="shared" si="141"/>
        <v>8.5150081584207092E-5</v>
      </c>
      <c r="DF127" s="282">
        <f t="shared" si="98"/>
        <v>6.8535806813435865E-5</v>
      </c>
      <c r="DG127" s="283">
        <f t="shared" si="142"/>
        <v>38.829978153636723</v>
      </c>
      <c r="DH127" s="283">
        <f t="shared" si="143"/>
        <v>1.0930550402136997E-4</v>
      </c>
      <c r="DL127" s="258">
        <v>89.907623291015625</v>
      </c>
      <c r="DM127" s="258">
        <v>4.3742527961730957</v>
      </c>
      <c r="DN127" s="258">
        <v>2592</v>
      </c>
      <c r="DO127" s="258">
        <v>1.847815490860195E+22</v>
      </c>
      <c r="DP127" s="258">
        <v>8.3593849232431797E+21</v>
      </c>
      <c r="DR127" s="50">
        <v>160</v>
      </c>
      <c r="DS127" s="46">
        <v>0.30362593089976803</v>
      </c>
      <c r="DT127" s="46">
        <v>0.26553534366988157</v>
      </c>
      <c r="DU127" s="46">
        <v>0.30240507874496397</v>
      </c>
      <c r="DV127" s="51">
        <v>0.26126236112806739</v>
      </c>
      <c r="DW127" s="287">
        <f t="shared" si="144"/>
        <v>0.40335806010619502</v>
      </c>
      <c r="DX127" s="287">
        <f t="shared" si="99"/>
        <v>158.95017790545521</v>
      </c>
      <c r="DY127" s="281">
        <f t="shared" si="100"/>
        <v>41.276443632987807</v>
      </c>
      <c r="DZ127" s="287">
        <f t="shared" si="101"/>
        <v>41.17124272488136</v>
      </c>
      <c r="EA127" s="287">
        <f t="shared" si="102"/>
        <v>41.223214698781575</v>
      </c>
      <c r="EB127" s="287">
        <f t="shared" si="103"/>
        <v>41.324105765389248</v>
      </c>
      <c r="EC127" s="287">
        <f t="shared" si="104"/>
        <v>41.543018060671471</v>
      </c>
      <c r="ED127" s="287">
        <f t="shared" si="145"/>
        <v>-0.47127362368167525</v>
      </c>
      <c r="EE127" s="287">
        <f t="shared" si="105"/>
        <v>-5.1971973900215573E-2</v>
      </c>
      <c r="EF127" s="287">
        <f t="shared" si="106"/>
        <v>-0.15286304050788857</v>
      </c>
      <c r="EG127" s="287">
        <f t="shared" si="107"/>
        <v>-0.15286304050788857</v>
      </c>
      <c r="EH127" s="281">
        <f t="shared" si="146"/>
        <v>5.3228934206231315E-2</v>
      </c>
      <c r="EI127" s="281">
        <f t="shared" si="108"/>
        <v>-4.7662132401441681E-2</v>
      </c>
      <c r="EJ127" s="281">
        <f t="shared" si="109"/>
        <v>-0.26657442768366479</v>
      </c>
    </row>
    <row r="128" spans="3:140" x14ac:dyDescent="0.25">
      <c r="C128" s="50">
        <f t="shared" si="110"/>
        <v>96</v>
      </c>
      <c r="D128" s="51">
        <v>8.857166658992611</v>
      </c>
      <c r="E128" s="260">
        <f t="shared" si="111"/>
        <v>18.945896331288594</v>
      </c>
      <c r="F128" s="265">
        <f t="shared" si="112"/>
        <v>12.874100851635898</v>
      </c>
      <c r="G128" s="265">
        <f t="shared" si="113"/>
        <v>-2.7437281218204455E-2</v>
      </c>
      <c r="H128" s="50">
        <v>22.760112762451172</v>
      </c>
      <c r="I128" s="216">
        <v>-26.906742095947266</v>
      </c>
      <c r="J128" s="50">
        <v>9344</v>
      </c>
      <c r="K128" s="46">
        <v>3</v>
      </c>
      <c r="L128" s="46">
        <v>1.4494750328255054E+22</v>
      </c>
      <c r="M128" s="46">
        <v>1.1675237766391568E+22</v>
      </c>
      <c r="N128" s="46">
        <v>146</v>
      </c>
      <c r="O128" s="46">
        <v>64</v>
      </c>
      <c r="P128" s="46">
        <v>0.39248000976622111</v>
      </c>
      <c r="Q128" s="46">
        <v>0.44491240920466335</v>
      </c>
      <c r="R128" s="46">
        <v>-0.35851035871186854</v>
      </c>
      <c r="S128" s="51"/>
      <c r="T128" s="315">
        <f t="shared" si="114"/>
        <v>48.582834533743068</v>
      </c>
      <c r="U128" s="315">
        <f t="shared" si="147"/>
        <v>0.13554174199461499</v>
      </c>
      <c r="V128" s="350">
        <f t="shared" si="115"/>
        <v>1.4001141900906861E-5</v>
      </c>
      <c r="W128" s="350">
        <f t="shared" si="82"/>
        <v>1.5871589940234851E-5</v>
      </c>
      <c r="X128" s="350">
        <f t="shared" si="116"/>
        <v>2.1164577523784735E-5</v>
      </c>
      <c r="Y128" s="360">
        <f t="shared" si="117"/>
        <v>48.941344892454936</v>
      </c>
      <c r="Z128" s="350">
        <f t="shared" si="118"/>
        <v>1.3901556967898571E-5</v>
      </c>
      <c r="AA128" s="350">
        <f t="shared" si="119"/>
        <v>1.5958886415679656E-5</v>
      </c>
      <c r="AB128" s="350">
        <f t="shared" si="120"/>
        <v>1.3901556967898571E-5</v>
      </c>
      <c r="AC128" s="350">
        <f t="shared" si="121"/>
        <v>1.5958886415679656E-5</v>
      </c>
      <c r="AD128" s="354">
        <f t="shared" si="83"/>
        <v>48.941344892454921</v>
      </c>
      <c r="AE128" s="354" t="str">
        <f t="shared" si="149"/>
        <v/>
      </c>
      <c r="AF128" s="354">
        <f t="shared" si="149"/>
        <v>48.941344892454921</v>
      </c>
      <c r="AG128" s="354" t="str">
        <f t="shared" si="149"/>
        <v/>
      </c>
      <c r="AH128" s="354" t="str">
        <f t="shared" si="149"/>
        <v/>
      </c>
      <c r="AI128" s="348">
        <f t="shared" si="148"/>
        <v>0.19547762350741493</v>
      </c>
      <c r="AJ128" s="355">
        <f t="shared" si="122"/>
        <v>2.1164577523784735E-5</v>
      </c>
      <c r="AK128" s="359">
        <f t="shared" si="123"/>
        <v>95.551454367714769</v>
      </c>
      <c r="AL128" s="355">
        <f t="shared" si="124"/>
        <v>-4.4854563228523145E-2</v>
      </c>
      <c r="AM128" s="335">
        <f t="shared" si="125"/>
        <v>-14.619446973500489</v>
      </c>
      <c r="AN128" s="351">
        <f t="shared" si="84"/>
        <v>6.5963565699595446</v>
      </c>
      <c r="AQ128" s="266">
        <f t="shared" si="85"/>
        <v>27.143488187842916</v>
      </c>
      <c r="AR128" s="283">
        <f t="shared" si="86"/>
        <v>-8.5464348356822839</v>
      </c>
      <c r="BL128" s="258">
        <v>2.580402135848999</v>
      </c>
      <c r="BM128" s="260">
        <v>37.536022186279297</v>
      </c>
      <c r="BN128">
        <v>40.145946502685547</v>
      </c>
      <c r="BO128" s="258">
        <v>5.9338970184326172</v>
      </c>
      <c r="BP128" s="258">
        <v>141.35755920410156</v>
      </c>
      <c r="BQ128" s="260">
        <v>46.875816345214844</v>
      </c>
      <c r="BR128" s="258">
        <v>72.880813598632813</v>
      </c>
      <c r="BT128" s="258">
        <v>100.18511962890625</v>
      </c>
      <c r="BU128" s="258">
        <v>10.070954322814941</v>
      </c>
      <c r="BV128" s="258">
        <v>10.673991203308105</v>
      </c>
      <c r="BW128" s="258">
        <v>47.811603546142578</v>
      </c>
      <c r="BX128" s="258">
        <v>93.474082946777344</v>
      </c>
      <c r="BY128" s="258">
        <v>12.410671234130859</v>
      </c>
      <c r="BZ128" s="258">
        <v>4.480048656463623</v>
      </c>
      <c r="CA128" s="258">
        <v>243.94090270996094</v>
      </c>
      <c r="CC128" s="283">
        <f t="shared" si="87"/>
        <v>22.760112762451172</v>
      </c>
      <c r="CD128" s="283">
        <f t="shared" si="88"/>
        <v>-26.906742095947266</v>
      </c>
      <c r="CF128" s="283">
        <f t="shared" si="126"/>
        <v>27.143488187842916</v>
      </c>
      <c r="CG128" s="272">
        <f t="shared" si="89"/>
        <v>26.397892917692126</v>
      </c>
      <c r="CH128" s="283">
        <f t="shared" si="127"/>
        <v>20.887893566296878</v>
      </c>
      <c r="CI128" s="272">
        <f t="shared" si="90"/>
        <v>-27.076812693300624</v>
      </c>
      <c r="CJ128" s="283">
        <f t="shared" si="128"/>
        <v>-5.1038589503940059E-2</v>
      </c>
      <c r="CK128" s="283">
        <f t="shared" si="129"/>
        <v>20.860693641713326</v>
      </c>
      <c r="CL128" s="283">
        <f t="shared" si="130"/>
        <v>-1.0656258365523184</v>
      </c>
      <c r="CM128" s="283">
        <f t="shared" si="131"/>
        <v>26.657230224121925</v>
      </c>
      <c r="CN128" s="283">
        <f t="shared" si="132"/>
        <v>-1.0656258365523184</v>
      </c>
      <c r="CO128" s="283">
        <f t="shared" si="91"/>
        <v>-307.9617127650306</v>
      </c>
      <c r="CP128" s="268">
        <f t="shared" si="92"/>
        <v>96</v>
      </c>
      <c r="CQ128" s="283">
        <f t="shared" si="133"/>
        <v>-21.196171276503062</v>
      </c>
      <c r="CR128" s="283">
        <f t="shared" si="134"/>
        <v>28.523234984415275</v>
      </c>
      <c r="CS128" s="283">
        <f t="shared" si="135"/>
        <v>1.3284915858845714</v>
      </c>
      <c r="CT128" s="283">
        <f t="shared" si="136"/>
        <v>-292.09754257517761</v>
      </c>
      <c r="CU128" s="283">
        <f t="shared" si="93"/>
        <v>-15.864170189852999</v>
      </c>
      <c r="CV128" s="283">
        <f t="shared" si="137"/>
        <v>8.0135829810147001</v>
      </c>
      <c r="CW128" s="283">
        <f t="shared" si="138"/>
        <v>20.885510631739198</v>
      </c>
      <c r="CX128" s="283">
        <f t="shared" si="139"/>
        <v>0.31550481526507279</v>
      </c>
      <c r="CZ128" s="283">
        <f t="shared" si="94"/>
        <v>9344</v>
      </c>
      <c r="DA128" s="283">
        <f t="shared" si="95"/>
        <v>1.4494750328255054E+22</v>
      </c>
      <c r="DB128" s="283">
        <f t="shared" si="96"/>
        <v>1.1675237766391568E+22</v>
      </c>
      <c r="DC128" s="286">
        <f t="shared" si="140"/>
        <v>1.5512361224588029E+18</v>
      </c>
      <c r="DD128" s="286">
        <f t="shared" si="97"/>
        <v>1.2494903431497825E+18</v>
      </c>
      <c r="DE128" s="282">
        <f t="shared" si="141"/>
        <v>8.8783977603538899E-5</v>
      </c>
      <c r="DF128" s="282">
        <f t="shared" si="98"/>
        <v>6.851551559115647E-5</v>
      </c>
      <c r="DG128" s="283">
        <f t="shared" si="142"/>
        <v>37.657741166010567</v>
      </c>
      <c r="DH128" s="283">
        <f t="shared" si="143"/>
        <v>1.1214709339001035E-4</v>
      </c>
      <c r="DL128" s="258">
        <v>88.684944152832031</v>
      </c>
      <c r="DM128" s="258">
        <v>5.3915209770202637</v>
      </c>
      <c r="DN128" s="258">
        <v>2720</v>
      </c>
      <c r="DO128" s="258">
        <v>1.9218341808915324E+22</v>
      </c>
      <c r="DP128" s="258">
        <v>8.7369724775307663E+21</v>
      </c>
      <c r="DR128" s="50">
        <v>159</v>
      </c>
      <c r="DS128" s="46">
        <v>0.30203882309852276</v>
      </c>
      <c r="DT128" s="46">
        <v>0.26407032108411671</v>
      </c>
      <c r="DU128" s="46">
        <v>0.29581247710902209</v>
      </c>
      <c r="DV128" s="51">
        <v>0.25796606031009645</v>
      </c>
      <c r="DW128" s="287">
        <f t="shared" si="144"/>
        <v>0.40119893461499773</v>
      </c>
      <c r="DX128" s="287">
        <f t="shared" si="99"/>
        <v>158.09933738709378</v>
      </c>
      <c r="DY128" s="281">
        <f t="shared" si="100"/>
        <v>41.273526214605141</v>
      </c>
      <c r="DZ128" s="287">
        <f t="shared" si="101"/>
        <v>41.162962898791882</v>
      </c>
      <c r="EA128" s="287">
        <f t="shared" si="102"/>
        <v>41.2171621555107</v>
      </c>
      <c r="EB128" s="287">
        <f t="shared" si="103"/>
        <v>41.317176110783933</v>
      </c>
      <c r="EC128" s="287">
        <f t="shared" si="104"/>
        <v>41.535748818260927</v>
      </c>
      <c r="ED128" s="287">
        <f t="shared" si="145"/>
        <v>-0.47955344977115288</v>
      </c>
      <c r="EE128" s="287">
        <f t="shared" si="105"/>
        <v>-5.4199256718817423E-2</v>
      </c>
      <c r="EF128" s="287">
        <f t="shared" si="106"/>
        <v>-0.15421321199205096</v>
      </c>
      <c r="EG128" s="287">
        <f t="shared" si="107"/>
        <v>-0.15421321199205096</v>
      </c>
      <c r="EH128" s="281">
        <f t="shared" si="146"/>
        <v>5.6364059094441643E-2</v>
      </c>
      <c r="EI128" s="281">
        <f t="shared" si="108"/>
        <v>-4.3649896178791892E-2</v>
      </c>
      <c r="EJ128" s="281">
        <f t="shared" si="109"/>
        <v>-0.2622226036557862</v>
      </c>
    </row>
    <row r="129" spans="3:140" x14ac:dyDescent="0.25">
      <c r="C129" s="50">
        <f t="shared" si="110"/>
        <v>97</v>
      </c>
      <c r="D129" s="51">
        <v>3.5708149590094709</v>
      </c>
      <c r="E129" s="260">
        <f t="shared" si="111"/>
        <v>11.055346909409945</v>
      </c>
      <c r="F129" s="265">
        <f t="shared" si="112"/>
        <v>12.846860973739869</v>
      </c>
      <c r="G129" s="265">
        <f t="shared" si="113"/>
        <v>-2.704179661861169E-2</v>
      </c>
      <c r="H129" s="50">
        <v>22.345067977905273</v>
      </c>
      <c r="I129" s="216">
        <v>-25.787746429443359</v>
      </c>
      <c r="J129" s="50">
        <v>11136</v>
      </c>
      <c r="K129" s="46">
        <v>3</v>
      </c>
      <c r="L129" s="46">
        <v>1.6929181231700054E+22</v>
      </c>
      <c r="M129" s="46">
        <v>1.3699222351282734E+22</v>
      </c>
      <c r="N129" s="46">
        <v>174</v>
      </c>
      <c r="O129" s="46">
        <v>64</v>
      </c>
      <c r="P129" s="46">
        <v>0.458402002075322</v>
      </c>
      <c r="Q129" s="46">
        <v>0.52243178904962462</v>
      </c>
      <c r="R129" s="46">
        <v>-0.18998336797967386</v>
      </c>
      <c r="S129" s="51"/>
      <c r="T129" s="315">
        <f t="shared" si="114"/>
        <v>48.735024677258615</v>
      </c>
      <c r="U129" s="315">
        <f t="shared" si="147"/>
        <v>0.15219014351554705</v>
      </c>
      <c r="V129" s="350">
        <f t="shared" si="115"/>
        <v>1.3721324295836985E-5</v>
      </c>
      <c r="W129" s="350">
        <f t="shared" si="82"/>
        <v>1.5637924720115679E-5</v>
      </c>
      <c r="X129" s="350">
        <f t="shared" si="116"/>
        <v>2.0804312773642184E-5</v>
      </c>
      <c r="Y129" s="360">
        <f t="shared" si="117"/>
        <v>48.925008045238286</v>
      </c>
      <c r="Z129" s="350">
        <f t="shared" si="118"/>
        <v>1.3669396176833268E-5</v>
      </c>
      <c r="AA129" s="350">
        <f t="shared" si="119"/>
        <v>1.568333632057629E-5</v>
      </c>
      <c r="AB129" s="350">
        <f t="shared" si="120"/>
        <v>1.3669396176833268E-5</v>
      </c>
      <c r="AC129" s="350">
        <f t="shared" si="121"/>
        <v>1.568333632057629E-5</v>
      </c>
      <c r="AD129" s="354">
        <f t="shared" si="83"/>
        <v>48.925008045238279</v>
      </c>
      <c r="AE129" s="354" t="str">
        <f t="shared" si="149"/>
        <v/>
      </c>
      <c r="AF129" s="354">
        <f t="shared" si="149"/>
        <v>48.925008045238279</v>
      </c>
      <c r="AG129" s="354" t="str">
        <f t="shared" si="149"/>
        <v/>
      </c>
      <c r="AH129" s="354" t="str">
        <f t="shared" si="149"/>
        <v/>
      </c>
      <c r="AI129" s="348">
        <f t="shared" si="148"/>
        <v>-1.6336847216642525E-2</v>
      </c>
      <c r="AJ129" s="355">
        <f t="shared" si="122"/>
        <v>2.0804312773642184E-5</v>
      </c>
      <c r="AK129" s="359">
        <f t="shared" si="123"/>
        <v>95.249995777465188</v>
      </c>
      <c r="AL129" s="355">
        <f t="shared" si="124"/>
        <v>-0.17500042225348125</v>
      </c>
      <c r="AM129" s="335">
        <f t="shared" si="125"/>
        <v>-14.768571560878328</v>
      </c>
      <c r="AN129" s="351">
        <f t="shared" si="84"/>
        <v>6.4472319825817062</v>
      </c>
      <c r="AQ129" s="266">
        <f t="shared" si="85"/>
        <v>26.983633604079937</v>
      </c>
      <c r="AR129" s="283">
        <f t="shared" si="86"/>
        <v>-7.7649602373649529</v>
      </c>
      <c r="BL129" s="258">
        <v>3.4816277027130127</v>
      </c>
      <c r="BM129" s="260">
        <v>16.289714813232422</v>
      </c>
      <c r="BN129">
        <v>18.171815872192383</v>
      </c>
      <c r="BO129" s="258">
        <v>3.7542929649353027</v>
      </c>
      <c r="BP129" s="258">
        <v>140.76081848144531</v>
      </c>
      <c r="BQ129" s="260">
        <v>42.459762573242188</v>
      </c>
      <c r="BR129" s="258">
        <v>47.394248962402344</v>
      </c>
      <c r="BT129" s="258">
        <v>99.76324462890625</v>
      </c>
      <c r="BU129" s="258">
        <v>10.477861404418945</v>
      </c>
      <c r="BV129" s="258">
        <v>10.556313514709473</v>
      </c>
      <c r="BW129" s="258">
        <v>48.727142333984375</v>
      </c>
      <c r="BX129" s="258">
        <v>92.540473937988281</v>
      </c>
      <c r="BY129" s="258">
        <v>13.021032333374023</v>
      </c>
      <c r="BZ129" s="258">
        <v>4.4312200546264648</v>
      </c>
      <c r="CA129" s="258">
        <v>245.16162109375</v>
      </c>
      <c r="CC129" s="283">
        <f t="shared" si="87"/>
        <v>22.345067977905273</v>
      </c>
      <c r="CD129" s="283">
        <f t="shared" si="88"/>
        <v>-25.787746429443359</v>
      </c>
      <c r="CF129" s="283">
        <f t="shared" si="126"/>
        <v>26.983633604079937</v>
      </c>
      <c r="CG129" s="272">
        <f t="shared" si="89"/>
        <v>26.368459390700082</v>
      </c>
      <c r="CH129" s="283">
        <f t="shared" si="127"/>
        <v>20.817231389042345</v>
      </c>
      <c r="CI129" s="272">
        <f t="shared" si="90"/>
        <v>-26.519456711548976</v>
      </c>
      <c r="CJ129" s="283">
        <f t="shared" si="128"/>
        <v>-4.9987998229316877E-2</v>
      </c>
      <c r="CK129" s="283">
        <f t="shared" si="129"/>
        <v>20.791227755988341</v>
      </c>
      <c r="CL129" s="283">
        <f t="shared" si="130"/>
        <v>-1.0401783998669984</v>
      </c>
      <c r="CM129" s="283">
        <f t="shared" si="131"/>
        <v>26.587764338396941</v>
      </c>
      <c r="CN129" s="283">
        <f t="shared" si="132"/>
        <v>-1.0401783998669984</v>
      </c>
      <c r="CO129" s="283">
        <f t="shared" si="91"/>
        <v>-304.44523423362733</v>
      </c>
      <c r="CP129" s="268">
        <f t="shared" si="92"/>
        <v>97</v>
      </c>
      <c r="CQ129" s="283">
        <f t="shared" si="133"/>
        <v>-20.744523423362732</v>
      </c>
      <c r="CR129" s="283">
        <f t="shared" si="134"/>
        <v>28.500278495965048</v>
      </c>
      <c r="CS129" s="283">
        <f t="shared" si="135"/>
        <v>1.333001028382883</v>
      </c>
      <c r="CT129" s="283">
        <f t="shared" si="136"/>
        <v>-288.50067547432377</v>
      </c>
      <c r="CU129" s="283">
        <f t="shared" si="93"/>
        <v>-15.944558759303547</v>
      </c>
      <c r="CV129" s="283">
        <f t="shared" si="137"/>
        <v>8.1055441240696453</v>
      </c>
      <c r="CW129" s="283">
        <f t="shared" si="138"/>
        <v>20.814801697621061</v>
      </c>
      <c r="CX129" s="283">
        <f t="shared" si="139"/>
        <v>0.31804558421915635</v>
      </c>
      <c r="CZ129" s="283">
        <f t="shared" si="94"/>
        <v>11136</v>
      </c>
      <c r="DA129" s="283">
        <f t="shared" si="95"/>
        <v>1.6929181231700054E+22</v>
      </c>
      <c r="DB129" s="283">
        <f t="shared" si="96"/>
        <v>1.3699222351282734E+22</v>
      </c>
      <c r="DC129" s="286">
        <f t="shared" si="140"/>
        <v>1.520221015777663E+18</v>
      </c>
      <c r="DD129" s="286">
        <f t="shared" si="97"/>
        <v>1.2301744209126019E+18</v>
      </c>
      <c r="DE129" s="282">
        <f t="shared" si="141"/>
        <v>8.7124861632567502E-5</v>
      </c>
      <c r="DF129" s="282">
        <f t="shared" si="98"/>
        <v>6.7482233474566627E-5</v>
      </c>
      <c r="DG129" s="283">
        <f t="shared" si="142"/>
        <v>37.759437787707157</v>
      </c>
      <c r="DH129" s="283">
        <f t="shared" si="143"/>
        <v>1.1020251063024813E-4</v>
      </c>
      <c r="DL129" s="258">
        <v>88.2083740234375</v>
      </c>
      <c r="DM129" s="258">
        <v>2.5431702136993408</v>
      </c>
      <c r="DN129" s="258">
        <v>2720</v>
      </c>
      <c r="DO129" s="258">
        <v>1.9159541914965197E+22</v>
      </c>
      <c r="DP129" s="258">
        <v>8.5873786296870581E+21</v>
      </c>
      <c r="DR129" s="50">
        <v>158</v>
      </c>
      <c r="DS129" s="46">
        <v>0.29959711878891465</v>
      </c>
      <c r="DT129" s="46">
        <v>0.26223904285191063</v>
      </c>
      <c r="DU129" s="46">
        <v>0.29691124404834573</v>
      </c>
      <c r="DV129" s="51">
        <v>0.25833231595653766</v>
      </c>
      <c r="DW129" s="287">
        <f t="shared" si="144"/>
        <v>0.39815543344591603</v>
      </c>
      <c r="DX129" s="287">
        <f t="shared" si="99"/>
        <v>156.89999342913833</v>
      </c>
      <c r="DY129" s="281">
        <f t="shared" si="100"/>
        <v>41.270338955721442</v>
      </c>
      <c r="DZ129" s="287">
        <f t="shared" si="101"/>
        <v>41.195841361441907</v>
      </c>
      <c r="EA129" s="287">
        <f t="shared" si="102"/>
        <v>41.211042167893211</v>
      </c>
      <c r="EB129" s="287">
        <f t="shared" si="103"/>
        <v>41.310100653470585</v>
      </c>
      <c r="EC129" s="287">
        <f t="shared" si="104"/>
        <v>41.528199860537157</v>
      </c>
      <c r="ED129" s="287">
        <f t="shared" si="145"/>
        <v>-0.44667498712112774</v>
      </c>
      <c r="EE129" s="287">
        <f t="shared" si="105"/>
        <v>-1.5200806451304061E-2</v>
      </c>
      <c r="EF129" s="287">
        <f t="shared" si="106"/>
        <v>-0.11425929202867735</v>
      </c>
      <c r="EG129" s="287">
        <f t="shared" si="107"/>
        <v>-0.11425929202867735</v>
      </c>
      <c r="EH129" s="281">
        <f t="shared" si="146"/>
        <v>5.929678782823089E-2</v>
      </c>
      <c r="EI129" s="281">
        <f t="shared" si="108"/>
        <v>-3.97616977491424E-2</v>
      </c>
      <c r="EJ129" s="281">
        <f t="shared" si="109"/>
        <v>-0.25786090481571478</v>
      </c>
    </row>
    <row r="130" spans="3:140" x14ac:dyDescent="0.25">
      <c r="C130" s="50">
        <f t="shared" si="110"/>
        <v>98</v>
      </c>
      <c r="D130" s="51">
        <v>6.08888978184509</v>
      </c>
      <c r="E130" s="260">
        <f t="shared" si="111"/>
        <v>15.69076225471596</v>
      </c>
      <c r="F130" s="265">
        <f t="shared" si="112"/>
        <v>12.820018573591993</v>
      </c>
      <c r="G130" s="265">
        <f t="shared" si="113"/>
        <v>-2.6642366323128157E-2</v>
      </c>
      <c r="H130" s="50">
        <v>22.222995758056641</v>
      </c>
      <c r="I130" s="216">
        <v>-25.075658798217773</v>
      </c>
      <c r="J130" s="50">
        <v>9728</v>
      </c>
      <c r="K130" s="46">
        <v>3</v>
      </c>
      <c r="L130" s="46">
        <v>1.472649108676438E+22</v>
      </c>
      <c r="M130" s="46">
        <v>1.1951366680137756E+22</v>
      </c>
      <c r="N130" s="46">
        <v>152</v>
      </c>
      <c r="O130" s="46">
        <v>64</v>
      </c>
      <c r="P130" s="46">
        <v>0.39827870353415123</v>
      </c>
      <c r="Q130" s="46">
        <v>0.45492278581456386</v>
      </c>
      <c r="R130" s="46">
        <v>-0.31794610525055189</v>
      </c>
      <c r="S130" s="51"/>
      <c r="T130" s="315">
        <f t="shared" si="114"/>
        <v>48.79829522039212</v>
      </c>
      <c r="U130" s="315">
        <f t="shared" si="147"/>
        <v>6.3270543133505441E-2</v>
      </c>
      <c r="V130" s="350">
        <f t="shared" si="115"/>
        <v>1.3647159523511213E-5</v>
      </c>
      <c r="W130" s="350">
        <f t="shared" si="82"/>
        <v>1.5588088877966141E-5</v>
      </c>
      <c r="X130" s="350">
        <f t="shared" si="116"/>
        <v>2.0717950620839274E-5</v>
      </c>
      <c r="Y130" s="360">
        <f t="shared" si="117"/>
        <v>49.116241325642669</v>
      </c>
      <c r="Z130" s="350">
        <f t="shared" si="118"/>
        <v>1.3560448322528502E-5</v>
      </c>
      <c r="AA130" s="350">
        <f t="shared" si="119"/>
        <v>1.5663579387214416E-5</v>
      </c>
      <c r="AB130" s="350">
        <f t="shared" si="120"/>
        <v>1.3560448322528502E-5</v>
      </c>
      <c r="AC130" s="350">
        <f t="shared" si="121"/>
        <v>1.5663579387214416E-5</v>
      </c>
      <c r="AD130" s="354">
        <f t="shared" si="83"/>
        <v>49.116241325642669</v>
      </c>
      <c r="AE130" s="354" t="str">
        <f t="shared" si="149"/>
        <v/>
      </c>
      <c r="AF130" s="354">
        <f t="shared" si="149"/>
        <v>49.116241325642669</v>
      </c>
      <c r="AG130" s="354" t="str">
        <f t="shared" si="149"/>
        <v/>
      </c>
      <c r="AH130" s="354" t="str">
        <f t="shared" si="149"/>
        <v/>
      </c>
      <c r="AI130" s="348">
        <f t="shared" si="148"/>
        <v>0.19123328040438992</v>
      </c>
      <c r="AJ130" s="355">
        <f t="shared" si="122"/>
        <v>2.0717950620839274E-5</v>
      </c>
      <c r="AK130" s="359">
        <f t="shared" si="123"/>
        <v>98.778762029302925</v>
      </c>
      <c r="AL130" s="355">
        <f t="shared" si="124"/>
        <v>7.7876202930292487E-2</v>
      </c>
      <c r="AM130" s="335">
        <f t="shared" si="125"/>
        <v>-14.804703175511875</v>
      </c>
      <c r="AN130" s="351">
        <f t="shared" si="84"/>
        <v>6.4111003679481566</v>
      </c>
      <c r="AQ130" s="266">
        <f t="shared" si="85"/>
        <v>26.936052067341013</v>
      </c>
      <c r="AR130" s="283">
        <f t="shared" si="86"/>
        <v>-7.3903936743259422</v>
      </c>
      <c r="BL130" s="258">
        <v>1.8437676429748535</v>
      </c>
      <c r="BM130" s="260">
        <v>168.61875915527344</v>
      </c>
      <c r="BN130">
        <v>13.128244400024414</v>
      </c>
      <c r="BO130" s="258">
        <v>8.8260936737060547</v>
      </c>
      <c r="BP130" s="258">
        <v>140.70710754394531</v>
      </c>
      <c r="BQ130" s="260">
        <v>33.123649597167969</v>
      </c>
      <c r="BR130" s="258">
        <v>24.320058822631836</v>
      </c>
      <c r="BT130" s="258">
        <v>99.212448120117188</v>
      </c>
      <c r="BU130" s="258">
        <v>9.1554126739501953</v>
      </c>
      <c r="BV130" s="258">
        <v>10.400060653686523</v>
      </c>
      <c r="BW130" s="258">
        <v>49.642684936523438</v>
      </c>
      <c r="BX130" s="258">
        <v>92.13031005859375</v>
      </c>
      <c r="BY130" s="258">
        <v>13.529665946960449</v>
      </c>
      <c r="BZ130" s="258">
        <v>4.4290227890014648</v>
      </c>
      <c r="CA130" s="258">
        <v>243.94090270996094</v>
      </c>
      <c r="CC130" s="283">
        <f t="shared" si="87"/>
        <v>22.222995758056641</v>
      </c>
      <c r="CD130" s="283">
        <f t="shared" si="88"/>
        <v>-25.075658798217773</v>
      </c>
      <c r="CF130" s="283">
        <f t="shared" si="126"/>
        <v>26.936052067341013</v>
      </c>
      <c r="CG130" s="272">
        <f t="shared" si="89"/>
        <v>26.339396494144431</v>
      </c>
      <c r="CH130" s="283">
        <f t="shared" si="127"/>
        <v>20.747693550250588</v>
      </c>
      <c r="CI130" s="272">
        <f t="shared" si="90"/>
        <v>-25.961891799755712</v>
      </c>
      <c r="CJ130" s="283">
        <f t="shared" si="128"/>
        <v>-4.8937013130843379E-2</v>
      </c>
      <c r="CK130" s="283">
        <f t="shared" si="129"/>
        <v>20.722854895393429</v>
      </c>
      <c r="CL130" s="283">
        <f t="shared" si="130"/>
        <v>-1.0149249428299483</v>
      </c>
      <c r="CM130" s="283">
        <f t="shared" si="131"/>
        <v>26.519391477802028</v>
      </c>
      <c r="CN130" s="283">
        <f t="shared" si="132"/>
        <v>-1.0149249428299483</v>
      </c>
      <c r="CO130" s="283">
        <f t="shared" si="91"/>
        <v>-300.9351840404313</v>
      </c>
      <c r="CP130" s="268">
        <f t="shared" si="92"/>
        <v>98</v>
      </c>
      <c r="CQ130" s="283">
        <f t="shared" si="133"/>
        <v>-20.293518404043127</v>
      </c>
      <c r="CR130" s="283">
        <f t="shared" si="134"/>
        <v>28.47762742897363</v>
      </c>
      <c r="CS130" s="283">
        <f t="shared" si="135"/>
        <v>1.337468706218804</v>
      </c>
      <c r="CT130" s="283">
        <f t="shared" si="136"/>
        <v>-284.91684607987884</v>
      </c>
      <c r="CU130" s="283">
        <f t="shared" si="93"/>
        <v>-16.018337960552415</v>
      </c>
      <c r="CV130" s="283">
        <f t="shared" si="137"/>
        <v>8.1981662039447585</v>
      </c>
      <c r="CW130" s="283">
        <f t="shared" si="138"/>
        <v>20.745216317174979</v>
      </c>
      <c r="CX130" s="283">
        <f t="shared" si="139"/>
        <v>0.3206050665957893</v>
      </c>
      <c r="CZ130" s="283">
        <f t="shared" si="94"/>
        <v>9728</v>
      </c>
      <c r="DA130" s="283">
        <f t="shared" si="95"/>
        <v>1.472649108676438E+22</v>
      </c>
      <c r="DB130" s="283">
        <f t="shared" si="96"/>
        <v>1.1951366680137756E+22</v>
      </c>
      <c r="DC130" s="286">
        <f t="shared" si="140"/>
        <v>1.5138251528335094E+18</v>
      </c>
      <c r="DD130" s="286">
        <f t="shared" si="97"/>
        <v>1.2285533182707397E+18</v>
      </c>
      <c r="DE130" s="282">
        <f t="shared" si="141"/>
        <v>8.6782722607611575E-5</v>
      </c>
      <c r="DF130" s="282">
        <f t="shared" si="98"/>
        <v>6.739551453107408E-5</v>
      </c>
      <c r="DG130" s="283">
        <f t="shared" si="142"/>
        <v>37.832934837806903</v>
      </c>
      <c r="DH130" s="283">
        <f t="shared" si="143"/>
        <v>1.0987900764976846E-4</v>
      </c>
      <c r="DL130" s="258">
        <v>87.626335144042969</v>
      </c>
      <c r="DM130" s="258">
        <v>2.4414434432983398</v>
      </c>
      <c r="DN130" s="258">
        <v>2720</v>
      </c>
      <c r="DO130" s="258">
        <v>1.9035024492482573E+22</v>
      </c>
      <c r="DP130" s="258">
        <v>8.5268493270913384E+21</v>
      </c>
      <c r="DR130" s="50">
        <v>157</v>
      </c>
      <c r="DS130" s="46">
        <v>0.29788792577218898</v>
      </c>
      <c r="DT130" s="46">
        <v>0.26077402026614577</v>
      </c>
      <c r="DU130" s="46">
        <v>0.29984128921987546</v>
      </c>
      <c r="DV130" s="51">
        <v>0.25503601513856672</v>
      </c>
      <c r="DW130" s="287">
        <f t="shared" si="144"/>
        <v>0.39590441518960778</v>
      </c>
      <c r="DX130" s="287">
        <f t="shared" si="99"/>
        <v>156.01294098691264</v>
      </c>
      <c r="DY130" s="281">
        <f t="shared" si="100"/>
        <v>41.266875699021085</v>
      </c>
      <c r="DZ130" s="287">
        <f t="shared" si="101"/>
        <v>41.199221934910035</v>
      </c>
      <c r="EA130" s="287">
        <f t="shared" si="102"/>
        <v>41.204854735929125</v>
      </c>
      <c r="EB130" s="287">
        <f t="shared" si="103"/>
        <v>41.302879393449217</v>
      </c>
      <c r="EC130" s="287">
        <f t="shared" si="104"/>
        <v>41.520371187500174</v>
      </c>
      <c r="ED130" s="287">
        <f t="shared" si="145"/>
        <v>-0.44329441365299971</v>
      </c>
      <c r="EE130" s="287">
        <f t="shared" si="105"/>
        <v>-5.6328010190895839E-3</v>
      </c>
      <c r="EF130" s="287">
        <f t="shared" si="106"/>
        <v>-0.10365745853918185</v>
      </c>
      <c r="EG130" s="287">
        <f t="shared" si="107"/>
        <v>-0.10365745853918185</v>
      </c>
      <c r="EH130" s="281">
        <f t="shared" si="146"/>
        <v>6.2020963091960368E-2</v>
      </c>
      <c r="EI130" s="281">
        <f t="shared" si="108"/>
        <v>-3.6003694428131894E-2</v>
      </c>
      <c r="EJ130" s="281">
        <f t="shared" si="109"/>
        <v>-0.2534954884790892</v>
      </c>
    </row>
    <row r="131" spans="3:140" x14ac:dyDescent="0.25">
      <c r="C131" s="50">
        <f t="shared" si="110"/>
        <v>99</v>
      </c>
      <c r="D131" s="51">
        <v>1.7457479845014867</v>
      </c>
      <c r="E131" s="260">
        <f t="shared" si="111"/>
        <v>4.8396309862457549</v>
      </c>
      <c r="F131" s="265">
        <f t="shared" si="112"/>
        <v>12.793577475663266</v>
      </c>
      <c r="G131" s="265">
        <f t="shared" si="113"/>
        <v>-2.6239232203340616E-2</v>
      </c>
      <c r="H131" s="50">
        <v>22.147798538208008</v>
      </c>
      <c r="I131" s="216">
        <v>-25.380840301513672</v>
      </c>
      <c r="J131" s="50">
        <v>9088</v>
      </c>
      <c r="K131" s="46">
        <v>3</v>
      </c>
      <c r="L131" s="46">
        <v>1.3683657673472406E+22</v>
      </c>
      <c r="M131" s="46">
        <v>1.1091274113730004E+22</v>
      </c>
      <c r="N131" s="46">
        <v>142</v>
      </c>
      <c r="O131" s="46">
        <v>64</v>
      </c>
      <c r="P131" s="46">
        <v>0.37001770127571265</v>
      </c>
      <c r="Q131" s="46">
        <v>0.42190075077824574</v>
      </c>
      <c r="R131" s="46">
        <v>-0.38690208128482118</v>
      </c>
      <c r="S131" s="51"/>
      <c r="T131" s="315">
        <f t="shared" si="114"/>
        <v>48.748413067216198</v>
      </c>
      <c r="U131" s="315">
        <f t="shared" si="147"/>
        <v>-4.9882153175921928E-2</v>
      </c>
      <c r="V131" s="350">
        <f t="shared" si="115"/>
        <v>1.3571658644208944E-5</v>
      </c>
      <c r="W131" s="350">
        <f t="shared" si="82"/>
        <v>1.5474646081948566E-5</v>
      </c>
      <c r="X131" s="350">
        <f t="shared" si="116"/>
        <v>2.0582871269978284E-5</v>
      </c>
      <c r="Y131" s="360">
        <f t="shared" si="117"/>
        <v>49.135315148501022</v>
      </c>
      <c r="Z131" s="350">
        <f t="shared" si="118"/>
        <v>1.3466854133571096E-5</v>
      </c>
      <c r="AA131" s="350">
        <f t="shared" si="119"/>
        <v>1.5565938116978896E-5</v>
      </c>
      <c r="AB131" s="350">
        <f t="shared" si="120"/>
        <v>1.3466854133571096E-5</v>
      </c>
      <c r="AC131" s="350">
        <f t="shared" si="121"/>
        <v>1.5565938116978896E-5</v>
      </c>
      <c r="AD131" s="354">
        <f t="shared" si="83"/>
        <v>49.135315148501022</v>
      </c>
      <c r="AE131" s="354" t="str">
        <f t="shared" si="149"/>
        <v/>
      </c>
      <c r="AF131" s="354">
        <f t="shared" si="149"/>
        <v>49.135315148501022</v>
      </c>
      <c r="AG131" s="354" t="str">
        <f t="shared" si="149"/>
        <v/>
      </c>
      <c r="AH131" s="354" t="str">
        <f t="shared" si="149"/>
        <v/>
      </c>
      <c r="AI131" s="348">
        <f t="shared" si="148"/>
        <v>1.9073822858352685E-2</v>
      </c>
      <c r="AJ131" s="355">
        <f t="shared" si="122"/>
        <v>2.0582871269978284E-5</v>
      </c>
      <c r="AK131" s="359">
        <f t="shared" si="123"/>
        <v>99.130725151274987</v>
      </c>
      <c r="AL131" s="355">
        <f t="shared" si="124"/>
        <v>1.3072515127498718E-2</v>
      </c>
      <c r="AM131" s="335">
        <f t="shared" si="125"/>
        <v>-14.861519890715044</v>
      </c>
      <c r="AN131" s="351">
        <f t="shared" si="84"/>
        <v>6.3542836527449884</v>
      </c>
      <c r="AQ131" s="266">
        <f t="shared" si="85"/>
        <v>26.906611288180876</v>
      </c>
      <c r="AR131" s="283">
        <f t="shared" si="86"/>
        <v>-8.0330962458084159</v>
      </c>
      <c r="BL131" s="258">
        <v>2.9899239540100098</v>
      </c>
      <c r="BM131" s="260">
        <v>143.23358154296875</v>
      </c>
      <c r="BN131">
        <v>27.791231155395508</v>
      </c>
      <c r="BO131" s="258">
        <v>13.248489379882813</v>
      </c>
      <c r="BP131" s="258">
        <v>140.12211608886719</v>
      </c>
      <c r="BQ131" s="260">
        <v>28.426313400268555</v>
      </c>
      <c r="BR131" s="258">
        <v>176.55377197265625</v>
      </c>
      <c r="BT131" s="258">
        <v>98.513221740722656</v>
      </c>
      <c r="BU131" s="258">
        <v>9.4605932235717773</v>
      </c>
      <c r="BV131" s="258">
        <v>10.273593902587891</v>
      </c>
      <c r="BW131" s="258">
        <v>48.218509674072266</v>
      </c>
      <c r="BX131" s="258">
        <v>91.095138549804688</v>
      </c>
      <c r="BY131" s="258">
        <v>11.596857070922852</v>
      </c>
      <c r="BZ131" s="258">
        <v>4.3880062103271484</v>
      </c>
      <c r="CA131" s="258">
        <v>246.38233947753906</v>
      </c>
      <c r="CC131" s="283">
        <f t="shared" si="87"/>
        <v>22.147798538208008</v>
      </c>
      <c r="CD131" s="283">
        <f t="shared" si="88"/>
        <v>-25.380840301513672</v>
      </c>
      <c r="CF131" s="283">
        <f t="shared" si="126"/>
        <v>26.906611288180876</v>
      </c>
      <c r="CG131" s="272">
        <f t="shared" si="89"/>
        <v>26.310709421003246</v>
      </c>
      <c r="CH131" s="283">
        <f t="shared" si="127"/>
        <v>20.679282732941928</v>
      </c>
      <c r="CI131" s="272">
        <f t="shared" si="90"/>
        <v>-25.404146533033497</v>
      </c>
      <c r="CJ131" s="283">
        <f t="shared" si="128"/>
        <v>-4.7885688071337987E-2</v>
      </c>
      <c r="CK131" s="283">
        <f t="shared" si="129"/>
        <v>20.655578060944887</v>
      </c>
      <c r="CL131" s="283">
        <f t="shared" si="130"/>
        <v>-0.98986328205591056</v>
      </c>
      <c r="CM131" s="283">
        <f t="shared" si="131"/>
        <v>26.452114643353486</v>
      </c>
      <c r="CN131" s="283">
        <f t="shared" si="132"/>
        <v>-0.98986328205591056</v>
      </c>
      <c r="CO131" s="283">
        <f t="shared" si="91"/>
        <v>-297.43172154666308</v>
      </c>
      <c r="CP131" s="268">
        <f t="shared" si="92"/>
        <v>99</v>
      </c>
      <c r="CQ131" s="283">
        <f t="shared" si="133"/>
        <v>-19.843172154666306</v>
      </c>
      <c r="CR131" s="283">
        <f t="shared" si="134"/>
        <v>28.455285216556682</v>
      </c>
      <c r="CS131" s="283">
        <f t="shared" si="135"/>
        <v>1.341893295238588</v>
      </c>
      <c r="CT131" s="283">
        <f t="shared" si="136"/>
        <v>-281.34614677192894</v>
      </c>
      <c r="CU131" s="283">
        <f t="shared" si="93"/>
        <v>-16.085574774734127</v>
      </c>
      <c r="CV131" s="283">
        <f t="shared" si="137"/>
        <v>8.2914425225265873</v>
      </c>
      <c r="CW131" s="283">
        <f t="shared" si="138"/>
        <v>20.676757164918605</v>
      </c>
      <c r="CX131" s="283">
        <f t="shared" si="139"/>
        <v>0.32318337200007485</v>
      </c>
      <c r="CZ131" s="283">
        <f t="shared" si="94"/>
        <v>9088</v>
      </c>
      <c r="DA131" s="283">
        <f t="shared" si="95"/>
        <v>1.3683657673472406E+22</v>
      </c>
      <c r="DB131" s="283">
        <f t="shared" si="96"/>
        <v>1.1091274113730004E+22</v>
      </c>
      <c r="DC131" s="286">
        <f t="shared" si="140"/>
        <v>1.5056841630141292E+18</v>
      </c>
      <c r="DD131" s="286">
        <f t="shared" si="97"/>
        <v>1.2204306903312064E+18</v>
      </c>
      <c r="DE131" s="282">
        <f t="shared" si="141"/>
        <v>8.6347230111399626E-5</v>
      </c>
      <c r="DF131" s="282">
        <f t="shared" si="98"/>
        <v>6.6961004281624153E-5</v>
      </c>
      <c r="DG131" s="283">
        <f t="shared" si="142"/>
        <v>37.793050570207093</v>
      </c>
      <c r="DH131" s="283">
        <f t="shared" si="143"/>
        <v>1.0926856932491926E-4</v>
      </c>
      <c r="DL131" s="258">
        <v>87.177108764648437</v>
      </c>
      <c r="DM131" s="258">
        <v>3.1535310745239258</v>
      </c>
      <c r="DN131" s="258">
        <v>2720</v>
      </c>
      <c r="DO131" s="258">
        <v>1.8926648217358809E+22</v>
      </c>
      <c r="DP131" s="258">
        <v>8.5084023015383572E+21</v>
      </c>
      <c r="DR131" s="50">
        <v>156</v>
      </c>
      <c r="DS131" s="46">
        <v>0.29593456232450249</v>
      </c>
      <c r="DT131" s="46">
        <v>0.25869857160297888</v>
      </c>
      <c r="DU131" s="46">
        <v>0.298498351849591</v>
      </c>
      <c r="DV131" s="51">
        <v>0.24954218044194848</v>
      </c>
      <c r="DW131" s="287">
        <f t="shared" si="144"/>
        <v>0.39306769916595341</v>
      </c>
      <c r="DX131" s="287">
        <f t="shared" si="99"/>
        <v>154.89508427045479</v>
      </c>
      <c r="DY131" s="281">
        <f t="shared" si="100"/>
        <v>41.26313094750229</v>
      </c>
      <c r="DZ131" s="287">
        <f t="shared" si="101"/>
        <v>41.159139704630761</v>
      </c>
      <c r="EA131" s="287">
        <f t="shared" si="102"/>
        <v>41.198599859618433</v>
      </c>
      <c r="EB131" s="287">
        <f t="shared" si="103"/>
        <v>41.295512330719824</v>
      </c>
      <c r="EC131" s="287">
        <f t="shared" si="104"/>
        <v>41.512262799149966</v>
      </c>
      <c r="ED131" s="287">
        <f t="shared" si="145"/>
        <v>-0.48337664393227442</v>
      </c>
      <c r="EE131" s="287">
        <f t="shared" si="105"/>
        <v>-3.9460154987672524E-2</v>
      </c>
      <c r="EF131" s="287">
        <f t="shared" si="106"/>
        <v>-0.13637262608906298</v>
      </c>
      <c r="EG131" s="287">
        <f t="shared" si="107"/>
        <v>-0.13637262608906298</v>
      </c>
      <c r="EH131" s="281">
        <f t="shared" si="146"/>
        <v>6.4531087883857197E-2</v>
      </c>
      <c r="EI131" s="281">
        <f t="shared" si="108"/>
        <v>-3.2381383217533255E-2</v>
      </c>
      <c r="EJ131" s="281">
        <f t="shared" si="109"/>
        <v>-0.24913185164767526</v>
      </c>
    </row>
    <row r="132" spans="3:140" x14ac:dyDescent="0.25">
      <c r="C132" s="50">
        <f t="shared" si="110"/>
        <v>100</v>
      </c>
      <c r="D132" s="51">
        <v>4.5040237699593417</v>
      </c>
      <c r="E132" s="260">
        <f t="shared" si="111"/>
        <v>13.072013476718979</v>
      </c>
      <c r="F132" s="265">
        <f t="shared" si="112"/>
        <v>12.767541264284745</v>
      </c>
      <c r="G132" s="265">
        <f t="shared" si="113"/>
        <v>-2.5832632670504001E-2</v>
      </c>
      <c r="H132" s="50">
        <v>21.796230316162109</v>
      </c>
      <c r="I132" s="216">
        <v>-25.177385330200195</v>
      </c>
      <c r="J132" s="50">
        <v>10432</v>
      </c>
      <c r="K132" s="46">
        <v>3</v>
      </c>
      <c r="L132" s="46">
        <v>1.5451689778815957E+22</v>
      </c>
      <c r="M132" s="46">
        <v>1.2537636210993443E+22</v>
      </c>
      <c r="N132" s="46">
        <v>163</v>
      </c>
      <c r="O132" s="46">
        <v>64</v>
      </c>
      <c r="P132" s="46">
        <v>0.41799426234511383</v>
      </c>
      <c r="Q132" s="46">
        <v>0.47750717206860771</v>
      </c>
      <c r="R132" s="46">
        <v>-0.24988435364558703</v>
      </c>
      <c r="S132" s="51"/>
      <c r="T132" s="315">
        <f t="shared" si="114"/>
        <v>48.802151174230843</v>
      </c>
      <c r="U132" s="315">
        <f t="shared" si="147"/>
        <v>5.3738107014645209E-2</v>
      </c>
      <c r="V132" s="350">
        <f t="shared" si="115"/>
        <v>1.3356156133215549E-5</v>
      </c>
      <c r="W132" s="350">
        <f t="shared" si="82"/>
        <v>1.5257770068654386E-5</v>
      </c>
      <c r="X132" s="350">
        <f t="shared" si="116"/>
        <v>2.0277732963099129E-5</v>
      </c>
      <c r="Y132" s="360">
        <f t="shared" si="117"/>
        <v>49.052035527876427</v>
      </c>
      <c r="Z132" s="350">
        <f t="shared" si="118"/>
        <v>1.328948553616741E-5</v>
      </c>
      <c r="AA132" s="350">
        <f t="shared" si="119"/>
        <v>1.5315875042150032E-5</v>
      </c>
      <c r="AB132" s="350">
        <f t="shared" si="120"/>
        <v>1.328948553616741E-5</v>
      </c>
      <c r="AC132" s="350">
        <f t="shared" si="121"/>
        <v>1.5315875042150032E-5</v>
      </c>
      <c r="AD132" s="354">
        <f t="shared" si="83"/>
        <v>49.05203552787642</v>
      </c>
      <c r="AE132" s="354" t="str">
        <f t="shared" ref="AE132:AH151" si="150">IF($K132=AE$29,$AD132,"")</f>
        <v/>
      </c>
      <c r="AF132" s="354">
        <f t="shared" si="150"/>
        <v>49.05203552787642</v>
      </c>
      <c r="AG132" s="354" t="str">
        <f t="shared" si="150"/>
        <v/>
      </c>
      <c r="AH132" s="354" t="str">
        <f t="shared" si="150"/>
        <v/>
      </c>
      <c r="AI132" s="348">
        <f t="shared" si="148"/>
        <v>-8.3279620624601591E-2</v>
      </c>
      <c r="AJ132" s="355">
        <f t="shared" si="122"/>
        <v>2.0277732963099129E-5</v>
      </c>
      <c r="AK132" s="359">
        <f t="shared" si="123"/>
        <v>97.59399308191712</v>
      </c>
      <c r="AL132" s="355">
        <f t="shared" si="124"/>
        <v>-0.24060069180828805</v>
      </c>
      <c r="AM132" s="335">
        <f t="shared" si="125"/>
        <v>-14.991251057362538</v>
      </c>
      <c r="AN132" s="351">
        <f t="shared" si="84"/>
        <v>6.2245524860974966</v>
      </c>
      <c r="AQ132" s="266">
        <f t="shared" si="85"/>
        <v>26.767627767087582</v>
      </c>
      <c r="AR132" s="283">
        <f t="shared" si="86"/>
        <v>-8.1671623426815145</v>
      </c>
      <c r="BL132" s="258">
        <v>4.5400199890136719</v>
      </c>
      <c r="BM132" s="260">
        <v>119.44165802001953</v>
      </c>
      <c r="BN132">
        <v>4.4692769050598145</v>
      </c>
      <c r="BO132" s="258">
        <v>11.136474609375</v>
      </c>
      <c r="BP132" s="258">
        <v>139.85981750488281</v>
      </c>
      <c r="BQ132" s="260">
        <v>23.340877532958984</v>
      </c>
      <c r="BR132" s="258">
        <v>151.79127502441406</v>
      </c>
      <c r="BT132" s="258">
        <v>97.915557861328125</v>
      </c>
      <c r="BU132" s="258">
        <v>9.9692277908325195</v>
      </c>
      <c r="BV132" s="258">
        <v>10.191561698913574</v>
      </c>
      <c r="BW132" s="258">
        <v>52.185855865478516</v>
      </c>
      <c r="BX132" s="258">
        <v>90.638099670410156</v>
      </c>
      <c r="BY132" s="258">
        <v>11.088222503662109</v>
      </c>
      <c r="BZ132" s="258">
        <v>4.3628597259521484</v>
      </c>
      <c r="CA132" s="258">
        <v>249.43414306640625</v>
      </c>
      <c r="CC132" s="283">
        <f t="shared" si="87"/>
        <v>21.796230316162109</v>
      </c>
      <c r="CD132" s="283">
        <f t="shared" si="88"/>
        <v>-25.177385330200195</v>
      </c>
      <c r="CF132" s="283">
        <f t="shared" si="126"/>
        <v>26.767627767087582</v>
      </c>
      <c r="CG132" s="272">
        <f t="shared" si="89"/>
        <v>26.282403080968837</v>
      </c>
      <c r="CH132" s="283">
        <f t="shared" si="127"/>
        <v>20.612000961529287</v>
      </c>
      <c r="CI132" s="272">
        <f t="shared" si="90"/>
        <v>-24.846249197769978</v>
      </c>
      <c r="CJ132" s="283">
        <f t="shared" si="128"/>
        <v>-4.6834076369385275E-2</v>
      </c>
      <c r="CK132" s="283">
        <f t="shared" si="129"/>
        <v>20.589399595247983</v>
      </c>
      <c r="CL132" s="283">
        <f t="shared" si="130"/>
        <v>-0.96499116332040102</v>
      </c>
      <c r="CM132" s="283">
        <f t="shared" si="131"/>
        <v>26.385936177656582</v>
      </c>
      <c r="CN132" s="283">
        <f t="shared" si="132"/>
        <v>-0.96499116332040102</v>
      </c>
      <c r="CO132" s="283">
        <f t="shared" si="91"/>
        <v>-293.93499859885276</v>
      </c>
      <c r="CP132" s="268">
        <f t="shared" si="92"/>
        <v>100</v>
      </c>
      <c r="CQ132" s="283">
        <f t="shared" si="133"/>
        <v>-19.393499859885274</v>
      </c>
      <c r="CR132" s="283">
        <f t="shared" si="134"/>
        <v>28.433255065297118</v>
      </c>
      <c r="CS132" s="283">
        <f t="shared" si="135"/>
        <v>1.3462735084027009</v>
      </c>
      <c r="CT132" s="283">
        <f t="shared" si="136"/>
        <v>-277.78866292516295</v>
      </c>
      <c r="CU132" s="283">
        <f t="shared" si="93"/>
        <v>-16.146335673689805</v>
      </c>
      <c r="CV132" s="283">
        <f t="shared" si="137"/>
        <v>8.3853664326310202</v>
      </c>
      <c r="CW132" s="283">
        <f t="shared" si="138"/>
        <v>20.609426256661678</v>
      </c>
      <c r="CX132" s="283">
        <f t="shared" si="139"/>
        <v>0.32578061530489483</v>
      </c>
      <c r="CZ132" s="283">
        <f t="shared" si="94"/>
        <v>10432</v>
      </c>
      <c r="DA132" s="283">
        <f t="shared" si="95"/>
        <v>1.5451689778815957E+22</v>
      </c>
      <c r="DB132" s="283">
        <f t="shared" si="96"/>
        <v>1.2537636210993443E+22</v>
      </c>
      <c r="DC132" s="286">
        <f t="shared" si="140"/>
        <v>1.481181918981591E+18</v>
      </c>
      <c r="DD132" s="286">
        <f t="shared" si="97"/>
        <v>1.20184396194339E+18</v>
      </c>
      <c r="DE132" s="282">
        <f t="shared" si="141"/>
        <v>8.5036511924389723E-5</v>
      </c>
      <c r="DF132" s="282">
        <f t="shared" si="98"/>
        <v>6.5966729516318067E-5</v>
      </c>
      <c r="DG132" s="283">
        <f t="shared" si="142"/>
        <v>37.802376510782324</v>
      </c>
      <c r="DH132" s="283">
        <f t="shared" si="143"/>
        <v>1.0762350005154982E-4</v>
      </c>
      <c r="DL132" s="258">
        <v>86.255226135253906</v>
      </c>
      <c r="DM132" s="258">
        <v>4.2725262641906738</v>
      </c>
      <c r="DN132" s="258">
        <v>2720</v>
      </c>
      <c r="DO132" s="258">
        <v>1.8708166258465687E+22</v>
      </c>
      <c r="DP132" s="258">
        <v>8.4594023899132508E+21</v>
      </c>
      <c r="DR132" s="50">
        <v>155</v>
      </c>
      <c r="DS132" s="46">
        <v>0.29422536930777682</v>
      </c>
      <c r="DT132" s="46">
        <v>0.25759980466365523</v>
      </c>
      <c r="DU132" s="46">
        <v>0.29239409107557074</v>
      </c>
      <c r="DV132" s="51">
        <v>0.25344890733732145</v>
      </c>
      <c r="DW132" s="287">
        <f t="shared" si="144"/>
        <v>0.39105783115423093</v>
      </c>
      <c r="DX132" s="287">
        <f t="shared" si="99"/>
        <v>154.10306122783686</v>
      </c>
      <c r="DY132" s="281">
        <f t="shared" si="100"/>
        <v>41.259099871896851</v>
      </c>
      <c r="DZ132" s="287">
        <f t="shared" si="101"/>
        <v>41.202752119561573</v>
      </c>
      <c r="EA132" s="287">
        <f t="shared" si="102"/>
        <v>41.192277538961136</v>
      </c>
      <c r="EB132" s="287">
        <f t="shared" si="103"/>
        <v>41.287999465282411</v>
      </c>
      <c r="EC132" s="287">
        <f t="shared" si="104"/>
        <v>41.503874695486537</v>
      </c>
      <c r="ED132" s="287">
        <f t="shared" si="145"/>
        <v>-0.43976422900146162</v>
      </c>
      <c r="EE132" s="287">
        <f t="shared" si="105"/>
        <v>1.0474580600437378E-2</v>
      </c>
      <c r="EF132" s="287">
        <f t="shared" si="106"/>
        <v>-8.5247345720837586E-2</v>
      </c>
      <c r="EG132" s="287">
        <f t="shared" si="107"/>
        <v>-8.5247345720837586E-2</v>
      </c>
      <c r="EH132" s="281">
        <f t="shared" si="146"/>
        <v>6.6822332935714712E-2</v>
      </c>
      <c r="EI132" s="281">
        <f t="shared" si="108"/>
        <v>-2.8899593385560252E-2</v>
      </c>
      <c r="EJ132" s="281">
        <f t="shared" si="109"/>
        <v>-0.24477482358968672</v>
      </c>
    </row>
    <row r="133" spans="3:140" x14ac:dyDescent="0.25">
      <c r="C133" s="50">
        <f t="shared" si="110"/>
        <v>101</v>
      </c>
      <c r="D133" s="51">
        <v>1.8465165683003426</v>
      </c>
      <c r="E133" s="260">
        <f t="shared" si="111"/>
        <v>5.3270641762591104</v>
      </c>
      <c r="F133" s="265">
        <f t="shared" si="112"/>
        <v>12.741913287098971</v>
      </c>
      <c r="G133" s="265">
        <f t="shared" si="113"/>
        <v>-2.5422802693371764E-2</v>
      </c>
      <c r="H133" s="50">
        <v>21.688808441162109</v>
      </c>
      <c r="I133" s="216">
        <v>-23.9566650390625</v>
      </c>
      <c r="J133" s="50">
        <v>9344</v>
      </c>
      <c r="K133" s="46">
        <v>3</v>
      </c>
      <c r="L133" s="46">
        <v>1.3749375202004902E+22</v>
      </c>
      <c r="M133" s="46">
        <v>1.1203109206144953E+22</v>
      </c>
      <c r="N133" s="46">
        <v>146</v>
      </c>
      <c r="O133" s="46">
        <v>64</v>
      </c>
      <c r="P133" s="46">
        <v>0.37148263443813712</v>
      </c>
      <c r="Q133" s="46">
        <v>0.42580723921137764</v>
      </c>
      <c r="R133" s="46">
        <v>-0.35851035871186854</v>
      </c>
      <c r="S133" s="51"/>
      <c r="T133" s="315">
        <f t="shared" si="114"/>
        <v>48.897913736447798</v>
      </c>
      <c r="U133" s="315">
        <f t="shared" si="147"/>
        <v>9.576256221695445E-2</v>
      </c>
      <c r="V133" s="350">
        <f t="shared" si="115"/>
        <v>1.3252091696565964E-5</v>
      </c>
      <c r="W133" s="350">
        <f t="shared" si="82"/>
        <v>1.5190041353145607E-5</v>
      </c>
      <c r="X133" s="350">
        <f t="shared" si="116"/>
        <v>2.0158256140957883E-5</v>
      </c>
      <c r="Y133" s="360">
        <f t="shared" si="117"/>
        <v>49.256424095159666</v>
      </c>
      <c r="Z133" s="350">
        <f t="shared" si="118"/>
        <v>1.3156785975618339E-5</v>
      </c>
      <c r="AA133" s="350">
        <f t="shared" si="119"/>
        <v>1.5272664254681918E-5</v>
      </c>
      <c r="AB133" s="350">
        <f t="shared" si="120"/>
        <v>1.3156785975618339E-5</v>
      </c>
      <c r="AC133" s="350">
        <f t="shared" si="121"/>
        <v>1.5272664254681918E-5</v>
      </c>
      <c r="AD133" s="354">
        <f t="shared" si="83"/>
        <v>49.256424095159666</v>
      </c>
      <c r="AE133" s="354" t="str">
        <f t="shared" si="150"/>
        <v/>
      </c>
      <c r="AF133" s="354">
        <f t="shared" si="150"/>
        <v>49.256424095159666</v>
      </c>
      <c r="AG133" s="354" t="str">
        <f t="shared" si="150"/>
        <v/>
      </c>
      <c r="AH133" s="354" t="str">
        <f t="shared" si="150"/>
        <v/>
      </c>
      <c r="AI133" s="348">
        <f t="shared" si="148"/>
        <v>0.20438856728324595</v>
      </c>
      <c r="AJ133" s="355">
        <f t="shared" si="122"/>
        <v>2.0158256140957883E-5</v>
      </c>
      <c r="AK133" s="359">
        <f t="shared" si="123"/>
        <v>101.36550961379601</v>
      </c>
      <c r="AL133" s="355">
        <f t="shared" si="124"/>
        <v>3.6550961379600719E-2</v>
      </c>
      <c r="AM133" s="335">
        <f t="shared" si="125"/>
        <v>-15.04257986293608</v>
      </c>
      <c r="AN133" s="351">
        <f t="shared" si="84"/>
        <v>6.173223680523952</v>
      </c>
      <c r="AQ133" s="266">
        <f t="shared" si="85"/>
        <v>26.724713860345656</v>
      </c>
      <c r="AR133" s="283">
        <f t="shared" si="86"/>
        <v>-7.2839631197303945</v>
      </c>
      <c r="BL133" s="258">
        <v>4.1414303779602051</v>
      </c>
      <c r="BM133" s="260">
        <v>93.194732666015625</v>
      </c>
      <c r="BN133">
        <v>6.1368708610534668</v>
      </c>
      <c r="BO133" s="258">
        <v>15.134620666503906</v>
      </c>
      <c r="BP133" s="258">
        <v>139.34202575683594</v>
      </c>
      <c r="BQ133" s="260">
        <v>12.58848762512207</v>
      </c>
      <c r="BR133" s="258">
        <v>128.34259033203125</v>
      </c>
      <c r="BT133" s="258">
        <v>97.173355102539063</v>
      </c>
      <c r="BU133" s="258">
        <v>9.9692277908325195</v>
      </c>
      <c r="BV133" s="258">
        <v>10.020172119140625</v>
      </c>
      <c r="BW133" s="258">
        <v>51.778945922851563</v>
      </c>
      <c r="BX133" s="258">
        <v>90.290443420410156</v>
      </c>
      <c r="BY133" s="258">
        <v>11.189949035644531</v>
      </c>
      <c r="BZ133" s="258">
        <v>4.3757991790771484</v>
      </c>
      <c r="CA133" s="258">
        <v>254.92739868164063</v>
      </c>
      <c r="CC133" s="283">
        <f t="shared" si="87"/>
        <v>21.688808441162109</v>
      </c>
      <c r="CD133" s="283">
        <f t="shared" si="88"/>
        <v>-23.9566650390625</v>
      </c>
      <c r="CF133" s="283">
        <f t="shared" si="126"/>
        <v>26.724713860345656</v>
      </c>
      <c r="CG133" s="272">
        <f t="shared" si="89"/>
        <v>26.254482104442051</v>
      </c>
      <c r="CH133" s="283">
        <f t="shared" si="127"/>
        <v>20.545849626519004</v>
      </c>
      <c r="CI133" s="272">
        <f t="shared" si="90"/>
        <v>-24.288227793021129</v>
      </c>
      <c r="CJ133" s="283">
        <f t="shared" si="128"/>
        <v>-4.5782230801962365E-2</v>
      </c>
      <c r="CK133" s="283">
        <f t="shared" si="129"/>
        <v>20.524321206798042</v>
      </c>
      <c r="CL133" s="283">
        <f t="shared" si="130"/>
        <v>-0.94030626697438613</v>
      </c>
      <c r="CM133" s="283">
        <f t="shared" si="131"/>
        <v>26.320857789206642</v>
      </c>
      <c r="CN133" s="283">
        <f t="shared" si="132"/>
        <v>-0.94030626697438613</v>
      </c>
      <c r="CO133" s="283">
        <f t="shared" si="91"/>
        <v>-290.44515971420458</v>
      </c>
      <c r="CP133" s="268">
        <f t="shared" si="92"/>
        <v>101</v>
      </c>
      <c r="CQ133" s="283">
        <f t="shared" si="133"/>
        <v>-18.944515971420461</v>
      </c>
      <c r="CR133" s="283">
        <f t="shared" si="134"/>
        <v>28.411539959565904</v>
      </c>
      <c r="CS133" s="283">
        <f t="shared" si="135"/>
        <v>1.350608096238624</v>
      </c>
      <c r="CT133" s="283">
        <f t="shared" si="136"/>
        <v>-274.24447312479191</v>
      </c>
      <c r="CU133" s="283">
        <f t="shared" si="93"/>
        <v>-16.200686589412697</v>
      </c>
      <c r="CV133" s="283">
        <f t="shared" si="137"/>
        <v>8.4799313410587303</v>
      </c>
      <c r="CW133" s="283">
        <f t="shared" si="138"/>
        <v>20.54322497420516</v>
      </c>
      <c r="CX133" s="283">
        <f t="shared" si="139"/>
        <v>0.32839691643572994</v>
      </c>
      <c r="CZ133" s="283">
        <f t="shared" si="94"/>
        <v>9344</v>
      </c>
      <c r="DA133" s="283">
        <f t="shared" si="95"/>
        <v>1.3749375202004902E+22</v>
      </c>
      <c r="DB133" s="283">
        <f t="shared" si="96"/>
        <v>1.1203109206144953E+22</v>
      </c>
      <c r="DC133" s="286">
        <f t="shared" si="140"/>
        <v>1.4714656680227848E+18</v>
      </c>
      <c r="DD133" s="286">
        <f t="shared" si="97"/>
        <v>1.1989628859316088E+18</v>
      </c>
      <c r="DE133" s="282">
        <f t="shared" si="141"/>
        <v>8.4516752720932773E-5</v>
      </c>
      <c r="DF133" s="282">
        <f t="shared" si="98"/>
        <v>6.5812609807046343E-5</v>
      </c>
      <c r="DG133" s="283">
        <f t="shared" si="142"/>
        <v>37.907644867201029</v>
      </c>
      <c r="DH133" s="283">
        <f t="shared" si="143"/>
        <v>1.0711853761187104E-4</v>
      </c>
      <c r="DL133" s="258">
        <v>85.704429626464844</v>
      </c>
      <c r="DM133" s="258">
        <v>4.6794333457946777</v>
      </c>
      <c r="DN133" s="258">
        <v>2720</v>
      </c>
      <c r="DO133" s="258">
        <v>1.8583072366434531E+22</v>
      </c>
      <c r="DP133" s="258">
        <v>8.4187612867418391E+21</v>
      </c>
      <c r="DR133" s="50">
        <v>154</v>
      </c>
      <c r="DS133" s="46">
        <v>0.29276034672201195</v>
      </c>
      <c r="DT133" s="46">
        <v>0.25589061164692956</v>
      </c>
      <c r="DU133" s="46">
        <v>0.2914174093517275</v>
      </c>
      <c r="DV133" s="51">
        <v>0.25125137345867415</v>
      </c>
      <c r="DW133" s="287">
        <f t="shared" si="144"/>
        <v>0.38882981591157895</v>
      </c>
      <c r="DX133" s="287">
        <f t="shared" si="99"/>
        <v>153.22507351859818</v>
      </c>
      <c r="DY133" s="281">
        <f t="shared" si="100"/>
        <v>41.254778316739504</v>
      </c>
      <c r="DZ133" s="287">
        <f t="shared" si="101"/>
        <v>41.155463092988064</v>
      </c>
      <c r="EA133" s="287">
        <f t="shared" si="102"/>
        <v>41.185887773957241</v>
      </c>
      <c r="EB133" s="287">
        <f t="shared" si="103"/>
        <v>41.280340797136972</v>
      </c>
      <c r="EC133" s="287">
        <f t="shared" si="104"/>
        <v>41.495206876509883</v>
      </c>
      <c r="ED133" s="287">
        <f t="shared" si="145"/>
        <v>-0.48705325557497048</v>
      </c>
      <c r="EE133" s="287">
        <f t="shared" si="105"/>
        <v>-3.0424680969176165E-2</v>
      </c>
      <c r="EF133" s="287">
        <f t="shared" si="106"/>
        <v>-0.12487770414890775</v>
      </c>
      <c r="EG133" s="287">
        <f t="shared" si="107"/>
        <v>-0.12487770414890775</v>
      </c>
      <c r="EH133" s="281">
        <f t="shared" si="146"/>
        <v>6.8890542782263253E-2</v>
      </c>
      <c r="EI133" s="281">
        <f t="shared" si="108"/>
        <v>-2.5562480397468335E-2</v>
      </c>
      <c r="EJ133" s="281">
        <f t="shared" si="109"/>
        <v>-0.24042855977037902</v>
      </c>
    </row>
    <row r="134" spans="3:140" x14ac:dyDescent="0.25">
      <c r="C134" s="50">
        <f t="shared" si="110"/>
        <v>102</v>
      </c>
      <c r="D134" s="51">
        <v>1.1709048499546537</v>
      </c>
      <c r="E134" s="260">
        <f t="shared" si="111"/>
        <v>1.370432097542885</v>
      </c>
      <c r="F134" s="265">
        <f t="shared" si="112"/>
        <v>12.716696658493552</v>
      </c>
      <c r="G134" s="265">
        <f t="shared" si="113"/>
        <v>-2.5009973816025481E-2</v>
      </c>
      <c r="H134" s="50">
        <v>21.493492126464844</v>
      </c>
      <c r="I134" s="216">
        <v>-25.889472961425781</v>
      </c>
      <c r="J134" s="50">
        <v>10304</v>
      </c>
      <c r="K134" s="46">
        <v>3</v>
      </c>
      <c r="L134" s="46">
        <v>1.5068913998591596E+22</v>
      </c>
      <c r="M134" s="46">
        <v>1.2190601542777983E+22</v>
      </c>
      <c r="N134" s="46">
        <v>161</v>
      </c>
      <c r="O134" s="46">
        <v>64</v>
      </c>
      <c r="P134" s="46">
        <v>0.40780076908991025</v>
      </c>
      <c r="Q134" s="46">
        <v>0.4643838124885552</v>
      </c>
      <c r="R134" s="46">
        <v>-0.26165221845432862</v>
      </c>
      <c r="S134" s="51"/>
      <c r="T134" s="315">
        <f t="shared" si="114"/>
        <v>48.711866567177509</v>
      </c>
      <c r="U134" s="315">
        <f t="shared" si="147"/>
        <v>-0.18604716927028875</v>
      </c>
      <c r="V134" s="350">
        <f t="shared" si="115"/>
        <v>1.319231266465807E-5</v>
      </c>
      <c r="W134" s="350">
        <f t="shared" si="82"/>
        <v>1.5022768261146324E-5</v>
      </c>
      <c r="X134" s="350">
        <f t="shared" si="116"/>
        <v>1.9993015772269151E-5</v>
      </c>
      <c r="Y134" s="360">
        <f t="shared" si="117"/>
        <v>48.973518785631839</v>
      </c>
      <c r="Z134" s="350">
        <f t="shared" si="118"/>
        <v>1.3123570976346237E-5</v>
      </c>
      <c r="AA134" s="350">
        <f t="shared" si="119"/>
        <v>1.5082856642526499E-5</v>
      </c>
      <c r="AB134" s="350">
        <f t="shared" si="120"/>
        <v>1.3123570976346237E-5</v>
      </c>
      <c r="AC134" s="350">
        <f t="shared" si="121"/>
        <v>1.5082856642526499E-5</v>
      </c>
      <c r="AD134" s="354">
        <f t="shared" si="83"/>
        <v>48.973518785631846</v>
      </c>
      <c r="AE134" s="354" t="str">
        <f t="shared" si="150"/>
        <v/>
      </c>
      <c r="AF134" s="354">
        <f t="shared" si="150"/>
        <v>48.973518785631846</v>
      </c>
      <c r="AG134" s="354" t="str">
        <f t="shared" si="150"/>
        <v/>
      </c>
      <c r="AH134" s="354" t="str">
        <f t="shared" si="150"/>
        <v/>
      </c>
      <c r="AI134" s="348">
        <f t="shared" si="148"/>
        <v>-0.28290530952781978</v>
      </c>
      <c r="AJ134" s="355">
        <f t="shared" si="122"/>
        <v>1.9993015772269151E-5</v>
      </c>
      <c r="AK134" s="359">
        <f t="shared" si="123"/>
        <v>96.145148876290364</v>
      </c>
      <c r="AL134" s="355">
        <f t="shared" si="124"/>
        <v>-0.58548511237096368</v>
      </c>
      <c r="AM134" s="335">
        <f t="shared" si="125"/>
        <v>-15.114072876273886</v>
      </c>
      <c r="AN134" s="351">
        <f t="shared" si="84"/>
        <v>6.1017306671861462</v>
      </c>
      <c r="AQ134" s="266">
        <f t="shared" si="85"/>
        <v>26.646139652818555</v>
      </c>
      <c r="AR134" s="283">
        <f t="shared" si="86"/>
        <v>-9.5542921102802509</v>
      </c>
      <c r="BL134" s="258">
        <v>4.2112631797790527</v>
      </c>
      <c r="BM134" s="260">
        <v>68.684371948242188</v>
      </c>
      <c r="BN134">
        <v>11.267746925354004</v>
      </c>
      <c r="BO134" s="258">
        <v>13.012576103210449</v>
      </c>
      <c r="BP134" s="258">
        <v>138.6826171875</v>
      </c>
      <c r="BQ134" s="260">
        <v>123.6102294921875</v>
      </c>
      <c r="BR134" s="258">
        <v>101.78392028808594</v>
      </c>
      <c r="BT134" s="258">
        <v>96.521003723144531</v>
      </c>
      <c r="BU134" s="258">
        <v>9.8675012588500977</v>
      </c>
      <c r="BV134" s="258">
        <v>9.8844280242919922</v>
      </c>
      <c r="BW134" s="258">
        <v>51.575492858886719</v>
      </c>
      <c r="BX134" s="258">
        <v>89.497459411621094</v>
      </c>
      <c r="BY134" s="258">
        <v>12.410671234130859</v>
      </c>
      <c r="BZ134" s="258">
        <v>4.3848323822021484</v>
      </c>
      <c r="CA134" s="258">
        <v>251.46867370605469</v>
      </c>
      <c r="CC134" s="283">
        <f t="shared" si="87"/>
        <v>21.493492126464844</v>
      </c>
      <c r="CD134" s="283">
        <f t="shared" si="88"/>
        <v>-25.889472961425781</v>
      </c>
      <c r="CF134" s="283">
        <f t="shared" si="126"/>
        <v>26.646139652818555</v>
      </c>
      <c r="CG134" s="272">
        <f t="shared" si="89"/>
        <v>26.226950846506224</v>
      </c>
      <c r="CH134" s="283">
        <f t="shared" si="127"/>
        <v>20.480829508435377</v>
      </c>
      <c r="CI134" s="272">
        <f t="shared" si="90"/>
        <v>-23.730110031902015</v>
      </c>
      <c r="CJ134" s="283">
        <f t="shared" si="128"/>
        <v>-4.4730203607060495E-2</v>
      </c>
      <c r="CK134" s="283">
        <f t="shared" si="129"/>
        <v>20.460343993528738</v>
      </c>
      <c r="CL134" s="283">
        <f t="shared" si="130"/>
        <v>-0.91580621316401245</v>
      </c>
      <c r="CM134" s="283">
        <f t="shared" si="131"/>
        <v>26.256880575937338</v>
      </c>
      <c r="CN134" s="283">
        <f t="shared" si="132"/>
        <v>-0.91580621316401245</v>
      </c>
      <c r="CO134" s="283">
        <f t="shared" si="91"/>
        <v>-286.96234226697362</v>
      </c>
      <c r="CP134" s="268">
        <f t="shared" si="92"/>
        <v>102</v>
      </c>
      <c r="CQ134" s="283">
        <f t="shared" si="133"/>
        <v>-18.496234226697361</v>
      </c>
      <c r="CR134" s="283">
        <f t="shared" si="134"/>
        <v>28.390142665793153</v>
      </c>
      <c r="CS134" s="283">
        <f t="shared" si="135"/>
        <v>1.3548958472726322</v>
      </c>
      <c r="CT134" s="283">
        <f t="shared" si="136"/>
        <v>-270.71364938111526</v>
      </c>
      <c r="CU134" s="283">
        <f t="shared" si="93"/>
        <v>-16.248692885858361</v>
      </c>
      <c r="CV134" s="283">
        <f t="shared" si="137"/>
        <v>8.5751307114141646</v>
      </c>
      <c r="CW134" s="283">
        <f t="shared" si="138"/>
        <v>20.478154089264248</v>
      </c>
      <c r="CX134" s="283">
        <f t="shared" si="139"/>
        <v>0.33103240014729524</v>
      </c>
      <c r="CZ134" s="283">
        <f t="shared" si="94"/>
        <v>10304</v>
      </c>
      <c r="DA134" s="283">
        <f t="shared" si="95"/>
        <v>1.5068913998591596E+22</v>
      </c>
      <c r="DB134" s="283">
        <f t="shared" si="96"/>
        <v>1.2190601542777983E+22</v>
      </c>
      <c r="DC134" s="286">
        <f t="shared" si="140"/>
        <v>1.4624334237763584E+18</v>
      </c>
      <c r="DD134" s="286">
        <f t="shared" si="97"/>
        <v>1.183094093825503E+18</v>
      </c>
      <c r="DE134" s="282">
        <f t="shared" si="141"/>
        <v>8.4033583637007836E-5</v>
      </c>
      <c r="DF134" s="282">
        <f t="shared" si="98"/>
        <v>6.4963727786618698E-5</v>
      </c>
      <c r="DG134" s="283">
        <f t="shared" si="142"/>
        <v>37.706484715435536</v>
      </c>
      <c r="DH134" s="283">
        <f t="shared" si="143"/>
        <v>1.0621642578627793E-4</v>
      </c>
      <c r="DL134" s="258">
        <v>85.407554626464844</v>
      </c>
      <c r="DM134" s="258">
        <v>3.2552580833435059</v>
      </c>
      <c r="DN134" s="258">
        <v>2464</v>
      </c>
      <c r="DO134" s="258">
        <v>1.679716970508653E+22</v>
      </c>
      <c r="DP134" s="258">
        <v>7.5534804943973101E+21</v>
      </c>
      <c r="DR134" s="50">
        <v>153</v>
      </c>
      <c r="DS134" s="46">
        <v>0.29019655719692344</v>
      </c>
      <c r="DT134" s="46">
        <v>0.25381516298376267</v>
      </c>
      <c r="DU134" s="46">
        <v>0.2915394945672079</v>
      </c>
      <c r="DV134" s="51">
        <v>0.24710047613234037</v>
      </c>
      <c r="DW134" s="287">
        <f t="shared" si="144"/>
        <v>0.38553362858435741</v>
      </c>
      <c r="DX134" s="287">
        <f t="shared" si="99"/>
        <v>151.92615423597957</v>
      </c>
      <c r="DY134" s="281">
        <f t="shared" si="100"/>
        <v>41.25016280508531</v>
      </c>
      <c r="DZ134" s="287">
        <f t="shared" si="101"/>
        <v>41.17397752202713</v>
      </c>
      <c r="EA134" s="287">
        <f t="shared" si="102"/>
        <v>41.179430564606733</v>
      </c>
      <c r="EB134" s="287">
        <f t="shared" si="103"/>
        <v>41.272536326283507</v>
      </c>
      <c r="EC134" s="287">
        <f t="shared" si="104"/>
        <v>41.486259342220009</v>
      </c>
      <c r="ED134" s="287">
        <f t="shared" si="145"/>
        <v>-0.46853882653590517</v>
      </c>
      <c r="EE134" s="287">
        <f t="shared" si="105"/>
        <v>-5.4530425796031068E-3</v>
      </c>
      <c r="EF134" s="287">
        <f t="shared" si="106"/>
        <v>-9.8558804256377641E-2</v>
      </c>
      <c r="EG134" s="287">
        <f t="shared" si="107"/>
        <v>-9.8558804256377641E-2</v>
      </c>
      <c r="EH134" s="281">
        <f t="shared" si="146"/>
        <v>7.0732240478577069E-2</v>
      </c>
      <c r="EI134" s="281">
        <f t="shared" si="108"/>
        <v>-2.2373521198197466E-2</v>
      </c>
      <c r="EJ134" s="281">
        <f t="shared" si="109"/>
        <v>-0.23609653713469925</v>
      </c>
    </row>
    <row r="135" spans="3:140" x14ac:dyDescent="0.25">
      <c r="C135" s="50">
        <f t="shared" si="110"/>
        <v>103</v>
      </c>
      <c r="D135" s="51">
        <v>1.4694069710411695</v>
      </c>
      <c r="E135" s="260">
        <f t="shared" si="111"/>
        <v>3.3428419171568322</v>
      </c>
      <c r="F135" s="265">
        <f t="shared" si="112"/>
        <v>12.691894263016922</v>
      </c>
      <c r="G135" s="265">
        <f t="shared" si="113"/>
        <v>-2.4594374175705001E-2</v>
      </c>
      <c r="H135" s="50">
        <v>21.273761749267578</v>
      </c>
      <c r="I135" s="216">
        <v>-23.54975700378418</v>
      </c>
      <c r="J135" s="50">
        <v>9920</v>
      </c>
      <c r="K135" s="46">
        <v>3</v>
      </c>
      <c r="L135" s="46">
        <v>1.5003196470059099E+22</v>
      </c>
      <c r="M135" s="46">
        <v>1.1691955383298958E+22</v>
      </c>
      <c r="N135" s="46">
        <v>155</v>
      </c>
      <c r="O135" s="46">
        <v>64</v>
      </c>
      <c r="P135" s="46">
        <v>0.38692547152536166</v>
      </c>
      <c r="Q135" s="46">
        <v>0.44448513703228959</v>
      </c>
      <c r="R135" s="46">
        <v>-0.29857447719904373</v>
      </c>
      <c r="S135" s="51"/>
      <c r="T135" s="315">
        <f t="shared" si="114"/>
        <v>48.960344033264171</v>
      </c>
      <c r="U135" s="315">
        <f t="shared" si="147"/>
        <v>0.24847746608666199</v>
      </c>
      <c r="V135" s="350">
        <f t="shared" si="115"/>
        <v>1.3001527941040378E-5</v>
      </c>
      <c r="W135" s="350">
        <f t="shared" si="82"/>
        <v>1.4935656486300053E-5</v>
      </c>
      <c r="X135" s="350">
        <f t="shared" si="116"/>
        <v>1.9801857576460107E-5</v>
      </c>
      <c r="Y135" s="360">
        <f t="shared" si="117"/>
        <v>49.258918510463218</v>
      </c>
      <c r="Z135" s="350">
        <f t="shared" si="118"/>
        <v>1.2923520446907243E-5</v>
      </c>
      <c r="AA135" s="350">
        <f t="shared" si="119"/>
        <v>1.5003205748665215E-5</v>
      </c>
      <c r="AB135" s="350">
        <f t="shared" si="120"/>
        <v>1.2923520446907243E-5</v>
      </c>
      <c r="AC135" s="350">
        <f t="shared" si="121"/>
        <v>1.5003205748665215E-5</v>
      </c>
      <c r="AD135" s="354">
        <f t="shared" si="83"/>
        <v>49.258918510463232</v>
      </c>
      <c r="AE135" s="354" t="str">
        <f t="shared" si="150"/>
        <v/>
      </c>
      <c r="AF135" s="354">
        <f t="shared" si="150"/>
        <v>49.258918510463232</v>
      </c>
      <c r="AG135" s="354" t="str">
        <f t="shared" si="150"/>
        <v/>
      </c>
      <c r="AH135" s="354" t="str">
        <f t="shared" si="150"/>
        <v/>
      </c>
      <c r="AI135" s="348">
        <f t="shared" si="148"/>
        <v>0.28539972483138598</v>
      </c>
      <c r="AJ135" s="355">
        <f t="shared" si="122"/>
        <v>1.9801857576460107E-5</v>
      </c>
      <c r="AK135" s="359">
        <f t="shared" si="123"/>
        <v>101.41153825756908</v>
      </c>
      <c r="AL135" s="355">
        <f t="shared" si="124"/>
        <v>-0.15884617424309228</v>
      </c>
      <c r="AM135" s="335">
        <f t="shared" si="125"/>
        <v>-15.197520397195474</v>
      </c>
      <c r="AN135" s="351">
        <f t="shared" si="84"/>
        <v>6.0182831462645581</v>
      </c>
      <c r="AQ135" s="266">
        <f t="shared" si="85"/>
        <v>26.556885822972262</v>
      </c>
      <c r="AR135" s="283">
        <f t="shared" si="86"/>
        <v>-7.5520972208252246</v>
      </c>
      <c r="BL135" s="258">
        <v>4.1993122100830078</v>
      </c>
      <c r="BM135" s="260">
        <v>43.743484497070313</v>
      </c>
      <c r="BN135">
        <v>35.318576812744141</v>
      </c>
      <c r="BO135" s="258">
        <v>4.7505793571472168</v>
      </c>
      <c r="BP135" s="258">
        <v>138.43318176269531</v>
      </c>
      <c r="BQ135" s="260">
        <v>118.43772888183594</v>
      </c>
      <c r="BR135" s="258">
        <v>75.301734924316406</v>
      </c>
      <c r="BT135" s="258">
        <v>96.17724609375</v>
      </c>
      <c r="BU135" s="258">
        <v>9.3588666915893555</v>
      </c>
      <c r="BV135" s="258">
        <v>9.7936067581176758</v>
      </c>
      <c r="BW135" s="258">
        <v>51.778945922851563</v>
      </c>
      <c r="BX135" s="258">
        <v>88.985733032226562</v>
      </c>
      <c r="BY135" s="258">
        <v>12.207217216491699</v>
      </c>
      <c r="BZ135" s="258">
        <v>4.3565115928649902</v>
      </c>
      <c r="CA135" s="258">
        <v>253.80839538574219</v>
      </c>
      <c r="CC135" s="283">
        <f t="shared" si="87"/>
        <v>21.273761749267578</v>
      </c>
      <c r="CD135" s="283">
        <f t="shared" si="88"/>
        <v>-23.54975700378418</v>
      </c>
      <c r="CF135" s="283">
        <f t="shared" si="126"/>
        <v>26.556885822972262</v>
      </c>
      <c r="CG135" s="272">
        <f t="shared" si="89"/>
        <v>26.199813390880802</v>
      </c>
      <c r="CH135" s="283">
        <f t="shared" si="127"/>
        <v>20.416940800980719</v>
      </c>
      <c r="CI135" s="272">
        <f t="shared" si="90"/>
        <v>-23.171923342975319</v>
      </c>
      <c r="CJ135" s="283">
        <f t="shared" si="128"/>
        <v>-4.367804648630226E-2</v>
      </c>
      <c r="CK135" s="283">
        <f t="shared" si="129"/>
        <v>20.39746846561868</v>
      </c>
      <c r="CL135" s="283">
        <f t="shared" si="130"/>
        <v>-0.89148856686031142</v>
      </c>
      <c r="CM135" s="283">
        <f t="shared" si="131"/>
        <v>26.194005048027279</v>
      </c>
      <c r="CN135" s="283">
        <f t="shared" si="132"/>
        <v>-0.89148856686031142</v>
      </c>
      <c r="CO135" s="283">
        <f t="shared" si="91"/>
        <v>-283.48667667570408</v>
      </c>
      <c r="CP135" s="268">
        <f t="shared" si="92"/>
        <v>103</v>
      </c>
      <c r="CQ135" s="283">
        <f t="shared" si="133"/>
        <v>-18.048667667570406</v>
      </c>
      <c r="CR135" s="283">
        <f t="shared" si="134"/>
        <v>28.369065736688832</v>
      </c>
      <c r="CS135" s="283">
        <f t="shared" si="135"/>
        <v>1.359135588439623</v>
      </c>
      <c r="CT135" s="283">
        <f t="shared" si="136"/>
        <v>-267.19625734259932</v>
      </c>
      <c r="CU135" s="283">
        <f t="shared" si="93"/>
        <v>-16.290419333104751</v>
      </c>
      <c r="CV135" s="283">
        <f t="shared" si="137"/>
        <v>8.6709580666895256</v>
      </c>
      <c r="CW135" s="283">
        <f t="shared" si="138"/>
        <v>20.414213786627084</v>
      </c>
      <c r="CX135" s="283">
        <f t="shared" si="139"/>
        <v>0.33368719579249834</v>
      </c>
      <c r="CZ135" s="283">
        <f t="shared" si="94"/>
        <v>9920</v>
      </c>
      <c r="DA135" s="283">
        <f t="shared" si="95"/>
        <v>1.5003196470059099E+22</v>
      </c>
      <c r="DB135" s="283">
        <f t="shared" si="96"/>
        <v>1.1691955383298958E+22</v>
      </c>
      <c r="DC135" s="286">
        <f t="shared" si="140"/>
        <v>1.5124189989978931E+18</v>
      </c>
      <c r="DD135" s="286">
        <f t="shared" si="97"/>
        <v>1.1786245346067497E+18</v>
      </c>
      <c r="DE135" s="282">
        <f t="shared" si="141"/>
        <v>8.6707502092966943E-5</v>
      </c>
      <c r="DF135" s="282">
        <f t="shared" si="98"/>
        <v>6.4724634071440683E-5</v>
      </c>
      <c r="DG135" s="283">
        <f t="shared" si="142"/>
        <v>36.740271604635183</v>
      </c>
      <c r="DH135" s="283">
        <f t="shared" si="143"/>
        <v>1.0820105902847609E-4</v>
      </c>
      <c r="DL135" s="258">
        <v>84.579414367675781</v>
      </c>
      <c r="DM135" s="258">
        <v>4.2725262641906738</v>
      </c>
      <c r="DN135" s="258">
        <v>2848</v>
      </c>
      <c r="DO135" s="258">
        <v>1.9207965357041772E+22</v>
      </c>
      <c r="DP135" s="258">
        <v>8.6862431572600669E+21</v>
      </c>
      <c r="DR135" s="50">
        <v>152</v>
      </c>
      <c r="DS135" s="46">
        <v>0.28873153461115858</v>
      </c>
      <c r="DT135" s="46">
        <v>0.25210596996703699</v>
      </c>
      <c r="DU135" s="46">
        <v>0.28372604077646196</v>
      </c>
      <c r="DV135" s="51">
        <v>0.24783298742522281</v>
      </c>
      <c r="DW135" s="287">
        <f t="shared" si="144"/>
        <v>0.3833057776396479</v>
      </c>
      <c r="DX135" s="287">
        <f t="shared" si="99"/>
        <v>151.04823127116964</v>
      </c>
      <c r="DY135" s="281">
        <f t="shared" si="100"/>
        <v>41.245250541877624</v>
      </c>
      <c r="DZ135" s="287">
        <f t="shared" si="101"/>
        <v>41.125839726074283</v>
      </c>
      <c r="EA135" s="287">
        <f t="shared" si="102"/>
        <v>41.172905910909627</v>
      </c>
      <c r="EB135" s="287">
        <f t="shared" si="103"/>
        <v>41.264586052722017</v>
      </c>
      <c r="EC135" s="287">
        <f t="shared" si="104"/>
        <v>41.477032092616916</v>
      </c>
      <c r="ED135" s="287">
        <f t="shared" si="145"/>
        <v>-0.51667662248875246</v>
      </c>
      <c r="EE135" s="287">
        <f t="shared" si="105"/>
        <v>-4.7066184835344416E-2</v>
      </c>
      <c r="EF135" s="287">
        <f t="shared" si="106"/>
        <v>-0.13874632664773401</v>
      </c>
      <c r="EG135" s="287">
        <f t="shared" si="107"/>
        <v>-0.13874632664773401</v>
      </c>
      <c r="EH135" s="281">
        <f t="shared" si="146"/>
        <v>7.2344630967997148E-2</v>
      </c>
      <c r="EI135" s="281">
        <f t="shared" si="108"/>
        <v>-1.9335510844392445E-2</v>
      </c>
      <c r="EJ135" s="281">
        <f t="shared" si="109"/>
        <v>-0.23178155073929219</v>
      </c>
    </row>
    <row r="136" spans="3:140" x14ac:dyDescent="0.25">
      <c r="C136" s="50">
        <f t="shared" si="110"/>
        <v>104</v>
      </c>
      <c r="D136" s="51">
        <v>4.671820782597977</v>
      </c>
      <c r="E136" s="260">
        <f t="shared" si="111"/>
        <v>13.389723485932612</v>
      </c>
      <c r="F136" s="265">
        <f t="shared" si="112"/>
        <v>12.667508758776265</v>
      </c>
      <c r="G136" s="265">
        <f t="shared" si="113"/>
        <v>-2.4176228520638658E-2</v>
      </c>
      <c r="H136" s="50">
        <v>20.950515747070312</v>
      </c>
      <c r="I136" s="216">
        <v>-24.668752670288086</v>
      </c>
      <c r="J136" s="50">
        <v>11136</v>
      </c>
      <c r="K136" s="46">
        <v>3</v>
      </c>
      <c r="L136" s="46">
        <v>1.5844265541365341E+22</v>
      </c>
      <c r="M136" s="46">
        <v>1.2878906183723598E+22</v>
      </c>
      <c r="N136" s="46">
        <v>174</v>
      </c>
      <c r="O136" s="46">
        <v>64</v>
      </c>
      <c r="P136" s="46">
        <v>0.4285539888909235</v>
      </c>
      <c r="Q136" s="46">
        <v>0.49044741500335715</v>
      </c>
      <c r="R136" s="46">
        <v>-0.18998336797967386</v>
      </c>
      <c r="S136" s="51"/>
      <c r="T136" s="315">
        <f t="shared" si="114"/>
        <v>48.852970109179076</v>
      </c>
      <c r="U136" s="315">
        <f t="shared" si="147"/>
        <v>-0.1073739240850955</v>
      </c>
      <c r="V136" s="350">
        <f t="shared" si="115"/>
        <v>1.2827885203871032E-5</v>
      </c>
      <c r="W136" s="350">
        <f t="shared" si="82"/>
        <v>1.4680538044880183E-5</v>
      </c>
      <c r="X136" s="350">
        <f t="shared" si="116"/>
        <v>1.9495456806416921E-5</v>
      </c>
      <c r="Y136" s="360">
        <f t="shared" si="117"/>
        <v>49.042953477158747</v>
      </c>
      <c r="Z136" s="350">
        <f t="shared" si="118"/>
        <v>1.2779136527150422E-5</v>
      </c>
      <c r="AA136" s="350">
        <f t="shared" si="119"/>
        <v>1.4722992417009447E-5</v>
      </c>
      <c r="AB136" s="350">
        <f t="shared" si="120"/>
        <v>1.2779136527150422E-5</v>
      </c>
      <c r="AC136" s="350">
        <f t="shared" si="121"/>
        <v>1.4722992417009447E-5</v>
      </c>
      <c r="AD136" s="354">
        <f t="shared" si="83"/>
        <v>49.042953477158747</v>
      </c>
      <c r="AE136" s="354" t="str">
        <f t="shared" si="150"/>
        <v/>
      </c>
      <c r="AF136" s="354">
        <f t="shared" si="150"/>
        <v>49.042953477158747</v>
      </c>
      <c r="AG136" s="354" t="str">
        <f t="shared" si="150"/>
        <v/>
      </c>
      <c r="AH136" s="354" t="str">
        <f t="shared" si="150"/>
        <v/>
      </c>
      <c r="AI136" s="348">
        <f t="shared" si="148"/>
        <v>-0.21596503330448513</v>
      </c>
      <c r="AJ136" s="355">
        <f t="shared" si="122"/>
        <v>1.9495456806416921E-5</v>
      </c>
      <c r="AK136" s="359">
        <f t="shared" si="123"/>
        <v>97.426404919426545</v>
      </c>
      <c r="AL136" s="355">
        <f t="shared" si="124"/>
        <v>-0.65735950805734544</v>
      </c>
      <c r="AM136" s="335">
        <f t="shared" si="125"/>
        <v>-15.332970732577209</v>
      </c>
      <c r="AN136" s="351">
        <f t="shared" si="84"/>
        <v>5.8828328108828254</v>
      </c>
      <c r="AQ136" s="266">
        <f t="shared" si="85"/>
        <v>26.4238943726331</v>
      </c>
      <c r="AR136" s="283">
        <f t="shared" si="86"/>
        <v>-9.008613955515699</v>
      </c>
      <c r="BL136" s="258">
        <v>1.2153582572937012</v>
      </c>
      <c r="BM136" s="260">
        <v>19.235910415649414</v>
      </c>
      <c r="BN136">
        <v>29.671348571777344</v>
      </c>
      <c r="BO136" s="258">
        <v>8.7499570846557617</v>
      </c>
      <c r="BP136" s="258">
        <v>138.13693237304687</v>
      </c>
      <c r="BQ136" s="260">
        <v>169.64047241210937</v>
      </c>
      <c r="BR136" s="258">
        <v>52.875659942626953</v>
      </c>
      <c r="BT136" s="258">
        <v>95.200668334960938</v>
      </c>
      <c r="BU136" s="258">
        <v>9.9692277908325195</v>
      </c>
      <c r="BV136" s="258">
        <v>9.6427249908447266</v>
      </c>
      <c r="BW136" s="258">
        <v>52.491035461425781</v>
      </c>
      <c r="BX136" s="258">
        <v>88.645881652832031</v>
      </c>
      <c r="BY136" s="258">
        <v>12.410671234130859</v>
      </c>
      <c r="BZ136" s="258">
        <v>4.3416190147399902</v>
      </c>
      <c r="CA136" s="258">
        <v>255.53775024414063</v>
      </c>
      <c r="CC136" s="283">
        <f t="shared" si="87"/>
        <v>20.950515747070312</v>
      </c>
      <c r="CD136" s="283">
        <f t="shared" si="88"/>
        <v>-24.668752670288086</v>
      </c>
      <c r="CF136" s="283">
        <f t="shared" si="126"/>
        <v>26.4238943726331</v>
      </c>
      <c r="CG136" s="272">
        <f t="shared" si="89"/>
        <v>26.173073553854614</v>
      </c>
      <c r="CH136" s="283">
        <f t="shared" si="127"/>
        <v>20.35418313344298</v>
      </c>
      <c r="CI136" s="272">
        <f t="shared" si="90"/>
        <v>-22.613694871637279</v>
      </c>
      <c r="CJ136" s="283">
        <f t="shared" si="128"/>
        <v>-4.2625810607554111E-2</v>
      </c>
      <c r="CK136" s="283">
        <f t="shared" si="129"/>
        <v>20.335694567567533</v>
      </c>
      <c r="CL136" s="283">
        <f t="shared" si="130"/>
        <v>-0.86735084270379859</v>
      </c>
      <c r="CM136" s="283">
        <f t="shared" si="131"/>
        <v>26.132231149976132</v>
      </c>
      <c r="CN136" s="283">
        <f t="shared" si="132"/>
        <v>-0.86735084270379859</v>
      </c>
      <c r="CO136" s="283">
        <f t="shared" si="91"/>
        <v>-280.01828659117706</v>
      </c>
      <c r="CP136" s="268">
        <f t="shared" si="92"/>
        <v>104</v>
      </c>
      <c r="CQ136" s="283">
        <f t="shared" si="133"/>
        <v>-17.601828659117707</v>
      </c>
      <c r="CR136" s="283">
        <f t="shared" si="134"/>
        <v>28.34831151541238</v>
      </c>
      <c r="CS136" s="283">
        <f t="shared" si="135"/>
        <v>1.3633261854701595</v>
      </c>
      <c r="CT136" s="283">
        <f t="shared" si="136"/>
        <v>-263.69235650733526</v>
      </c>
      <c r="CU136" s="283">
        <f t="shared" si="93"/>
        <v>-16.325930083841826</v>
      </c>
      <c r="CV136" s="283">
        <f t="shared" si="137"/>
        <v>8.7674069916158182</v>
      </c>
      <c r="CW136" s="283">
        <f t="shared" si="138"/>
        <v>20.351403686561213</v>
      </c>
      <c r="CX136" s="283">
        <f t="shared" si="139"/>
        <v>0.33636143708421107</v>
      </c>
      <c r="CZ136" s="283">
        <f t="shared" si="94"/>
        <v>11136</v>
      </c>
      <c r="DA136" s="283">
        <f t="shared" si="95"/>
        <v>1.5844265541365341E+22</v>
      </c>
      <c r="DB136" s="283">
        <f t="shared" si="96"/>
        <v>1.2878906183723598E+22</v>
      </c>
      <c r="DC136" s="286">
        <f t="shared" si="140"/>
        <v>1.4227968338151347E+18</v>
      </c>
      <c r="DD136" s="286">
        <f t="shared" si="97"/>
        <v>1.1565109719579379E+18</v>
      </c>
      <c r="DE136" s="282">
        <f t="shared" si="141"/>
        <v>8.1913271747850296E-5</v>
      </c>
      <c r="DF136" s="282">
        <f t="shared" si="98"/>
        <v>6.3541695533040295E-5</v>
      </c>
      <c r="DG136" s="283">
        <f t="shared" si="142"/>
        <v>37.801418823386541</v>
      </c>
      <c r="DH136" s="283">
        <f t="shared" si="143"/>
        <v>1.0366933567671185E-4</v>
      </c>
      <c r="DL136" s="258">
        <v>84.10284423828125</v>
      </c>
      <c r="DM136" s="258">
        <v>3.7638921737670898</v>
      </c>
      <c r="DN136" s="258">
        <v>2848</v>
      </c>
      <c r="DO136" s="258">
        <v>1.9108812594694498E+22</v>
      </c>
      <c r="DP136" s="258">
        <v>8.6159138723393259E+21</v>
      </c>
      <c r="DR136" s="50">
        <v>151</v>
      </c>
      <c r="DS136" s="46">
        <v>0.28592357465510926</v>
      </c>
      <c r="DT136" s="46">
        <v>0.25027469173483091</v>
      </c>
      <c r="DU136" s="46">
        <v>0.28641191551703088</v>
      </c>
      <c r="DV136" s="51">
        <v>0.24380417531436943</v>
      </c>
      <c r="DW136" s="287">
        <f t="shared" si="144"/>
        <v>0.37998646274113562</v>
      </c>
      <c r="DX136" s="287">
        <f t="shared" si="99"/>
        <v>149.74019817148684</v>
      </c>
      <c r="DY136" s="281">
        <f t="shared" si="100"/>
        <v>41.240039415964006</v>
      </c>
      <c r="DZ136" s="287">
        <f t="shared" si="101"/>
        <v>41.196315502205749</v>
      </c>
      <c r="EA136" s="287">
        <f t="shared" si="102"/>
        <v>41.166313812865923</v>
      </c>
      <c r="EB136" s="287">
        <f t="shared" si="103"/>
        <v>41.256489976452499</v>
      </c>
      <c r="EC136" s="287">
        <f t="shared" si="104"/>
        <v>41.467525127700597</v>
      </c>
      <c r="ED136" s="287">
        <f t="shared" si="145"/>
        <v>-0.44620084635728574</v>
      </c>
      <c r="EE136" s="287">
        <f t="shared" si="105"/>
        <v>3.0001689339826498E-2</v>
      </c>
      <c r="EF136" s="287">
        <f t="shared" si="106"/>
        <v>-6.0174474246750265E-2</v>
      </c>
      <c r="EG136" s="287">
        <f t="shared" si="107"/>
        <v>-6.0174474246750265E-2</v>
      </c>
      <c r="EH136" s="281">
        <f t="shared" si="146"/>
        <v>7.372560309808307E-2</v>
      </c>
      <c r="EI136" s="281">
        <f t="shared" si="108"/>
        <v>-1.6450560488493693E-2</v>
      </c>
      <c r="EJ136" s="281">
        <f t="shared" si="109"/>
        <v>-0.22748571173659116</v>
      </c>
    </row>
    <row r="137" spans="3:140" x14ac:dyDescent="0.25">
      <c r="C137" s="50">
        <f t="shared" si="110"/>
        <v>105</v>
      </c>
      <c r="D137" s="51">
        <v>2.6034858425129501</v>
      </c>
      <c r="E137" s="260">
        <f t="shared" si="111"/>
        <v>8.3111044073921185</v>
      </c>
      <c r="F137" s="265">
        <f t="shared" si="112"/>
        <v>12.643542580817618</v>
      </c>
      <c r="G137" s="265">
        <f t="shared" si="113"/>
        <v>-2.3755758227872868E-2</v>
      </c>
      <c r="H137" s="50">
        <v>20.82063102722168</v>
      </c>
      <c r="I137" s="216">
        <v>-22.735942840576172</v>
      </c>
      <c r="J137" s="50">
        <v>9856</v>
      </c>
      <c r="K137" s="46">
        <v>3</v>
      </c>
      <c r="L137" s="46">
        <v>1.3895221997783162E+22</v>
      </c>
      <c r="M137" s="46">
        <v>1.1376626540252683E+22</v>
      </c>
      <c r="N137" s="46">
        <v>154</v>
      </c>
      <c r="O137" s="46">
        <v>64</v>
      </c>
      <c r="P137" s="46">
        <v>0.3749618506988952</v>
      </c>
      <c r="Q137" s="46">
        <v>0.43233839956052006</v>
      </c>
      <c r="R137" s="46">
        <v>-0.30496424220294305</v>
      </c>
      <c r="S137" s="51"/>
      <c r="T137" s="315">
        <f t="shared" si="114"/>
        <v>49.06529738173878</v>
      </c>
      <c r="U137" s="315">
        <f t="shared" si="147"/>
        <v>0.21232727255970474</v>
      </c>
      <c r="V137" s="350">
        <f t="shared" si="115"/>
        <v>1.2681339647554627E-5</v>
      </c>
      <c r="W137" s="350">
        <f t="shared" si="82"/>
        <v>1.4621834400721051E-5</v>
      </c>
      <c r="X137" s="350">
        <f t="shared" si="116"/>
        <v>1.9354958447352721E-5</v>
      </c>
      <c r="Y137" s="360">
        <f t="shared" si="117"/>
        <v>49.370261623941722</v>
      </c>
      <c r="Z137" s="350">
        <f t="shared" si="118"/>
        <v>1.2603333765498779E-5</v>
      </c>
      <c r="AA137" s="350">
        <f t="shared" si="119"/>
        <v>1.4689125041818823E-5</v>
      </c>
      <c r="AB137" s="350">
        <f t="shared" si="120"/>
        <v>1.2603333765498779E-5</v>
      </c>
      <c r="AC137" s="350">
        <f t="shared" si="121"/>
        <v>1.4689125041818823E-5</v>
      </c>
      <c r="AD137" s="354">
        <f t="shared" si="83"/>
        <v>49.370261623941722</v>
      </c>
      <c r="AE137" s="354" t="str">
        <f t="shared" si="150"/>
        <v/>
      </c>
      <c r="AF137" s="354">
        <f t="shared" si="150"/>
        <v>49.370261623941722</v>
      </c>
      <c r="AG137" s="354" t="str">
        <f t="shared" si="150"/>
        <v/>
      </c>
      <c r="AH137" s="354" t="str">
        <f t="shared" si="150"/>
        <v/>
      </c>
      <c r="AI137" s="348">
        <f t="shared" si="148"/>
        <v>0.32730814678297548</v>
      </c>
      <c r="AJ137" s="355">
        <f t="shared" si="122"/>
        <v>1.9354958447352721E-5</v>
      </c>
      <c r="AK137" s="359">
        <f t="shared" si="123"/>
        <v>103.4661169396195</v>
      </c>
      <c r="AL137" s="355">
        <f t="shared" si="124"/>
        <v>-0.15338830603805037</v>
      </c>
      <c r="AM137" s="335">
        <f t="shared" si="125"/>
        <v>-15.395794182637053</v>
      </c>
      <c r="AN137" s="351">
        <f t="shared" si="84"/>
        <v>5.8200093608229793</v>
      </c>
      <c r="AQ137" s="266">
        <f t="shared" si="85"/>
        <v>26.369877757560776</v>
      </c>
      <c r="AR137" s="283">
        <f t="shared" si="86"/>
        <v>-7.4133251939903602</v>
      </c>
      <c r="BL137" s="258">
        <v>4.2925972938537598</v>
      </c>
      <c r="BM137" s="260">
        <v>118.18813323974609</v>
      </c>
      <c r="BN137">
        <v>13.160780906677246</v>
      </c>
      <c r="BO137" s="258">
        <v>6.9124703407287598</v>
      </c>
      <c r="BP137" s="258">
        <v>137.07986450195312</v>
      </c>
      <c r="BQ137" s="260">
        <v>163.64695739746094</v>
      </c>
      <c r="BR137" s="258">
        <v>27.015220642089844</v>
      </c>
      <c r="BT137" s="258">
        <v>94.126434326171875</v>
      </c>
      <c r="BU137" s="258">
        <v>11.189949035644531</v>
      </c>
      <c r="BV137" s="258">
        <v>9.5323724746704102</v>
      </c>
      <c r="BW137" s="258">
        <v>52.389308929443359</v>
      </c>
      <c r="BX137" s="258">
        <v>88.1107177734375</v>
      </c>
      <c r="BY137" s="258">
        <v>12.817578315734863</v>
      </c>
      <c r="BZ137" s="258">
        <v>4.323552131652832</v>
      </c>
      <c r="CA137" s="258">
        <v>259.19992065429687</v>
      </c>
      <c r="CC137" s="283">
        <f t="shared" si="87"/>
        <v>20.82063102722168</v>
      </c>
      <c r="CD137" s="283">
        <f t="shared" si="88"/>
        <v>-22.735942840576172</v>
      </c>
      <c r="CF137" s="283">
        <f t="shared" si="126"/>
        <v>26.369877757560776</v>
      </c>
      <c r="CG137" s="272">
        <f t="shared" si="89"/>
        <v>26.146734888198839</v>
      </c>
      <c r="CH137" s="283">
        <f t="shared" si="127"/>
        <v>20.292555592364202</v>
      </c>
      <c r="CI137" s="272">
        <f t="shared" si="90"/>
        <v>-22.055451481501336</v>
      </c>
      <c r="CJ137" s="283">
        <f t="shared" si="128"/>
        <v>-4.1573546607534428E-2</v>
      </c>
      <c r="CK137" s="283">
        <f t="shared" si="129"/>
        <v>20.275021699554159</v>
      </c>
      <c r="CL137" s="283">
        <f t="shared" si="130"/>
        <v>-0.84339050966894324</v>
      </c>
      <c r="CM137" s="283">
        <f t="shared" si="131"/>
        <v>26.071558281962758</v>
      </c>
      <c r="CN137" s="283">
        <f t="shared" si="132"/>
        <v>-0.84339050966894324</v>
      </c>
      <c r="CO137" s="283">
        <f t="shared" si="91"/>
        <v>-276.55728908491733</v>
      </c>
      <c r="CP137" s="268">
        <f t="shared" si="92"/>
        <v>105</v>
      </c>
      <c r="CQ137" s="283">
        <f t="shared" si="133"/>
        <v>-17.155728908491731</v>
      </c>
      <c r="CR137" s="283">
        <f t="shared" si="134"/>
        <v>28.327882139690846</v>
      </c>
      <c r="CS137" s="283">
        <f t="shared" si="135"/>
        <v>1.3674665432539002</v>
      </c>
      <c r="CT137" s="283">
        <f t="shared" si="136"/>
        <v>-260.20200043275088</v>
      </c>
      <c r="CU137" s="283">
        <f t="shared" si="93"/>
        <v>-16.355288652166422</v>
      </c>
      <c r="CV137" s="283">
        <f t="shared" si="137"/>
        <v>8.8644711347833578</v>
      </c>
      <c r="CW137" s="283">
        <f t="shared" si="138"/>
        <v>20.289722866481032</v>
      </c>
      <c r="CX137" s="283">
        <f t="shared" si="139"/>
        <v>0.3390552618503358</v>
      </c>
      <c r="CZ137" s="283">
        <f t="shared" si="94"/>
        <v>9856</v>
      </c>
      <c r="DA137" s="283">
        <f t="shared" si="95"/>
        <v>1.3895221997783162E+22</v>
      </c>
      <c r="DB137" s="283">
        <f t="shared" si="96"/>
        <v>1.1376626540252683E+22</v>
      </c>
      <c r="DC137" s="286">
        <f t="shared" si="140"/>
        <v>1.4098236604893629E+18</v>
      </c>
      <c r="DD137" s="286">
        <f t="shared" si="97"/>
        <v>1.1542843486457674E+18</v>
      </c>
      <c r="DE137" s="282">
        <f t="shared" si="141"/>
        <v>8.1219287384673604E-5</v>
      </c>
      <c r="DF137" s="282">
        <f t="shared" si="98"/>
        <v>6.3422584986797816E-5</v>
      </c>
      <c r="DG137" s="283">
        <f t="shared" si="142"/>
        <v>37.985595336162554</v>
      </c>
      <c r="DH137" s="283">
        <f t="shared" si="143"/>
        <v>1.0304851735799886E-4</v>
      </c>
      <c r="DL137" s="258">
        <v>83.481742858886719</v>
      </c>
      <c r="DM137" s="258">
        <v>3.6621651649475098</v>
      </c>
      <c r="DN137" s="258">
        <v>2848</v>
      </c>
      <c r="DO137" s="258">
        <v>1.8968154024853016E+22</v>
      </c>
      <c r="DP137" s="258">
        <v>8.5496198742582997E+21</v>
      </c>
      <c r="DR137" s="50">
        <v>150</v>
      </c>
      <c r="DS137" s="46">
        <v>0.28482480771578561</v>
      </c>
      <c r="DT137" s="46">
        <v>0.24905383958002686</v>
      </c>
      <c r="DU137" s="46">
        <v>0.28177267732877548</v>
      </c>
      <c r="DV137" s="51">
        <v>0.243071664021487</v>
      </c>
      <c r="DW137" s="287">
        <f t="shared" si="144"/>
        <v>0.37835563442333986</v>
      </c>
      <c r="DX137" s="287">
        <f t="shared" si="99"/>
        <v>149.09754223651271</v>
      </c>
      <c r="DY137" s="281">
        <f t="shared" si="100"/>
        <v>41.234528000762396</v>
      </c>
      <c r="DZ137" s="287">
        <f t="shared" si="101"/>
        <v>41.1667941084239</v>
      </c>
      <c r="EA137" s="287">
        <f t="shared" si="102"/>
        <v>41.159654270475606</v>
      </c>
      <c r="EB137" s="287">
        <f t="shared" si="103"/>
        <v>41.248248097474963</v>
      </c>
      <c r="EC137" s="287">
        <f t="shared" si="104"/>
        <v>41.457738447471058</v>
      </c>
      <c r="ED137" s="287">
        <f t="shared" si="145"/>
        <v>-0.47572224013913456</v>
      </c>
      <c r="EE137" s="287">
        <f t="shared" si="105"/>
        <v>7.1398379482943142E-3</v>
      </c>
      <c r="EF137" s="287">
        <f t="shared" si="106"/>
        <v>-8.1453989051063047E-2</v>
      </c>
      <c r="EG137" s="287">
        <f t="shared" si="107"/>
        <v>-8.1453989051063047E-2</v>
      </c>
      <c r="EH137" s="281">
        <f t="shared" si="146"/>
        <v>7.4873730286789453E-2</v>
      </c>
      <c r="EI137" s="281">
        <f t="shared" si="108"/>
        <v>-1.3720096712567909E-2</v>
      </c>
      <c r="EJ137" s="281">
        <f t="shared" si="109"/>
        <v>-0.22321044670866286</v>
      </c>
    </row>
    <row r="138" spans="3:140" x14ac:dyDescent="0.25">
      <c r="C138" s="50">
        <f t="shared" si="110"/>
        <v>106</v>
      </c>
      <c r="D138" s="51">
        <v>5.6332452818742018</v>
      </c>
      <c r="E138" s="260">
        <f t="shared" si="111"/>
        <v>15.015173232572469</v>
      </c>
      <c r="F138" s="265">
        <f t="shared" si="112"/>
        <v>12.619997944488127</v>
      </c>
      <c r="G138" s="265">
        <f t="shared" si="113"/>
        <v>-2.3333181321102563E-2</v>
      </c>
      <c r="H138" s="50">
        <v>20.682931900024414</v>
      </c>
      <c r="I138" s="216">
        <v>-21.616947174072266</v>
      </c>
      <c r="J138" s="50">
        <v>9664</v>
      </c>
      <c r="K138" s="46">
        <v>3</v>
      </c>
      <c r="L138" s="46">
        <v>1.351302268710733E+22</v>
      </c>
      <c r="M138" s="46">
        <v>1.1109721139282985E+22</v>
      </c>
      <c r="N138" s="46">
        <v>151</v>
      </c>
      <c r="O138" s="46">
        <v>64</v>
      </c>
      <c r="P138" s="46">
        <v>0.36434108527131781</v>
      </c>
      <c r="Q138" s="46">
        <v>0.42177867301471039</v>
      </c>
      <c r="R138" s="46">
        <v>-0.32453820329426186</v>
      </c>
      <c r="S138" s="51"/>
      <c r="T138" s="315">
        <f t="shared" si="114"/>
        <v>49.178872061612594</v>
      </c>
      <c r="U138" s="315">
        <f t="shared" si="147"/>
        <v>0.11357467987381398</v>
      </c>
      <c r="V138" s="350">
        <f t="shared" si="115"/>
        <v>1.2566952444512895E-5</v>
      </c>
      <c r="W138" s="350">
        <f t="shared" si="82"/>
        <v>1.4548105443388189E-5</v>
      </c>
      <c r="X138" s="350">
        <f t="shared" si="116"/>
        <v>1.9224350853399177E-5</v>
      </c>
      <c r="Y138" s="360">
        <f t="shared" si="117"/>
        <v>49.503410264906854</v>
      </c>
      <c r="Z138" s="350">
        <f t="shared" si="118"/>
        <v>1.2484347033033809E-5</v>
      </c>
      <c r="AA138" s="350">
        <f t="shared" si="119"/>
        <v>1.4619054172324885E-5</v>
      </c>
      <c r="AB138" s="350">
        <f t="shared" si="120"/>
        <v>1.2484347033033809E-5</v>
      </c>
      <c r="AC138" s="350">
        <f t="shared" si="121"/>
        <v>1.4619054172324885E-5</v>
      </c>
      <c r="AD138" s="354">
        <f t="shared" si="83"/>
        <v>49.503410264906854</v>
      </c>
      <c r="AE138" s="354" t="str">
        <f t="shared" si="150"/>
        <v/>
      </c>
      <c r="AF138" s="354">
        <f t="shared" si="150"/>
        <v>49.503410264906854</v>
      </c>
      <c r="AG138" s="354" t="str">
        <f t="shared" si="150"/>
        <v/>
      </c>
      <c r="AH138" s="354" t="str">
        <f t="shared" si="150"/>
        <v/>
      </c>
      <c r="AI138" s="348">
        <f t="shared" si="148"/>
        <v>0.1331486409651319</v>
      </c>
      <c r="AJ138" s="355">
        <f t="shared" si="122"/>
        <v>1.9224350853399177E-5</v>
      </c>
      <c r="AK138" s="359">
        <f t="shared" si="123"/>
        <v>105.92306601104815</v>
      </c>
      <c r="AL138" s="355">
        <f t="shared" si="124"/>
        <v>-7.6933988951850552E-3</v>
      </c>
      <c r="AM138" s="335">
        <f t="shared" si="125"/>
        <v>-15.454605369336383</v>
      </c>
      <c r="AN138" s="351">
        <f t="shared" si="84"/>
        <v>5.7611981741236509</v>
      </c>
      <c r="AQ138" s="266">
        <f t="shared" si="85"/>
        <v>26.312242040226511</v>
      </c>
      <c r="AR138" s="283">
        <f t="shared" si="86"/>
        <v>-6.6318505956730291</v>
      </c>
      <c r="BL138" s="258">
        <v>2.5753200054168701</v>
      </c>
      <c r="BM138" s="260">
        <v>149.15177917480469</v>
      </c>
      <c r="BN138">
        <v>34.312721252441406</v>
      </c>
      <c r="BO138" s="258">
        <v>10.385841369628906</v>
      </c>
      <c r="BP138" s="258">
        <v>137.36357116699219</v>
      </c>
      <c r="BQ138" s="260">
        <v>157.94026184082031</v>
      </c>
      <c r="BR138" s="258">
        <v>126.0880126953125</v>
      </c>
      <c r="BT138" s="258">
        <v>93.864715576171875</v>
      </c>
      <c r="BU138" s="258">
        <v>10.986495971679687</v>
      </c>
      <c r="BV138" s="258">
        <v>9.4161596298217773</v>
      </c>
      <c r="BW138" s="258">
        <v>52.694488525390625</v>
      </c>
      <c r="BX138" s="258">
        <v>87.579460144042969</v>
      </c>
      <c r="BY138" s="258">
        <v>12.512397766113281</v>
      </c>
      <c r="BZ138" s="258">
        <v>4.2520179748535156</v>
      </c>
      <c r="CA138" s="258">
        <v>251.36695861816406</v>
      </c>
      <c r="CC138" s="283">
        <f t="shared" si="87"/>
        <v>20.682931900024414</v>
      </c>
      <c r="CD138" s="283">
        <f t="shared" si="88"/>
        <v>-21.616947174072266</v>
      </c>
      <c r="CF138" s="283">
        <f t="shared" si="126"/>
        <v>26.312242040226511</v>
      </c>
      <c r="CG138" s="272">
        <f t="shared" si="89"/>
        <v>26.120800687059596</v>
      </c>
      <c r="CH138" s="283">
        <f t="shared" si="127"/>
        <v>20.23205674248252</v>
      </c>
      <c r="CI138" s="272">
        <f t="shared" si="90"/>
        <v>-21.497219755779192</v>
      </c>
      <c r="CJ138" s="283">
        <f t="shared" si="128"/>
        <v>-4.0521304594416767E-2</v>
      </c>
      <c r="CK138" s="283">
        <f t="shared" si="129"/>
        <v>20.215448738088806</v>
      </c>
      <c r="CL138" s="283">
        <f t="shared" si="130"/>
        <v>-0.81960499555342525</v>
      </c>
      <c r="CM138" s="283">
        <f t="shared" si="131"/>
        <v>26.011985320497406</v>
      </c>
      <c r="CN138" s="283">
        <f t="shared" si="132"/>
        <v>-0.81960499555342525</v>
      </c>
      <c r="CO138" s="283">
        <f t="shared" si="91"/>
        <v>-273.10379483810436</v>
      </c>
      <c r="CP138" s="268">
        <f t="shared" si="92"/>
        <v>106</v>
      </c>
      <c r="CQ138" s="283">
        <f t="shared" si="133"/>
        <v>-16.710379483810438</v>
      </c>
      <c r="CR138" s="283">
        <f t="shared" si="134"/>
        <v>28.30777954588482</v>
      </c>
      <c r="CS138" s="283">
        <f t="shared" si="135"/>
        <v>1.3715556061787202</v>
      </c>
      <c r="CT138" s="283">
        <f t="shared" si="136"/>
        <v>-256.72523694344562</v>
      </c>
      <c r="CU138" s="283">
        <f t="shared" si="93"/>
        <v>-16.378557894658769</v>
      </c>
      <c r="CV138" s="283">
        <f t="shared" si="137"/>
        <v>8.9621442105341238</v>
      </c>
      <c r="CW138" s="283">
        <f t="shared" si="138"/>
        <v>20.229169881889003</v>
      </c>
      <c r="CX138" s="283">
        <f t="shared" si="139"/>
        <v>0.34176881178259622</v>
      </c>
      <c r="CZ138" s="283">
        <f t="shared" si="94"/>
        <v>9664</v>
      </c>
      <c r="DA138" s="283">
        <f t="shared" si="95"/>
        <v>1.351302268710733E+22</v>
      </c>
      <c r="DB138" s="283">
        <f t="shared" si="96"/>
        <v>1.1109721139282985E+22</v>
      </c>
      <c r="DC138" s="286">
        <f t="shared" si="140"/>
        <v>1.3982846323579604E+18</v>
      </c>
      <c r="DD138" s="286">
        <f t="shared" si="97"/>
        <v>1.1495986278231566E+18</v>
      </c>
      <c r="DE138" s="282">
        <f t="shared" si="141"/>
        <v>8.0602020900340024E-5</v>
      </c>
      <c r="DF138" s="282">
        <f t="shared" si="98"/>
        <v>6.3171927965616765E-5</v>
      </c>
      <c r="DG138" s="283">
        <f t="shared" si="142"/>
        <v>38.087615228736894</v>
      </c>
      <c r="DH138" s="283">
        <f t="shared" si="143"/>
        <v>1.0240790133633207E-4</v>
      </c>
      <c r="DL138" s="258">
        <v>83.161422729492188</v>
      </c>
      <c r="DM138" s="258">
        <v>3.3569848537445068</v>
      </c>
      <c r="DN138" s="258">
        <v>2592</v>
      </c>
      <c r="DO138" s="258">
        <v>1.7203580736800649E+22</v>
      </c>
      <c r="DP138" s="258">
        <v>7.7408330976697757E+21</v>
      </c>
      <c r="DR138" s="50">
        <v>149</v>
      </c>
      <c r="DS138" s="46">
        <v>0.28287144426809913</v>
      </c>
      <c r="DT138" s="46">
        <v>0.24697839091685997</v>
      </c>
      <c r="DU138" s="46">
        <v>0.2822610181906971</v>
      </c>
      <c r="DV138" s="51">
        <v>0.24050787449639849</v>
      </c>
      <c r="DW138" s="287">
        <f t="shared" si="144"/>
        <v>0.37551908015732249</v>
      </c>
      <c r="DX138" s="287">
        <f t="shared" si="99"/>
        <v>147.97974926343258</v>
      </c>
      <c r="DY138" s="281">
        <f t="shared" si="100"/>
        <v>41.228715553575583</v>
      </c>
      <c r="DZ138" s="287">
        <f t="shared" si="101"/>
        <v>41.124593804513601</v>
      </c>
      <c r="EA138" s="287">
        <f t="shared" si="102"/>
        <v>41.152927283738691</v>
      </c>
      <c r="EB138" s="287">
        <f t="shared" si="103"/>
        <v>41.239860415789401</v>
      </c>
      <c r="EC138" s="287">
        <f t="shared" si="104"/>
        <v>41.447672051928294</v>
      </c>
      <c r="ED138" s="287">
        <f t="shared" si="145"/>
        <v>-0.5179225440494335</v>
      </c>
      <c r="EE138" s="287">
        <f t="shared" si="105"/>
        <v>-2.8333479225089775E-2</v>
      </c>
      <c r="EF138" s="287">
        <f t="shared" si="106"/>
        <v>-0.11526661127579985</v>
      </c>
      <c r="EG138" s="287">
        <f t="shared" si="107"/>
        <v>-0.11526661127579985</v>
      </c>
      <c r="EH138" s="281">
        <f t="shared" si="146"/>
        <v>7.5788269836891686E-2</v>
      </c>
      <c r="EI138" s="281">
        <f t="shared" si="108"/>
        <v>-1.1144862213818385E-2</v>
      </c>
      <c r="EJ138" s="281">
        <f t="shared" si="109"/>
        <v>-0.21895649835271058</v>
      </c>
    </row>
    <row r="139" spans="3:140" x14ac:dyDescent="0.25">
      <c r="C139" s="50">
        <f t="shared" si="110"/>
        <v>107</v>
      </c>
      <c r="D139" s="51">
        <v>6.1023218698180886</v>
      </c>
      <c r="E139" s="260">
        <f t="shared" si="111"/>
        <v>15.709902219517723</v>
      </c>
      <c r="F139" s="265">
        <f t="shared" si="112"/>
        <v>12.596876848780493</v>
      </c>
      <c r="G139" s="265">
        <f t="shared" si="113"/>
        <v>-2.2908712488500953E-2</v>
      </c>
      <c r="H139" s="50">
        <v>20.511054992675781</v>
      </c>
      <c r="I139" s="216">
        <v>-18.565143585205078</v>
      </c>
      <c r="J139" s="50">
        <v>9856</v>
      </c>
      <c r="K139" s="46">
        <v>3</v>
      </c>
      <c r="L139" s="46">
        <v>1.3599493119386929E+22</v>
      </c>
      <c r="M139" s="46">
        <v>1.131379135946284E+22</v>
      </c>
      <c r="N139" s="46">
        <v>154</v>
      </c>
      <c r="O139" s="46">
        <v>64</v>
      </c>
      <c r="P139" s="46">
        <v>0.36592809619727767</v>
      </c>
      <c r="Q139" s="46">
        <v>0.42873710553622657</v>
      </c>
      <c r="R139" s="46">
        <v>-0.30496424220294305</v>
      </c>
      <c r="S139" s="51"/>
      <c r="T139" s="315">
        <f t="shared" si="114"/>
        <v>49.519167773905686</v>
      </c>
      <c r="U139" s="315">
        <f t="shared" si="147"/>
        <v>0.34029571229309141</v>
      </c>
      <c r="V139" s="350">
        <f t="shared" si="115"/>
        <v>1.2375814941736934E-5</v>
      </c>
      <c r="W139" s="350">
        <f t="shared" si="82"/>
        <v>1.4500037389618052E-5</v>
      </c>
      <c r="X139" s="350">
        <f t="shared" si="116"/>
        <v>1.9063364859657925E-5</v>
      </c>
      <c r="Y139" s="360">
        <f t="shared" si="117"/>
        <v>49.824132016108628</v>
      </c>
      <c r="Z139" s="350">
        <f t="shared" si="118"/>
        <v>1.2298461664867835E-5</v>
      </c>
      <c r="AA139" s="350">
        <f t="shared" si="119"/>
        <v>1.4565703568664883E-5</v>
      </c>
      <c r="AB139" s="350">
        <f t="shared" si="120"/>
        <v>1.2298461664867835E-5</v>
      </c>
      <c r="AC139" s="350">
        <f t="shared" si="121"/>
        <v>1.4565703568664883E-5</v>
      </c>
      <c r="AD139" s="354">
        <f t="shared" si="83"/>
        <v>49.824132016108642</v>
      </c>
      <c r="AE139" s="354" t="str">
        <f t="shared" si="150"/>
        <v/>
      </c>
      <c r="AF139" s="354">
        <f t="shared" si="150"/>
        <v>49.824132016108642</v>
      </c>
      <c r="AG139" s="354" t="str">
        <f t="shared" si="150"/>
        <v/>
      </c>
      <c r="AH139" s="354" t="str">
        <f t="shared" si="150"/>
        <v/>
      </c>
      <c r="AI139" s="348">
        <f t="shared" si="148"/>
        <v>0.3207217512017877</v>
      </c>
      <c r="AJ139" s="355">
        <f t="shared" si="122"/>
        <v>1.9063364859657925E-5</v>
      </c>
      <c r="AK139" s="359">
        <f t="shared" si="123"/>
        <v>111.84124139076198</v>
      </c>
      <c r="AL139" s="355">
        <f t="shared" si="124"/>
        <v>0.48412413907619795</v>
      </c>
      <c r="AM139" s="335">
        <f t="shared" si="125"/>
        <v>-15.527647847278407</v>
      </c>
      <c r="AN139" s="351">
        <f t="shared" si="84"/>
        <v>5.6881556961816244</v>
      </c>
      <c r="AQ139" s="266">
        <f t="shared" si="85"/>
        <v>26.239759980369847</v>
      </c>
      <c r="AR139" s="283">
        <f t="shared" si="86"/>
        <v>-3.9175680749924169</v>
      </c>
      <c r="BL139" s="258">
        <v>2.8707625865936279</v>
      </c>
      <c r="BM139" s="260">
        <v>125.16740417480469</v>
      </c>
      <c r="BN139">
        <v>5.2276411056518555</v>
      </c>
      <c r="BO139" s="258">
        <v>8.4595785140991211</v>
      </c>
      <c r="BP139" s="258">
        <v>137.17405700683594</v>
      </c>
      <c r="BQ139" s="260">
        <v>149.73503112792969</v>
      </c>
      <c r="BR139" s="258">
        <v>160.44546508789062</v>
      </c>
      <c r="BT139" s="258">
        <v>93.435020446777344</v>
      </c>
      <c r="BU139" s="258">
        <v>10.172680854797363</v>
      </c>
      <c r="BV139" s="258">
        <v>9.3268022537231445</v>
      </c>
      <c r="BW139" s="258">
        <v>52.897941589355469</v>
      </c>
      <c r="BX139" s="258">
        <v>86.548194885253906</v>
      </c>
      <c r="BY139" s="258">
        <v>12.410671234130859</v>
      </c>
      <c r="BZ139" s="258">
        <v>4.2742352485656738</v>
      </c>
      <c r="CA139" s="258">
        <v>261.53964233398438</v>
      </c>
      <c r="CC139" s="283">
        <f t="shared" si="87"/>
        <v>20.511054992675781</v>
      </c>
      <c r="CD139" s="283">
        <f t="shared" si="88"/>
        <v>-18.565143585205078</v>
      </c>
      <c r="CF139" s="283">
        <f t="shared" si="126"/>
        <v>26.239759980369847</v>
      </c>
      <c r="CG139" s="272">
        <f t="shared" si="89"/>
        <v>26.095273987830243</v>
      </c>
      <c r="CH139" s="283">
        <f t="shared" si="127"/>
        <v>20.172684646962061</v>
      </c>
      <c r="CI139" s="272">
        <f t="shared" si="90"/>
        <v>-20.939025998659638</v>
      </c>
      <c r="CJ139" s="283">
        <f t="shared" si="128"/>
        <v>-3.9469134150428881E-2</v>
      </c>
      <c r="CK139" s="283">
        <f t="shared" si="129"/>
        <v>20.156974055972903</v>
      </c>
      <c r="CL139" s="283">
        <f t="shared" si="130"/>
        <v>-0.79599169129715941</v>
      </c>
      <c r="CM139" s="283">
        <f t="shared" si="131"/>
        <v>25.953510638381502</v>
      </c>
      <c r="CN139" s="283">
        <f t="shared" si="132"/>
        <v>-0.79599169129715941</v>
      </c>
      <c r="CO139" s="283">
        <f t="shared" si="91"/>
        <v>-269.65790833074152</v>
      </c>
      <c r="CP139" s="268">
        <f t="shared" si="92"/>
        <v>107</v>
      </c>
      <c r="CQ139" s="283">
        <f t="shared" si="133"/>
        <v>-16.265790833074149</v>
      </c>
      <c r="CR139" s="283">
        <f t="shared" si="134"/>
        <v>28.288005473002013</v>
      </c>
      <c r="CS139" s="283">
        <f t="shared" si="135"/>
        <v>1.3755923584448062</v>
      </c>
      <c r="CT139" s="283">
        <f t="shared" si="136"/>
        <v>-253.26210833703431</v>
      </c>
      <c r="CU139" s="283">
        <f t="shared" si="93"/>
        <v>-16.395799993707186</v>
      </c>
      <c r="CV139" s="283">
        <f t="shared" si="137"/>
        <v>9.0604200006292821</v>
      </c>
      <c r="CW139" s="283">
        <f t="shared" si="138"/>
        <v>20.169742786604946</v>
      </c>
      <c r="CX139" s="283">
        <f t="shared" si="139"/>
        <v>0.34450223217950315</v>
      </c>
      <c r="CZ139" s="283">
        <f t="shared" si="94"/>
        <v>9856</v>
      </c>
      <c r="DA139" s="283">
        <f t="shared" si="95"/>
        <v>1.3599493119386929E+22</v>
      </c>
      <c r="DB139" s="283">
        <f t="shared" si="96"/>
        <v>1.131379135946284E+22</v>
      </c>
      <c r="DC139" s="286">
        <f t="shared" si="140"/>
        <v>1.3798187012364984E+18</v>
      </c>
      <c r="DD139" s="286">
        <f t="shared" si="97"/>
        <v>1.1479090259195251E+18</v>
      </c>
      <c r="DE139" s="282">
        <f t="shared" si="141"/>
        <v>7.9614208040063597E-5</v>
      </c>
      <c r="DF139" s="282">
        <f t="shared" si="98"/>
        <v>6.3081544736188667E-5</v>
      </c>
      <c r="DG139" s="283">
        <f t="shared" si="142"/>
        <v>38.391203527384711</v>
      </c>
      <c r="DH139" s="283">
        <f t="shared" si="143"/>
        <v>1.0157609663769473E-4</v>
      </c>
      <c r="DL139" s="258">
        <v>82.313758850097656</v>
      </c>
      <c r="DM139" s="258">
        <v>4.2725262641906738</v>
      </c>
      <c r="DN139" s="258">
        <v>2592</v>
      </c>
      <c r="DO139" s="258">
        <v>1.7015075194431122E+22</v>
      </c>
      <c r="DP139" s="258">
        <v>7.6912567164961387E+21</v>
      </c>
      <c r="DR139" s="50">
        <v>148</v>
      </c>
      <c r="DS139" s="46">
        <v>0.28079599560493224</v>
      </c>
      <c r="DT139" s="46">
        <v>0.2453912831156147</v>
      </c>
      <c r="DU139" s="46">
        <v>0.28177267732877548</v>
      </c>
      <c r="DV139" s="51">
        <v>0.24026370406543768</v>
      </c>
      <c r="DW139" s="287">
        <f t="shared" si="144"/>
        <v>0.37291188366273992</v>
      </c>
      <c r="DX139" s="287">
        <f t="shared" si="99"/>
        <v>146.95233866318506</v>
      </c>
      <c r="DY139" s="281">
        <f t="shared" si="100"/>
        <v>41.222602013555473</v>
      </c>
      <c r="DZ139" s="287">
        <f t="shared" si="101"/>
        <v>41.150633652148137</v>
      </c>
      <c r="EA139" s="287">
        <f t="shared" si="102"/>
        <v>41.146132852655164</v>
      </c>
      <c r="EB139" s="287">
        <f t="shared" si="103"/>
        <v>41.23132693139582</v>
      </c>
      <c r="EC139" s="287">
        <f t="shared" si="104"/>
        <v>41.437325941072316</v>
      </c>
      <c r="ED139" s="287">
        <f t="shared" si="145"/>
        <v>-0.49188269641489768</v>
      </c>
      <c r="EE139" s="287">
        <f t="shared" si="105"/>
        <v>4.5007994929733286E-3</v>
      </c>
      <c r="EF139" s="287">
        <f t="shared" si="106"/>
        <v>-8.0693279247682881E-2</v>
      </c>
      <c r="EG139" s="287">
        <f t="shared" si="107"/>
        <v>-8.0693279247682881E-2</v>
      </c>
      <c r="EH139" s="281">
        <f t="shared" si="146"/>
        <v>7.6469160900309419E-2</v>
      </c>
      <c r="EI139" s="281">
        <f t="shared" si="108"/>
        <v>-8.7249178403467909E-3</v>
      </c>
      <c r="EJ139" s="281">
        <f t="shared" si="109"/>
        <v>-0.2147239275168431</v>
      </c>
    </row>
    <row r="140" spans="3:140" x14ac:dyDescent="0.25">
      <c r="C140" s="50">
        <f t="shared" si="110"/>
        <v>108</v>
      </c>
      <c r="D140" s="51">
        <v>4.1334406975973685</v>
      </c>
      <c r="E140" s="260">
        <f t="shared" si="111"/>
        <v>12.326234223860412</v>
      </c>
      <c r="F140" s="265">
        <f t="shared" si="112"/>
        <v>12.574181079659578</v>
      </c>
      <c r="G140" s="265">
        <f t="shared" si="113"/>
        <v>-2.2482563100549517E-2</v>
      </c>
      <c r="H140" s="50">
        <v>20.257144927978516</v>
      </c>
      <c r="I140" s="216">
        <v>-20.497953414916992</v>
      </c>
      <c r="J140" s="50">
        <v>10432</v>
      </c>
      <c r="K140" s="46">
        <v>3</v>
      </c>
      <c r="L140" s="46">
        <v>1.4260127222003071E+22</v>
      </c>
      <c r="M140" s="46">
        <v>1.1777272876481496E+22</v>
      </c>
      <c r="N140" s="46">
        <v>163</v>
      </c>
      <c r="O140" s="46">
        <v>64</v>
      </c>
      <c r="P140" s="46">
        <v>0.38485014954526031</v>
      </c>
      <c r="Q140" s="46">
        <v>0.44637734236708781</v>
      </c>
      <c r="R140" s="46">
        <v>-0.24988435364558703</v>
      </c>
      <c r="S140" s="51"/>
      <c r="T140" s="315">
        <f t="shared" si="114"/>
        <v>49.233295233492136</v>
      </c>
      <c r="U140" s="315">
        <f t="shared" si="147"/>
        <v>-0.28587254041354981</v>
      </c>
      <c r="V140" s="350">
        <f t="shared" si="115"/>
        <v>1.2297103449171151E-5</v>
      </c>
      <c r="W140" s="350">
        <f t="shared" si="82"/>
        <v>1.426307970242484E-5</v>
      </c>
      <c r="X140" s="350">
        <f t="shared" si="116"/>
        <v>1.883226475592727E-5</v>
      </c>
      <c r="Y140" s="360">
        <f t="shared" si="117"/>
        <v>49.48317958713772</v>
      </c>
      <c r="Z140" s="350">
        <f t="shared" si="118"/>
        <v>1.2234781058253285E-5</v>
      </c>
      <c r="AA140" s="350">
        <f t="shared" si="119"/>
        <v>1.4316575299070203E-5</v>
      </c>
      <c r="AB140" s="350">
        <f t="shared" si="120"/>
        <v>1.2234781058253285E-5</v>
      </c>
      <c r="AC140" s="350">
        <f t="shared" si="121"/>
        <v>1.4316575299070203E-5</v>
      </c>
      <c r="AD140" s="354">
        <f t="shared" si="83"/>
        <v>49.48317958713772</v>
      </c>
      <c r="AE140" s="354" t="str">
        <f t="shared" si="150"/>
        <v/>
      </c>
      <c r="AF140" s="354">
        <f t="shared" si="150"/>
        <v>49.48317958713772</v>
      </c>
      <c r="AG140" s="354" t="str">
        <f t="shared" si="150"/>
        <v/>
      </c>
      <c r="AH140" s="354" t="str">
        <f t="shared" si="150"/>
        <v/>
      </c>
      <c r="AI140" s="348">
        <f t="shared" si="148"/>
        <v>-0.34095242897092248</v>
      </c>
      <c r="AJ140" s="355">
        <f t="shared" si="122"/>
        <v>1.883226475592727E-5</v>
      </c>
      <c r="AK140" s="359">
        <f t="shared" si="123"/>
        <v>105.54975581727558</v>
      </c>
      <c r="AL140" s="355">
        <f t="shared" si="124"/>
        <v>-0.24502441827244184</v>
      </c>
      <c r="AM140" s="335">
        <f t="shared" si="125"/>
        <v>-15.633588025656898</v>
      </c>
      <c r="AN140" s="351">
        <f t="shared" si="84"/>
        <v>5.5822155178031343</v>
      </c>
      <c r="AQ140" s="266">
        <f t="shared" si="85"/>
        <v>26.131564704591952</v>
      </c>
      <c r="AR140" s="283">
        <f t="shared" si="86"/>
        <v>-6.1878989728909062</v>
      </c>
      <c r="BL140" s="258">
        <v>3.0671308040618896</v>
      </c>
      <c r="BM140" s="260">
        <v>101.09259796142578</v>
      </c>
      <c r="BN140">
        <v>14.228256225585937</v>
      </c>
      <c r="BO140" s="258">
        <v>11.701877593994141</v>
      </c>
      <c r="BP140" s="258">
        <v>136.75325012207031</v>
      </c>
      <c r="BQ140" s="260">
        <v>143.02418518066406</v>
      </c>
      <c r="BR140" s="258">
        <v>133.92521667480469</v>
      </c>
      <c r="BT140" s="258">
        <v>92.685005187988281</v>
      </c>
      <c r="BU140" s="258">
        <v>10.783041954040527</v>
      </c>
      <c r="BV140" s="258">
        <v>9.1722593307495117</v>
      </c>
      <c r="BW140" s="258">
        <v>55.441112518310547</v>
      </c>
      <c r="BX140" s="258">
        <v>86.009124755859375</v>
      </c>
      <c r="BY140" s="258">
        <v>12.207217216491699</v>
      </c>
      <c r="BZ140" s="258">
        <v>4.2649574279785156</v>
      </c>
      <c r="CA140" s="258">
        <v>259.6068115234375</v>
      </c>
      <c r="CC140" s="283">
        <f t="shared" si="87"/>
        <v>20.257144927978516</v>
      </c>
      <c r="CD140" s="283">
        <f t="shared" si="88"/>
        <v>-20.497953414916992</v>
      </c>
      <c r="CF140" s="283">
        <f t="shared" si="126"/>
        <v>26.131564704591952</v>
      </c>
      <c r="CG140" s="272">
        <f t="shared" si="89"/>
        <v>26.070157576003293</v>
      </c>
      <c r="CH140" s="283">
        <f t="shared" si="127"/>
        <v>20.114436886924413</v>
      </c>
      <c r="CI140" s="272">
        <f t="shared" si="90"/>
        <v>-20.380896236684791</v>
      </c>
      <c r="CJ140" s="283">
        <f t="shared" si="128"/>
        <v>-3.8417084334446877E-2</v>
      </c>
      <c r="CK140" s="283">
        <f t="shared" si="129"/>
        <v>20.099595541579454</v>
      </c>
      <c r="CL140" s="283">
        <f t="shared" si="130"/>
        <v>-0.77254795513597141</v>
      </c>
      <c r="CM140" s="283">
        <f t="shared" si="131"/>
        <v>25.896132123988053</v>
      </c>
      <c r="CN140" s="283">
        <f t="shared" si="132"/>
        <v>-0.77254795513597141</v>
      </c>
      <c r="CO140" s="283">
        <f t="shared" si="91"/>
        <v>-266.21972803092615</v>
      </c>
      <c r="CP140" s="268">
        <f t="shared" si="92"/>
        <v>108</v>
      </c>
      <c r="CQ140" s="283">
        <f t="shared" si="133"/>
        <v>-15.821972803092613</v>
      </c>
      <c r="CR140" s="283">
        <f t="shared" si="134"/>
        <v>28.268561466657907</v>
      </c>
      <c r="CS140" s="283">
        <f t="shared" si="135"/>
        <v>1.3795758243531362</v>
      </c>
      <c r="CT140" s="283">
        <f t="shared" si="136"/>
        <v>-249.81265158787414</v>
      </c>
      <c r="CU140" s="283">
        <f t="shared" si="93"/>
        <v>-16.407076443051977</v>
      </c>
      <c r="CV140" s="283">
        <f t="shared" si="137"/>
        <v>9.1592923556948023</v>
      </c>
      <c r="CW140" s="283">
        <f t="shared" si="138"/>
        <v>20.111439152297102</v>
      </c>
      <c r="CX140" s="283">
        <f t="shared" si="139"/>
        <v>0.34725567168388616</v>
      </c>
      <c r="CZ140" s="283">
        <f t="shared" si="94"/>
        <v>10432</v>
      </c>
      <c r="DA140" s="283">
        <f t="shared" si="95"/>
        <v>1.4260127222003071E+22</v>
      </c>
      <c r="DB140" s="283">
        <f t="shared" si="96"/>
        <v>1.1777272876481496E+22</v>
      </c>
      <c r="DC140" s="286">
        <f t="shared" si="140"/>
        <v>1.36696004812146E+18</v>
      </c>
      <c r="DD140" s="286">
        <f t="shared" si="97"/>
        <v>1.1289563723621066E+18</v>
      </c>
      <c r="DE140" s="282">
        <f t="shared" si="141"/>
        <v>7.8926349798347009E-5</v>
      </c>
      <c r="DF140" s="282">
        <f t="shared" si="98"/>
        <v>6.2067695242370145E-5</v>
      </c>
      <c r="DG140" s="283">
        <f t="shared" si="142"/>
        <v>38.18151663339389</v>
      </c>
      <c r="DH140" s="283">
        <f t="shared" si="143"/>
        <v>1.0040800508520606E-4</v>
      </c>
      <c r="DL140" s="258">
        <v>81.825469970703125</v>
      </c>
      <c r="DM140" s="258">
        <v>4.4759798049926758</v>
      </c>
      <c r="DN140" s="258">
        <v>2592</v>
      </c>
      <c r="DO140" s="258">
        <v>1.6909581267050011E+22</v>
      </c>
      <c r="DP140" s="258">
        <v>7.6534979610673802E+21</v>
      </c>
      <c r="DR140" s="50">
        <v>147</v>
      </c>
      <c r="DS140" s="46">
        <v>0.27872054694176535</v>
      </c>
      <c r="DT140" s="46">
        <v>0.24392626052984984</v>
      </c>
      <c r="DU140" s="46">
        <v>0.28213893297521669</v>
      </c>
      <c r="DV140" s="51">
        <v>0.23977536320351606</v>
      </c>
      <c r="DW140" s="287">
        <f t="shared" si="144"/>
        <v>0.37038515610590145</v>
      </c>
      <c r="DX140" s="287">
        <f t="shared" si="99"/>
        <v>145.95663823123547</v>
      </c>
      <c r="DY140" s="281">
        <f t="shared" si="100"/>
        <v>41.216187998315846</v>
      </c>
      <c r="DZ140" s="287">
        <f t="shared" si="101"/>
        <v>41.191255005648976</v>
      </c>
      <c r="EA140" s="287">
        <f t="shared" si="102"/>
        <v>41.139270977225038</v>
      </c>
      <c r="EB140" s="287">
        <f t="shared" si="103"/>
        <v>41.222647644294206</v>
      </c>
      <c r="EC140" s="287">
        <f t="shared" si="104"/>
        <v>41.426700114903113</v>
      </c>
      <c r="ED140" s="287">
        <f t="shared" si="145"/>
        <v>-0.45126134291405862</v>
      </c>
      <c r="EE140" s="287">
        <f t="shared" si="105"/>
        <v>5.19840284239379E-2</v>
      </c>
      <c r="EF140" s="287">
        <f t="shared" si="106"/>
        <v>-3.1392638645229454E-2</v>
      </c>
      <c r="EG140" s="287">
        <f t="shared" si="107"/>
        <v>-3.1392638645229454E-2</v>
      </c>
      <c r="EH140" s="281">
        <f t="shared" si="146"/>
        <v>7.6917021090807225E-2</v>
      </c>
      <c r="EI140" s="281">
        <f t="shared" si="108"/>
        <v>-6.459645978360129E-3</v>
      </c>
      <c r="EJ140" s="281">
        <f t="shared" si="109"/>
        <v>-0.21051211658726743</v>
      </c>
    </row>
    <row r="141" spans="3:140" x14ac:dyDescent="0.25">
      <c r="C141" s="50">
        <f t="shared" si="110"/>
        <v>109</v>
      </c>
      <c r="D141" s="51">
        <v>4.2670254880903462</v>
      </c>
      <c r="E141" s="260">
        <f t="shared" si="111"/>
        <v>12.602504740495037</v>
      </c>
      <c r="F141" s="265">
        <f t="shared" si="112"/>
        <v>12.551912213371169</v>
      </c>
      <c r="G141" s="265">
        <f t="shared" si="113"/>
        <v>-2.2054941227868267E-2</v>
      </c>
      <c r="H141" s="50">
        <v>20.204410552978516</v>
      </c>
      <c r="I141" s="216">
        <v>-17.039241790771484</v>
      </c>
      <c r="J141" s="50">
        <v>10560</v>
      </c>
      <c r="K141" s="46">
        <v>3</v>
      </c>
      <c r="L141" s="46">
        <v>1.431950358550173E+22</v>
      </c>
      <c r="M141" s="46">
        <v>1.1983072505306943E+22</v>
      </c>
      <c r="N141" s="46">
        <v>165</v>
      </c>
      <c r="O141" s="46">
        <v>64</v>
      </c>
      <c r="P141" s="46">
        <v>0.38558261612647254</v>
      </c>
      <c r="Q141" s="46">
        <v>0.41811634010864923</v>
      </c>
      <c r="R141" s="46">
        <v>-0.23838626622326009</v>
      </c>
      <c r="S141" s="51"/>
      <c r="T141" s="315">
        <f t="shared" si="114"/>
        <v>47.31806686039878</v>
      </c>
      <c r="U141" s="315">
        <f t="shared" si="147"/>
        <v>-1.9152283730933561</v>
      </c>
      <c r="V141" s="350">
        <f t="shared" si="115"/>
        <v>1.2171168438335624E-5</v>
      </c>
      <c r="W141" s="350">
        <f t="shared" si="82"/>
        <v>1.3198116796358878E-5</v>
      </c>
      <c r="X141" s="350">
        <f t="shared" si="116"/>
        <v>1.7953485124751337E-5</v>
      </c>
      <c r="Y141" s="360">
        <f t="shared" si="117"/>
        <v>47.556453126622038</v>
      </c>
      <c r="Z141" s="350">
        <f t="shared" si="118"/>
        <v>1.2116150832745899E-5</v>
      </c>
      <c r="AA141" s="350">
        <f t="shared" si="119"/>
        <v>1.3248642085995771E-5</v>
      </c>
      <c r="AB141" s="350">
        <f t="shared" si="120"/>
        <v>1.2116150832745899E-5</v>
      </c>
      <c r="AC141" s="350">
        <f t="shared" si="121"/>
        <v>1.3248642085995771E-5</v>
      </c>
      <c r="AD141" s="354">
        <f t="shared" si="83"/>
        <v>47.556453126622031</v>
      </c>
      <c r="AE141" s="354" t="str">
        <f t="shared" si="150"/>
        <v/>
      </c>
      <c r="AF141" s="354">
        <f t="shared" si="150"/>
        <v>47.556453126622031</v>
      </c>
      <c r="AG141" s="354" t="str">
        <f t="shared" si="150"/>
        <v/>
      </c>
      <c r="AH141" s="354" t="str">
        <f t="shared" si="150"/>
        <v/>
      </c>
      <c r="AI141" s="348">
        <f t="shared" si="148"/>
        <v>-1.9267264605156882</v>
      </c>
      <c r="AJ141" s="355">
        <f t="shared" si="122"/>
        <v>1.7953485124751337E-5</v>
      </c>
      <c r="AK141" s="359">
        <f t="shared" si="123"/>
        <v>69.996491782829366</v>
      </c>
      <c r="AL141" s="355">
        <f t="shared" si="124"/>
        <v>-3.9003508217170633</v>
      </c>
      <c r="AM141" s="335">
        <f t="shared" si="125"/>
        <v>-16.048663724189911</v>
      </c>
      <c r="AN141" s="351">
        <f t="shared" si="84"/>
        <v>5.1671398192701226</v>
      </c>
      <c r="AQ141" s="266">
        <f t="shared" si="85"/>
        <v>26.108923695600094</v>
      </c>
      <c r="AR141" s="283">
        <f t="shared" si="86"/>
        <v>-3.0667084169319736</v>
      </c>
      <c r="BL141" s="258">
        <v>0.84317314624786377</v>
      </c>
      <c r="BM141" s="260">
        <v>77.439010620117188</v>
      </c>
      <c r="BN141">
        <v>10.793490409851074</v>
      </c>
      <c r="BO141" s="258">
        <v>4.8794546127319336</v>
      </c>
      <c r="BP141" s="258">
        <v>136.66079711914062</v>
      </c>
      <c r="BQ141" s="260">
        <v>137.31919860839844</v>
      </c>
      <c r="BR141" s="258">
        <v>111.30660247802734</v>
      </c>
      <c r="BT141" s="258">
        <v>92.02484130859375</v>
      </c>
      <c r="BU141" s="258">
        <v>11.29167652130127</v>
      </c>
      <c r="BV141" s="258">
        <v>9.1283130645751953</v>
      </c>
      <c r="BW141" s="258">
        <v>53.813484191894531</v>
      </c>
      <c r="BX141" s="258">
        <v>85.630210876464844</v>
      </c>
      <c r="BY141" s="258">
        <v>12.003764152526855</v>
      </c>
      <c r="BZ141" s="258">
        <v>4.2420082092285156</v>
      </c>
      <c r="CA141" s="258">
        <v>256.3515625</v>
      </c>
      <c r="CC141" s="283">
        <f t="shared" si="87"/>
        <v>20.204410552978516</v>
      </c>
      <c r="CD141" s="283">
        <f t="shared" si="88"/>
        <v>-17.039241790771484</v>
      </c>
      <c r="CF141" s="283">
        <f t="shared" si="126"/>
        <v>26.108923695600094</v>
      </c>
      <c r="CG141" s="272">
        <f t="shared" si="89"/>
        <v>26.045453989002048</v>
      </c>
      <c r="CH141" s="283">
        <f t="shared" si="127"/>
        <v>20.057310580296349</v>
      </c>
      <c r="CI141" s="272">
        <f t="shared" si="90"/>
        <v>-19.822856220123988</v>
      </c>
      <c r="CJ141" s="283">
        <f t="shared" si="128"/>
        <v>-3.7365203684584951E-2</v>
      </c>
      <c r="CK141" s="283">
        <f t="shared" si="129"/>
        <v>20.043310617467977</v>
      </c>
      <c r="CL141" s="283">
        <f t="shared" si="130"/>
        <v>-0.74927111659483525</v>
      </c>
      <c r="CM141" s="283">
        <f t="shared" si="131"/>
        <v>25.839847199876576</v>
      </c>
      <c r="CN141" s="283">
        <f t="shared" si="132"/>
        <v>-0.74927111659483525</v>
      </c>
      <c r="CO141" s="283">
        <f t="shared" si="91"/>
        <v>-262.78934658407724</v>
      </c>
      <c r="CP141" s="268">
        <f t="shared" si="92"/>
        <v>109</v>
      </c>
      <c r="CQ141" s="283">
        <f t="shared" si="133"/>
        <v>-15.378934658407722</v>
      </c>
      <c r="CR141" s="283">
        <f t="shared" si="134"/>
        <v>28.249448882983327</v>
      </c>
      <c r="CS141" s="283">
        <f t="shared" si="135"/>
        <v>1.3835050685677659</v>
      </c>
      <c r="CT141" s="283">
        <f t="shared" si="136"/>
        <v>-246.37689854856632</v>
      </c>
      <c r="CU141" s="283">
        <f t="shared" si="93"/>
        <v>-16.412448035510906</v>
      </c>
      <c r="CV141" s="283">
        <f t="shared" si="137"/>
        <v>9.2587551964489094</v>
      </c>
      <c r="CW141" s="283">
        <f t="shared" si="138"/>
        <v>20.054256087329684</v>
      </c>
      <c r="CX141" s="283">
        <f t="shared" si="139"/>
        <v>0.35002928201539091</v>
      </c>
      <c r="CZ141" s="283">
        <f t="shared" si="94"/>
        <v>10560</v>
      </c>
      <c r="DA141" s="283">
        <f t="shared" si="95"/>
        <v>1.431950358550173E+22</v>
      </c>
      <c r="DB141" s="283">
        <f t="shared" si="96"/>
        <v>1.1983072505306943E+22</v>
      </c>
      <c r="DC141" s="286">
        <f t="shared" si="140"/>
        <v>1.3560135971119063E+18</v>
      </c>
      <c r="DD141" s="286">
        <f t="shared" si="97"/>
        <v>1.1347606539116422E+18</v>
      </c>
      <c r="DE141" s="282">
        <f t="shared" si="141"/>
        <v>7.8340782517146904E-5</v>
      </c>
      <c r="DF141" s="282">
        <f t="shared" si="98"/>
        <v>6.2378188329427782E-5</v>
      </c>
      <c r="DG141" s="283">
        <f t="shared" si="142"/>
        <v>38.528261400317753</v>
      </c>
      <c r="DH141" s="283">
        <f t="shared" si="143"/>
        <v>1.0014148283633746E-4</v>
      </c>
      <c r="DL141" s="258">
        <v>81.333274841308594</v>
      </c>
      <c r="DM141" s="258">
        <v>4.7811603546142578</v>
      </c>
      <c r="DN141" s="258">
        <v>2592</v>
      </c>
      <c r="DO141" s="258">
        <v>1.6804663809217428E+22</v>
      </c>
      <c r="DP141" s="258">
        <v>7.6151627360900911E+21</v>
      </c>
      <c r="DR141" s="50">
        <v>146</v>
      </c>
      <c r="DS141" s="46">
        <v>0.27664509827859846</v>
      </c>
      <c r="DT141" s="46">
        <v>0.24233915272860457</v>
      </c>
      <c r="DU141" s="46">
        <v>0.27640092784763765</v>
      </c>
      <c r="DV141" s="51">
        <v>0.23501403979978025</v>
      </c>
      <c r="DW141" s="287">
        <f t="shared" si="144"/>
        <v>0.36777816050819728</v>
      </c>
      <c r="DX141" s="287">
        <f t="shared" si="99"/>
        <v>144.92930679785661</v>
      </c>
      <c r="DY141" s="281">
        <f t="shared" si="100"/>
        <v>41.209474799195306</v>
      </c>
      <c r="DZ141" s="287">
        <f t="shared" si="101"/>
        <v>41.218130890426863</v>
      </c>
      <c r="EA141" s="287">
        <f t="shared" si="102"/>
        <v>41.132341657448315</v>
      </c>
      <c r="EB141" s="287">
        <f t="shared" si="103"/>
        <v>41.213822554484572</v>
      </c>
      <c r="EC141" s="287">
        <f t="shared" si="104"/>
        <v>41.415794573420683</v>
      </c>
      <c r="ED141" s="287">
        <f t="shared" si="145"/>
        <v>-0.42438545813617168</v>
      </c>
      <c r="EE141" s="287">
        <f t="shared" si="105"/>
        <v>8.5789232978548569E-2</v>
      </c>
      <c r="EF141" s="287">
        <f t="shared" si="106"/>
        <v>4.3083359422908529E-3</v>
      </c>
      <c r="EG141" s="287">
        <f t="shared" si="107"/>
        <v>4.3083359422908529E-3</v>
      </c>
      <c r="EH141" s="281">
        <f t="shared" si="146"/>
        <v>7.713314174699093E-2</v>
      </c>
      <c r="EI141" s="281">
        <f t="shared" si="108"/>
        <v>-4.3477552892667859E-3</v>
      </c>
      <c r="EJ141" s="281">
        <f t="shared" si="109"/>
        <v>-0.20631977422537773</v>
      </c>
    </row>
    <row r="142" spans="3:140" x14ac:dyDescent="0.25">
      <c r="C142" s="50">
        <f t="shared" si="110"/>
        <v>110</v>
      </c>
      <c r="D142" s="51">
        <v>8.4542243525387821</v>
      </c>
      <c r="E142" s="260">
        <f t="shared" si="111"/>
        <v>18.541475373235325</v>
      </c>
      <c r="F142" s="265">
        <f t="shared" si="112"/>
        <v>12.530071619732951</v>
      </c>
      <c r="G142" s="265">
        <f t="shared" si="113"/>
        <v>-2.1626051659045291E-2</v>
      </c>
      <c r="H142" s="50">
        <v>19.884092330932617</v>
      </c>
      <c r="I142" s="216">
        <v>-18.25996208190918</v>
      </c>
      <c r="J142" s="50">
        <v>10752</v>
      </c>
      <c r="K142" s="46">
        <v>3</v>
      </c>
      <c r="L142" s="46">
        <v>1.4377150540354796E+22</v>
      </c>
      <c r="M142" s="46">
        <v>1.1972696053433391E+22</v>
      </c>
      <c r="N142" s="46">
        <v>168</v>
      </c>
      <c r="O142" s="46">
        <v>64</v>
      </c>
      <c r="P142" s="46">
        <v>0.38747482146127082</v>
      </c>
      <c r="Q142" s="46">
        <v>0.45321369712506865</v>
      </c>
      <c r="R142" s="46">
        <v>-0.22164496768929798</v>
      </c>
      <c r="S142" s="51"/>
      <c r="T142" s="315">
        <f t="shared" si="114"/>
        <v>49.47122920359174</v>
      </c>
      <c r="U142" s="315">
        <f t="shared" si="147"/>
        <v>2.1531623431929603</v>
      </c>
      <c r="V142" s="350">
        <f t="shared" si="115"/>
        <v>1.2012488264548326E-5</v>
      </c>
      <c r="W142" s="350">
        <f t="shared" si="82"/>
        <v>1.4050523844403169E-5</v>
      </c>
      <c r="X142" s="350">
        <f t="shared" si="116"/>
        <v>1.8485591540658183E-5</v>
      </c>
      <c r="Y142" s="360">
        <f t="shared" si="117"/>
        <v>49.692874171281041</v>
      </c>
      <c r="Z142" s="350">
        <f t="shared" si="118"/>
        <v>1.1958044987498423E-5</v>
      </c>
      <c r="AA142" s="350">
        <f t="shared" si="119"/>
        <v>1.4096888120610776E-5</v>
      </c>
      <c r="AB142" s="350">
        <f t="shared" si="120"/>
        <v>1.1958044987498423E-5</v>
      </c>
      <c r="AC142" s="350">
        <f t="shared" si="121"/>
        <v>1.4096888120610776E-5</v>
      </c>
      <c r="AD142" s="354">
        <f t="shared" si="83"/>
        <v>49.692874171281048</v>
      </c>
      <c r="AE142" s="354" t="str">
        <f t="shared" si="150"/>
        <v/>
      </c>
      <c r="AF142" s="354">
        <f t="shared" si="150"/>
        <v>49.692874171281048</v>
      </c>
      <c r="AG142" s="354" t="str">
        <f t="shared" si="150"/>
        <v/>
      </c>
      <c r="AH142" s="354" t="str">
        <f t="shared" si="150"/>
        <v/>
      </c>
      <c r="AI142" s="348">
        <f t="shared" si="148"/>
        <v>2.1364210446590164</v>
      </c>
      <c r="AJ142" s="355">
        <f t="shared" si="122"/>
        <v>1.8485591540658183E-5</v>
      </c>
      <c r="AK142" s="359">
        <f t="shared" si="123"/>
        <v>109.41918257266752</v>
      </c>
      <c r="AL142" s="355">
        <f t="shared" si="124"/>
        <v>-5.8081742733247663E-2</v>
      </c>
      <c r="AM142" s="335">
        <f t="shared" si="125"/>
        <v>-15.794971996339726</v>
      </c>
      <c r="AN142" s="351">
        <f t="shared" si="84"/>
        <v>5.420831547120307</v>
      </c>
      <c r="AQ142" s="266">
        <f t="shared" si="85"/>
        <v>25.970115421990052</v>
      </c>
      <c r="AR142" s="283">
        <f t="shared" si="86"/>
        <v>-4.6249497762562441</v>
      </c>
      <c r="BL142" s="258">
        <v>3.9924690723419189</v>
      </c>
      <c r="BM142" s="260">
        <v>55.135898590087891</v>
      </c>
      <c r="BN142">
        <v>29.087663650512695</v>
      </c>
      <c r="BO142" s="258">
        <v>8.0514650344848633</v>
      </c>
      <c r="BP142" s="258">
        <v>137.12690734863281</v>
      </c>
      <c r="BQ142" s="260">
        <v>129.52558898925781</v>
      </c>
      <c r="BR142" s="258">
        <v>90.066184997558594</v>
      </c>
      <c r="BT142" s="258">
        <v>91.669364929199219</v>
      </c>
      <c r="BU142" s="258">
        <v>10.884768486022949</v>
      </c>
      <c r="BV142" s="258">
        <v>8.9911041259765625</v>
      </c>
      <c r="BW142" s="258">
        <v>53.915210723876953</v>
      </c>
      <c r="BX142" s="258">
        <v>85.200515747070312</v>
      </c>
      <c r="BY142" s="258">
        <v>12.817578315734863</v>
      </c>
      <c r="BZ142" s="258">
        <v>4.2183260917663574</v>
      </c>
      <c r="CA142" s="258">
        <v>265.40524291992187</v>
      </c>
      <c r="CC142" s="283">
        <f t="shared" si="87"/>
        <v>19.884092330932617</v>
      </c>
      <c r="CD142" s="283">
        <f t="shared" si="88"/>
        <v>-18.25996208190918</v>
      </c>
      <c r="CF142" s="283">
        <f t="shared" si="126"/>
        <v>25.970115421990052</v>
      </c>
      <c r="CG142" s="272">
        <f t="shared" si="89"/>
        <v>26.021165519991836</v>
      </c>
      <c r="CH142" s="283">
        <f t="shared" si="127"/>
        <v>20.001302399988351</v>
      </c>
      <c r="CI142" s="272">
        <f t="shared" si="90"/>
        <v>-19.264931424345235</v>
      </c>
      <c r="CJ142" s="283">
        <f t="shared" si="128"/>
        <v>-3.6313540220780482E-2</v>
      </c>
      <c r="CK142" s="283">
        <f t="shared" si="129"/>
        <v>19.988116258347887</v>
      </c>
      <c r="CL142" s="283">
        <f t="shared" si="130"/>
        <v>-0.72615848032550567</v>
      </c>
      <c r="CM142" s="283">
        <f t="shared" si="131"/>
        <v>25.784652840756486</v>
      </c>
      <c r="CN142" s="283">
        <f t="shared" si="132"/>
        <v>-0.72615848032550567</v>
      </c>
      <c r="CO142" s="283">
        <f t="shared" si="91"/>
        <v>-259.36685100196735</v>
      </c>
      <c r="CP142" s="268">
        <f t="shared" si="92"/>
        <v>110</v>
      </c>
      <c r="CQ142" s="283">
        <f t="shared" si="133"/>
        <v>-14.936685100196732</v>
      </c>
      <c r="CR142" s="283">
        <f t="shared" si="134"/>
        <v>28.230668892478672</v>
      </c>
      <c r="CS142" s="283">
        <f t="shared" si="135"/>
        <v>1.3873791963514355</v>
      </c>
      <c r="CT142" s="283">
        <f t="shared" si="136"/>
        <v>-242.95487614911883</v>
      </c>
      <c r="CU142" s="283">
        <f t="shared" si="93"/>
        <v>-16.411974852848473</v>
      </c>
      <c r="CV142" s="283">
        <f t="shared" si="137"/>
        <v>9.358802514715153</v>
      </c>
      <c r="CW142" s="283">
        <f t="shared" si="138"/>
        <v>19.998190254941392</v>
      </c>
      <c r="CX142" s="283">
        <f t="shared" si="139"/>
        <v>0.35282321769830871</v>
      </c>
      <c r="CZ142" s="283">
        <f t="shared" si="94"/>
        <v>10752</v>
      </c>
      <c r="DA142" s="283">
        <f t="shared" si="95"/>
        <v>1.4377150540354796E+22</v>
      </c>
      <c r="DB142" s="283">
        <f t="shared" si="96"/>
        <v>1.1972696053433391E+22</v>
      </c>
      <c r="DC142" s="286">
        <f t="shared" si="140"/>
        <v>1.3371605785300219E+18</v>
      </c>
      <c r="DD142" s="286">
        <f t="shared" si="97"/>
        <v>1.1135319990172424E+18</v>
      </c>
      <c r="DE142" s="282">
        <f t="shared" si="141"/>
        <v>7.733226287696634E-5</v>
      </c>
      <c r="DF142" s="282">
        <f t="shared" si="98"/>
        <v>6.1242586871092122E-5</v>
      </c>
      <c r="DG142" s="283">
        <f t="shared" si="142"/>
        <v>38.377145234465907</v>
      </c>
      <c r="DH142" s="283">
        <f t="shared" si="143"/>
        <v>9.8645493198298175E-5</v>
      </c>
      <c r="DL142" s="258">
        <v>81.024673461914062</v>
      </c>
      <c r="DM142" s="258">
        <v>3.8656189441680908</v>
      </c>
      <c r="DN142" s="258">
        <v>2592</v>
      </c>
      <c r="DO142" s="258">
        <v>1.6751628610752607E+22</v>
      </c>
      <c r="DP142" s="258">
        <v>7.5598216594311474E+21</v>
      </c>
      <c r="DR142" s="50">
        <v>145</v>
      </c>
      <c r="DS142" s="46">
        <v>0.27554633133927481</v>
      </c>
      <c r="DT142" s="46">
        <v>0.24062995971187889</v>
      </c>
      <c r="DU142" s="46">
        <v>0.27237211573678427</v>
      </c>
      <c r="DV142" s="51">
        <v>0.23513612501526066</v>
      </c>
      <c r="DW142" s="287">
        <f t="shared" si="144"/>
        <v>0.36582585778683535</v>
      </c>
      <c r="DX142" s="287">
        <f t="shared" si="99"/>
        <v>144.15996834753759</v>
      </c>
      <c r="DY142" s="281">
        <f t="shared" si="100"/>
        <v>41.20246437516839</v>
      </c>
      <c r="DZ142" s="287">
        <f t="shared" si="101"/>
        <v>41.130163742793926</v>
      </c>
      <c r="EA142" s="287">
        <f t="shared" si="102"/>
        <v>41.125344893324979</v>
      </c>
      <c r="EB142" s="287">
        <f t="shared" si="103"/>
        <v>41.204851661966913</v>
      </c>
      <c r="EC142" s="287">
        <f t="shared" si="104"/>
        <v>41.404609316625042</v>
      </c>
      <c r="ED142" s="287">
        <f t="shared" si="145"/>
        <v>-0.51235260576910946</v>
      </c>
      <c r="EE142" s="287">
        <f t="shared" si="105"/>
        <v>4.8188494689469508E-3</v>
      </c>
      <c r="EF142" s="287">
        <f t="shared" si="106"/>
        <v>-7.4687919172987449E-2</v>
      </c>
      <c r="EG142" s="287">
        <f t="shared" si="107"/>
        <v>-7.4687919172987449E-2</v>
      </c>
      <c r="EH142" s="281">
        <f t="shared" si="146"/>
        <v>7.7119481843411108E-2</v>
      </c>
      <c r="EI142" s="281">
        <f t="shared" si="108"/>
        <v>-2.3872867985232915E-3</v>
      </c>
      <c r="EJ142" s="281">
        <f t="shared" si="109"/>
        <v>-0.20214494145665185</v>
      </c>
    </row>
    <row r="143" spans="3:140" x14ac:dyDescent="0.25">
      <c r="C143" s="50">
        <f t="shared" si="110"/>
        <v>111</v>
      </c>
      <c r="D143" s="51">
        <v>3.1827957850902746</v>
      </c>
      <c r="E143" s="260">
        <f t="shared" si="111"/>
        <v>10.056175485246921</v>
      </c>
      <c r="F143" s="265">
        <f t="shared" si="112"/>
        <v>12.508660465407594</v>
      </c>
      <c r="G143" s="265">
        <f t="shared" si="113"/>
        <v>-2.1196095918467377E-2</v>
      </c>
      <c r="H143" s="50">
        <v>19.745418548583984</v>
      </c>
      <c r="I143" s="216">
        <v>-21.616947174072266</v>
      </c>
      <c r="J143" s="50">
        <v>10560</v>
      </c>
      <c r="K143" s="46">
        <v>3</v>
      </c>
      <c r="L143" s="46">
        <v>1.4127539225841019E+22</v>
      </c>
      <c r="M143" s="46">
        <v>1.1618167281087033E+22</v>
      </c>
      <c r="N143" s="46">
        <v>165</v>
      </c>
      <c r="O143" s="46">
        <v>64</v>
      </c>
      <c r="P143" s="46">
        <v>0.38076054446682539</v>
      </c>
      <c r="Q143" s="46">
        <v>0.44143319294390526</v>
      </c>
      <c r="R143" s="46">
        <v>-0.23838626622326009</v>
      </c>
      <c r="S143" s="51"/>
      <c r="T143" s="315">
        <f t="shared" si="114"/>
        <v>49.220413062780565</v>
      </c>
      <c r="U143" s="315">
        <f t="shared" si="147"/>
        <v>-0.25081614081117465</v>
      </c>
      <c r="V143" s="350">
        <f t="shared" si="115"/>
        <v>1.2018956580392216E-5</v>
      </c>
      <c r="W143" s="350">
        <f t="shared" si="82"/>
        <v>1.3934128565148525E-5</v>
      </c>
      <c r="X143" s="350">
        <f t="shared" si="116"/>
        <v>1.8401501464593627E-5</v>
      </c>
      <c r="Y143" s="360">
        <f t="shared" si="117"/>
        <v>49.458799329003824</v>
      </c>
      <c r="Z143" s="350">
        <f t="shared" si="118"/>
        <v>1.1960878031950278E-5</v>
      </c>
      <c r="AA143" s="350">
        <f t="shared" si="119"/>
        <v>1.3984014189647072E-5</v>
      </c>
      <c r="AB143" s="350">
        <f t="shared" si="120"/>
        <v>1.1960878031950278E-5</v>
      </c>
      <c r="AC143" s="350">
        <f t="shared" si="121"/>
        <v>1.3984014189647072E-5</v>
      </c>
      <c r="AD143" s="354">
        <f t="shared" si="83"/>
        <v>49.458799329003817</v>
      </c>
      <c r="AE143" s="354" t="str">
        <f t="shared" si="150"/>
        <v/>
      </c>
      <c r="AF143" s="354">
        <f t="shared" si="150"/>
        <v>49.458799329003817</v>
      </c>
      <c r="AG143" s="354" t="str">
        <f t="shared" si="150"/>
        <v/>
      </c>
      <c r="AH143" s="354" t="str">
        <f t="shared" si="150"/>
        <v/>
      </c>
      <c r="AI143" s="348">
        <f t="shared" si="148"/>
        <v>-0.23407484227723074</v>
      </c>
      <c r="AJ143" s="355">
        <f t="shared" si="122"/>
        <v>1.8401501464593627E-5</v>
      </c>
      <c r="AK143" s="359">
        <f t="shared" si="123"/>
        <v>105.09987475090429</v>
      </c>
      <c r="AL143" s="355">
        <f t="shared" si="124"/>
        <v>-0.5900125249095709</v>
      </c>
      <c r="AM143" s="335">
        <f t="shared" si="125"/>
        <v>-15.834573836772597</v>
      </c>
      <c r="AN143" s="351">
        <f t="shared" si="84"/>
        <v>5.3812297066874359</v>
      </c>
      <c r="AQ143" s="266">
        <f t="shared" si="85"/>
        <v>25.909326880381492</v>
      </c>
      <c r="AR143" s="283">
        <f t="shared" si="86"/>
        <v>-8.3194559366058982</v>
      </c>
      <c r="BL143" s="258">
        <v>2.9094657897949219</v>
      </c>
      <c r="BM143" s="260">
        <v>30.022945404052734</v>
      </c>
      <c r="BN143">
        <v>26.890056610107422</v>
      </c>
      <c r="BO143" s="258">
        <v>6.4543390274047852</v>
      </c>
      <c r="BP143" s="258">
        <v>136.02461242675781</v>
      </c>
      <c r="BQ143" s="260">
        <v>123.21609497070312</v>
      </c>
      <c r="BR143" s="258">
        <v>66.763168334960938</v>
      </c>
      <c r="BT143" s="258">
        <v>91.040451049804687</v>
      </c>
      <c r="BU143" s="258">
        <v>11.393403053283691</v>
      </c>
      <c r="BV143" s="258">
        <v>8.9173727035522461</v>
      </c>
      <c r="BW143" s="258">
        <v>54.118663787841797</v>
      </c>
      <c r="BX143" s="258">
        <v>84.563789367675781</v>
      </c>
      <c r="BY143" s="258">
        <v>13.021032333374023</v>
      </c>
      <c r="BZ143" s="258">
        <v>4.2376136779785156</v>
      </c>
      <c r="CA143" s="258">
        <v>264.79489135742187</v>
      </c>
      <c r="CC143" s="283">
        <f t="shared" si="87"/>
        <v>19.745418548583984</v>
      </c>
      <c r="CD143" s="283">
        <f t="shared" si="88"/>
        <v>-21.616947174072266</v>
      </c>
      <c r="CF143" s="283">
        <f t="shared" si="126"/>
        <v>25.909326880381492</v>
      </c>
      <c r="CG143" s="272">
        <f t="shared" si="89"/>
        <v>25.997294221670977</v>
      </c>
      <c r="CH143" s="283">
        <f t="shared" si="127"/>
        <v>19.946408591419036</v>
      </c>
      <c r="CI143" s="272">
        <f t="shared" si="90"/>
        <v>-18.707147051184208</v>
      </c>
      <c r="CJ143" s="283">
        <f t="shared" si="128"/>
        <v>-3.5262141447374558E-2</v>
      </c>
      <c r="CK143" s="283">
        <f t="shared" si="129"/>
        <v>19.934009008404708</v>
      </c>
      <c r="CL143" s="283">
        <f t="shared" si="130"/>
        <v>-0.70320732979335043</v>
      </c>
      <c r="CM143" s="283">
        <f t="shared" si="131"/>
        <v>25.730545590813307</v>
      </c>
      <c r="CN143" s="283">
        <f t="shared" si="132"/>
        <v>-0.70320732979335043</v>
      </c>
      <c r="CO143" s="283">
        <f t="shared" si="91"/>
        <v>-255.95232285141481</v>
      </c>
      <c r="CP143" s="268">
        <f t="shared" si="92"/>
        <v>111</v>
      </c>
      <c r="CQ143" s="283">
        <f t="shared" si="133"/>
        <v>-14.49523228514148</v>
      </c>
      <c r="CR143" s="283">
        <f t="shared" si="134"/>
        <v>28.212222483814735</v>
      </c>
      <c r="CS143" s="283">
        <f t="shared" si="135"/>
        <v>1.3911973537740367</v>
      </c>
      <c r="CT143" s="283">
        <f t="shared" si="136"/>
        <v>-239.54660659366579</v>
      </c>
      <c r="CU143" s="283">
        <f t="shared" si="93"/>
        <v>-16.40571625774902</v>
      </c>
      <c r="CV143" s="283">
        <f t="shared" si="137"/>
        <v>9.459428374225098</v>
      </c>
      <c r="CW143" s="283">
        <f t="shared" si="138"/>
        <v>19.943237890770103</v>
      </c>
      <c r="CX143" s="283">
        <f t="shared" si="139"/>
        <v>0.35563763578509178</v>
      </c>
      <c r="CZ143" s="283">
        <f t="shared" si="94"/>
        <v>10560</v>
      </c>
      <c r="DA143" s="283">
        <f t="shared" si="95"/>
        <v>1.4127539225841019E+22</v>
      </c>
      <c r="DB143" s="283">
        <f t="shared" si="96"/>
        <v>1.1618167281087033E+22</v>
      </c>
      <c r="DC143" s="286">
        <f t="shared" si="140"/>
        <v>1.3378351539622177E+18</v>
      </c>
      <c r="DD143" s="286">
        <f t="shared" si="97"/>
        <v>1.1002052349514235E+18</v>
      </c>
      <c r="DE143" s="282">
        <f t="shared" si="141"/>
        <v>7.7368348481465061E-5</v>
      </c>
      <c r="DF143" s="282">
        <f t="shared" si="98"/>
        <v>6.0529687594933474E-5</v>
      </c>
      <c r="DG143" s="283">
        <f t="shared" si="142"/>
        <v>38.038106527432632</v>
      </c>
      <c r="DH143" s="283">
        <f t="shared" si="143"/>
        <v>9.8232909083919841E-5</v>
      </c>
      <c r="DL143" s="258">
        <v>80.548103332519531</v>
      </c>
      <c r="DM143" s="258">
        <v>4.2725262641906738</v>
      </c>
      <c r="DN143" s="258">
        <v>2592</v>
      </c>
      <c r="DO143" s="258">
        <v>1.6648440561565618E+22</v>
      </c>
      <c r="DP143" s="258">
        <v>7.5292687733590222E+21</v>
      </c>
      <c r="DR143" s="50">
        <v>144</v>
      </c>
      <c r="DS143" s="46">
        <v>0.27249420095226468</v>
      </c>
      <c r="DT143" s="46">
        <v>0.238554511048712</v>
      </c>
      <c r="DU143" s="46">
        <v>0.27212794530582346</v>
      </c>
      <c r="DV143" s="51">
        <v>0.2339152728604566</v>
      </c>
      <c r="DW143" s="287">
        <f t="shared" si="144"/>
        <v>0.36216204148737519</v>
      </c>
      <c r="DX143" s="287">
        <f t="shared" si="99"/>
        <v>142.71617854832351</v>
      </c>
      <c r="DY143" s="281">
        <f t="shared" si="100"/>
        <v>41.195159345406523</v>
      </c>
      <c r="DZ143" s="287">
        <f t="shared" si="101"/>
        <v>41.20046078524004</v>
      </c>
      <c r="EA143" s="287">
        <f t="shared" si="102"/>
        <v>41.118280684855044</v>
      </c>
      <c r="EB143" s="287">
        <f t="shared" si="103"/>
        <v>41.195734966741234</v>
      </c>
      <c r="EC143" s="287">
        <f t="shared" si="104"/>
        <v>41.393144344516173</v>
      </c>
      <c r="ED143" s="287">
        <f t="shared" si="145"/>
        <v>-0.44205556332299523</v>
      </c>
      <c r="EE143" s="287">
        <f t="shared" si="105"/>
        <v>8.2180100384995569E-2</v>
      </c>
      <c r="EF143" s="287">
        <f t="shared" si="106"/>
        <v>4.7258184988052676E-3</v>
      </c>
      <c r="EG143" s="287">
        <f t="shared" si="107"/>
        <v>4.7258184988052676E-3</v>
      </c>
      <c r="EH143" s="281">
        <f t="shared" si="146"/>
        <v>7.6878660551479072E-2</v>
      </c>
      <c r="EI143" s="281">
        <f t="shared" si="108"/>
        <v>-5.7562133471122934E-4</v>
      </c>
      <c r="EJ143" s="281">
        <f t="shared" si="109"/>
        <v>-0.19798499910965006</v>
      </c>
    </row>
    <row r="144" spans="3:140" x14ac:dyDescent="0.25">
      <c r="C144" s="50">
        <f t="shared" si="110"/>
        <v>112</v>
      </c>
      <c r="D144" s="51">
        <v>1.191522851347943</v>
      </c>
      <c r="E144" s="260">
        <f t="shared" si="111"/>
        <v>1.5220475155907565</v>
      </c>
      <c r="F144" s="265">
        <f t="shared" si="112"/>
        <v>12.487679717158057</v>
      </c>
      <c r="G144" s="265">
        <f t="shared" si="113"/>
        <v>-2.0765272284149448E-2</v>
      </c>
      <c r="H144" s="50">
        <v>19.596979141235352</v>
      </c>
      <c r="I144" s="216">
        <v>-19.58241081237793</v>
      </c>
      <c r="J144" s="50">
        <v>10240</v>
      </c>
      <c r="K144" s="46">
        <v>3</v>
      </c>
      <c r="L144" s="46">
        <v>1.3518210913044106E+22</v>
      </c>
      <c r="M144" s="46">
        <v>1.1206568023436137E+22</v>
      </c>
      <c r="N144" s="46">
        <v>160</v>
      </c>
      <c r="O144" s="46">
        <v>64</v>
      </c>
      <c r="P144" s="46">
        <v>0.36373069645364098</v>
      </c>
      <c r="Q144" s="46">
        <v>0.42501373374839774</v>
      </c>
      <c r="R144" s="46">
        <v>-0.26763731737860508</v>
      </c>
      <c r="S144" s="51"/>
      <c r="T144" s="315">
        <f t="shared" si="114"/>
        <v>49.442781630913665</v>
      </c>
      <c r="U144" s="315">
        <f t="shared" si="147"/>
        <v>0.22236856813309913</v>
      </c>
      <c r="V144" s="350">
        <f t="shared" si="115"/>
        <v>1.1840191941850292E-5</v>
      </c>
      <c r="W144" s="350">
        <f t="shared" si="82"/>
        <v>1.3835082478788988E-5</v>
      </c>
      <c r="X144" s="350">
        <f t="shared" si="116"/>
        <v>1.8209877880281095E-5</v>
      </c>
      <c r="Y144" s="360">
        <f t="shared" si="117"/>
        <v>49.710418948292272</v>
      </c>
      <c r="Z144" s="350">
        <f t="shared" si="118"/>
        <v>1.1775437224015766E-5</v>
      </c>
      <c r="AA144" s="350">
        <f t="shared" si="119"/>
        <v>1.3890238680383233E-5</v>
      </c>
      <c r="AB144" s="350">
        <f t="shared" si="120"/>
        <v>1.1775437224015766E-5</v>
      </c>
      <c r="AC144" s="350">
        <f t="shared" si="121"/>
        <v>1.3890238680383233E-5</v>
      </c>
      <c r="AD144" s="354">
        <f t="shared" si="83"/>
        <v>49.710418948292272</v>
      </c>
      <c r="AE144" s="354" t="str">
        <f t="shared" si="150"/>
        <v/>
      </c>
      <c r="AF144" s="354">
        <f t="shared" si="150"/>
        <v>49.710418948292272</v>
      </c>
      <c r="AG144" s="354" t="str">
        <f t="shared" si="150"/>
        <v/>
      </c>
      <c r="AH144" s="354" t="str">
        <f t="shared" si="150"/>
        <v/>
      </c>
      <c r="AI144" s="348">
        <f t="shared" si="148"/>
        <v>0.251619619288455</v>
      </c>
      <c r="AJ144" s="355">
        <f t="shared" si="122"/>
        <v>1.8209877880281095E-5</v>
      </c>
      <c r="AK144" s="359">
        <f t="shared" si="123"/>
        <v>109.74293070313058</v>
      </c>
      <c r="AL144" s="355">
        <f t="shared" si="124"/>
        <v>-0.22570692968694175</v>
      </c>
      <c r="AM144" s="335">
        <f t="shared" si="125"/>
        <v>-15.925498381772982</v>
      </c>
      <c r="AN144" s="351">
        <f t="shared" si="84"/>
        <v>5.2903051616870522</v>
      </c>
      <c r="AQ144" s="266">
        <f t="shared" si="85"/>
        <v>25.843782607329185</v>
      </c>
      <c r="AR144" s="283">
        <f t="shared" si="86"/>
        <v>-6.6224406430981375</v>
      </c>
      <c r="BL144" s="258">
        <v>2.8016257286071777</v>
      </c>
      <c r="BM144" s="260">
        <v>9.1641702651977539</v>
      </c>
      <c r="BN144">
        <v>23.665794372558594</v>
      </c>
      <c r="BO144" s="258">
        <v>9.0310506820678711</v>
      </c>
      <c r="BP144" s="258">
        <v>136.38580322265625</v>
      </c>
      <c r="BQ144" s="260">
        <v>117.18516540527344</v>
      </c>
      <c r="BR144" s="258">
        <v>44.263957977294922</v>
      </c>
      <c r="BT144" s="258">
        <v>90.255287170410156</v>
      </c>
      <c r="BU144" s="258">
        <v>11.596857070922852</v>
      </c>
      <c r="BV144" s="258">
        <v>8.8026247024536133</v>
      </c>
      <c r="BW144" s="258">
        <v>56.356655120849609</v>
      </c>
      <c r="BX144" s="258">
        <v>84.11846923828125</v>
      </c>
      <c r="BY144" s="258">
        <v>13.122758865356445</v>
      </c>
      <c r="BZ144" s="258">
        <v>4.2044100761413574</v>
      </c>
      <c r="CA144" s="258">
        <v>264.79489135742187</v>
      </c>
      <c r="CC144" s="283">
        <f t="shared" si="87"/>
        <v>19.596979141235352</v>
      </c>
      <c r="CD144" s="283">
        <f t="shared" si="88"/>
        <v>-19.58241081237793</v>
      </c>
      <c r="CF144" s="283">
        <f t="shared" si="126"/>
        <v>25.843782607329185</v>
      </c>
      <c r="CG144" s="272">
        <f t="shared" si="89"/>
        <v>25.973841910041354</v>
      </c>
      <c r="CH144" s="283">
        <f t="shared" si="127"/>
        <v>19.892624989400389</v>
      </c>
      <c r="CI144" s="272">
        <f t="shared" si="90"/>
        <v>-18.149528030310897</v>
      </c>
      <c r="CJ144" s="283">
        <f t="shared" si="128"/>
        <v>-3.4211054355688046E-2</v>
      </c>
      <c r="CK144" s="283">
        <f t="shared" si="129"/>
        <v>19.880984998003409</v>
      </c>
      <c r="CL144" s="283">
        <f t="shared" si="130"/>
        <v>-0.68041493081811844</v>
      </c>
      <c r="CM144" s="283">
        <f t="shared" si="131"/>
        <v>25.677521580412009</v>
      </c>
      <c r="CN144" s="283">
        <f t="shared" si="132"/>
        <v>-0.68041493081811844</v>
      </c>
      <c r="CO144" s="283">
        <f t="shared" si="91"/>
        <v>-252.54583844249007</v>
      </c>
      <c r="CP144" s="268">
        <f t="shared" si="92"/>
        <v>112</v>
      </c>
      <c r="CQ144" s="283">
        <f t="shared" si="133"/>
        <v>-14.054583844249006</v>
      </c>
      <c r="CR144" s="283">
        <f t="shared" si="134"/>
        <v>28.194110467579844</v>
      </c>
      <c r="CS144" s="283">
        <f t="shared" si="135"/>
        <v>1.3949587278935736</v>
      </c>
      <c r="CT144" s="283">
        <f t="shared" si="136"/>
        <v>-236.15210755464039</v>
      </c>
      <c r="CU144" s="283">
        <f t="shared" si="93"/>
        <v>-16.393730887849642</v>
      </c>
      <c r="CV144" s="283">
        <f t="shared" si="137"/>
        <v>9.5606269112150351</v>
      </c>
      <c r="CW144" s="283">
        <f t="shared" si="138"/>
        <v>19.88939481973857</v>
      </c>
      <c r="CX144" s="283">
        <f t="shared" si="139"/>
        <v>0.35847269557588773</v>
      </c>
      <c r="CZ144" s="283">
        <f t="shared" si="94"/>
        <v>10240</v>
      </c>
      <c r="DA144" s="283">
        <f t="shared" si="95"/>
        <v>1.3518210913044106E+22</v>
      </c>
      <c r="DB144" s="283">
        <f t="shared" si="96"/>
        <v>1.1206568023436137E+22</v>
      </c>
      <c r="DC144" s="286">
        <f t="shared" si="140"/>
        <v>1.3201377844769633E+18</v>
      </c>
      <c r="DD144" s="286">
        <f t="shared" si="97"/>
        <v>1.0943914085386852E+18</v>
      </c>
      <c r="DE144" s="282">
        <f t="shared" si="141"/>
        <v>7.6421648905060821E-5</v>
      </c>
      <c r="DF144" s="282">
        <f t="shared" si="98"/>
        <v>6.0218683916855046E-5</v>
      </c>
      <c r="DG144" s="283">
        <f t="shared" si="142"/>
        <v>38.237381251470588</v>
      </c>
      <c r="DH144" s="283">
        <f t="shared" si="143"/>
        <v>9.7296239978975966E-5</v>
      </c>
      <c r="DL144" s="258">
        <v>79.567619323730469</v>
      </c>
      <c r="DM144" s="258">
        <v>5.4932479858398437</v>
      </c>
      <c r="DN144" s="258">
        <v>3104</v>
      </c>
      <c r="DO144" s="258">
        <v>1.9670293934963369E+22</v>
      </c>
      <c r="DP144" s="258">
        <v>8.9531485582297651E+21</v>
      </c>
      <c r="DR144" s="50">
        <v>143</v>
      </c>
      <c r="DS144" s="46">
        <v>0.27163960444390184</v>
      </c>
      <c r="DT144" s="46">
        <v>0.23745574410938836</v>
      </c>
      <c r="DU144" s="46">
        <v>0.26968624099621535</v>
      </c>
      <c r="DV144" s="51">
        <v>0.23306067635209377</v>
      </c>
      <c r="DW144" s="287">
        <f t="shared" si="144"/>
        <v>0.36079537845291587</v>
      </c>
      <c r="DX144" s="287">
        <f t="shared" si="99"/>
        <v>142.17762148463939</v>
      </c>
      <c r="DY144" s="281">
        <f t="shared" si="100"/>
        <v>41.18756298048767</v>
      </c>
      <c r="DZ144" s="287">
        <f t="shared" si="101"/>
        <v>41.158567641361948</v>
      </c>
      <c r="EA144" s="287">
        <f t="shared" si="102"/>
        <v>41.111149032038504</v>
      </c>
      <c r="EB144" s="287">
        <f t="shared" si="103"/>
        <v>41.18647246880753</v>
      </c>
      <c r="EC144" s="287">
        <f t="shared" si="104"/>
        <v>41.381399657094079</v>
      </c>
      <c r="ED144" s="287">
        <f t="shared" si="145"/>
        <v>-0.48394870720108685</v>
      </c>
      <c r="EE144" s="287">
        <f t="shared" si="105"/>
        <v>4.7418609323443661E-2</v>
      </c>
      <c r="EF144" s="287">
        <f t="shared" si="106"/>
        <v>-2.7904827445581759E-2</v>
      </c>
      <c r="EG144" s="287">
        <f t="shared" si="107"/>
        <v>-2.7904827445581759E-2</v>
      </c>
      <c r="EH144" s="281">
        <f t="shared" si="146"/>
        <v>7.6413948449165048E-2</v>
      </c>
      <c r="EI144" s="281">
        <f t="shared" si="108"/>
        <v>1.0905116801396275E-3</v>
      </c>
      <c r="EJ144" s="281">
        <f t="shared" si="109"/>
        <v>-0.19383667660640924</v>
      </c>
    </row>
    <row r="145" spans="3:140" x14ac:dyDescent="0.25">
      <c r="C145" s="50">
        <f t="shared" si="110"/>
        <v>113</v>
      </c>
      <c r="D145" s="51">
        <v>3.801364741727475</v>
      </c>
      <c r="E145" s="260">
        <f t="shared" si="111"/>
        <v>11.598790844941885</v>
      </c>
      <c r="F145" s="265">
        <f t="shared" si="112"/>
        <v>12.467130145085042</v>
      </c>
      <c r="G145" s="265">
        <f t="shared" si="113"/>
        <v>-2.0333775805564967E-2</v>
      </c>
      <c r="H145" s="50">
        <v>19.425100326538086</v>
      </c>
      <c r="I145" s="216">
        <v>-18.565143585205078</v>
      </c>
      <c r="J145" s="50">
        <v>10944</v>
      </c>
      <c r="K145" s="46">
        <v>3</v>
      </c>
      <c r="L145" s="46">
        <v>1.4301056559948749E+22</v>
      </c>
      <c r="M145" s="46">
        <v>1.1898907951221466E+22</v>
      </c>
      <c r="N145" s="46">
        <v>171</v>
      </c>
      <c r="O145" s="46">
        <v>64</v>
      </c>
      <c r="P145" s="46">
        <v>0.40017090886894952</v>
      </c>
      <c r="Q145" s="46">
        <v>0.47317341146310199</v>
      </c>
      <c r="R145" s="46">
        <v>-0.20551066827476916</v>
      </c>
      <c r="S145" s="51"/>
      <c r="T145" s="315">
        <f t="shared" si="114"/>
        <v>49.778223130261551</v>
      </c>
      <c r="U145" s="315">
        <f t="shared" si="147"/>
        <v>0.33544149934788692</v>
      </c>
      <c r="V145" s="350">
        <f t="shared" si="115"/>
        <v>1.2188441425102018E-5</v>
      </c>
      <c r="W145" s="350">
        <f t="shared" si="82"/>
        <v>1.4411958195148087E-5</v>
      </c>
      <c r="X145" s="350">
        <f t="shared" si="116"/>
        <v>1.8874921016837106E-5</v>
      </c>
      <c r="Y145" s="360">
        <f t="shared" si="117"/>
        <v>49.983733798536321</v>
      </c>
      <c r="Z145" s="350">
        <f t="shared" si="118"/>
        <v>1.2136669774846782E-5</v>
      </c>
      <c r="AA145" s="350">
        <f t="shared" si="119"/>
        <v>1.4455583356203915E-5</v>
      </c>
      <c r="AB145" s="350">
        <f t="shared" si="120"/>
        <v>1.2136669774846782E-5</v>
      </c>
      <c r="AC145" s="350">
        <f t="shared" si="121"/>
        <v>1.4455583356203915E-5</v>
      </c>
      <c r="AD145" s="354">
        <f t="shared" si="83"/>
        <v>49.983733798536313</v>
      </c>
      <c r="AE145" s="354" t="str">
        <f t="shared" si="150"/>
        <v/>
      </c>
      <c r="AF145" s="354">
        <f t="shared" si="150"/>
        <v>49.983733798536313</v>
      </c>
      <c r="AG145" s="354" t="str">
        <f t="shared" si="150"/>
        <v/>
      </c>
      <c r="AH145" s="354" t="str">
        <f t="shared" si="150"/>
        <v/>
      </c>
      <c r="AI145" s="348">
        <f t="shared" si="148"/>
        <v>0.27331485024404145</v>
      </c>
      <c r="AJ145" s="355">
        <f t="shared" si="122"/>
        <v>1.8874921016837106E-5</v>
      </c>
      <c r="AK145" s="359">
        <f t="shared" si="123"/>
        <v>114.78632177830207</v>
      </c>
      <c r="AL145" s="355">
        <f t="shared" si="124"/>
        <v>0.17863217783020674</v>
      </c>
      <c r="AM145" s="335">
        <f t="shared" si="125"/>
        <v>-15.613936188740841</v>
      </c>
      <c r="AN145" s="351">
        <f t="shared" si="84"/>
        <v>5.6018673547191948</v>
      </c>
      <c r="AQ145" s="266">
        <f t="shared" si="85"/>
        <v>25.767265410359279</v>
      </c>
      <c r="AR145" s="283">
        <f t="shared" si="86"/>
        <v>-5.9426944841118612</v>
      </c>
      <c r="BL145" s="258">
        <v>0.77135312557220459</v>
      </c>
      <c r="BM145" s="260">
        <v>168.55284118652344</v>
      </c>
      <c r="BN145">
        <v>18.255367279052734</v>
      </c>
      <c r="BO145" s="258">
        <v>11.644377708435059</v>
      </c>
      <c r="BP145" s="258">
        <v>136.29490661621094</v>
      </c>
      <c r="BQ145" s="260">
        <v>109.77043151855469</v>
      </c>
      <c r="BR145" s="258">
        <v>24.346977233886719</v>
      </c>
      <c r="BT145" s="258">
        <v>89.653709411621094</v>
      </c>
      <c r="BU145" s="258">
        <v>11.393403053283691</v>
      </c>
      <c r="BV145" s="258">
        <v>8.6712751388549805</v>
      </c>
      <c r="BW145" s="258">
        <v>56.356655120849609</v>
      </c>
      <c r="BX145" s="258">
        <v>83.333305358886719</v>
      </c>
      <c r="BY145" s="258">
        <v>12.512397766113281</v>
      </c>
      <c r="BZ145" s="258">
        <v>4.1831693649291992</v>
      </c>
      <c r="CA145" s="258">
        <v>266.52426147460937</v>
      </c>
      <c r="CC145" s="283">
        <f t="shared" si="87"/>
        <v>19.425100326538086</v>
      </c>
      <c r="CD145" s="283">
        <f t="shared" si="88"/>
        <v>-18.565143585205078</v>
      </c>
      <c r="CF145" s="283">
        <f t="shared" si="126"/>
        <v>25.767265410359279</v>
      </c>
      <c r="CG145" s="272">
        <f t="shared" si="89"/>
        <v>25.950810168158704</v>
      </c>
      <c r="CH145" s="283">
        <f t="shared" si="127"/>
        <v>19.83994703439922</v>
      </c>
      <c r="CI145" s="272">
        <f t="shared" si="90"/>
        <v>-17.592099020593693</v>
      </c>
      <c r="CJ145" s="283">
        <f t="shared" si="128"/>
        <v>-3.3160325426592807E-2</v>
      </c>
      <c r="CK145" s="283">
        <f t="shared" si="129"/>
        <v>19.829039959783596</v>
      </c>
      <c r="CL145" s="283">
        <f t="shared" si="130"/>
        <v>-0.65777853497331984</v>
      </c>
      <c r="CM145" s="283">
        <f t="shared" si="131"/>
        <v>25.625576542192196</v>
      </c>
      <c r="CN145" s="283">
        <f t="shared" si="132"/>
        <v>-0.65777853497331984</v>
      </c>
      <c r="CO145" s="283">
        <f t="shared" si="91"/>
        <v>-249.14746901609274</v>
      </c>
      <c r="CP145" s="268">
        <f t="shared" si="92"/>
        <v>113</v>
      </c>
      <c r="CQ145" s="283">
        <f t="shared" si="133"/>
        <v>-13.614746901609275</v>
      </c>
      <c r="CR145" s="283">
        <f t="shared" si="134"/>
        <v>28.176333479973547</v>
      </c>
      <c r="CS145" s="283">
        <f t="shared" si="135"/>
        <v>1.3986625469092724</v>
      </c>
      <c r="CT145" s="283">
        <f t="shared" si="136"/>
        <v>-232.77139236430415</v>
      </c>
      <c r="CU145" s="283">
        <f t="shared" si="93"/>
        <v>-16.376076651788594</v>
      </c>
      <c r="CV145" s="283">
        <f t="shared" si="137"/>
        <v>9.6623923348211402</v>
      </c>
      <c r="CW145" s="283">
        <f t="shared" si="138"/>
        <v>19.836656472316555</v>
      </c>
      <c r="CX145" s="283">
        <f t="shared" si="139"/>
        <v>0.36132855833440974</v>
      </c>
      <c r="CZ145" s="283">
        <f t="shared" si="94"/>
        <v>10944</v>
      </c>
      <c r="DA145" s="283">
        <f t="shared" si="95"/>
        <v>1.4301056559948749E+22</v>
      </c>
      <c r="DB145" s="283">
        <f t="shared" si="96"/>
        <v>1.1898907951221466E+22</v>
      </c>
      <c r="DC145" s="286">
        <f t="shared" si="140"/>
        <v>1.3067485891766034E+18</v>
      </c>
      <c r="DD145" s="286">
        <f t="shared" si="97"/>
        <v>1.0872540160107333E+18</v>
      </c>
      <c r="DE145" s="282">
        <f t="shared" si="141"/>
        <v>7.5705409944812764E-5</v>
      </c>
      <c r="DF145" s="282">
        <f t="shared" si="98"/>
        <v>5.9836877655281947E-5</v>
      </c>
      <c r="DG145" s="283">
        <f t="shared" si="142"/>
        <v>38.322528219730778</v>
      </c>
      <c r="DH145" s="283">
        <f t="shared" si="143"/>
        <v>9.6497466404280968E-5</v>
      </c>
      <c r="DL145" s="258">
        <v>79.489494323730469</v>
      </c>
      <c r="DM145" s="258">
        <v>5.1880674362182617</v>
      </c>
      <c r="DN145" s="258">
        <v>2592</v>
      </c>
      <c r="DO145" s="258">
        <v>1.6417852742153353E+22</v>
      </c>
      <c r="DP145" s="258">
        <v>7.4557689059213616E+21</v>
      </c>
      <c r="DR145" s="50">
        <v>142</v>
      </c>
      <c r="DS145" s="46">
        <v>0.26895372970333292</v>
      </c>
      <c r="DT145" s="46">
        <v>0.23550238066170187</v>
      </c>
      <c r="DU145" s="46">
        <v>0.26700036625564644</v>
      </c>
      <c r="DV145" s="51">
        <v>0.22707850079355391</v>
      </c>
      <c r="DW145" s="287">
        <f t="shared" si="144"/>
        <v>0.35748773408141238</v>
      </c>
      <c r="DX145" s="287">
        <f t="shared" si="99"/>
        <v>140.87418735675797</v>
      </c>
      <c r="DY145" s="281">
        <f t="shared" si="100"/>
        <v>41.179679192255804</v>
      </c>
      <c r="DZ145" s="287">
        <f t="shared" si="101"/>
        <v>41.206172974634612</v>
      </c>
      <c r="EA145" s="287">
        <f t="shared" si="102"/>
        <v>41.103949934875359</v>
      </c>
      <c r="EB145" s="287">
        <f t="shared" si="103"/>
        <v>41.177064168165799</v>
      </c>
      <c r="EC145" s="287">
        <f t="shared" si="104"/>
        <v>41.369375254358765</v>
      </c>
      <c r="ED145" s="287">
        <f t="shared" si="145"/>
        <v>-0.43634337392842326</v>
      </c>
      <c r="EE145" s="287">
        <f t="shared" si="105"/>
        <v>0.10222303975925229</v>
      </c>
      <c r="EF145" s="287">
        <f t="shared" si="106"/>
        <v>2.9108806468812531E-2</v>
      </c>
      <c r="EG145" s="287">
        <f t="shared" si="107"/>
        <v>2.9108806468812531E-2</v>
      </c>
      <c r="EH145" s="281">
        <f t="shared" si="146"/>
        <v>7.5729257380444892E-2</v>
      </c>
      <c r="EI145" s="281">
        <f t="shared" si="108"/>
        <v>2.6150240900051358E-3</v>
      </c>
      <c r="EJ145" s="281">
        <f t="shared" si="109"/>
        <v>-0.18969606210296064</v>
      </c>
    </row>
    <row r="146" spans="3:140" x14ac:dyDescent="0.25">
      <c r="C146" s="50">
        <f t="shared" si="110"/>
        <v>114</v>
      </c>
      <c r="D146" s="51">
        <v>3.7925199728250374</v>
      </c>
      <c r="E146" s="260">
        <f t="shared" si="111"/>
        <v>11.578557532431057</v>
      </c>
      <c r="F146" s="265">
        <f t="shared" si="112"/>
        <v>12.44701232584662</v>
      </c>
      <c r="G146" s="265">
        <f t="shared" si="113"/>
        <v>-1.9901798321475754E-2</v>
      </c>
      <c r="H146" s="50">
        <v>19.321584701538086</v>
      </c>
      <c r="I146" s="216">
        <v>-17.039241790771484</v>
      </c>
      <c r="J146" s="50">
        <v>10176</v>
      </c>
      <c r="K146" s="46">
        <v>3</v>
      </c>
      <c r="L146" s="46">
        <v>1.319365855722134E+22</v>
      </c>
      <c r="M146" s="46">
        <v>1.104400361075049E+22</v>
      </c>
      <c r="N146" s="46">
        <v>159</v>
      </c>
      <c r="O146" s="46">
        <v>64</v>
      </c>
      <c r="P146" s="46">
        <v>0.35420863089788196</v>
      </c>
      <c r="Q146" s="46">
        <v>0.41836049563571998</v>
      </c>
      <c r="R146" s="46">
        <v>-0.27368986064948508</v>
      </c>
      <c r="S146" s="51"/>
      <c r="T146" s="315">
        <f t="shared" si="114"/>
        <v>49.746782829094251</v>
      </c>
      <c r="U146" s="315">
        <f t="shared" si="147"/>
        <v>-3.1440301167300788E-2</v>
      </c>
      <c r="V146" s="350">
        <f t="shared" si="115"/>
        <v>1.1602746033080515E-5</v>
      </c>
      <c r="W146" s="350">
        <f t="shared" si="82"/>
        <v>1.3704156696662735E-5</v>
      </c>
      <c r="X146" s="350">
        <f t="shared" si="116"/>
        <v>1.7956269831867969E-5</v>
      </c>
      <c r="Y146" s="360">
        <f t="shared" si="117"/>
        <v>50.020472689743734</v>
      </c>
      <c r="Z146" s="350">
        <f t="shared" si="118"/>
        <v>1.1537152040532357E-5</v>
      </c>
      <c r="AA146" s="350">
        <f t="shared" si="119"/>
        <v>1.3759424009328728E-5</v>
      </c>
      <c r="AB146" s="350">
        <f t="shared" si="120"/>
        <v>1.1537152040532357E-5</v>
      </c>
      <c r="AC146" s="350">
        <f t="shared" si="121"/>
        <v>1.3759424009328728E-5</v>
      </c>
      <c r="AD146" s="354">
        <f t="shared" si="83"/>
        <v>50.02047268974372</v>
      </c>
      <c r="AE146" s="354" t="str">
        <f t="shared" si="150"/>
        <v/>
      </c>
      <c r="AF146" s="354">
        <f t="shared" si="150"/>
        <v>50.02047268974372</v>
      </c>
      <c r="AG146" s="354" t="str">
        <f t="shared" si="150"/>
        <v/>
      </c>
      <c r="AH146" s="354" t="str">
        <f t="shared" si="150"/>
        <v/>
      </c>
      <c r="AI146" s="348">
        <f t="shared" si="148"/>
        <v>3.6738891207406255E-2</v>
      </c>
      <c r="AJ146" s="355">
        <f t="shared" si="122"/>
        <v>1.7956269831867969E-5</v>
      </c>
      <c r="AK146" s="359">
        <f t="shared" si="123"/>
        <v>115.46425272812667</v>
      </c>
      <c r="AL146" s="355">
        <f t="shared" si="124"/>
        <v>0.14642527281266665</v>
      </c>
      <c r="AM146" s="335">
        <f t="shared" si="125"/>
        <v>-16.047316588361941</v>
      </c>
      <c r="AN146" s="351">
        <f t="shared" si="84"/>
        <v>5.1684869550980945</v>
      </c>
      <c r="AQ146" s="266">
        <f t="shared" si="85"/>
        <v>25.720854862820822</v>
      </c>
      <c r="AR146" s="283">
        <f t="shared" si="86"/>
        <v>-4.7543137578648427</v>
      </c>
      <c r="BL146" s="258">
        <v>2.1582133769989014</v>
      </c>
      <c r="BM146" s="260">
        <v>145.04147338867187</v>
      </c>
      <c r="BN146">
        <v>11.704377174377441</v>
      </c>
      <c r="BO146" s="258">
        <v>10.164117813110352</v>
      </c>
      <c r="BP146" s="258">
        <v>135.53828430175781</v>
      </c>
      <c r="BQ146" s="260">
        <v>102.90965270996094</v>
      </c>
      <c r="BR146" s="258">
        <v>124.00279998779297</v>
      </c>
      <c r="BT146" s="258">
        <v>89.266990661621094</v>
      </c>
      <c r="BU146" s="258">
        <v>11.29167652130127</v>
      </c>
      <c r="BV146" s="258">
        <v>8.6187839508056641</v>
      </c>
      <c r="BW146" s="258">
        <v>58.594642639160156</v>
      </c>
      <c r="BX146" s="258">
        <v>82.794235229492188</v>
      </c>
      <c r="BY146" s="258">
        <v>12.715851783752441</v>
      </c>
      <c r="BZ146" s="258">
        <v>4.1792631149291992</v>
      </c>
      <c r="CA146" s="258">
        <v>268.3553466796875</v>
      </c>
      <c r="CC146" s="283">
        <f t="shared" si="87"/>
        <v>19.321584701538086</v>
      </c>
      <c r="CD146" s="283">
        <f t="shared" si="88"/>
        <v>-17.039241790771484</v>
      </c>
      <c r="CF146" s="283">
        <f t="shared" si="126"/>
        <v>25.720854862820822</v>
      </c>
      <c r="CG146" s="272">
        <f t="shared" si="89"/>
        <v>25.928200349862518</v>
      </c>
      <c r="CH146" s="283">
        <f t="shared" si="127"/>
        <v>19.788369788190018</v>
      </c>
      <c r="CI146" s="272">
        <f t="shared" si="90"/>
        <v>-17.034884411461228</v>
      </c>
      <c r="CJ146" s="283">
        <f t="shared" si="128"/>
        <v>-3.2110000633078728E-2</v>
      </c>
      <c r="CK146" s="283">
        <f t="shared" si="129"/>
        <v>19.778169244161159</v>
      </c>
      <c r="CL146" s="283">
        <f t="shared" si="130"/>
        <v>-0.63529538284882814</v>
      </c>
      <c r="CM146" s="283">
        <f t="shared" si="131"/>
        <v>25.574705826569758</v>
      </c>
      <c r="CN146" s="283">
        <f t="shared" si="132"/>
        <v>-0.63529538284882814</v>
      </c>
      <c r="CO146" s="283">
        <f t="shared" si="91"/>
        <v>-245.75728093075975</v>
      </c>
      <c r="CP146" s="268">
        <f t="shared" si="92"/>
        <v>114</v>
      </c>
      <c r="CQ146" s="283">
        <f t="shared" si="133"/>
        <v>-13.175728093075975</v>
      </c>
      <c r="CR146" s="283">
        <f t="shared" si="134"/>
        <v>28.158891986446626</v>
      </c>
      <c r="CS146" s="283">
        <f t="shared" si="135"/>
        <v>1.4023080802865888</v>
      </c>
      <c r="CT146" s="283">
        <f t="shared" si="136"/>
        <v>-229.40447020353918</v>
      </c>
      <c r="CU146" s="283">
        <f t="shared" si="93"/>
        <v>-16.352810727220572</v>
      </c>
      <c r="CV146" s="283">
        <f t="shared" si="137"/>
        <v>9.7647189272779435</v>
      </c>
      <c r="CW146" s="283">
        <f t="shared" si="138"/>
        <v>19.785017900174648</v>
      </c>
      <c r="CX146" s="283">
        <f t="shared" si="139"/>
        <v>0.36420538700044591</v>
      </c>
      <c r="CZ146" s="283">
        <f t="shared" si="94"/>
        <v>10176</v>
      </c>
      <c r="DA146" s="283">
        <f t="shared" si="95"/>
        <v>1.319365855722134E+22</v>
      </c>
      <c r="DB146" s="283">
        <f t="shared" si="96"/>
        <v>1.104400361075049E+22</v>
      </c>
      <c r="DC146" s="286">
        <f t="shared" si="140"/>
        <v>1.2965466349470656E+18</v>
      </c>
      <c r="DD146" s="286">
        <f t="shared" si="97"/>
        <v>1.085299096968405E+18</v>
      </c>
      <c r="DE146" s="282">
        <f t="shared" si="141"/>
        <v>7.5159668626836315E-5</v>
      </c>
      <c r="DF146" s="282">
        <f t="shared" si="98"/>
        <v>5.9732301603410578E-5</v>
      </c>
      <c r="DG146" s="283">
        <f t="shared" si="142"/>
        <v>38.475526770782473</v>
      </c>
      <c r="DH146" s="283">
        <f t="shared" si="143"/>
        <v>9.6004810519768487E-5</v>
      </c>
      <c r="DL146" s="258">
        <v>78.919174194335938</v>
      </c>
      <c r="DM146" s="258">
        <v>4.9846138954162598</v>
      </c>
      <c r="DN146" s="258">
        <v>2848</v>
      </c>
      <c r="DO146" s="258">
        <v>1.7910908872847775E+22</v>
      </c>
      <c r="DP146" s="258">
        <v>8.129373573379445E+21</v>
      </c>
      <c r="DR146" s="50">
        <v>141</v>
      </c>
      <c r="DS146" s="46">
        <v>0.26785496276400927</v>
      </c>
      <c r="DT146" s="46">
        <v>0.23415944329141741</v>
      </c>
      <c r="DU146" s="46">
        <v>0.26663411060920522</v>
      </c>
      <c r="DV146" s="51">
        <v>0.22793309730191674</v>
      </c>
      <c r="DW146" s="287">
        <f t="shared" si="144"/>
        <v>0.35577651125370169</v>
      </c>
      <c r="DX146" s="287">
        <f t="shared" si="99"/>
        <v>140.19985058305156</v>
      </c>
      <c r="DY146" s="281">
        <f t="shared" si="100"/>
        <v>41.171512522328683</v>
      </c>
      <c r="DZ146" s="287">
        <f t="shared" si="101"/>
        <v>41.160031277835273</v>
      </c>
      <c r="EA146" s="287">
        <f t="shared" si="102"/>
        <v>41.096683393365616</v>
      </c>
      <c r="EB146" s="287">
        <f t="shared" si="103"/>
        <v>41.167510064816042</v>
      </c>
      <c r="EC146" s="287">
        <f t="shared" si="104"/>
        <v>41.357071136310232</v>
      </c>
      <c r="ED146" s="287">
        <f t="shared" si="145"/>
        <v>-0.48248507072776192</v>
      </c>
      <c r="EE146" s="287">
        <f t="shared" si="105"/>
        <v>6.334788446965689E-2</v>
      </c>
      <c r="EF146" s="287">
        <f t="shared" si="106"/>
        <v>-7.4787869807693141E-3</v>
      </c>
      <c r="EG146" s="287">
        <f t="shared" si="107"/>
        <v>-7.4787869807693141E-3</v>
      </c>
      <c r="EH146" s="281">
        <f t="shared" si="146"/>
        <v>7.4829128963067149E-2</v>
      </c>
      <c r="EI146" s="281">
        <f t="shared" si="108"/>
        <v>4.0024575126409445E-3</v>
      </c>
      <c r="EJ146" s="281">
        <f t="shared" si="109"/>
        <v>-0.1855586139815486</v>
      </c>
    </row>
    <row r="147" spans="3:140" x14ac:dyDescent="0.25">
      <c r="C147" s="50">
        <f t="shared" si="110"/>
        <v>115</v>
      </c>
      <c r="D147" s="51">
        <v>0.73919544815357752</v>
      </c>
      <c r="E147" s="260">
        <f t="shared" si="111"/>
        <v>-2.6248143219026709</v>
      </c>
      <c r="F147" s="265">
        <f t="shared" si="112"/>
        <v>12.42732664586002</v>
      </c>
      <c r="G147" s="265">
        <f t="shared" si="113"/>
        <v>-1.9469528477761948E-2</v>
      </c>
      <c r="H147" s="50">
        <v>18.926069259643555</v>
      </c>
      <c r="I147" s="216">
        <v>-16.530607223510742</v>
      </c>
      <c r="J147" s="50">
        <v>10176</v>
      </c>
      <c r="K147" s="46">
        <v>3</v>
      </c>
      <c r="L147" s="46">
        <v>1.4719573452182012E+22</v>
      </c>
      <c r="M147" s="46">
        <v>1.2305895452484116E+22</v>
      </c>
      <c r="N147" s="46">
        <v>159</v>
      </c>
      <c r="O147" s="46">
        <v>64</v>
      </c>
      <c r="P147" s="46">
        <v>0.34969175364707317</v>
      </c>
      <c r="Q147" s="46">
        <v>0.41378257950314351</v>
      </c>
      <c r="R147" s="46">
        <v>-0.27368986064948508</v>
      </c>
      <c r="S147" s="51"/>
      <c r="T147" s="315">
        <f t="shared" si="114"/>
        <v>49.798516653108365</v>
      </c>
      <c r="U147" s="315">
        <f t="shared" si="147"/>
        <v>5.1733824014114305E-2</v>
      </c>
      <c r="V147" s="350">
        <f t="shared" si="115"/>
        <v>1.1454787527747417E-5</v>
      </c>
      <c r="W147" s="350">
        <f t="shared" si="82"/>
        <v>1.355419875206838E-5</v>
      </c>
      <c r="X147" s="350">
        <f t="shared" si="116"/>
        <v>1.7746223855130697E-5</v>
      </c>
      <c r="Y147" s="360">
        <f t="shared" si="117"/>
        <v>50.072206513757848</v>
      </c>
      <c r="Z147" s="350">
        <f t="shared" si="118"/>
        <v>1.1389911537999276E-5</v>
      </c>
      <c r="AA147" s="350">
        <f t="shared" si="119"/>
        <v>1.3608761011677763E-5</v>
      </c>
      <c r="AB147" s="350">
        <f t="shared" si="120"/>
        <v>1.1389911537999276E-5</v>
      </c>
      <c r="AC147" s="350">
        <f t="shared" si="121"/>
        <v>1.3608761011677763E-5</v>
      </c>
      <c r="AD147" s="354">
        <f t="shared" si="83"/>
        <v>50.072206513757848</v>
      </c>
      <c r="AE147" s="354" t="str">
        <f t="shared" si="150"/>
        <v/>
      </c>
      <c r="AF147" s="354">
        <f t="shared" si="150"/>
        <v>50.072206513757848</v>
      </c>
      <c r="AG147" s="354" t="str">
        <f t="shared" si="150"/>
        <v/>
      </c>
      <c r="AH147" s="354" t="str">
        <f t="shared" si="150"/>
        <v/>
      </c>
      <c r="AI147" s="348">
        <f t="shared" si="148"/>
        <v>5.1733824014128516E-2</v>
      </c>
      <c r="AJ147" s="355">
        <f t="shared" si="122"/>
        <v>1.7746223855130697E-5</v>
      </c>
      <c r="AK147" s="359">
        <f t="shared" si="123"/>
        <v>116.41888035294983</v>
      </c>
      <c r="AL147" s="355">
        <f t="shared" si="124"/>
        <v>0.14188803529498273</v>
      </c>
      <c r="AM147" s="335">
        <f t="shared" si="125"/>
        <v>-16.149519938002395</v>
      </c>
      <c r="AN147" s="351">
        <f t="shared" si="84"/>
        <v>5.0662836054576363</v>
      </c>
      <c r="AQ147" s="266">
        <f t="shared" si="85"/>
        <v>25.541208501032582</v>
      </c>
      <c r="AR147" s="283">
        <f t="shared" si="86"/>
        <v>-4.5832002587906757</v>
      </c>
      <c r="BL147" s="258">
        <v>1.1497966051101685</v>
      </c>
      <c r="BM147" s="260">
        <v>124.43829345703125</v>
      </c>
      <c r="BN147">
        <v>21.505435943603516</v>
      </c>
      <c r="BO147" s="258">
        <v>12.415071487426758</v>
      </c>
      <c r="BP147" s="258">
        <v>135.10662841796875</v>
      </c>
      <c r="BQ147" s="260">
        <v>96.682456970214844</v>
      </c>
      <c r="BR147" s="258">
        <v>159.85530090332031</v>
      </c>
      <c r="BT147" s="258">
        <v>88.388069152832031</v>
      </c>
      <c r="BU147" s="258">
        <v>11.800310134887695</v>
      </c>
      <c r="BV147" s="258">
        <v>8.5245437622070312</v>
      </c>
      <c r="BW147" s="258">
        <v>59.713638305664063</v>
      </c>
      <c r="BX147" s="258">
        <v>82.516883850097656</v>
      </c>
      <c r="BY147" s="258">
        <v>12.512397766113281</v>
      </c>
      <c r="BZ147" s="258">
        <v>4.2241854667663574</v>
      </c>
      <c r="CA147" s="258">
        <v>263.6759033203125</v>
      </c>
      <c r="CC147" s="283">
        <f t="shared" si="87"/>
        <v>18.926069259643555</v>
      </c>
      <c r="CD147" s="283">
        <f t="shared" si="88"/>
        <v>-16.530607223510742</v>
      </c>
      <c r="CF147" s="283">
        <f t="shared" si="126"/>
        <v>25.541208501032582</v>
      </c>
      <c r="CG147" s="272">
        <f t="shared" si="89"/>
        <v>25.906013583485645</v>
      </c>
      <c r="CH147" s="283">
        <f t="shared" si="127"/>
        <v>19.737887948914828</v>
      </c>
      <c r="CI147" s="272">
        <f t="shared" si="90"/>
        <v>-16.477908324261591</v>
      </c>
      <c r="CJ147" s="283">
        <f t="shared" si="128"/>
        <v>-3.1060125442815788E-2</v>
      </c>
      <c r="CK147" s="283">
        <f t="shared" si="129"/>
        <v>19.728367834251323</v>
      </c>
      <c r="CL147" s="283">
        <f t="shared" si="130"/>
        <v>-0.61296270718123269</v>
      </c>
      <c r="CM147" s="283">
        <f t="shared" si="131"/>
        <v>25.524904416659922</v>
      </c>
      <c r="CN147" s="283">
        <f t="shared" si="132"/>
        <v>-0.61296270718123269</v>
      </c>
      <c r="CO147" s="283">
        <f t="shared" si="91"/>
        <v>-242.3753358485643</v>
      </c>
      <c r="CP147" s="268">
        <f t="shared" si="92"/>
        <v>115</v>
      </c>
      <c r="CQ147" s="283">
        <f t="shared" si="133"/>
        <v>-12.737533584856431</v>
      </c>
      <c r="CR147" s="283">
        <f t="shared" si="134"/>
        <v>28.141786285287722</v>
      </c>
      <c r="CS147" s="283">
        <f t="shared" si="135"/>
        <v>1.4058946388538756</v>
      </c>
      <c r="CT147" s="283">
        <f t="shared" si="136"/>
        <v>-226.05134628781343</v>
      </c>
      <c r="CU147" s="283">
        <f t="shared" si="93"/>
        <v>-16.323989560750874</v>
      </c>
      <c r="CV147" s="283">
        <f t="shared" si="137"/>
        <v>9.8676010439249122</v>
      </c>
      <c r="CW147" s="283">
        <f t="shared" si="138"/>
        <v>19.734473791245279</v>
      </c>
      <c r="CX147" s="283">
        <f t="shared" si="139"/>
        <v>0.36710334589928967</v>
      </c>
      <c r="CZ147" s="283">
        <f t="shared" si="94"/>
        <v>10176</v>
      </c>
      <c r="DA147" s="283">
        <f t="shared" si="95"/>
        <v>1.4719573452182012E+22</v>
      </c>
      <c r="DB147" s="283">
        <f t="shared" si="96"/>
        <v>1.2305895452484116E+22</v>
      </c>
      <c r="DC147" s="286">
        <f t="shared" si="140"/>
        <v>1.4464989634612826E+18</v>
      </c>
      <c r="DD147" s="286">
        <f t="shared" si="97"/>
        <v>1.2093057638054359E+18</v>
      </c>
      <c r="DE147" s="282">
        <f t="shared" si="141"/>
        <v>8.3181188774422108E-5</v>
      </c>
      <c r="DF147" s="282">
        <f t="shared" si="98"/>
        <v>6.6365889666525528E-5</v>
      </c>
      <c r="DG147" s="283">
        <f t="shared" si="142"/>
        <v>38.584522716222551</v>
      </c>
      <c r="DH147" s="283">
        <f t="shared" si="143"/>
        <v>1.0641213031020235E-4</v>
      </c>
      <c r="DL147" s="258">
        <v>78.102752685546875</v>
      </c>
      <c r="DM147" s="258">
        <v>3.8656189441680908</v>
      </c>
      <c r="DN147" s="258">
        <v>2848</v>
      </c>
      <c r="DO147" s="258">
        <v>1.7744309173322414E+22</v>
      </c>
      <c r="DP147" s="258">
        <v>8.0057208552196166E+21</v>
      </c>
      <c r="DR147" s="50">
        <v>140</v>
      </c>
      <c r="DS147" s="46">
        <v>0.26504700280795995</v>
      </c>
      <c r="DT147" s="46">
        <v>0.23183982419728971</v>
      </c>
      <c r="DU147" s="46">
        <v>0.26407032108411671</v>
      </c>
      <c r="DV147" s="51">
        <v>0.22488096691490661</v>
      </c>
      <c r="DW147" s="287">
        <f t="shared" si="144"/>
        <v>0.35213579451869548</v>
      </c>
      <c r="DX147" s="287">
        <f t="shared" si="99"/>
        <v>138.76516356432617</v>
      </c>
      <c r="DY147" s="281">
        <f t="shared" si="100"/>
        <v>41.163068129255748</v>
      </c>
      <c r="DZ147" s="287">
        <f t="shared" si="101"/>
        <v>41.176581736107686</v>
      </c>
      <c r="EA147" s="287">
        <f t="shared" si="102"/>
        <v>41.08934940750926</v>
      </c>
      <c r="EB147" s="287">
        <f t="shared" si="103"/>
        <v>41.157810158758267</v>
      </c>
      <c r="EC147" s="287">
        <f t="shared" si="104"/>
        <v>41.34448730294848</v>
      </c>
      <c r="ED147" s="287">
        <f t="shared" si="145"/>
        <v>-0.4659346124553494</v>
      </c>
      <c r="EE147" s="287">
        <f t="shared" si="105"/>
        <v>8.7232328598425113E-2</v>
      </c>
      <c r="EF147" s="287">
        <f t="shared" si="106"/>
        <v>1.8771577349419033E-2</v>
      </c>
      <c r="EG147" s="287">
        <f t="shared" si="107"/>
        <v>1.8771577349419033E-2</v>
      </c>
      <c r="EH147" s="281">
        <f t="shared" si="146"/>
        <v>7.3718721746487859E-2</v>
      </c>
      <c r="EI147" s="281">
        <f t="shared" si="108"/>
        <v>5.2579704974817787E-3</v>
      </c>
      <c r="EJ147" s="281">
        <f t="shared" si="109"/>
        <v>-0.18141917369273131</v>
      </c>
    </row>
    <row r="148" spans="3:140" x14ac:dyDescent="0.25">
      <c r="C148" s="50">
        <f t="shared" si="110"/>
        <v>116</v>
      </c>
      <c r="D148" s="51">
        <v>1.4427867491596189</v>
      </c>
      <c r="E148" s="260">
        <f t="shared" si="111"/>
        <v>3.1840429003553368</v>
      </c>
      <c r="F148" s="265">
        <f t="shared" si="112"/>
        <v>12.408073304485614</v>
      </c>
      <c r="G148" s="265">
        <f t="shared" si="113"/>
        <v>-1.9037151745252161E-2</v>
      </c>
      <c r="H148" s="50">
        <v>18.898725509643555</v>
      </c>
      <c r="I148" s="216">
        <v>-20.39622688293457</v>
      </c>
      <c r="J148" s="50">
        <v>11712</v>
      </c>
      <c r="K148" s="46">
        <v>3</v>
      </c>
      <c r="L148" s="46">
        <v>1.493459659378395E+22</v>
      </c>
      <c r="M148" s="46">
        <v>1.2338177747201833E+22</v>
      </c>
      <c r="N148" s="46">
        <v>183</v>
      </c>
      <c r="O148" s="46">
        <v>64</v>
      </c>
      <c r="P148" s="46">
        <v>0.40212415308551547</v>
      </c>
      <c r="Q148" s="46">
        <v>0.46902276750289934</v>
      </c>
      <c r="R148" s="46">
        <v>-0.14704346181099037</v>
      </c>
      <c r="S148" s="51"/>
      <c r="T148" s="315">
        <f t="shared" si="114"/>
        <v>49.391337386476017</v>
      </c>
      <c r="U148" s="315">
        <f t="shared" si="147"/>
        <v>-0.40717926663234749</v>
      </c>
      <c r="V148" s="350">
        <f t="shared" si="115"/>
        <v>1.1444790331441128E-5</v>
      </c>
      <c r="W148" s="350">
        <f t="shared" si="82"/>
        <v>1.3348780951243719E-5</v>
      </c>
      <c r="X148" s="350">
        <f t="shared" si="116"/>
        <v>1.7583321034859582E-5</v>
      </c>
      <c r="Y148" s="360">
        <f t="shared" si="117"/>
        <v>49.538380848287005</v>
      </c>
      <c r="Z148" s="350">
        <f t="shared" si="118"/>
        <v>1.1410494467238663E-5</v>
      </c>
      <c r="AA148" s="350">
        <f t="shared" si="119"/>
        <v>1.3378108783682815E-5</v>
      </c>
      <c r="AB148" s="350">
        <f t="shared" si="120"/>
        <v>1.1410494467238663E-5</v>
      </c>
      <c r="AC148" s="350">
        <f t="shared" si="121"/>
        <v>1.3378108783682815E-5</v>
      </c>
      <c r="AD148" s="354">
        <f t="shared" si="83"/>
        <v>49.538380848287012</v>
      </c>
      <c r="AE148" s="354" t="str">
        <f t="shared" si="150"/>
        <v/>
      </c>
      <c r="AF148" s="354">
        <f t="shared" si="150"/>
        <v>49.538380848287012</v>
      </c>
      <c r="AG148" s="354" t="str">
        <f t="shared" si="150"/>
        <v/>
      </c>
      <c r="AH148" s="354" t="str">
        <f t="shared" si="150"/>
        <v/>
      </c>
      <c r="AI148" s="348">
        <f t="shared" si="148"/>
        <v>-0.53382566547083599</v>
      </c>
      <c r="AJ148" s="355">
        <f t="shared" si="122"/>
        <v>1.7583321034859582E-5</v>
      </c>
      <c r="AK148" s="359">
        <f t="shared" si="123"/>
        <v>106.56836694495473</v>
      </c>
      <c r="AL148" s="355">
        <f t="shared" si="124"/>
        <v>-0.94316330550452676</v>
      </c>
      <c r="AM148" s="335">
        <f t="shared" si="125"/>
        <v>-16.229620938503345</v>
      </c>
      <c r="AN148" s="351">
        <f t="shared" si="84"/>
        <v>4.9861826049566886</v>
      </c>
      <c r="AQ148" s="266">
        <f t="shared" si="85"/>
        <v>25.528650345060434</v>
      </c>
      <c r="AR148" s="283">
        <f t="shared" si="86"/>
        <v>-8.7863409864010791</v>
      </c>
      <c r="BL148" s="258">
        <v>2.4924755096435547</v>
      </c>
      <c r="BM148" s="260">
        <v>103.61927032470703</v>
      </c>
      <c r="BN148">
        <v>17.968217849731445</v>
      </c>
      <c r="BO148" s="258">
        <v>10.779800415039063</v>
      </c>
      <c r="BP148" s="258">
        <v>135.36441040039062</v>
      </c>
      <c r="BQ148" s="260">
        <v>90.512992858886719</v>
      </c>
      <c r="BR148" s="258">
        <v>139.46607971191406</v>
      </c>
      <c r="BT148" s="258">
        <v>87.595085144042969</v>
      </c>
      <c r="BU148" s="258">
        <v>12.512397766113281</v>
      </c>
      <c r="BV148" s="258">
        <v>8.4134588241577148</v>
      </c>
      <c r="BW148" s="258">
        <v>57.984283447265625</v>
      </c>
      <c r="BX148" s="258">
        <v>81.848907470703125</v>
      </c>
      <c r="BY148" s="258">
        <v>13.122758865356445</v>
      </c>
      <c r="BZ148" s="258">
        <v>4.159975528717041</v>
      </c>
      <c r="CA148" s="258">
        <v>263.26898193359375</v>
      </c>
      <c r="CC148" s="283">
        <f t="shared" si="87"/>
        <v>18.898725509643555</v>
      </c>
      <c r="CD148" s="283">
        <f t="shared" si="88"/>
        <v>-20.39622688293457</v>
      </c>
      <c r="CF148" s="283">
        <f t="shared" si="126"/>
        <v>25.528650345060434</v>
      </c>
      <c r="CG148" s="272">
        <f t="shared" si="89"/>
        <v>25.884250775543549</v>
      </c>
      <c r="CH148" s="283">
        <f t="shared" si="127"/>
        <v>19.688495865565379</v>
      </c>
      <c r="CI148" s="272">
        <f t="shared" si="90"/>
        <v>-15.921194613619285</v>
      </c>
      <c r="CJ148" s="283">
        <f t="shared" si="128"/>
        <v>-3.0010744820711838E-2</v>
      </c>
      <c r="CK148" s="283">
        <f t="shared" si="129"/>
        <v>19.67963036022784</v>
      </c>
      <c r="CL148" s="283">
        <f t="shared" si="130"/>
        <v>-0.59077773585639615</v>
      </c>
      <c r="CM148" s="283">
        <f t="shared" si="131"/>
        <v>25.476166942636439</v>
      </c>
      <c r="CN148" s="283">
        <f t="shared" si="132"/>
        <v>-0.59077773585639615</v>
      </c>
      <c r="CO148" s="283">
        <f t="shared" si="91"/>
        <v>-239.00169091997216</v>
      </c>
      <c r="CP148" s="268">
        <f t="shared" si="92"/>
        <v>116</v>
      </c>
      <c r="CQ148" s="283">
        <f t="shared" si="133"/>
        <v>-12.300169091997216</v>
      </c>
      <c r="CR148" s="283">
        <f t="shared" si="134"/>
        <v>28.125016511156574</v>
      </c>
      <c r="CS148" s="283">
        <f t="shared" si="135"/>
        <v>1.4094215748705707</v>
      </c>
      <c r="CT148" s="283">
        <f t="shared" si="136"/>
        <v>-222.71202205023599</v>
      </c>
      <c r="CU148" s="283">
        <f t="shared" si="93"/>
        <v>-16.289668869736175</v>
      </c>
      <c r="CV148" s="283">
        <f t="shared" si="137"/>
        <v>9.9710331130263832</v>
      </c>
      <c r="CW148" s="283">
        <f t="shared" si="138"/>
        <v>19.685018484206267</v>
      </c>
      <c r="CX148" s="283">
        <f t="shared" si="139"/>
        <v>0.37002260044836521</v>
      </c>
      <c r="CZ148" s="283">
        <f t="shared" si="94"/>
        <v>11712</v>
      </c>
      <c r="DA148" s="283">
        <f t="shared" si="95"/>
        <v>1.493459659378395E+22</v>
      </c>
      <c r="DB148" s="283">
        <f t="shared" si="96"/>
        <v>1.2338177747201833E+22</v>
      </c>
      <c r="DC148" s="286">
        <f t="shared" si="140"/>
        <v>1.2751533976933018E+18</v>
      </c>
      <c r="DD148" s="286">
        <f t="shared" si="97"/>
        <v>1.0534646300548013E+18</v>
      </c>
      <c r="DE148" s="282">
        <f t="shared" si="141"/>
        <v>7.4015263032381807E-5</v>
      </c>
      <c r="DF148" s="282">
        <f t="shared" si="98"/>
        <v>5.8029354938524911E-5</v>
      </c>
      <c r="DG148" s="283">
        <f t="shared" si="142"/>
        <v>38.097111862849452</v>
      </c>
      <c r="DH148" s="283">
        <f t="shared" si="143"/>
        <v>9.405139656769574E-5</v>
      </c>
      <c r="DL148" s="258">
        <v>77.630088806152344</v>
      </c>
      <c r="DM148" s="258">
        <v>4.5777063369750977</v>
      </c>
      <c r="DN148" s="258">
        <v>2848</v>
      </c>
      <c r="DO148" s="258">
        <v>1.7624979976776566E+22</v>
      </c>
      <c r="DP148" s="258">
        <v>7.9829503080526554E+21</v>
      </c>
      <c r="DR148" s="50">
        <v>139</v>
      </c>
      <c r="DS148" s="46">
        <v>0.26333780979123428</v>
      </c>
      <c r="DT148" s="46">
        <v>0.23086314247344647</v>
      </c>
      <c r="DU148" s="46">
        <v>0.26394823586863631</v>
      </c>
      <c r="DV148" s="51">
        <v>0.22317177389818094</v>
      </c>
      <c r="DW148" s="287">
        <f t="shared" si="144"/>
        <v>0.35020649996589032</v>
      </c>
      <c r="DX148" s="287">
        <f t="shared" si="99"/>
        <v>138.00489187837135</v>
      </c>
      <c r="DY148" s="281">
        <f t="shared" si="100"/>
        <v>41.154351774324411</v>
      </c>
      <c r="DZ148" s="287">
        <f t="shared" si="101"/>
        <v>41.240415609579678</v>
      </c>
      <c r="EA148" s="287">
        <f t="shared" si="102"/>
        <v>41.081947977306307</v>
      </c>
      <c r="EB148" s="287">
        <f t="shared" si="103"/>
        <v>41.147964449992458</v>
      </c>
      <c r="EC148" s="287">
        <f t="shared" si="104"/>
        <v>41.331623754273501</v>
      </c>
      <c r="ED148" s="287">
        <f t="shared" si="145"/>
        <v>-0.40210073898335708</v>
      </c>
      <c r="EE148" s="287">
        <f t="shared" si="105"/>
        <v>0.15846763227337135</v>
      </c>
      <c r="EF148" s="287">
        <f t="shared" si="106"/>
        <v>9.2451159587220388E-2</v>
      </c>
      <c r="EG148" s="287">
        <f t="shared" si="107"/>
        <v>9.2451159587220388E-2</v>
      </c>
      <c r="EH148" s="281">
        <f t="shared" si="146"/>
        <v>7.2403797018104399E-2</v>
      </c>
      <c r="EI148" s="281">
        <f t="shared" si="108"/>
        <v>6.3873243319534367E-3</v>
      </c>
      <c r="EJ148" s="281">
        <f t="shared" si="109"/>
        <v>-0.17727197994909005</v>
      </c>
    </row>
    <row r="149" spans="3:140" x14ac:dyDescent="0.25">
      <c r="C149" s="50">
        <f t="shared" si="110"/>
        <v>117</v>
      </c>
      <c r="D149" s="51">
        <v>2.9941598370115976</v>
      </c>
      <c r="E149" s="260">
        <f t="shared" si="111"/>
        <v>9.5254996107170538</v>
      </c>
      <c r="F149" s="265">
        <f t="shared" si="112"/>
        <v>12.389252317193032</v>
      </c>
      <c r="G149" s="265">
        <f t="shared" si="113"/>
        <v>-1.860485043755352E-2</v>
      </c>
      <c r="H149" s="50">
        <v>18.734661102294922</v>
      </c>
      <c r="I149" s="216">
        <v>-16.937515258789063</v>
      </c>
      <c r="J149" s="50">
        <v>11136</v>
      </c>
      <c r="K149" s="46">
        <v>3</v>
      </c>
      <c r="L149" s="46">
        <v>1.399841004697015E+22</v>
      </c>
      <c r="M149" s="46">
        <v>1.1720778860725491E+22</v>
      </c>
      <c r="N149" s="46">
        <v>174</v>
      </c>
      <c r="O149" s="46">
        <v>64</v>
      </c>
      <c r="P149" s="46">
        <v>0.37593847280717818</v>
      </c>
      <c r="Q149" s="46">
        <v>0.44424098150521885</v>
      </c>
      <c r="R149" s="46">
        <v>-0.18998336797967386</v>
      </c>
      <c r="S149" s="51"/>
      <c r="T149" s="315">
        <f t="shared" si="114"/>
        <v>49.76046570842054</v>
      </c>
      <c r="U149" s="315">
        <f t="shared" si="147"/>
        <v>0.3691283219445225</v>
      </c>
      <c r="V149" s="350">
        <f t="shared" si="115"/>
        <v>1.1252947581632489E-5</v>
      </c>
      <c r="W149" s="350">
        <f t="shared" si="82"/>
        <v>1.3297443172450275E-5</v>
      </c>
      <c r="X149" s="350">
        <f t="shared" si="116"/>
        <v>1.7419839959067158E-5</v>
      </c>
      <c r="Y149" s="360">
        <f t="shared" si="117"/>
        <v>49.950449076400211</v>
      </c>
      <c r="Z149" s="350">
        <f t="shared" si="118"/>
        <v>1.1208793669328294E-5</v>
      </c>
      <c r="AA149" s="350">
        <f t="shared" si="119"/>
        <v>1.3334682923787084E-5</v>
      </c>
      <c r="AB149" s="350">
        <f t="shared" si="120"/>
        <v>1.1208793669328294E-5</v>
      </c>
      <c r="AC149" s="350">
        <f t="shared" si="121"/>
        <v>1.3334682923787084E-5</v>
      </c>
      <c r="AD149" s="354">
        <f t="shared" si="83"/>
        <v>49.950449076400211</v>
      </c>
      <c r="AE149" s="354" t="str">
        <f t="shared" si="150"/>
        <v/>
      </c>
      <c r="AF149" s="354">
        <f t="shared" si="150"/>
        <v>49.950449076400211</v>
      </c>
      <c r="AG149" s="354" t="str">
        <f t="shared" si="150"/>
        <v/>
      </c>
      <c r="AH149" s="354" t="str">
        <f t="shared" si="150"/>
        <v/>
      </c>
      <c r="AI149" s="348">
        <f t="shared" si="148"/>
        <v>0.4120682281131991</v>
      </c>
      <c r="AJ149" s="355">
        <f t="shared" si="122"/>
        <v>1.7419839959067158E-5</v>
      </c>
      <c r="AK149" s="359">
        <f t="shared" si="123"/>
        <v>114.17212950001601</v>
      </c>
      <c r="AL149" s="355">
        <f t="shared" si="124"/>
        <v>-0.28278704999839877</v>
      </c>
      <c r="AM149" s="335">
        <f t="shared" si="125"/>
        <v>-16.310755834143819</v>
      </c>
      <c r="AN149" s="351">
        <f t="shared" si="84"/>
        <v>4.9050477093162161</v>
      </c>
      <c r="AQ149" s="266">
        <f t="shared" si="85"/>
        <v>25.452916827983106</v>
      </c>
      <c r="AR149" s="283">
        <f t="shared" si="86"/>
        <v>-5.6651504304421465</v>
      </c>
      <c r="BL149" s="258">
        <v>0.98530888557434082</v>
      </c>
      <c r="BM149" s="260">
        <v>82.545806884765625</v>
      </c>
      <c r="BN149">
        <v>2.3380939960479736</v>
      </c>
      <c r="BO149" s="258">
        <v>5.5015368461608887</v>
      </c>
      <c r="BP149" s="258">
        <v>135.40773010253906</v>
      </c>
      <c r="BQ149" s="260">
        <v>87.432075500488281</v>
      </c>
      <c r="BR149" s="258">
        <v>121.22263336181641</v>
      </c>
      <c r="BT149" s="258">
        <v>87.063827514648438</v>
      </c>
      <c r="BU149" s="258">
        <v>13.021032333374023</v>
      </c>
      <c r="BV149" s="258">
        <v>8.341191291809082</v>
      </c>
      <c r="BW149" s="258">
        <v>61.849903106689453</v>
      </c>
      <c r="BX149" s="258">
        <v>81.305931091308594</v>
      </c>
      <c r="BY149" s="258">
        <v>13.834846496582031</v>
      </c>
      <c r="BZ149" s="258">
        <v>4.169741153717041</v>
      </c>
      <c r="CA149" s="258">
        <v>268.86395263671875</v>
      </c>
      <c r="CC149" s="283">
        <f t="shared" si="87"/>
        <v>18.734661102294922</v>
      </c>
      <c r="CD149" s="283">
        <f t="shared" si="88"/>
        <v>-16.937515258789063</v>
      </c>
      <c r="CF149" s="283">
        <f t="shared" si="126"/>
        <v>25.452916827983106</v>
      </c>
      <c r="CG149" s="272">
        <f t="shared" si="89"/>
        <v>25.862912614403232</v>
      </c>
      <c r="CH149" s="283">
        <f t="shared" si="127"/>
        <v>19.640187551903153</v>
      </c>
      <c r="CI149" s="272">
        <f t="shared" si="90"/>
        <v>-15.364766868789658</v>
      </c>
      <c r="CJ149" s="283">
        <f t="shared" si="128"/>
        <v>-2.8961903231465663E-2</v>
      </c>
      <c r="CK149" s="283">
        <f t="shared" si="129"/>
        <v>19.631951113133358</v>
      </c>
      <c r="CL149" s="283">
        <f t="shared" si="130"/>
        <v>-0.56873769478858294</v>
      </c>
      <c r="CM149" s="283">
        <f t="shared" si="131"/>
        <v>25.428487695541957</v>
      </c>
      <c r="CN149" s="283">
        <f t="shared" si="132"/>
        <v>-0.56873769478858294</v>
      </c>
      <c r="CO149" s="283">
        <f t="shared" si="91"/>
        <v>-235.63639896752062</v>
      </c>
      <c r="CP149" s="268">
        <f t="shared" si="92"/>
        <v>117</v>
      </c>
      <c r="CQ149" s="283">
        <f t="shared" si="133"/>
        <v>-11.863639896752062</v>
      </c>
      <c r="CR149" s="283">
        <f t="shared" si="134"/>
        <v>28.108582638564208</v>
      </c>
      <c r="CS149" s="283">
        <f t="shared" si="135"/>
        <v>1.4128882820667836</v>
      </c>
      <c r="CT149" s="283">
        <f t="shared" si="136"/>
        <v>-219.3864953216206</v>
      </c>
      <c r="CU149" s="283">
        <f t="shared" si="93"/>
        <v>-16.249903645900019</v>
      </c>
      <c r="CV149" s="283">
        <f t="shared" si="137"/>
        <v>10.075009635409998</v>
      </c>
      <c r="CW149" s="283">
        <f t="shared" si="138"/>
        <v>19.63664598240258</v>
      </c>
      <c r="CX149" s="283">
        <f t="shared" si="139"/>
        <v>0.37296331686129958</v>
      </c>
      <c r="CZ149" s="283">
        <f t="shared" si="94"/>
        <v>11136</v>
      </c>
      <c r="DA149" s="283">
        <f t="shared" si="95"/>
        <v>1.399841004697015E+22</v>
      </c>
      <c r="DB149" s="283">
        <f t="shared" si="96"/>
        <v>1.1720778860725491E+22</v>
      </c>
      <c r="DC149" s="286">
        <f t="shared" si="140"/>
        <v>1.2570411320914286E+18</v>
      </c>
      <c r="DD149" s="286">
        <f t="shared" si="97"/>
        <v>1.0525124695335391E+18</v>
      </c>
      <c r="DE149" s="282">
        <f t="shared" si="141"/>
        <v>7.3046369085329334E-5</v>
      </c>
      <c r="DF149" s="282">
        <f t="shared" si="98"/>
        <v>5.7978420252276832E-5</v>
      </c>
      <c r="DG149" s="283">
        <f t="shared" si="142"/>
        <v>38.439761278840272</v>
      </c>
      <c r="DH149" s="283">
        <f t="shared" si="143"/>
        <v>9.3259151033556927E-5</v>
      </c>
      <c r="DL149" s="258">
        <v>77.348838806152344</v>
      </c>
      <c r="DM149" s="258">
        <v>4.1707992553710938</v>
      </c>
      <c r="DN149" s="258">
        <v>2848</v>
      </c>
      <c r="DO149" s="258">
        <v>1.7568485961020561E+22</v>
      </c>
      <c r="DP149" s="258">
        <v>7.9376974484929983E+21</v>
      </c>
      <c r="DR149" s="50">
        <v>138</v>
      </c>
      <c r="DS149" s="46">
        <v>0.26175070198998901</v>
      </c>
      <c r="DT149" s="46">
        <v>0.22781101208643634</v>
      </c>
      <c r="DU149" s="46">
        <v>0.26016359418874374</v>
      </c>
      <c r="DV149" s="51">
        <v>0.22195092174337688</v>
      </c>
      <c r="DW149" s="287">
        <f t="shared" si="144"/>
        <v>0.34700329569054306</v>
      </c>
      <c r="DX149" s="287">
        <f t="shared" si="99"/>
        <v>136.74261416585978</v>
      </c>
      <c r="DY149" s="281">
        <f t="shared" si="100"/>
        <v>41.145369806016078</v>
      </c>
      <c r="DZ149" s="287">
        <f t="shared" si="101"/>
        <v>41.034218948410441</v>
      </c>
      <c r="EA149" s="287">
        <f t="shared" si="102"/>
        <v>41.074479102756747</v>
      </c>
      <c r="EB149" s="287">
        <f t="shared" si="103"/>
        <v>41.137972938518629</v>
      </c>
      <c r="EC149" s="287">
        <f t="shared" si="104"/>
        <v>41.318480490285303</v>
      </c>
      <c r="ED149" s="287">
        <f t="shared" si="145"/>
        <v>-0.60829740015259404</v>
      </c>
      <c r="EE149" s="287">
        <f t="shared" si="105"/>
        <v>-4.0260154346306365E-2</v>
      </c>
      <c r="EF149" s="287">
        <f t="shared" si="106"/>
        <v>-0.10375399010818853</v>
      </c>
      <c r="EG149" s="287">
        <f t="shared" si="107"/>
        <v>-0.10375399010818853</v>
      </c>
      <c r="EH149" s="281">
        <f t="shared" si="146"/>
        <v>7.0890703259330223E-2</v>
      </c>
      <c r="EI149" s="281">
        <f t="shared" si="108"/>
        <v>7.3968674974480564E-3</v>
      </c>
      <c r="EJ149" s="281">
        <f t="shared" si="109"/>
        <v>-0.1731106842692256</v>
      </c>
    </row>
    <row r="150" spans="3:140" x14ac:dyDescent="0.25">
      <c r="C150" s="50">
        <f t="shared" si="110"/>
        <v>118</v>
      </c>
      <c r="D150" s="51">
        <v>5.6115862900220383</v>
      </c>
      <c r="E150" s="260">
        <f t="shared" si="111"/>
        <v>14.981712910050664</v>
      </c>
      <c r="F150" s="265">
        <f t="shared" si="112"/>
        <v>12.370863518709481</v>
      </c>
      <c r="G150" s="265">
        <f t="shared" si="113"/>
        <v>-1.8172803728881491E-2</v>
      </c>
      <c r="H150" s="50">
        <v>18.559852600097656</v>
      </c>
      <c r="I150" s="216">
        <v>-13.885709762573242</v>
      </c>
      <c r="J150" s="50">
        <v>12096</v>
      </c>
      <c r="K150" s="46">
        <v>3</v>
      </c>
      <c r="L150" s="46">
        <v>1.4589867803762613E+22</v>
      </c>
      <c r="M150" s="46">
        <v>1.2206742690136842E+22</v>
      </c>
      <c r="N150" s="46">
        <v>189</v>
      </c>
      <c r="O150" s="46">
        <v>64</v>
      </c>
      <c r="P150" s="46">
        <v>0.40090337545016175</v>
      </c>
      <c r="Q150" s="46">
        <v>0.47897210523103217</v>
      </c>
      <c r="R150" s="46">
        <v>-0.12145185329570296</v>
      </c>
      <c r="S150" s="51"/>
      <c r="T150" s="315">
        <f t="shared" si="114"/>
        <v>50.070406055772622</v>
      </c>
      <c r="U150" s="315">
        <f t="shared" si="147"/>
        <v>0.30994034735208231</v>
      </c>
      <c r="V150" s="350">
        <f t="shared" si="115"/>
        <v>1.1047822295253576E-5</v>
      </c>
      <c r="W150" s="350">
        <f t="shared" si="82"/>
        <v>1.3199187203236116E-5</v>
      </c>
      <c r="X150" s="350">
        <f t="shared" si="116"/>
        <v>1.7212580291565062E-5</v>
      </c>
      <c r="Y150" s="360">
        <f t="shared" si="117"/>
        <v>50.191857909068325</v>
      </c>
      <c r="Z150" s="350">
        <f t="shared" si="118"/>
        <v>1.1019818720336522E-5</v>
      </c>
      <c r="AA150" s="350">
        <f t="shared" si="119"/>
        <v>1.3222575984447764E-5</v>
      </c>
      <c r="AB150" s="350">
        <f t="shared" si="120"/>
        <v>1.1019818720336522E-5</v>
      </c>
      <c r="AC150" s="350">
        <f t="shared" si="121"/>
        <v>1.3222575984447764E-5</v>
      </c>
      <c r="AD150" s="354">
        <f t="shared" si="83"/>
        <v>50.191857909068311</v>
      </c>
      <c r="AE150" s="354" t="str">
        <f t="shared" si="150"/>
        <v/>
      </c>
      <c r="AF150" s="354">
        <f t="shared" si="150"/>
        <v>50.191857909068311</v>
      </c>
      <c r="AG150" s="354" t="str">
        <f t="shared" si="150"/>
        <v/>
      </c>
      <c r="AH150" s="354" t="str">
        <f t="shared" si="150"/>
        <v/>
      </c>
      <c r="AI150" s="348">
        <f t="shared" si="148"/>
        <v>0.24140883266809965</v>
      </c>
      <c r="AJ150" s="355">
        <f t="shared" si="122"/>
        <v>1.7212580291565062E-5</v>
      </c>
      <c r="AK150" s="359">
        <f t="shared" si="123"/>
        <v>118.62676908896901</v>
      </c>
      <c r="AL150" s="355">
        <f t="shared" si="124"/>
        <v>6.2676908896901293E-2</v>
      </c>
      <c r="AM150" s="335">
        <f t="shared" si="125"/>
        <v>-16.414719465765732</v>
      </c>
      <c r="AN150" s="351">
        <f t="shared" si="84"/>
        <v>4.8010840776943029</v>
      </c>
      <c r="AQ150" s="266">
        <f t="shared" si="85"/>
        <v>25.371490455740467</v>
      </c>
      <c r="AR150" s="283">
        <f t="shared" si="86"/>
        <v>-2.9508660024128943</v>
      </c>
      <c r="BL150" s="258">
        <v>0.60523945093154907</v>
      </c>
      <c r="BM150" s="260">
        <v>62.782829284667969</v>
      </c>
      <c r="BN150">
        <v>11.692830085754395</v>
      </c>
      <c r="BO150" s="258">
        <v>7.759249210357666</v>
      </c>
      <c r="BP150" s="258">
        <v>134.936767578125</v>
      </c>
      <c r="BQ150" s="260">
        <v>80.662040710449219</v>
      </c>
      <c r="BR150" s="258">
        <v>98.525230407714844</v>
      </c>
      <c r="BT150" s="258">
        <v>86.677101135253906</v>
      </c>
      <c r="BU150" s="258">
        <v>11.495129585266113</v>
      </c>
      <c r="BV150" s="258">
        <v>8.2545204162597656</v>
      </c>
      <c r="BW150" s="258">
        <v>59.001552581787109</v>
      </c>
      <c r="BX150" s="258">
        <v>80.962173461914063</v>
      </c>
      <c r="BY150" s="258">
        <v>12.614124298095703</v>
      </c>
      <c r="BZ150" s="258">
        <v>4.153383731842041</v>
      </c>
      <c r="CA150" s="258">
        <v>263.6759033203125</v>
      </c>
      <c r="CC150" s="283">
        <f t="shared" si="87"/>
        <v>18.559852600097656</v>
      </c>
      <c r="CD150" s="283">
        <f t="shared" si="88"/>
        <v>-13.885709762573242</v>
      </c>
      <c r="CF150" s="283">
        <f t="shared" si="126"/>
        <v>25.371490455740467</v>
      </c>
      <c r="CG150" s="272">
        <f t="shared" si="89"/>
        <v>25.841999573931808</v>
      </c>
      <c r="CH150" s="283">
        <f t="shared" si="127"/>
        <v>19.592956699832573</v>
      </c>
      <c r="CI150" s="272">
        <f t="shared" si="90"/>
        <v>-14.80864841501095</v>
      </c>
      <c r="CJ150" s="283">
        <f t="shared" si="128"/>
        <v>-2.7913644642115522E-2</v>
      </c>
      <c r="CK150" s="283">
        <f t="shared" si="129"/>
        <v>19.585324058155614</v>
      </c>
      <c r="CL150" s="283">
        <f t="shared" si="130"/>
        <v>-0.54683981068043364</v>
      </c>
      <c r="CM150" s="283">
        <f t="shared" si="131"/>
        <v>25.381860640564213</v>
      </c>
      <c r="CN150" s="283">
        <f t="shared" si="132"/>
        <v>-0.54683981068043364</v>
      </c>
      <c r="CO150" s="283">
        <f t="shared" si="91"/>
        <v>-232.27950866819114</v>
      </c>
      <c r="CP150" s="268">
        <f t="shared" si="92"/>
        <v>118</v>
      </c>
      <c r="CQ150" s="283">
        <f t="shared" si="133"/>
        <v>-11.427950866819113</v>
      </c>
      <c r="CR150" s="283">
        <f t="shared" si="134"/>
        <v>28.092484485300155</v>
      </c>
      <c r="CS150" s="283">
        <f t="shared" si="135"/>
        <v>1.4162941956542476</v>
      </c>
      <c r="CT150" s="283">
        <f t="shared" si="136"/>
        <v>-216.07476050748318</v>
      </c>
      <c r="CU150" s="283">
        <f t="shared" si="93"/>
        <v>-16.204748160707965</v>
      </c>
      <c r="CV150" s="283">
        <f t="shared" si="137"/>
        <v>10.179525183929204</v>
      </c>
      <c r="CW150" s="283">
        <f t="shared" si="138"/>
        <v>19.589349967221398</v>
      </c>
      <c r="CX150" s="283">
        <f t="shared" si="139"/>
        <v>0.37592566184968773</v>
      </c>
      <c r="CZ150" s="283">
        <f t="shared" si="94"/>
        <v>12096</v>
      </c>
      <c r="DA150" s="283">
        <f t="shared" si="95"/>
        <v>1.4589867803762613E+22</v>
      </c>
      <c r="DB150" s="283">
        <f t="shared" si="96"/>
        <v>1.2206742690136842E+22</v>
      </c>
      <c r="DC150" s="286">
        <f t="shared" si="140"/>
        <v>1.2061729335121208E+18</v>
      </c>
      <c r="DD150" s="286">
        <f t="shared" si="97"/>
        <v>1.0091553149914717E+18</v>
      </c>
      <c r="DE150" s="282">
        <f t="shared" si="141"/>
        <v>7.0325235750366631E-5</v>
      </c>
      <c r="DF150" s="282">
        <f t="shared" si="98"/>
        <v>5.5659081218683834E-5</v>
      </c>
      <c r="DG150" s="283">
        <f t="shared" si="142"/>
        <v>38.35994015091503</v>
      </c>
      <c r="DH150" s="283">
        <f t="shared" si="143"/>
        <v>8.9685963815151637E-5</v>
      </c>
      <c r="DL150" s="258">
        <v>76.630073547363281</v>
      </c>
      <c r="DM150" s="258">
        <v>4.4759798049926758</v>
      </c>
      <c r="DN150" s="258">
        <v>3104</v>
      </c>
      <c r="DO150" s="258">
        <v>1.8963542268464771E+22</v>
      </c>
      <c r="DP150" s="258">
        <v>8.5833433428473435E+21</v>
      </c>
      <c r="DR150" s="50">
        <v>137</v>
      </c>
      <c r="DS150" s="46">
        <v>0.26028567940422415</v>
      </c>
      <c r="DT150" s="46">
        <v>0.22671224514711269</v>
      </c>
      <c r="DU150" s="46">
        <v>0.25979733854230252</v>
      </c>
      <c r="DV150" s="51">
        <v>0.21926504700280797</v>
      </c>
      <c r="DW150" s="287">
        <f t="shared" si="144"/>
        <v>0.34517687785041901</v>
      </c>
      <c r="DX150" s="287">
        <f t="shared" si="99"/>
        <v>136.0228828171395</v>
      </c>
      <c r="DY150" s="281">
        <f t="shared" si="100"/>
        <v>41.136129143110765</v>
      </c>
      <c r="DZ150" s="287">
        <f t="shared" si="101"/>
        <v>41.056292613427026</v>
      </c>
      <c r="EA150" s="287">
        <f t="shared" si="102"/>
        <v>41.066942783860583</v>
      </c>
      <c r="EB150" s="287">
        <f t="shared" si="103"/>
        <v>41.127835624336782</v>
      </c>
      <c r="EC150" s="287">
        <f t="shared" si="104"/>
        <v>41.305057510983879</v>
      </c>
      <c r="ED150" s="287">
        <f t="shared" si="145"/>
        <v>-0.58622373513600934</v>
      </c>
      <c r="EE150" s="287">
        <f t="shared" si="105"/>
        <v>-1.0650170433557093E-2</v>
      </c>
      <c r="EF150" s="287">
        <f t="shared" si="106"/>
        <v>-7.1543010909756788E-2</v>
      </c>
      <c r="EG150" s="287">
        <f t="shared" si="107"/>
        <v>-7.1543010909756788E-2</v>
      </c>
      <c r="EH150" s="281">
        <f t="shared" si="146"/>
        <v>6.9186359250181795E-2</v>
      </c>
      <c r="EI150" s="281">
        <f t="shared" si="108"/>
        <v>8.2935187739821004E-3</v>
      </c>
      <c r="EJ150" s="281">
        <f t="shared" si="109"/>
        <v>-0.16892836787311438</v>
      </c>
    </row>
    <row r="151" spans="3:140" x14ac:dyDescent="0.25">
      <c r="C151" s="50">
        <f t="shared" si="110"/>
        <v>119</v>
      </c>
      <c r="D151" s="51">
        <v>3.5826543283104098</v>
      </c>
      <c r="E151" s="260">
        <f t="shared" si="111"/>
        <v>11.08409814741702</v>
      </c>
      <c r="F151" s="265">
        <f t="shared" si="112"/>
        <v>12.352906566150221</v>
      </c>
      <c r="G151" s="265">
        <f t="shared" si="113"/>
        <v>-1.7741187671890056E-2</v>
      </c>
      <c r="H151" s="50">
        <v>18.334264755249023</v>
      </c>
      <c r="I151" s="216">
        <v>-15.10643196105957</v>
      </c>
      <c r="J151" s="50">
        <v>12480</v>
      </c>
      <c r="K151" s="46">
        <v>3</v>
      </c>
      <c r="L151" s="46">
        <v>1.5309301800328883E+22</v>
      </c>
      <c r="M151" s="46">
        <v>1.2904847313407478E+22</v>
      </c>
      <c r="N151" s="46">
        <v>195</v>
      </c>
      <c r="O151" s="46">
        <v>64</v>
      </c>
      <c r="P151" s="46">
        <v>0.41103582982359765</v>
      </c>
      <c r="Q151" s="46">
        <v>0.48873832631386194</v>
      </c>
      <c r="R151" s="46">
        <v>-9.8288241258150055E-2</v>
      </c>
      <c r="S151" s="51"/>
      <c r="T151" s="315">
        <f t="shared" si="114"/>
        <v>49.935690914234833</v>
      </c>
      <c r="U151" s="315">
        <f t="shared" si="147"/>
        <v>-0.13471514153778941</v>
      </c>
      <c r="V151" s="350">
        <f t="shared" si="115"/>
        <v>1.0978521095715749E-5</v>
      </c>
      <c r="W151" s="350">
        <f t="shared" si="82"/>
        <v>1.3053908288297595E-5</v>
      </c>
      <c r="X151" s="350">
        <f t="shared" si="116"/>
        <v>1.7056741982229795E-5</v>
      </c>
      <c r="Y151" s="360">
        <f t="shared" si="117"/>
        <v>50.033979155492986</v>
      </c>
      <c r="Z151" s="350">
        <f t="shared" si="118"/>
        <v>1.095611158131899E-5</v>
      </c>
      <c r="AA151" s="350">
        <f t="shared" si="119"/>
        <v>1.3072722213297744E-5</v>
      </c>
      <c r="AB151" s="350">
        <f t="shared" si="120"/>
        <v>1.095611158131899E-5</v>
      </c>
      <c r="AC151" s="350">
        <f t="shared" si="121"/>
        <v>1.3072722213297744E-5</v>
      </c>
      <c r="AD151" s="354">
        <f t="shared" si="83"/>
        <v>50.033979155492986</v>
      </c>
      <c r="AE151" s="354" t="str">
        <f t="shared" si="150"/>
        <v/>
      </c>
      <c r="AF151" s="354">
        <f t="shared" si="150"/>
        <v>50.033979155492986</v>
      </c>
      <c r="AG151" s="354" t="str">
        <f t="shared" si="150"/>
        <v/>
      </c>
      <c r="AH151" s="354" t="str">
        <f t="shared" si="150"/>
        <v/>
      </c>
      <c r="AI151" s="348">
        <f t="shared" si="148"/>
        <v>-0.15787875357532499</v>
      </c>
      <c r="AJ151" s="355">
        <f t="shared" si="122"/>
        <v>1.7056741982229795E-5</v>
      </c>
      <c r="AK151" s="359">
        <f t="shared" si="123"/>
        <v>115.71348319897788</v>
      </c>
      <c r="AL151" s="355">
        <f t="shared" si="124"/>
        <v>-0.32865168010221169</v>
      </c>
      <c r="AM151" s="335">
        <f t="shared" si="125"/>
        <v>-16.493717449797355</v>
      </c>
      <c r="AN151" s="351">
        <f t="shared" si="84"/>
        <v>4.722086093662675</v>
      </c>
      <c r="AQ151" s="266">
        <f t="shared" si="85"/>
        <v>25.265269969444088</v>
      </c>
      <c r="AR151" s="283">
        <f t="shared" si="86"/>
        <v>-4.5091092690857977</v>
      </c>
      <c r="BL151" s="258">
        <v>3.4587492942810059</v>
      </c>
      <c r="BM151" s="260">
        <v>44.349357604980469</v>
      </c>
      <c r="BN151">
        <v>8.5400447845458984</v>
      </c>
      <c r="BO151" s="258">
        <v>6.3290886878967285</v>
      </c>
      <c r="BP151" s="258">
        <v>134.85244750976562</v>
      </c>
      <c r="BQ151" s="260">
        <v>79.220108032226562</v>
      </c>
      <c r="BR151" s="258">
        <v>80.200035095214844</v>
      </c>
      <c r="BT151" s="258">
        <v>86.317726135253906</v>
      </c>
      <c r="BU151" s="258">
        <v>10.986495971679687</v>
      </c>
      <c r="BV151" s="258">
        <v>8.1402606964111328</v>
      </c>
      <c r="BW151" s="258">
        <v>59.611911773681641</v>
      </c>
      <c r="BX151" s="258">
        <v>80.485603332519531</v>
      </c>
      <c r="BY151" s="258">
        <v>13.224485397338867</v>
      </c>
      <c r="BZ151" s="258">
        <v>4.1126117706298828</v>
      </c>
      <c r="CA151" s="258">
        <v>272.42440795898437</v>
      </c>
      <c r="CC151" s="283">
        <f t="shared" si="87"/>
        <v>18.334264755249023</v>
      </c>
      <c r="CD151" s="283">
        <f t="shared" si="88"/>
        <v>-15.10643196105957</v>
      </c>
      <c r="CF151" s="283">
        <f t="shared" si="126"/>
        <v>25.265269969444088</v>
      </c>
      <c r="CG151" s="272">
        <f t="shared" si="89"/>
        <v>25.821511917124763</v>
      </c>
      <c r="CH151" s="283">
        <f t="shared" si="127"/>
        <v>19.546796692243021</v>
      </c>
      <c r="CI151" s="272">
        <f t="shared" si="90"/>
        <v>-14.252862314853893</v>
      </c>
      <c r="CJ151" s="283">
        <f t="shared" si="128"/>
        <v>-2.686601252458308E-2</v>
      </c>
      <c r="CK151" s="283">
        <f t="shared" si="129"/>
        <v>19.539742847384645</v>
      </c>
      <c r="CL151" s="283">
        <f t="shared" si="130"/>
        <v>-0.52508131366798072</v>
      </c>
      <c r="CM151" s="283">
        <f t="shared" si="131"/>
        <v>25.336279429793244</v>
      </c>
      <c r="CN151" s="283">
        <f t="shared" si="132"/>
        <v>-0.52508131366798072</v>
      </c>
      <c r="CO151" s="283">
        <f t="shared" si="91"/>
        <v>-228.93106473434892</v>
      </c>
      <c r="CP151" s="268">
        <f t="shared" si="92"/>
        <v>119</v>
      </c>
      <c r="CQ151" s="283">
        <f t="shared" si="133"/>
        <v>-10.993106473434892</v>
      </c>
      <c r="CR151" s="283">
        <f t="shared" si="134"/>
        <v>28.076721715807174</v>
      </c>
      <c r="CS151" s="283">
        <f t="shared" si="135"/>
        <v>1.4196387923086131</v>
      </c>
      <c r="CT151" s="283">
        <f t="shared" si="136"/>
        <v>-212.77680876190129</v>
      </c>
      <c r="CU151" s="283">
        <f t="shared" si="93"/>
        <v>-16.154255972447629</v>
      </c>
      <c r="CV151" s="283">
        <f t="shared" si="137"/>
        <v>10.284574402755236</v>
      </c>
      <c r="CW151" s="283">
        <f t="shared" si="138"/>
        <v>19.543123810936329</v>
      </c>
      <c r="CX151" s="283">
        <f t="shared" si="139"/>
        <v>0.37890980232277771</v>
      </c>
      <c r="CZ151" s="283">
        <f t="shared" si="94"/>
        <v>12480</v>
      </c>
      <c r="DA151" s="283">
        <f t="shared" si="95"/>
        <v>1.5309301800328883E+22</v>
      </c>
      <c r="DB151" s="283">
        <f t="shared" si="96"/>
        <v>1.2904847313407478E+22</v>
      </c>
      <c r="DC151" s="286">
        <f t="shared" si="140"/>
        <v>1.2267068750263529E+18</v>
      </c>
      <c r="DD151" s="286">
        <f t="shared" si="97"/>
        <v>1.0340422526768812E+18</v>
      </c>
      <c r="DE151" s="282">
        <f t="shared" si="141"/>
        <v>7.1423674348805241E-5</v>
      </c>
      <c r="DF151" s="282">
        <f t="shared" si="98"/>
        <v>5.6990378131731081E-5</v>
      </c>
      <c r="DG151" s="283">
        <f t="shared" si="142"/>
        <v>38.587066617816426</v>
      </c>
      <c r="DH151" s="283">
        <f t="shared" si="143"/>
        <v>9.1374200172050061E-5</v>
      </c>
      <c r="DL151" s="258">
        <v>76.258979797363281</v>
      </c>
      <c r="DM151" s="258">
        <v>4.8828868865966797</v>
      </c>
      <c r="DN151" s="258">
        <v>3104</v>
      </c>
      <c r="DO151" s="258">
        <v>1.8865542445214558E+22</v>
      </c>
      <c r="DP151" s="258">
        <v>8.5565375088406676E+21</v>
      </c>
      <c r="DR151" s="50">
        <v>136</v>
      </c>
      <c r="DS151" s="46">
        <v>0.25821023074105726</v>
      </c>
      <c r="DT151" s="46">
        <v>0.22475888169942621</v>
      </c>
      <c r="DU151" s="46">
        <v>0.25637895250885118</v>
      </c>
      <c r="DV151" s="51">
        <v>0.21865462092540594</v>
      </c>
      <c r="DW151" s="287">
        <f t="shared" si="144"/>
        <v>0.34232890348629152</v>
      </c>
      <c r="DX151" s="287">
        <f t="shared" si="99"/>
        <v>134.90058955807075</v>
      </c>
      <c r="DY151" s="281">
        <f t="shared" si="100"/>
        <v>41.126637256441924</v>
      </c>
      <c r="DZ151" s="287">
        <f t="shared" si="101"/>
        <v>41.037914121030518</v>
      </c>
      <c r="EA151" s="287">
        <f t="shared" si="102"/>
        <v>41.05933902061782</v>
      </c>
      <c r="EB151" s="287">
        <f t="shared" si="103"/>
        <v>41.117552507446902</v>
      </c>
      <c r="EC151" s="287">
        <f t="shared" si="104"/>
        <v>41.291354816369235</v>
      </c>
      <c r="ED151" s="287">
        <f t="shared" si="145"/>
        <v>-0.60460222753251713</v>
      </c>
      <c r="EE151" s="287">
        <f t="shared" si="105"/>
        <v>-2.1424899587302093E-2</v>
      </c>
      <c r="EF151" s="287">
        <f t="shared" si="106"/>
        <v>-7.9638386416384321E-2</v>
      </c>
      <c r="EG151" s="287">
        <f t="shared" si="107"/>
        <v>-7.9638386416384321E-2</v>
      </c>
      <c r="EH151" s="281">
        <f t="shared" si="146"/>
        <v>6.7298235824104324E-2</v>
      </c>
      <c r="EI151" s="281">
        <f t="shared" si="108"/>
        <v>9.0847489950220961E-3</v>
      </c>
      <c r="EJ151" s="281">
        <f t="shared" si="109"/>
        <v>-0.16471755992731119</v>
      </c>
    </row>
    <row r="152" spans="3:140" x14ac:dyDescent="0.25">
      <c r="C152" s="50">
        <f t="shared" si="110"/>
        <v>120</v>
      </c>
      <c r="D152" s="51">
        <v>2.1549110349045191</v>
      </c>
      <c r="E152" s="260">
        <f t="shared" si="111"/>
        <v>6.6685869020222466</v>
      </c>
      <c r="F152" s="265">
        <f t="shared" si="112"/>
        <v>12.335380942131213</v>
      </c>
      <c r="G152" s="265">
        <f t="shared" si="113"/>
        <v>-1.7310175215501593E-2</v>
      </c>
      <c r="H152" s="50">
        <v>18.375280380249023</v>
      </c>
      <c r="I152" s="216">
        <v>-13.377076148986816</v>
      </c>
      <c r="J152" s="50">
        <v>11200</v>
      </c>
      <c r="K152" s="46">
        <v>3</v>
      </c>
      <c r="L152" s="46">
        <v>1.3732657585097512E+22</v>
      </c>
      <c r="M152" s="46">
        <v>1.1652755453998872E+22</v>
      </c>
      <c r="N152" s="46">
        <v>175</v>
      </c>
      <c r="O152" s="46">
        <v>64</v>
      </c>
      <c r="P152" s="46">
        <v>0.3680644570591467</v>
      </c>
      <c r="Q152" s="46">
        <v>0.44033449307208694</v>
      </c>
      <c r="R152" s="46">
        <v>-0.18494248990784978</v>
      </c>
      <c r="S152" s="51"/>
      <c r="T152" s="315">
        <f t="shared" si="114"/>
        <v>50.108603118148316</v>
      </c>
      <c r="U152" s="315">
        <f t="shared" si="147"/>
        <v>0.17291220391348361</v>
      </c>
      <c r="V152" s="350">
        <f t="shared" si="115"/>
        <v>1.0954299317236509E-5</v>
      </c>
      <c r="W152" s="350">
        <f t="shared" si="82"/>
        <v>1.3105193246193064E-5</v>
      </c>
      <c r="X152" s="350">
        <f t="shared" si="116"/>
        <v>1.7080479019971088E-5</v>
      </c>
      <c r="Y152" s="360">
        <f t="shared" si="117"/>
        <v>50.293545608056164</v>
      </c>
      <c r="Z152" s="350">
        <f t="shared" si="118"/>
        <v>1.0911940655575597E-5</v>
      </c>
      <c r="AA152" s="350">
        <f t="shared" si="119"/>
        <v>1.314048380695585E-5</v>
      </c>
      <c r="AB152" s="350">
        <f t="shared" si="120"/>
        <v>1.0911940655575597E-5</v>
      </c>
      <c r="AC152" s="350">
        <f t="shared" si="121"/>
        <v>1.314048380695585E-5</v>
      </c>
      <c r="AD152" s="354">
        <f t="shared" si="83"/>
        <v>50.293545608056178</v>
      </c>
      <c r="AE152" s="354" t="str">
        <f t="shared" ref="AE152:AH171" si="151">IF($K152=AE$29,$AD152,"")</f>
        <v/>
      </c>
      <c r="AF152" s="354">
        <f t="shared" si="151"/>
        <v>50.293545608056178</v>
      </c>
      <c r="AG152" s="354" t="str">
        <f t="shared" si="151"/>
        <v/>
      </c>
      <c r="AH152" s="354" t="str">
        <f t="shared" si="151"/>
        <v/>
      </c>
      <c r="AI152" s="348">
        <f t="shared" si="148"/>
        <v>0.25956645256319177</v>
      </c>
      <c r="AJ152" s="355">
        <f t="shared" si="122"/>
        <v>1.7080479019971088E-5</v>
      </c>
      <c r="AK152" s="359">
        <f t="shared" si="123"/>
        <v>120.50317951113311</v>
      </c>
      <c r="AL152" s="355">
        <f t="shared" si="124"/>
        <v>5.0317951113311207E-2</v>
      </c>
      <c r="AM152" s="335">
        <f t="shared" si="125"/>
        <v>-16.481638123048931</v>
      </c>
      <c r="AN152" s="351">
        <f t="shared" si="84"/>
        <v>4.7341654204111014</v>
      </c>
      <c r="AQ152" s="266">
        <f t="shared" si="85"/>
        <v>25.284679490271298</v>
      </c>
      <c r="AR152" s="283">
        <f t="shared" si="86"/>
        <v>-3.117274525199619</v>
      </c>
      <c r="BL152" s="258">
        <v>3.129960298538208</v>
      </c>
      <c r="BM152" s="260">
        <v>25.53016471862793</v>
      </c>
      <c r="BN152">
        <v>22.34918212890625</v>
      </c>
      <c r="BO152" s="258">
        <v>8.5260000228881836</v>
      </c>
      <c r="BP152" s="258">
        <v>134.81044006347656</v>
      </c>
      <c r="BQ152" s="260">
        <v>146.61590576171875</v>
      </c>
      <c r="BR152" s="258">
        <v>62.508884429931641</v>
      </c>
      <c r="BT152" s="258">
        <v>85.837249755859375</v>
      </c>
      <c r="BU152" s="258">
        <v>11.495129585266113</v>
      </c>
      <c r="BV152" s="258">
        <v>8.0902109146118164</v>
      </c>
      <c r="BW152" s="258">
        <v>63.172351837158203</v>
      </c>
      <c r="BX152" s="258">
        <v>79.962158203125</v>
      </c>
      <c r="BY152" s="258">
        <v>13.529665946960449</v>
      </c>
      <c r="BZ152" s="258">
        <v>4.1172504425048828</v>
      </c>
      <c r="CA152" s="258">
        <v>268.25360107421875</v>
      </c>
      <c r="CC152" s="283">
        <f t="shared" si="87"/>
        <v>18.375280380249023</v>
      </c>
      <c r="CD152" s="283">
        <f t="shared" si="88"/>
        <v>-13.377076148986816</v>
      </c>
      <c r="CF152" s="283">
        <f t="shared" si="126"/>
        <v>25.284679490271298</v>
      </c>
      <c r="CG152" s="272">
        <f t="shared" si="89"/>
        <v>25.801449699713856</v>
      </c>
      <c r="CH152" s="283">
        <f t="shared" si="127"/>
        <v>19.501700615334638</v>
      </c>
      <c r="CI152" s="272">
        <f t="shared" si="90"/>
        <v>-13.697431369568896</v>
      </c>
      <c r="CJ152" s="283">
        <f t="shared" si="128"/>
        <v>-2.5819049858212813E-2</v>
      </c>
      <c r="CK152" s="283">
        <f t="shared" si="129"/>
        <v>19.495200832065429</v>
      </c>
      <c r="CL152" s="283">
        <f t="shared" si="130"/>
        <v>-0.50345943985478603</v>
      </c>
      <c r="CM152" s="283">
        <f t="shared" si="131"/>
        <v>25.291737414474028</v>
      </c>
      <c r="CN152" s="283">
        <f t="shared" si="132"/>
        <v>-0.50345943985478603</v>
      </c>
      <c r="CO152" s="283">
        <f t="shared" si="91"/>
        <v>-225.59110809312557</v>
      </c>
      <c r="CP152" s="268">
        <f t="shared" si="92"/>
        <v>120</v>
      </c>
      <c r="CQ152" s="283">
        <f t="shared" si="133"/>
        <v>-10.559110809312557</v>
      </c>
      <c r="CR152" s="283">
        <f t="shared" si="134"/>
        <v>28.061293844503673</v>
      </c>
      <c r="CS152" s="283">
        <f t="shared" si="135"/>
        <v>1.4229215901231653</v>
      </c>
      <c r="CT152" s="283">
        <f t="shared" si="136"/>
        <v>-209.49262815816965</v>
      </c>
      <c r="CU152" s="283">
        <f t="shared" si="93"/>
        <v>-16.098479934955918</v>
      </c>
      <c r="CV152" s="283">
        <f t="shared" si="137"/>
        <v>10.390152006504408</v>
      </c>
      <c r="CW152" s="283">
        <f t="shared" si="138"/>
        <v>19.497960589035621</v>
      </c>
      <c r="CX152" s="283">
        <f t="shared" si="139"/>
        <v>0.38191590508529288</v>
      </c>
      <c r="CZ152" s="283">
        <f t="shared" si="94"/>
        <v>11200</v>
      </c>
      <c r="DA152" s="283">
        <f t="shared" si="95"/>
        <v>1.3732657585097512E+22</v>
      </c>
      <c r="DB152" s="283">
        <f t="shared" si="96"/>
        <v>1.1652755453998872E+22</v>
      </c>
      <c r="DC152" s="286">
        <f t="shared" si="140"/>
        <v>1.2261301415265636E+18</v>
      </c>
      <c r="DD152" s="286">
        <f t="shared" si="97"/>
        <v>1.0404245941070422E+18</v>
      </c>
      <c r="DE152" s="282">
        <f t="shared" si="141"/>
        <v>7.1392822681250716E-5</v>
      </c>
      <c r="DF152" s="282">
        <f t="shared" si="98"/>
        <v>5.7331793839496861E-5</v>
      </c>
      <c r="DG152" s="283">
        <f t="shared" si="142"/>
        <v>38.766102370410415</v>
      </c>
      <c r="DH152" s="283">
        <f t="shared" si="143"/>
        <v>9.1563473695852526E-5</v>
      </c>
      <c r="DL152" s="258">
        <v>75.88006591796875</v>
      </c>
      <c r="DM152" s="258">
        <v>4.2725262641906738</v>
      </c>
      <c r="DN152" s="258">
        <v>3104</v>
      </c>
      <c r="DO152" s="258">
        <v>1.8781954360677612E+22</v>
      </c>
      <c r="DP152" s="258">
        <v>8.4911082150824373E+21</v>
      </c>
      <c r="DR152" s="50">
        <v>135</v>
      </c>
      <c r="DS152" s="46">
        <v>0.25552435600048834</v>
      </c>
      <c r="DT152" s="46">
        <v>0.22329385911366134</v>
      </c>
      <c r="DU152" s="46">
        <v>0.25650103772433158</v>
      </c>
      <c r="DV152" s="51">
        <v>0.21486997924551338</v>
      </c>
      <c r="DW152" s="287">
        <f t="shared" si="144"/>
        <v>0.33934178055072434</v>
      </c>
      <c r="DX152" s="287">
        <f t="shared" si="99"/>
        <v>133.72346241225677</v>
      </c>
      <c r="DY152" s="281">
        <f t="shared" si="100"/>
        <v>41.116902149298852</v>
      </c>
      <c r="DZ152" s="287">
        <f t="shared" si="101"/>
        <v>41.149081504400591</v>
      </c>
      <c r="EA152" s="287">
        <f t="shared" si="102"/>
        <v>41.051667813028452</v>
      </c>
      <c r="EB152" s="287">
        <f t="shared" si="103"/>
        <v>41.107123587849003</v>
      </c>
      <c r="EC152" s="287">
        <f t="shared" si="104"/>
        <v>41.277372406441373</v>
      </c>
      <c r="ED152" s="287">
        <f t="shared" si="145"/>
        <v>-0.49343484416244365</v>
      </c>
      <c r="EE152" s="287">
        <f t="shared" si="105"/>
        <v>9.741369137213951E-2</v>
      </c>
      <c r="EF152" s="287">
        <f t="shared" si="106"/>
        <v>4.1957916551588426E-2</v>
      </c>
      <c r="EG152" s="287">
        <f t="shared" si="107"/>
        <v>4.1957916551588426E-2</v>
      </c>
      <c r="EH152" s="281">
        <f t="shared" si="146"/>
        <v>6.5234336270400206E-2</v>
      </c>
      <c r="EI152" s="281">
        <f t="shared" si="108"/>
        <v>9.7785614498491213E-3</v>
      </c>
      <c r="EJ152" s="281">
        <f t="shared" si="109"/>
        <v>-0.16047025714252072</v>
      </c>
    </row>
    <row r="153" spans="3:140" x14ac:dyDescent="0.25">
      <c r="C153" s="50">
        <f t="shared" si="110"/>
        <v>121</v>
      </c>
      <c r="D153" s="51">
        <v>4.1906910532790844</v>
      </c>
      <c r="E153" s="260">
        <f t="shared" si="111"/>
        <v>12.445712897890125</v>
      </c>
      <c r="F153" s="265">
        <f t="shared" si="112"/>
        <v>12.318285957863919</v>
      </c>
      <c r="G153" s="265">
        <f t="shared" si="113"/>
        <v>-1.6879936222736862E-2</v>
      </c>
      <c r="H153" s="50">
        <v>18.167268753051758</v>
      </c>
      <c r="I153" s="216">
        <v>-15.716792106628418</v>
      </c>
      <c r="J153" s="50">
        <v>10944</v>
      </c>
      <c r="K153" s="46">
        <v>3</v>
      </c>
      <c r="L153" s="46">
        <v>1.3315870101509843E+22</v>
      </c>
      <c r="M153" s="46">
        <v>1.1199073919305238E+22</v>
      </c>
      <c r="N153" s="46">
        <v>171</v>
      </c>
      <c r="O153" s="46">
        <v>64</v>
      </c>
      <c r="P153" s="46">
        <v>0.35793200268571079</v>
      </c>
      <c r="Q153" s="46">
        <v>0.42306048953183178</v>
      </c>
      <c r="R153" s="46">
        <v>-0.20551066827476916</v>
      </c>
      <c r="S153" s="51"/>
      <c r="T153" s="315">
        <f t="shared" si="114"/>
        <v>49.76697699905656</v>
      </c>
      <c r="U153" s="315">
        <f t="shared" si="147"/>
        <v>-0.34162611909175666</v>
      </c>
      <c r="V153" s="350">
        <f t="shared" si="115"/>
        <v>1.0901925033068676E-5</v>
      </c>
      <c r="W153" s="350">
        <f t="shared" si="82"/>
        <v>1.2885614325409107E-5</v>
      </c>
      <c r="X153" s="350">
        <f t="shared" si="116"/>
        <v>1.6878715175327708E-5</v>
      </c>
      <c r="Y153" s="360">
        <f t="shared" si="117"/>
        <v>49.972487667331329</v>
      </c>
      <c r="Z153" s="350">
        <f t="shared" si="118"/>
        <v>1.0855636394745024E-5</v>
      </c>
      <c r="AA153" s="350">
        <f t="shared" si="119"/>
        <v>1.2924634789228095E-5</v>
      </c>
      <c r="AB153" s="350">
        <f t="shared" si="120"/>
        <v>1.0855636394745024E-5</v>
      </c>
      <c r="AC153" s="350">
        <f t="shared" si="121"/>
        <v>1.2924634789228095E-5</v>
      </c>
      <c r="AD153" s="354">
        <f t="shared" si="83"/>
        <v>49.972487667331322</v>
      </c>
      <c r="AE153" s="354" t="str">
        <f t="shared" si="151"/>
        <v/>
      </c>
      <c r="AF153" s="354">
        <f t="shared" si="151"/>
        <v>49.972487667331322</v>
      </c>
      <c r="AG153" s="354" t="str">
        <f t="shared" si="151"/>
        <v/>
      </c>
      <c r="AH153" s="354" t="str">
        <f t="shared" si="151"/>
        <v/>
      </c>
      <c r="AI153" s="348">
        <f t="shared" si="148"/>
        <v>-0.32105794072485594</v>
      </c>
      <c r="AJ153" s="355">
        <f t="shared" si="122"/>
        <v>1.6878715175327708E-5</v>
      </c>
      <c r="AK153" s="359">
        <f t="shared" si="123"/>
        <v>114.57880053421741</v>
      </c>
      <c r="AL153" s="355">
        <f t="shared" si="124"/>
        <v>-0.64211994657825922</v>
      </c>
      <c r="AM153" s="335">
        <f t="shared" si="125"/>
        <v>-16.584851355896344</v>
      </c>
      <c r="AN153" s="351">
        <f t="shared" si="84"/>
        <v>4.6309521875636879</v>
      </c>
      <c r="AQ153" s="266">
        <f t="shared" si="85"/>
        <v>25.185792817335955</v>
      </c>
      <c r="AR153" s="283">
        <f t="shared" si="86"/>
        <v>-5.7945115510277958</v>
      </c>
      <c r="BL153" s="258">
        <v>2.1038508415222168</v>
      </c>
      <c r="BM153" s="260">
        <v>121.72811126708984</v>
      </c>
      <c r="BN153">
        <v>22.529415130615234</v>
      </c>
      <c r="BO153" s="258">
        <v>6.9409728050231934</v>
      </c>
      <c r="BP153" s="258">
        <v>134.76853942871094</v>
      </c>
      <c r="BQ153" s="260">
        <v>138.34614562988281</v>
      </c>
      <c r="BR153" s="258">
        <v>40.521450042724609</v>
      </c>
      <c r="BT153" s="258">
        <v>85.192703247070312</v>
      </c>
      <c r="BU153" s="258">
        <v>12.308944702148437</v>
      </c>
      <c r="BV153" s="258">
        <v>8.0413827896118164</v>
      </c>
      <c r="BW153" s="258">
        <v>63.986164093017578</v>
      </c>
      <c r="BX153" s="258">
        <v>79.747306823730469</v>
      </c>
      <c r="BY153" s="258">
        <v>13.529665946960449</v>
      </c>
      <c r="BZ153" s="258">
        <v>4.146791934967041</v>
      </c>
      <c r="CA153" s="258">
        <v>273.33993530273437</v>
      </c>
      <c r="CC153" s="283">
        <f t="shared" si="87"/>
        <v>18.167268753051758</v>
      </c>
      <c r="CD153" s="283">
        <f t="shared" si="88"/>
        <v>-15.716792106628418</v>
      </c>
      <c r="CF153" s="283">
        <f t="shared" si="126"/>
        <v>25.185792817335955</v>
      </c>
      <c r="CG153" s="272">
        <f t="shared" si="89"/>
        <v>25.781812773754719</v>
      </c>
      <c r="CH153" s="283">
        <f t="shared" si="127"/>
        <v>19.457661270443577</v>
      </c>
      <c r="CI153" s="272">
        <f t="shared" si="90"/>
        <v>-13.142378120430791</v>
      </c>
      <c r="CJ153" s="283">
        <f t="shared" si="128"/>
        <v>-2.4772799132306764E-2</v>
      </c>
      <c r="CK153" s="283">
        <f t="shared" si="129"/>
        <v>19.451691074361101</v>
      </c>
      <c r="CL153" s="283">
        <f t="shared" si="130"/>
        <v>-0.4819714337392082</v>
      </c>
      <c r="CM153" s="283">
        <f t="shared" si="131"/>
        <v>25.2482276567697</v>
      </c>
      <c r="CN153" s="283">
        <f t="shared" si="132"/>
        <v>-0.4819714337392082</v>
      </c>
      <c r="CO153" s="283">
        <f t="shared" si="91"/>
        <v>-222.25967606412593</v>
      </c>
      <c r="CP153" s="268">
        <f t="shared" si="92"/>
        <v>121</v>
      </c>
      <c r="CQ153" s="283">
        <f t="shared" si="133"/>
        <v>-10.125967606412594</v>
      </c>
      <c r="CR153" s="283">
        <f t="shared" si="134"/>
        <v>28.04620023905435</v>
      </c>
      <c r="CS153" s="283">
        <f t="shared" si="135"/>
        <v>1.4261421485340346</v>
      </c>
      <c r="CT153" s="283">
        <f t="shared" si="136"/>
        <v>-206.22220385618951</v>
      </c>
      <c r="CU153" s="283">
        <f t="shared" si="93"/>
        <v>-16.037472207936418</v>
      </c>
      <c r="CV153" s="283">
        <f t="shared" si="137"/>
        <v>10.496252779206358</v>
      </c>
      <c r="CW153" s="283">
        <f t="shared" si="138"/>
        <v>19.453853092050128</v>
      </c>
      <c r="CX153" s="283">
        <f t="shared" si="139"/>
        <v>0.38494413653359966</v>
      </c>
      <c r="CZ153" s="283">
        <f t="shared" si="94"/>
        <v>10944</v>
      </c>
      <c r="DA153" s="283">
        <f t="shared" si="95"/>
        <v>1.3315870101509843E+22</v>
      </c>
      <c r="DB153" s="283">
        <f t="shared" si="96"/>
        <v>1.1199073919305238E+22</v>
      </c>
      <c r="DC153" s="286">
        <f t="shared" si="140"/>
        <v>1.2167278967022881E+18</v>
      </c>
      <c r="DD153" s="286">
        <f t="shared" si="97"/>
        <v>1.0233071929189728E+18</v>
      </c>
      <c r="DE153" s="282">
        <f t="shared" si="141"/>
        <v>7.0889860859732151E-5</v>
      </c>
      <c r="DF153" s="282">
        <f t="shared" si="98"/>
        <v>5.641611897225804E-5</v>
      </c>
      <c r="DG153" s="283">
        <f t="shared" si="142"/>
        <v>38.513747944223994</v>
      </c>
      <c r="DH153" s="283">
        <f t="shared" si="143"/>
        <v>9.059884575757109E-5</v>
      </c>
      <c r="DL153" s="258">
        <v>75.493339538574219</v>
      </c>
      <c r="DM153" s="258">
        <v>4.8828868865966797</v>
      </c>
      <c r="DN153" s="258">
        <v>3104</v>
      </c>
      <c r="DO153" s="258">
        <v>1.8674731024650909E+22</v>
      </c>
      <c r="DP153" s="258">
        <v>8.4706435461095988E+21</v>
      </c>
      <c r="DR153" s="50">
        <v>134</v>
      </c>
      <c r="DS153" s="46">
        <v>0.25442558906116469</v>
      </c>
      <c r="DT153" s="46">
        <v>0.22182883652789648</v>
      </c>
      <c r="DU153" s="46">
        <v>0.25210596996703699</v>
      </c>
      <c r="DV153" s="51">
        <v>0.21450372359907216</v>
      </c>
      <c r="DW153" s="287">
        <f t="shared" si="144"/>
        <v>0.33755060818259663</v>
      </c>
      <c r="DX153" s="287">
        <f t="shared" si="99"/>
        <v>133.01762014769838</v>
      </c>
      <c r="DY153" s="281">
        <f t="shared" si="100"/>
        <v>41.106932336480028</v>
      </c>
      <c r="DZ153" s="287">
        <f t="shared" si="101"/>
        <v>41.084554765724668</v>
      </c>
      <c r="EA153" s="287">
        <f t="shared" si="102"/>
        <v>41.043929161092478</v>
      </c>
      <c r="EB153" s="287">
        <f t="shared" si="103"/>
        <v>41.096548865543085</v>
      </c>
      <c r="EC153" s="287">
        <f t="shared" si="104"/>
        <v>41.263110281200291</v>
      </c>
      <c r="ED153" s="287">
        <f t="shared" si="145"/>
        <v>-0.55796158283836661</v>
      </c>
      <c r="EE153" s="287">
        <f t="shared" si="105"/>
        <v>4.0625604632190004E-2</v>
      </c>
      <c r="EF153" s="287">
        <f t="shared" si="106"/>
        <v>-1.1994099818416259E-2</v>
      </c>
      <c r="EG153" s="287">
        <f t="shared" si="107"/>
        <v>-1.1994099818416259E-2</v>
      </c>
      <c r="EH153" s="281">
        <f t="shared" si="146"/>
        <v>6.3003175387549959E-2</v>
      </c>
      <c r="EI153" s="281">
        <f t="shared" si="108"/>
        <v>1.0383470936943695E-2</v>
      </c>
      <c r="EJ153" s="281">
        <f t="shared" si="109"/>
        <v>-0.15617794472026247</v>
      </c>
    </row>
    <row r="154" spans="3:140" x14ac:dyDescent="0.25">
      <c r="C154" s="50">
        <f t="shared" si="110"/>
        <v>122</v>
      </c>
      <c r="D154" s="51">
        <v>4.8151022420906049</v>
      </c>
      <c r="E154" s="260">
        <f t="shared" si="111"/>
        <v>13.652110264120076</v>
      </c>
      <c r="F154" s="265">
        <f t="shared" si="112"/>
        <v>12.301620756232321</v>
      </c>
      <c r="G154" s="265">
        <f t="shared" si="113"/>
        <v>-1.6450637488545215E-2</v>
      </c>
      <c r="H154" s="50">
        <v>17.953399658203125</v>
      </c>
      <c r="I154" s="216">
        <v>-14.801251411437988</v>
      </c>
      <c r="J154" s="50">
        <v>11840</v>
      </c>
      <c r="K154" s="46">
        <v>3</v>
      </c>
      <c r="L154" s="46">
        <v>1.4143103903651347E+22</v>
      </c>
      <c r="M154" s="46">
        <v>1.2082225267654217E+22</v>
      </c>
      <c r="N154" s="46">
        <v>185</v>
      </c>
      <c r="O154" s="46">
        <v>64</v>
      </c>
      <c r="P154" s="46">
        <v>0.32307880119636206</v>
      </c>
      <c r="Q154" s="46">
        <v>0.38308002197399743</v>
      </c>
      <c r="R154" s="46">
        <v>-0.13824314825281303</v>
      </c>
      <c r="S154" s="51"/>
      <c r="T154" s="315">
        <f t="shared" si="114"/>
        <v>49.856668208817048</v>
      </c>
      <c r="U154" s="315">
        <f t="shared" si="147"/>
        <v>8.9691209760488277E-2</v>
      </c>
      <c r="V154" s="350">
        <f t="shared" si="115"/>
        <v>9.0956869706183018E-6</v>
      </c>
      <c r="W154" s="350">
        <f t="shared" si="82"/>
        <v>1.0784910528547224E-5</v>
      </c>
      <c r="X154" s="350">
        <f t="shared" si="116"/>
        <v>1.4108359811694778E-5</v>
      </c>
      <c r="Y154" s="360">
        <f t="shared" si="117"/>
        <v>49.99491135706986</v>
      </c>
      <c r="Z154" s="350">
        <f t="shared" si="118"/>
        <v>9.0696387084882177E-6</v>
      </c>
      <c r="AA154" s="350">
        <f t="shared" si="119"/>
        <v>1.0806825170869403E-5</v>
      </c>
      <c r="AB154" s="350">
        <f t="shared" si="120"/>
        <v>9.0696387084882177E-6</v>
      </c>
      <c r="AC154" s="350">
        <f t="shared" si="121"/>
        <v>1.0806825170869403E-5</v>
      </c>
      <c r="AD154" s="354">
        <f t="shared" si="83"/>
        <v>49.99491135706986</v>
      </c>
      <c r="AE154" s="354" t="str">
        <f t="shared" si="151"/>
        <v/>
      </c>
      <c r="AF154" s="354">
        <f t="shared" si="151"/>
        <v>49.99491135706986</v>
      </c>
      <c r="AG154" s="354" t="str">
        <f t="shared" si="151"/>
        <v/>
      </c>
      <c r="AH154" s="354" t="str">
        <f t="shared" si="151"/>
        <v/>
      </c>
      <c r="AI154" s="348">
        <f t="shared" si="148"/>
        <v>2.2423689738538144E-2</v>
      </c>
      <c r="AJ154" s="355">
        <f t="shared" si="122"/>
        <v>1.4108359811694778E-5</v>
      </c>
      <c r="AK154" s="359">
        <f t="shared" si="123"/>
        <v>114.99257767292306</v>
      </c>
      <c r="AL154" s="355">
        <f t="shared" si="124"/>
        <v>-0.70074223270769376</v>
      </c>
      <c r="AM154" s="335">
        <f t="shared" si="125"/>
        <v>-18.142108505459341</v>
      </c>
      <c r="AN154" s="351">
        <f t="shared" si="84"/>
        <v>3.073695038000694</v>
      </c>
      <c r="AQ154" s="266">
        <f t="shared" si="85"/>
        <v>25.082933975276731</v>
      </c>
      <c r="AR154" s="283">
        <f t="shared" si="86"/>
        <v>-5.2164919240239414</v>
      </c>
      <c r="BL154" s="258">
        <v>2.0802626609802246</v>
      </c>
      <c r="BM154" s="260">
        <v>164.29364013671875</v>
      </c>
      <c r="BN154">
        <v>19.839841842651367</v>
      </c>
      <c r="BO154" s="258">
        <v>8.860260009765625</v>
      </c>
      <c r="BP154" s="258">
        <v>134.43693542480469</v>
      </c>
      <c r="BQ154" s="260">
        <v>129.19001770019531</v>
      </c>
      <c r="BR154" s="258">
        <v>23.035465240478516</v>
      </c>
      <c r="BT154" s="258">
        <v>84.630195617675781</v>
      </c>
      <c r="BU154" s="258">
        <v>12.105490684509277</v>
      </c>
      <c r="BV154" s="258">
        <v>7.9525136947631836</v>
      </c>
      <c r="BW154" s="258">
        <v>64.494796752929688</v>
      </c>
      <c r="BX154" s="258">
        <v>79.024642944335938</v>
      </c>
      <c r="BY154" s="258">
        <v>14.140027046203613</v>
      </c>
      <c r="BZ154" s="258">
        <v>4.1314105987548828</v>
      </c>
      <c r="CA154" s="258">
        <v>276.79864501953125</v>
      </c>
      <c r="CC154" s="283">
        <f t="shared" si="87"/>
        <v>17.953399658203125</v>
      </c>
      <c r="CD154" s="283">
        <f t="shared" si="88"/>
        <v>-14.801251411437988</v>
      </c>
      <c r="CF154" s="283">
        <f t="shared" si="126"/>
        <v>25.082933975276731</v>
      </c>
      <c r="CG154" s="272">
        <f t="shared" si="89"/>
        <v>25.762600791194068</v>
      </c>
      <c r="CH154" s="283">
        <f t="shared" si="127"/>
        <v>19.414671185381454</v>
      </c>
      <c r="CI154" s="272">
        <f t="shared" si="90"/>
        <v>-12.587724850081202</v>
      </c>
      <c r="CJ154" s="283">
        <f t="shared" si="128"/>
        <v>-2.3727302348654871E-2</v>
      </c>
      <c r="CK154" s="283">
        <f t="shared" si="129"/>
        <v>19.409206358641072</v>
      </c>
      <c r="CL154" s="283">
        <f t="shared" si="130"/>
        <v>-0.46061455053868788</v>
      </c>
      <c r="CM154" s="283">
        <f t="shared" si="131"/>
        <v>25.205742941049671</v>
      </c>
      <c r="CN154" s="283">
        <f t="shared" si="132"/>
        <v>-0.46061455053868788</v>
      </c>
      <c r="CO154" s="283">
        <f t="shared" si="91"/>
        <v>-218.93680253534177</v>
      </c>
      <c r="CP154" s="268">
        <f t="shared" si="92"/>
        <v>122</v>
      </c>
      <c r="CQ154" s="283">
        <f t="shared" si="133"/>
        <v>-9.6936802535341773</v>
      </c>
      <c r="CR154" s="283">
        <f t="shared" si="134"/>
        <v>28.031440123589341</v>
      </c>
      <c r="CS154" s="283">
        <f t="shared" si="135"/>
        <v>1.4293000682170793</v>
      </c>
      <c r="CT154" s="283">
        <f t="shared" si="136"/>
        <v>-202.96551826653456</v>
      </c>
      <c r="CU154" s="283">
        <f t="shared" si="93"/>
        <v>-15.97128426880721</v>
      </c>
      <c r="CV154" s="283">
        <f t="shared" si="137"/>
        <v>10.602871573119279</v>
      </c>
      <c r="CW154" s="283">
        <f t="shared" si="138"/>
        <v>19.41079383689571</v>
      </c>
      <c r="CX154" s="283">
        <f t="shared" si="139"/>
        <v>0.38799466235041458</v>
      </c>
      <c r="CZ154" s="283">
        <f t="shared" si="94"/>
        <v>11840</v>
      </c>
      <c r="DA154" s="283">
        <f t="shared" si="95"/>
        <v>1.4143103903651347E+22</v>
      </c>
      <c r="DB154" s="283">
        <f t="shared" si="96"/>
        <v>1.2082225267654217E+22</v>
      </c>
      <c r="DC154" s="286">
        <f t="shared" si="140"/>
        <v>1.1945189107813637E+18</v>
      </c>
      <c r="DD154" s="286">
        <f t="shared" si="97"/>
        <v>1.020458215173498E+18</v>
      </c>
      <c r="DE154" s="282">
        <f t="shared" si="141"/>
        <v>6.9701817767722058E-5</v>
      </c>
      <c r="DF154" s="282">
        <f t="shared" si="98"/>
        <v>5.6263716321283648E-5</v>
      </c>
      <c r="DG154" s="283">
        <f t="shared" si="142"/>
        <v>38.910672302006255</v>
      </c>
      <c r="DH154" s="283">
        <f t="shared" si="143"/>
        <v>8.9576499007310026E-5</v>
      </c>
      <c r="DL154" s="258">
        <v>74.673011779785156</v>
      </c>
      <c r="DM154" s="258">
        <v>4.9846138954162598</v>
      </c>
      <c r="DN154" s="258">
        <v>3104</v>
      </c>
      <c r="DO154" s="258">
        <v>1.8471813743568113E+22</v>
      </c>
      <c r="DP154" s="258">
        <v>8.3824437051844062E+21</v>
      </c>
      <c r="DR154" s="50">
        <v>133</v>
      </c>
      <c r="DS154" s="46">
        <v>0.25247222561347821</v>
      </c>
      <c r="DT154" s="46">
        <v>0.21987547308020999</v>
      </c>
      <c r="DU154" s="46">
        <v>0.24978635087290929</v>
      </c>
      <c r="DV154" s="51">
        <v>0.2154804053229154</v>
      </c>
      <c r="DW154" s="287">
        <f t="shared" si="144"/>
        <v>0.3347946361106599</v>
      </c>
      <c r="DX154" s="287">
        <f t="shared" si="99"/>
        <v>131.93158197352261</v>
      </c>
      <c r="DY154" s="281">
        <f t="shared" si="100"/>
        <v>41.096736821994341</v>
      </c>
      <c r="DZ154" s="287">
        <f t="shared" si="101"/>
        <v>41.05227260009822</v>
      </c>
      <c r="EA154" s="287">
        <f t="shared" si="102"/>
        <v>41.0361230648099</v>
      </c>
      <c r="EB154" s="287">
        <f t="shared" si="103"/>
        <v>41.085828340529133</v>
      </c>
      <c r="EC154" s="287">
        <f t="shared" si="104"/>
        <v>41.248568440645982</v>
      </c>
      <c r="ED154" s="287">
        <f t="shared" si="145"/>
        <v>-0.59024374846481464</v>
      </c>
      <c r="EE154" s="287">
        <f t="shared" si="105"/>
        <v>1.6149535288320749E-2</v>
      </c>
      <c r="EF154" s="287">
        <f t="shared" si="106"/>
        <v>-3.3555740430912806E-2</v>
      </c>
      <c r="EG154" s="287">
        <f t="shared" si="107"/>
        <v>-3.3555740430912806E-2</v>
      </c>
      <c r="EH154" s="281">
        <f t="shared" si="146"/>
        <v>6.0613757184441397E-2</v>
      </c>
      <c r="EI154" s="281">
        <f t="shared" si="108"/>
        <v>1.0908481465207842E-2</v>
      </c>
      <c r="EJ154" s="281">
        <f t="shared" si="109"/>
        <v>-0.15183161865164152</v>
      </c>
    </row>
    <row r="155" spans="3:140" x14ac:dyDescent="0.25">
      <c r="C155" s="50">
        <f t="shared" si="110"/>
        <v>123</v>
      </c>
      <c r="D155" s="51">
        <v>4.7066694920552488</v>
      </c>
      <c r="E155" s="260">
        <f t="shared" si="111"/>
        <v>13.454274054017219</v>
      </c>
      <c r="F155" s="265">
        <f t="shared" si="112"/>
        <v>12.285384314852044</v>
      </c>
      <c r="G155" s="265">
        <f t="shared" si="113"/>
        <v>-1.6022442757634557E-2</v>
      </c>
      <c r="H155" s="50">
        <v>17.932889938354492</v>
      </c>
      <c r="I155" s="216">
        <v>-12.359807968139648</v>
      </c>
      <c r="J155" s="50">
        <v>11264</v>
      </c>
      <c r="K155" s="46">
        <v>3</v>
      </c>
      <c r="L155" s="46">
        <v>1.3454799262705733E+22</v>
      </c>
      <c r="M155" s="46">
        <v>1.1465402850726405E+22</v>
      </c>
      <c r="N155" s="46">
        <v>176</v>
      </c>
      <c r="O155" s="46">
        <v>64</v>
      </c>
      <c r="P155" s="46">
        <v>0.36086186901055972</v>
      </c>
      <c r="Q155" s="46">
        <v>0.43227736067875239</v>
      </c>
      <c r="R155" s="46">
        <v>-0.17996905618262948</v>
      </c>
      <c r="S155" s="51"/>
      <c r="T155" s="315">
        <f t="shared" si="114"/>
        <v>50.145126494851837</v>
      </c>
      <c r="U155" s="315">
        <f t="shared" si="147"/>
        <v>0.28845828603478907</v>
      </c>
      <c r="V155" s="350">
        <f t="shared" si="115"/>
        <v>1.0678914210776507E-5</v>
      </c>
      <c r="W155" s="350">
        <f t="shared" si="82"/>
        <v>1.279229878902558E-5</v>
      </c>
      <c r="X155" s="350">
        <f t="shared" si="116"/>
        <v>1.6663796597079244E-5</v>
      </c>
      <c r="Y155" s="360">
        <f t="shared" si="117"/>
        <v>50.325095551034465</v>
      </c>
      <c r="Z155" s="350">
        <f t="shared" si="118"/>
        <v>1.0638680313538289E-5</v>
      </c>
      <c r="AA155" s="350">
        <f t="shared" si="119"/>
        <v>1.2825778659214521E-5</v>
      </c>
      <c r="AB155" s="350">
        <f t="shared" si="120"/>
        <v>1.0638680313538289E-5</v>
      </c>
      <c r="AC155" s="350">
        <f t="shared" si="121"/>
        <v>1.2825778659214521E-5</v>
      </c>
      <c r="AD155" s="354">
        <f t="shared" si="83"/>
        <v>50.325095551034472</v>
      </c>
      <c r="AE155" s="354" t="str">
        <f t="shared" si="151"/>
        <v/>
      </c>
      <c r="AF155" s="354">
        <f t="shared" si="151"/>
        <v>50.325095551034472</v>
      </c>
      <c r="AG155" s="354" t="str">
        <f t="shared" si="151"/>
        <v/>
      </c>
      <c r="AH155" s="354" t="str">
        <f t="shared" si="151"/>
        <v/>
      </c>
      <c r="AI155" s="348">
        <f t="shared" si="148"/>
        <v>0.3301841939646124</v>
      </c>
      <c r="AJ155" s="355">
        <f t="shared" si="122"/>
        <v>1.6663796597079244E-5</v>
      </c>
      <c r="AK155" s="359">
        <f t="shared" si="123"/>
        <v>121.08536046726044</v>
      </c>
      <c r="AL155" s="355">
        <f t="shared" si="124"/>
        <v>-0.19146395327395566</v>
      </c>
      <c r="AM155" s="335">
        <f t="shared" si="125"/>
        <v>-16.696159931186255</v>
      </c>
      <c r="AN155" s="351">
        <f t="shared" si="84"/>
        <v>4.5196436122737786</v>
      </c>
      <c r="AQ155" s="266">
        <f t="shared" si="85"/>
        <v>25.073005660897518</v>
      </c>
      <c r="AR155" s="283">
        <f t="shared" si="86"/>
        <v>-3.1125695489121767</v>
      </c>
      <c r="BL155" s="258">
        <v>2.2688915729522705</v>
      </c>
      <c r="BM155" s="260">
        <v>145.36552429199219</v>
      </c>
      <c r="BN155">
        <v>13.498542785644531</v>
      </c>
      <c r="BO155" s="258">
        <v>4.4203543663024902</v>
      </c>
      <c r="BP155" s="258">
        <v>134.07170104980469</v>
      </c>
      <c r="BQ155" s="260">
        <v>117.18766784667969</v>
      </c>
      <c r="BR155" s="258">
        <v>75.532920837402344</v>
      </c>
      <c r="BT155" s="258">
        <v>84.06768798828125</v>
      </c>
      <c r="BU155" s="258">
        <v>12.614124298095703</v>
      </c>
      <c r="BV155" s="258">
        <v>7.858762264251709</v>
      </c>
      <c r="BW155" s="258">
        <v>64.494796752929688</v>
      </c>
      <c r="BX155" s="258">
        <v>78.669166564941406</v>
      </c>
      <c r="BY155" s="258">
        <v>13.936573028564453</v>
      </c>
      <c r="BZ155" s="258">
        <v>4.1106586456298828</v>
      </c>
      <c r="CA155" s="258">
        <v>272.220947265625</v>
      </c>
      <c r="CC155" s="283">
        <f t="shared" si="87"/>
        <v>17.932889938354492</v>
      </c>
      <c r="CD155" s="283">
        <f t="shared" si="88"/>
        <v>-12.359807968139648</v>
      </c>
      <c r="CF155" s="283">
        <f t="shared" si="126"/>
        <v>25.073005660897518</v>
      </c>
      <c r="CG155" s="272">
        <f t="shared" si="89"/>
        <v>25.74381320741664</v>
      </c>
      <c r="CH155" s="283">
        <f t="shared" si="127"/>
        <v>19.372722625304302</v>
      </c>
      <c r="CI155" s="272">
        <f t="shared" si="90"/>
        <v>-12.033493583868363</v>
      </c>
      <c r="CJ155" s="283">
        <f t="shared" si="128"/>
        <v>-2.2682601024060455E-2</v>
      </c>
      <c r="CK155" s="283">
        <f t="shared" si="129"/>
        <v>19.367739202308769</v>
      </c>
      <c r="CL155" s="283">
        <f t="shared" si="130"/>
        <v>-0.43938605841484535</v>
      </c>
      <c r="CM155" s="283">
        <f t="shared" si="131"/>
        <v>25.164275784717368</v>
      </c>
      <c r="CN155" s="283">
        <f t="shared" si="132"/>
        <v>-0.43938605841484535</v>
      </c>
      <c r="CO155" s="283">
        <f t="shared" si="91"/>
        <v>-215.62251813715997</v>
      </c>
      <c r="CP155" s="268">
        <f t="shared" si="92"/>
        <v>123</v>
      </c>
      <c r="CQ155" s="283">
        <f t="shared" si="133"/>
        <v>-9.2622518137159968</v>
      </c>
      <c r="CR155" s="283">
        <f t="shared" si="134"/>
        <v>28.017012581872542</v>
      </c>
      <c r="CS155" s="283">
        <f t="shared" si="135"/>
        <v>1.4323949909566207</v>
      </c>
      <c r="CT155" s="283">
        <f t="shared" si="136"/>
        <v>-199.72255121113992</v>
      </c>
      <c r="CU155" s="283">
        <f t="shared" si="93"/>
        <v>-15.899966926020042</v>
      </c>
      <c r="CV155" s="283">
        <f t="shared" si="137"/>
        <v>10.710003307397995</v>
      </c>
      <c r="CW155" s="283">
        <f t="shared" si="138"/>
        <v>19.368775077745418</v>
      </c>
      <c r="CX155" s="283">
        <f t="shared" si="139"/>
        <v>0.39106764719823711</v>
      </c>
      <c r="CZ155" s="283">
        <f t="shared" si="94"/>
        <v>11264</v>
      </c>
      <c r="DA155" s="283">
        <f t="shared" si="95"/>
        <v>1.3454799262705733E+22</v>
      </c>
      <c r="DB155" s="283">
        <f t="shared" si="96"/>
        <v>1.1465402850726405E+22</v>
      </c>
      <c r="DC155" s="286">
        <f t="shared" si="140"/>
        <v>1.1944956731805514E+18</v>
      </c>
      <c r="DD155" s="286">
        <f t="shared" si="97"/>
        <v>1.0178802246738641E+18</v>
      </c>
      <c r="DE155" s="282">
        <f t="shared" si="141"/>
        <v>6.9700574700108872E-5</v>
      </c>
      <c r="DF155" s="282">
        <f t="shared" si="98"/>
        <v>5.6125809808340518E-5</v>
      </c>
      <c r="DG155" s="283">
        <f t="shared" si="142"/>
        <v>38.842467255696334</v>
      </c>
      <c r="DH155" s="283">
        <f t="shared" si="143"/>
        <v>8.9488974964335523E-5</v>
      </c>
      <c r="DL155" s="258">
        <v>74.426918029785156</v>
      </c>
      <c r="DM155" s="258">
        <v>5.7984285354614258</v>
      </c>
      <c r="DN155" s="258">
        <v>3104</v>
      </c>
      <c r="DO155" s="258">
        <v>1.8357096303410511E+22</v>
      </c>
      <c r="DP155" s="258">
        <v>8.3637084448571596E+21</v>
      </c>
      <c r="DR155" s="50">
        <v>132</v>
      </c>
      <c r="DS155" s="46">
        <v>0.25064094738127213</v>
      </c>
      <c r="DT155" s="46">
        <v>0.2178000244170431</v>
      </c>
      <c r="DU155" s="46">
        <v>0.24844341350262483</v>
      </c>
      <c r="DV155" s="51">
        <v>0.21132950799658162</v>
      </c>
      <c r="DW155" s="287">
        <f t="shared" si="144"/>
        <v>0.33205080204728643</v>
      </c>
      <c r="DX155" s="287">
        <f t="shared" si="99"/>
        <v>130.85032699029148</v>
      </c>
      <c r="DY155" s="281">
        <f t="shared" si="100"/>
        <v>41.086325075412063</v>
      </c>
      <c r="DZ155" s="287">
        <f t="shared" si="101"/>
        <v>40.989734656484515</v>
      </c>
      <c r="EA155" s="287">
        <f t="shared" si="102"/>
        <v>41.028249524180715</v>
      </c>
      <c r="EB155" s="287">
        <f t="shared" si="103"/>
        <v>41.074962012807163</v>
      </c>
      <c r="EC155" s="287">
        <f t="shared" si="104"/>
        <v>41.233746884778455</v>
      </c>
      <c r="ED155" s="287">
        <f t="shared" si="145"/>
        <v>-0.65278169207851988</v>
      </c>
      <c r="EE155" s="287">
        <f t="shared" si="105"/>
        <v>-3.8514867696200383E-2</v>
      </c>
      <c r="EF155" s="287">
        <f t="shared" si="106"/>
        <v>-8.5227356322647552E-2</v>
      </c>
      <c r="EG155" s="287">
        <f t="shared" si="107"/>
        <v>-8.5227356322647552E-2</v>
      </c>
      <c r="EH155" s="281">
        <f t="shared" si="146"/>
        <v>5.8075551231347333E-2</v>
      </c>
      <c r="EI155" s="281">
        <f t="shared" si="108"/>
        <v>1.1363062604900165E-2</v>
      </c>
      <c r="EJ155" s="281">
        <f t="shared" si="109"/>
        <v>-0.14742180936639215</v>
      </c>
    </row>
    <row r="156" spans="3:140" x14ac:dyDescent="0.25">
      <c r="C156" s="50">
        <f t="shared" si="110"/>
        <v>124</v>
      </c>
      <c r="D156" s="51">
        <v>7.2826811558876754</v>
      </c>
      <c r="E156" s="260">
        <f t="shared" si="111"/>
        <v>17.24582592922474</v>
      </c>
      <c r="F156" s="265">
        <f t="shared" si="112"/>
        <v>12.269575449111699</v>
      </c>
      <c r="G156" s="265">
        <f t="shared" si="113"/>
        <v>-1.5595512742301108E-2</v>
      </c>
      <c r="H156" s="50">
        <v>17.650659561157227</v>
      </c>
      <c r="I156" s="216">
        <v>-7.7821011543273926</v>
      </c>
      <c r="J156" s="50">
        <v>11264</v>
      </c>
      <c r="K156" s="46">
        <v>3</v>
      </c>
      <c r="L156" s="46">
        <v>1.3145811584693295E+22</v>
      </c>
      <c r="M156" s="46">
        <v>1.1399685322193909E+22</v>
      </c>
      <c r="N156" s="46">
        <v>176</v>
      </c>
      <c r="O156" s="46">
        <v>64</v>
      </c>
      <c r="P156" s="46">
        <v>0.35109564792772996</v>
      </c>
      <c r="Q156" s="46">
        <v>0.44515656473173409</v>
      </c>
      <c r="R156" s="46">
        <v>-0.17996905618262948</v>
      </c>
      <c r="S156" s="51"/>
      <c r="T156" s="315">
        <f t="shared" si="114"/>
        <v>51.737102672745642</v>
      </c>
      <c r="U156" s="315">
        <f t="shared" si="147"/>
        <v>1.5919761778938053</v>
      </c>
      <c r="V156" s="350">
        <f t="shared" si="115"/>
        <v>1.0389904353921934E-5</v>
      </c>
      <c r="W156" s="350">
        <f t="shared" si="82"/>
        <v>1.3173430537752548E-5</v>
      </c>
      <c r="X156" s="350">
        <f t="shared" si="116"/>
        <v>1.6777645383564325E-5</v>
      </c>
      <c r="Y156" s="360">
        <f t="shared" si="117"/>
        <v>51.917071728928271</v>
      </c>
      <c r="Z156" s="350">
        <f t="shared" si="118"/>
        <v>1.0348474729503812E-5</v>
      </c>
      <c r="AA156" s="350">
        <f t="shared" si="119"/>
        <v>1.320600073411547E-5</v>
      </c>
      <c r="AB156" s="350">
        <f t="shared" si="120"/>
        <v>1.0348474729503812E-5</v>
      </c>
      <c r="AC156" s="350">
        <f t="shared" si="121"/>
        <v>1.320600073411547E-5</v>
      </c>
      <c r="AD156" s="354">
        <f t="shared" si="83"/>
        <v>51.917071728928278</v>
      </c>
      <c r="AE156" s="354" t="str">
        <f t="shared" si="151"/>
        <v/>
      </c>
      <c r="AF156" s="354">
        <f t="shared" si="151"/>
        <v>51.917071728928278</v>
      </c>
      <c r="AG156" s="354" t="str">
        <f t="shared" si="151"/>
        <v/>
      </c>
      <c r="AH156" s="354" t="str">
        <f t="shared" si="151"/>
        <v/>
      </c>
      <c r="AI156" s="348">
        <f t="shared" si="148"/>
        <v>1.5919761778938053</v>
      </c>
      <c r="AJ156" s="355">
        <f t="shared" si="122"/>
        <v>1.6777645383564325E-5</v>
      </c>
      <c r="AK156" s="359">
        <f t="shared" si="123"/>
        <v>150.46158514113449</v>
      </c>
      <c r="AL156" s="355">
        <f t="shared" si="124"/>
        <v>2.6461585141134494</v>
      </c>
      <c r="AM156" s="335">
        <f t="shared" si="125"/>
        <v>-16.637018832197096</v>
      </c>
      <c r="AN156" s="351">
        <f t="shared" si="84"/>
        <v>4.5787847112629354</v>
      </c>
      <c r="AQ156" s="266">
        <f t="shared" si="85"/>
        <v>24.935218770589177</v>
      </c>
      <c r="AR156" s="283">
        <f t="shared" si="86"/>
        <v>1.1276161967135039</v>
      </c>
      <c r="BL156" s="258">
        <v>1.0058521032333374</v>
      </c>
      <c r="BM156" s="260">
        <v>128.47341918945312</v>
      </c>
      <c r="BN156">
        <v>25.278419494628906</v>
      </c>
      <c r="BO156" s="258">
        <v>9.9365320205688477</v>
      </c>
      <c r="BP156" s="258">
        <v>134.23300170898437</v>
      </c>
      <c r="BQ156" s="260">
        <v>107.26214599609375</v>
      </c>
      <c r="BR156" s="258">
        <v>56.086261749267578</v>
      </c>
      <c r="BT156" s="258">
        <v>83.161422729492188</v>
      </c>
      <c r="BU156" s="258">
        <v>12.919304847717285</v>
      </c>
      <c r="BV156" s="258">
        <v>7.7950406074523926</v>
      </c>
      <c r="BW156" s="258">
        <v>64.189620971679688</v>
      </c>
      <c r="BX156" s="258">
        <v>78.087127685546875</v>
      </c>
      <c r="BY156" s="258">
        <v>15.055568695068359</v>
      </c>
      <c r="BZ156" s="258">
        <v>4.0715951919555664</v>
      </c>
      <c r="CA156" s="258">
        <v>273.13650512695312</v>
      </c>
      <c r="CC156" s="283">
        <f t="shared" si="87"/>
        <v>17.650659561157227</v>
      </c>
      <c r="CD156" s="283">
        <f t="shared" si="88"/>
        <v>-7.7821011543273926</v>
      </c>
      <c r="CF156" s="283">
        <f t="shared" si="126"/>
        <v>24.935218770589177</v>
      </c>
      <c r="CG156" s="272">
        <f t="shared" si="89"/>
        <v>25.725449284771749</v>
      </c>
      <c r="CH156" s="283">
        <f t="shared" si="127"/>
        <v>19.331807603125714</v>
      </c>
      <c r="CI156" s="272">
        <f t="shared" si="90"/>
        <v>-11.47970609118471</v>
      </c>
      <c r="CJ156" s="283">
        <f t="shared" si="128"/>
        <v>-2.1638736192861531E-2</v>
      </c>
      <c r="CK156" s="283">
        <f t="shared" si="129"/>
        <v>19.327281866183352</v>
      </c>
      <c r="CL156" s="283">
        <f t="shared" si="130"/>
        <v>-0.41828324060309424</v>
      </c>
      <c r="CM156" s="283">
        <f t="shared" si="131"/>
        <v>25.123818448591951</v>
      </c>
      <c r="CN156" s="283">
        <f t="shared" si="132"/>
        <v>-0.41828324060309424</v>
      </c>
      <c r="CO156" s="283">
        <f t="shared" si="91"/>
        <v>-212.31685041435748</v>
      </c>
      <c r="CP156" s="268">
        <f t="shared" si="92"/>
        <v>124</v>
      </c>
      <c r="CQ156" s="283">
        <f t="shared" si="133"/>
        <v>-8.8316850414357475</v>
      </c>
      <c r="CR156" s="283">
        <f t="shared" si="134"/>
        <v>28.002916560419422</v>
      </c>
      <c r="CS156" s="283">
        <f t="shared" si="135"/>
        <v>1.4354265994862863</v>
      </c>
      <c r="CT156" s="283">
        <f t="shared" si="136"/>
        <v>-196.49328008056699</v>
      </c>
      <c r="CU156" s="283">
        <f t="shared" si="93"/>
        <v>-15.823570333790485</v>
      </c>
      <c r="CV156" s="283">
        <f t="shared" si="137"/>
        <v>10.817642966620951</v>
      </c>
      <c r="CW156" s="283">
        <f t="shared" si="138"/>
        <v>19.327788816446148</v>
      </c>
      <c r="CX156" s="283">
        <f t="shared" si="139"/>
        <v>0.39416325441168265</v>
      </c>
      <c r="CZ156" s="283">
        <f t="shared" si="94"/>
        <v>11264</v>
      </c>
      <c r="DA156" s="283">
        <f t="shared" si="95"/>
        <v>1.3145811584693295E+22</v>
      </c>
      <c r="DB156" s="283">
        <f t="shared" si="96"/>
        <v>1.1399685322193909E+22</v>
      </c>
      <c r="DC156" s="286">
        <f t="shared" si="140"/>
        <v>1.1670642386979133E+18</v>
      </c>
      <c r="DD156" s="286">
        <f t="shared" si="97"/>
        <v>1.0120459270413627E+18</v>
      </c>
      <c r="DE156" s="282">
        <f t="shared" si="141"/>
        <v>6.823316297959798E-5</v>
      </c>
      <c r="DF156" s="282">
        <f t="shared" si="98"/>
        <v>5.5813711046888573E-5</v>
      </c>
      <c r="DG156" s="283">
        <f t="shared" si="142"/>
        <v>39.282654901229378</v>
      </c>
      <c r="DH156" s="283">
        <f t="shared" si="143"/>
        <v>8.8152906197277189E-5</v>
      </c>
      <c r="DL156" s="258">
        <v>73.704246520996094</v>
      </c>
      <c r="DM156" s="258">
        <v>6.0018820762634277</v>
      </c>
      <c r="DN156" s="258">
        <v>3232</v>
      </c>
      <c r="DO156" s="258">
        <v>1.8965848146658894E+22</v>
      </c>
      <c r="DP156" s="258">
        <v>8.6530961582195537E+21</v>
      </c>
      <c r="DR156" s="50">
        <v>131</v>
      </c>
      <c r="DS156" s="46">
        <v>0.24832132828714443</v>
      </c>
      <c r="DT156" s="46">
        <v>0.21633500183127824</v>
      </c>
      <c r="DU156" s="46">
        <v>0.24587962397753632</v>
      </c>
      <c r="DV156" s="51">
        <v>0.20913197411793433</v>
      </c>
      <c r="DW156" s="287">
        <f t="shared" si="144"/>
        <v>0.3293392097816944</v>
      </c>
      <c r="DX156" s="287">
        <f t="shared" si="99"/>
        <v>129.78177744176025</v>
      </c>
      <c r="DY156" s="281">
        <f t="shared" si="100"/>
        <v>41.075707006864945</v>
      </c>
      <c r="DZ156" s="287">
        <f t="shared" si="101"/>
        <v>41.062046912307835</v>
      </c>
      <c r="EA156" s="287">
        <f t="shared" si="102"/>
        <v>41.020308539204933</v>
      </c>
      <c r="EB156" s="287">
        <f t="shared" si="103"/>
        <v>41.063949882377166</v>
      </c>
      <c r="EC156" s="287">
        <f t="shared" si="104"/>
        <v>41.218645613597701</v>
      </c>
      <c r="ED156" s="287">
        <f t="shared" si="145"/>
        <v>-0.58046943625519987</v>
      </c>
      <c r="EE156" s="287">
        <f t="shared" si="105"/>
        <v>4.173837310290196E-2</v>
      </c>
      <c r="EF156" s="287">
        <f t="shared" si="106"/>
        <v>-1.9029700693309337E-3</v>
      </c>
      <c r="EG156" s="287">
        <f t="shared" si="107"/>
        <v>-1.9029700693309337E-3</v>
      </c>
      <c r="EH156" s="281">
        <f t="shared" si="146"/>
        <v>5.5398467660012329E-2</v>
      </c>
      <c r="EI156" s="281">
        <f t="shared" si="108"/>
        <v>1.1757124487779436E-2</v>
      </c>
      <c r="EJ156" s="281">
        <f t="shared" si="109"/>
        <v>-0.1429386067327556</v>
      </c>
    </row>
    <row r="157" spans="3:140" x14ac:dyDescent="0.25">
      <c r="C157" s="50">
        <f t="shared" si="110"/>
        <v>125</v>
      </c>
      <c r="D157" s="51">
        <v>6.9797589697918037</v>
      </c>
      <c r="E157" s="260">
        <f t="shared" si="111"/>
        <v>16.876808510065565</v>
      </c>
      <c r="F157" s="265">
        <f t="shared" si="112"/>
        <v>12.254192815196378</v>
      </c>
      <c r="G157" s="265">
        <f t="shared" si="113"/>
        <v>-1.5170005140259617E-2</v>
      </c>
      <c r="H157" s="50">
        <v>17.513938903808594</v>
      </c>
      <c r="I157" s="216">
        <v>-9.1045494079589844</v>
      </c>
      <c r="J157" s="50">
        <v>12032</v>
      </c>
      <c r="K157" s="46">
        <v>3</v>
      </c>
      <c r="L157" s="46">
        <v>1.3962092465412718E+22</v>
      </c>
      <c r="M157" s="46">
        <v>1.2047637094742377E+22</v>
      </c>
      <c r="N157" s="46">
        <v>188</v>
      </c>
      <c r="O157" s="46">
        <v>64</v>
      </c>
      <c r="P157" s="46">
        <v>0.37337483977293534</v>
      </c>
      <c r="Q157" s="46">
        <v>0.45394616370628088</v>
      </c>
      <c r="R157" s="46">
        <v>-0.12554851051507487</v>
      </c>
      <c r="S157" s="51"/>
      <c r="T157" s="315">
        <f t="shared" si="114"/>
        <v>50.562393073824865</v>
      </c>
      <c r="U157" s="315">
        <f t="shared" si="147"/>
        <v>-1.1747095989207779</v>
      </c>
      <c r="V157" s="350">
        <f t="shared" si="115"/>
        <v>1.0343939488390274E-5</v>
      </c>
      <c r="W157" s="350">
        <f t="shared" si="82"/>
        <v>1.2576079446650069E-5</v>
      </c>
      <c r="X157" s="350">
        <f t="shared" si="116"/>
        <v>1.6283576338996723E-5</v>
      </c>
      <c r="Y157" s="360">
        <f t="shared" si="117"/>
        <v>50.687941584339939</v>
      </c>
      <c r="Z157" s="350">
        <f t="shared" si="118"/>
        <v>1.0316357533256477E-5</v>
      </c>
      <c r="AA157" s="350">
        <f t="shared" si="119"/>
        <v>1.2598715237434182E-5</v>
      </c>
      <c r="AB157" s="350">
        <f t="shared" si="120"/>
        <v>1.0316357533256477E-5</v>
      </c>
      <c r="AC157" s="350">
        <f t="shared" si="121"/>
        <v>1.2598715237434182E-5</v>
      </c>
      <c r="AD157" s="354">
        <f t="shared" si="83"/>
        <v>50.687941584339946</v>
      </c>
      <c r="AE157" s="354" t="str">
        <f t="shared" si="151"/>
        <v/>
      </c>
      <c r="AF157" s="354">
        <f t="shared" si="151"/>
        <v>50.687941584339946</v>
      </c>
      <c r="AG157" s="354" t="str">
        <f t="shared" si="151"/>
        <v/>
      </c>
      <c r="AH157" s="354" t="str">
        <f t="shared" si="151"/>
        <v/>
      </c>
      <c r="AI157" s="348">
        <f t="shared" si="148"/>
        <v>-1.229130144588332</v>
      </c>
      <c r="AJ157" s="355">
        <f t="shared" si="122"/>
        <v>1.6283576338996723E-5</v>
      </c>
      <c r="AK157" s="359">
        <f t="shared" si="123"/>
        <v>127.7808416838875</v>
      </c>
      <c r="AL157" s="355">
        <f t="shared" si="124"/>
        <v>0.27808416838875016</v>
      </c>
      <c r="AM157" s="335">
        <f t="shared" si="125"/>
        <v>-16.896643157927002</v>
      </c>
      <c r="AN157" s="351">
        <f t="shared" si="84"/>
        <v>4.3191603855330323</v>
      </c>
      <c r="AQ157" s="266">
        <f t="shared" si="85"/>
        <v>24.867676607347427</v>
      </c>
      <c r="AR157" s="283">
        <f t="shared" si="86"/>
        <v>-0.53235312510465604</v>
      </c>
      <c r="BL157" s="258">
        <v>2.3275382518768311</v>
      </c>
      <c r="BM157" s="260">
        <v>110.30059051513672</v>
      </c>
      <c r="BN157">
        <v>7.4769015312194824</v>
      </c>
      <c r="BO157" s="258">
        <v>5.7080864906311035</v>
      </c>
      <c r="BP157" s="258">
        <v>134.39595031738281</v>
      </c>
      <c r="BQ157" s="260">
        <v>97.989097595214844</v>
      </c>
      <c r="BR157" s="258">
        <v>38.598281860351563</v>
      </c>
      <c r="BT157" s="258">
        <v>82.770797729492188</v>
      </c>
      <c r="BU157" s="258">
        <v>12.919304847717285</v>
      </c>
      <c r="BV157" s="258">
        <v>7.673945426940918</v>
      </c>
      <c r="BW157" s="258">
        <v>65.613792419433594</v>
      </c>
      <c r="BX157" s="258">
        <v>77.669151306152344</v>
      </c>
      <c r="BY157" s="258">
        <v>14.953841209411621</v>
      </c>
      <c r="BZ157" s="258">
        <v>4.1038222312927246</v>
      </c>
      <c r="CA157" s="258">
        <v>275.67965698242187</v>
      </c>
      <c r="CC157" s="283">
        <f t="shared" si="87"/>
        <v>17.513938903808594</v>
      </c>
      <c r="CD157" s="283">
        <f t="shared" si="88"/>
        <v>-9.1045494079589844</v>
      </c>
      <c r="CF157" s="283">
        <f t="shared" si="126"/>
        <v>24.867676607347427</v>
      </c>
      <c r="CG157" s="272">
        <f t="shared" si="89"/>
        <v>25.707508096079518</v>
      </c>
      <c r="CH157" s="283">
        <f t="shared" si="127"/>
        <v>19.291917889489039</v>
      </c>
      <c r="CI157" s="272">
        <f t="shared" si="90"/>
        <v>-10.926383886801787</v>
      </c>
      <c r="CJ157" s="283">
        <f t="shared" si="128"/>
        <v>-2.0595748409447029E-2</v>
      </c>
      <c r="CK157" s="283">
        <f t="shared" si="129"/>
        <v>19.287826364449717</v>
      </c>
      <c r="CL157" s="283">
        <f t="shared" si="130"/>
        <v>-0.39730339745034454</v>
      </c>
      <c r="CM157" s="283">
        <f t="shared" si="131"/>
        <v>25.084362946858317</v>
      </c>
      <c r="CN157" s="283">
        <f t="shared" si="132"/>
        <v>-0.39730339745034454</v>
      </c>
      <c r="CO157" s="283">
        <f t="shared" si="91"/>
        <v>-209.01982399597551</v>
      </c>
      <c r="CP157" s="268">
        <f t="shared" si="92"/>
        <v>125</v>
      </c>
      <c r="CQ157" s="283">
        <f t="shared" si="133"/>
        <v>-8.4019823995975518</v>
      </c>
      <c r="CR157" s="283">
        <f t="shared" si="134"/>
        <v>27.98915087156503</v>
      </c>
      <c r="CS157" s="283">
        <f t="shared" si="135"/>
        <v>1.4383946173022428</v>
      </c>
      <c r="CT157" s="283">
        <f t="shared" si="136"/>
        <v>-193.27767998779802</v>
      </c>
      <c r="CU157" s="283">
        <f t="shared" si="93"/>
        <v>-15.742144008177505</v>
      </c>
      <c r="CV157" s="283">
        <f t="shared" si="137"/>
        <v>10.92578559918225</v>
      </c>
      <c r="CW157" s="283">
        <f t="shared" si="138"/>
        <v>19.287826812494608</v>
      </c>
      <c r="CX157" s="283">
        <f t="shared" si="139"/>
        <v>0.39728164568888835</v>
      </c>
      <c r="CZ157" s="283">
        <f t="shared" si="94"/>
        <v>12032</v>
      </c>
      <c r="DA157" s="283">
        <f t="shared" si="95"/>
        <v>1.3962092465412718E+22</v>
      </c>
      <c r="DB157" s="283">
        <f t="shared" si="96"/>
        <v>1.2047637094742377E+22</v>
      </c>
      <c r="DC157" s="286">
        <f t="shared" si="140"/>
        <v>1.160413270064222E+18</v>
      </c>
      <c r="DD157" s="286">
        <f t="shared" si="97"/>
        <v>1.0012996255603704E+18</v>
      </c>
      <c r="DE157" s="282">
        <f t="shared" si="141"/>
        <v>6.7877377381436648E-5</v>
      </c>
      <c r="DF157" s="282">
        <f t="shared" si="98"/>
        <v>5.52388505249085E-5</v>
      </c>
      <c r="DG157" s="283">
        <f t="shared" si="142"/>
        <v>39.138818600583598</v>
      </c>
      <c r="DH157" s="283">
        <f t="shared" si="143"/>
        <v>8.7513821579766202E-5</v>
      </c>
      <c r="DL157" s="258">
        <v>73.403465270996094</v>
      </c>
      <c r="DM157" s="258">
        <v>4.3742527961730957</v>
      </c>
      <c r="DN157" s="258">
        <v>3232</v>
      </c>
      <c r="DO157" s="258">
        <v>1.8917424704582318E+22</v>
      </c>
      <c r="DP157" s="258">
        <v>8.5571139783891983E+21</v>
      </c>
      <c r="DR157" s="50">
        <v>130</v>
      </c>
      <c r="DS157" s="46">
        <v>0.24624587962397754</v>
      </c>
      <c r="DT157" s="46">
        <v>0.21560249053839581</v>
      </c>
      <c r="DU157" s="46">
        <v>0.24453668660725186</v>
      </c>
      <c r="DV157" s="51">
        <v>0.20815529239409108</v>
      </c>
      <c r="DW157" s="287">
        <f t="shared" si="144"/>
        <v>0.32729415998172884</v>
      </c>
      <c r="DX157" s="287">
        <f t="shared" si="99"/>
        <v>128.97589041065825</v>
      </c>
      <c r="DY157" s="281">
        <f t="shared" si="100"/>
        <v>41.064892940695373</v>
      </c>
      <c r="DZ157" s="287">
        <f t="shared" si="101"/>
        <v>41.204019838966516</v>
      </c>
      <c r="EA157" s="287">
        <f t="shared" si="102"/>
        <v>41.012300109882545</v>
      </c>
      <c r="EB157" s="287">
        <f t="shared" si="103"/>
        <v>41.052791949239143</v>
      </c>
      <c r="EC157" s="287">
        <f t="shared" si="104"/>
        <v>41.203264627103728</v>
      </c>
      <c r="ED157" s="287">
        <f t="shared" si="145"/>
        <v>-0.43849650959651854</v>
      </c>
      <c r="EE157" s="287">
        <f t="shared" si="105"/>
        <v>0.19171972908397095</v>
      </c>
      <c r="EF157" s="287">
        <f t="shared" si="106"/>
        <v>0.15122788972737311</v>
      </c>
      <c r="EG157" s="287">
        <f t="shared" si="107"/>
        <v>0.15122788972737311</v>
      </c>
      <c r="EH157" s="281">
        <f t="shared" si="146"/>
        <v>5.2592830812827174E-2</v>
      </c>
      <c r="EI157" s="281">
        <f t="shared" si="108"/>
        <v>1.2100991456229337E-2</v>
      </c>
      <c r="EJ157" s="281">
        <f t="shared" si="109"/>
        <v>-0.13837168640835529</v>
      </c>
    </row>
    <row r="158" spans="3:140" x14ac:dyDescent="0.25">
      <c r="C158" s="50">
        <f t="shared" si="110"/>
        <v>126</v>
      </c>
      <c r="D158" s="51">
        <v>5.7340615866734153</v>
      </c>
      <c r="E158" s="260">
        <f t="shared" si="111"/>
        <v>15.169247063485162</v>
      </c>
      <c r="F158" s="265">
        <f t="shared" si="112"/>
        <v>12.239234913093327</v>
      </c>
      <c r="G158" s="265">
        <f t="shared" si="113"/>
        <v>-1.4746074652473566E-2</v>
      </c>
      <c r="H158" s="50">
        <v>17.363546371459961</v>
      </c>
      <c r="I158" s="216">
        <v>-10.528724670410156</v>
      </c>
      <c r="J158" s="50">
        <v>12672</v>
      </c>
      <c r="K158" s="46">
        <v>3</v>
      </c>
      <c r="L158" s="46">
        <v>1.4612350116155309E+22</v>
      </c>
      <c r="M158" s="46">
        <v>1.2538212680541974E+22</v>
      </c>
      <c r="N158" s="46">
        <v>198</v>
      </c>
      <c r="O158" s="46">
        <v>64</v>
      </c>
      <c r="P158" s="46">
        <v>0.39119819324909966</v>
      </c>
      <c r="Q158" s="46">
        <v>0.47311237258133432</v>
      </c>
      <c r="R158" s="46">
        <v>-8.7616933918523543E-2</v>
      </c>
      <c r="S158" s="51"/>
      <c r="T158" s="315">
        <f t="shared" si="114"/>
        <v>50.413979839276053</v>
      </c>
      <c r="U158" s="315">
        <f t="shared" si="147"/>
        <v>-0.14841323454881206</v>
      </c>
      <c r="V158" s="350">
        <f t="shared" si="115"/>
        <v>1.0290356514338691E-5</v>
      </c>
      <c r="W158" s="350">
        <f t="shared" si="82"/>
        <v>1.2445085558221126E-5</v>
      </c>
      <c r="X158" s="350">
        <f t="shared" si="116"/>
        <v>1.6148423816076809E-5</v>
      </c>
      <c r="Y158" s="360">
        <f t="shared" si="117"/>
        <v>50.501596773194578</v>
      </c>
      <c r="Z158" s="350">
        <f t="shared" si="118"/>
        <v>1.027131341560554E-5</v>
      </c>
      <c r="AA158" s="350">
        <f t="shared" si="119"/>
        <v>1.2460807055004034E-5</v>
      </c>
      <c r="AB158" s="350">
        <f t="shared" si="120"/>
        <v>1.027131341560554E-5</v>
      </c>
      <c r="AC158" s="350">
        <f t="shared" si="121"/>
        <v>1.2460807055004034E-5</v>
      </c>
      <c r="AD158" s="354">
        <f t="shared" si="83"/>
        <v>50.501596773194578</v>
      </c>
      <c r="AE158" s="354" t="str">
        <f t="shared" si="151"/>
        <v/>
      </c>
      <c r="AF158" s="354">
        <f t="shared" si="151"/>
        <v>50.501596773194578</v>
      </c>
      <c r="AG158" s="354" t="str">
        <f t="shared" si="151"/>
        <v/>
      </c>
      <c r="AH158" s="354" t="str">
        <f t="shared" si="151"/>
        <v/>
      </c>
      <c r="AI158" s="348">
        <f t="shared" si="148"/>
        <v>-0.18634481114536783</v>
      </c>
      <c r="AJ158" s="355">
        <f t="shared" si="122"/>
        <v>1.6148423816076809E-5</v>
      </c>
      <c r="AK158" s="359">
        <f t="shared" si="123"/>
        <v>124.34228078390015</v>
      </c>
      <c r="AL158" s="355">
        <f t="shared" si="124"/>
        <v>-0.16577192160998494</v>
      </c>
      <c r="AM158" s="335">
        <f t="shared" si="125"/>
        <v>-16.969036268946581</v>
      </c>
      <c r="AN158" s="351">
        <f t="shared" si="84"/>
        <v>4.2467672745134513</v>
      </c>
      <c r="AQ158" s="266">
        <f t="shared" si="85"/>
        <v>24.792768624483664</v>
      </c>
      <c r="AR158" s="283">
        <f t="shared" si="86"/>
        <v>-2.2940494557424032</v>
      </c>
      <c r="BL158" s="258">
        <v>2.0714871883392334</v>
      </c>
      <c r="BM158" s="260">
        <v>93.064567565917969</v>
      </c>
      <c r="BN158">
        <v>5.5147500038146973</v>
      </c>
      <c r="BO158" s="258">
        <v>8.6157894134521484</v>
      </c>
      <c r="BP158" s="258">
        <v>134.15214538574219</v>
      </c>
      <c r="BQ158" s="260">
        <v>85.682548522949219</v>
      </c>
      <c r="BR158" s="258">
        <v>84.29791259765625</v>
      </c>
      <c r="BT158" s="258">
        <v>82.337196350097656</v>
      </c>
      <c r="BU158" s="258">
        <v>13.427939414978027</v>
      </c>
      <c r="BV158" s="258">
        <v>7.673457145690918</v>
      </c>
      <c r="BW158" s="258">
        <v>64.087890625</v>
      </c>
      <c r="BX158" s="258">
        <v>77.071487426757812</v>
      </c>
      <c r="BY158" s="258">
        <v>15.360748291015625</v>
      </c>
      <c r="BZ158" s="258">
        <v>4.0662240982055664</v>
      </c>
      <c r="CA158" s="258">
        <v>271.50885009765625</v>
      </c>
      <c r="CC158" s="283">
        <f t="shared" si="87"/>
        <v>17.363546371459961</v>
      </c>
      <c r="CD158" s="283">
        <f t="shared" si="88"/>
        <v>-10.528724670410156</v>
      </c>
      <c r="CF158" s="283">
        <f t="shared" si="126"/>
        <v>24.792768624483664</v>
      </c>
      <c r="CG158" s="272">
        <f t="shared" si="89"/>
        <v>25.689988528116789</v>
      </c>
      <c r="CH158" s="283">
        <f t="shared" si="127"/>
        <v>19.253045022313081</v>
      </c>
      <c r="CI158" s="272">
        <f t="shared" si="90"/>
        <v>-10.373548232203035</v>
      </c>
      <c r="CJ158" s="283">
        <f t="shared" si="128"/>
        <v>-1.9553677750769063E-2</v>
      </c>
      <c r="CK158" s="283">
        <f t="shared" si="129"/>
        <v>19.249364474190912</v>
      </c>
      <c r="CL158" s="283">
        <f t="shared" si="130"/>
        <v>-0.376443848364303</v>
      </c>
      <c r="CM158" s="283">
        <f t="shared" si="131"/>
        <v>25.045901056599511</v>
      </c>
      <c r="CN158" s="283">
        <f t="shared" si="132"/>
        <v>-0.376443848364303</v>
      </c>
      <c r="CO158" s="283">
        <f t="shared" si="91"/>
        <v>-205.73146076297581</v>
      </c>
      <c r="CP158" s="268">
        <f t="shared" si="92"/>
        <v>126</v>
      </c>
      <c r="CQ158" s="283">
        <f t="shared" si="133"/>
        <v>-7.9731460762975823</v>
      </c>
      <c r="CR158" s="283">
        <f t="shared" si="134"/>
        <v>27.975714196482713</v>
      </c>
      <c r="CS158" s="283">
        <f t="shared" si="135"/>
        <v>1.44129880844916</v>
      </c>
      <c r="CT158" s="283">
        <f t="shared" si="136"/>
        <v>-190.07572391852358</v>
      </c>
      <c r="CU158" s="283">
        <f t="shared" si="93"/>
        <v>-15.65573684445225</v>
      </c>
      <c r="CV158" s="283">
        <f t="shared" si="137"/>
        <v>11.034426315554775</v>
      </c>
      <c r="CW158" s="283">
        <f t="shared" si="138"/>
        <v>19.248880592587092</v>
      </c>
      <c r="CX158" s="283">
        <f t="shared" si="139"/>
        <v>0.40042298078214666</v>
      </c>
      <c r="CZ158" s="283">
        <f t="shared" si="94"/>
        <v>12672</v>
      </c>
      <c r="DA158" s="283">
        <f t="shared" si="95"/>
        <v>1.4612350116155309E+22</v>
      </c>
      <c r="DB158" s="283">
        <f t="shared" si="96"/>
        <v>1.2538212680541974E+22</v>
      </c>
      <c r="DC158" s="286">
        <f t="shared" si="140"/>
        <v>1.1531210634592259E+18</v>
      </c>
      <c r="DD158" s="286">
        <f t="shared" si="97"/>
        <v>9.894422885528704E+17</v>
      </c>
      <c r="DE158" s="282">
        <f t="shared" si="141"/>
        <v>6.7487289526303485E-5</v>
      </c>
      <c r="DF158" s="282">
        <f t="shared" si="98"/>
        <v>5.4604556488631774E-5</v>
      </c>
      <c r="DG158" s="283">
        <f t="shared" si="142"/>
        <v>38.976624709742289</v>
      </c>
      <c r="DH158" s="283">
        <f t="shared" si="143"/>
        <v>8.6811242572188132E-5</v>
      </c>
      <c r="DL158" s="258">
        <v>72.930801391601563</v>
      </c>
      <c r="DM158" s="258">
        <v>4.9846138954162598</v>
      </c>
      <c r="DN158" s="258">
        <v>3232</v>
      </c>
      <c r="DO158" s="258">
        <v>1.8784260238871735E+22</v>
      </c>
      <c r="DP158" s="258">
        <v>8.5225258054773585E+21</v>
      </c>
      <c r="DR158" s="50">
        <v>129</v>
      </c>
      <c r="DS158" s="46">
        <v>0.24453668660725186</v>
      </c>
      <c r="DT158" s="46">
        <v>0.2130387010133073</v>
      </c>
      <c r="DU158" s="46">
        <v>0.24636796483945794</v>
      </c>
      <c r="DV158" s="51">
        <v>0.20900988890245392</v>
      </c>
      <c r="DW158" s="287">
        <f t="shared" si="144"/>
        <v>0.32432033427814955</v>
      </c>
      <c r="DX158" s="287">
        <f t="shared" si="99"/>
        <v>127.80400326770815</v>
      </c>
      <c r="DY158" s="281">
        <f t="shared" si="100"/>
        <v>41.053893587754743</v>
      </c>
      <c r="DZ158" s="287">
        <f t="shared" si="101"/>
        <v>41.062158845579589</v>
      </c>
      <c r="EA158" s="287">
        <f t="shared" si="102"/>
        <v>41.004224236213553</v>
      </c>
      <c r="EB158" s="287">
        <f t="shared" si="103"/>
        <v>41.041488213393102</v>
      </c>
      <c r="EC158" s="287">
        <f t="shared" si="104"/>
        <v>41.187603925296536</v>
      </c>
      <c r="ED158" s="287">
        <f t="shared" si="145"/>
        <v>-0.58035750298344624</v>
      </c>
      <c r="EE158" s="287">
        <f t="shared" si="105"/>
        <v>5.7934609366036227E-2</v>
      </c>
      <c r="EF158" s="287">
        <f t="shared" si="106"/>
        <v>2.0670632186487126E-2</v>
      </c>
      <c r="EG158" s="287">
        <f t="shared" si="107"/>
        <v>2.0670632186487126E-2</v>
      </c>
      <c r="EH158" s="281">
        <f t="shared" si="146"/>
        <v>4.9669351541190565E-2</v>
      </c>
      <c r="EI158" s="281">
        <f t="shared" si="108"/>
        <v>1.2405374361641464E-2</v>
      </c>
      <c r="EJ158" s="281">
        <f t="shared" si="109"/>
        <v>-0.13371033754179251</v>
      </c>
    </row>
    <row r="159" spans="3:140" x14ac:dyDescent="0.25">
      <c r="C159" s="50">
        <f t="shared" si="110"/>
        <v>127</v>
      </c>
      <c r="D159" s="51">
        <v>5.0830240026851445</v>
      </c>
      <c r="E159" s="260">
        <f t="shared" si="111"/>
        <v>14.122443210025335</v>
      </c>
      <c r="F159" s="265">
        <f t="shared" si="112"/>
        <v>12.224700089579768</v>
      </c>
      <c r="G159" s="265">
        <f t="shared" si="113"/>
        <v>-1.4323873000984581E-2</v>
      </c>
      <c r="H159" s="50">
        <v>17.311786651611328</v>
      </c>
      <c r="I159" s="216">
        <v>-8.2907352447509766</v>
      </c>
      <c r="J159" s="50">
        <v>12480</v>
      </c>
      <c r="K159" s="46">
        <v>3</v>
      </c>
      <c r="L159" s="46">
        <v>1.4297597742657565E+22</v>
      </c>
      <c r="M159" s="46">
        <v>1.2373342389662204E+22</v>
      </c>
      <c r="N159" s="46">
        <v>195</v>
      </c>
      <c r="O159" s="46">
        <v>64</v>
      </c>
      <c r="P159" s="46">
        <v>0.38216443874748213</v>
      </c>
      <c r="Q159" s="46">
        <v>0.46615394005981808</v>
      </c>
      <c r="R159" s="46">
        <v>-9.8288241258150055E-2</v>
      </c>
      <c r="S159" s="51"/>
      <c r="T159" s="315">
        <f t="shared" si="114"/>
        <v>50.654259136637975</v>
      </c>
      <c r="U159" s="315">
        <f t="shared" si="147"/>
        <v>0.24027929736192277</v>
      </c>
      <c r="V159" s="350">
        <f t="shared" si="115"/>
        <v>1.0207383513554545E-5</v>
      </c>
      <c r="W159" s="350">
        <f t="shared" si="82"/>
        <v>1.2450692843478047E-5</v>
      </c>
      <c r="X159" s="350">
        <f t="shared" si="116"/>
        <v>1.610001336879633E-5</v>
      </c>
      <c r="Y159" s="360">
        <f t="shared" si="117"/>
        <v>50.752547377896128</v>
      </c>
      <c r="Z159" s="350">
        <f t="shared" si="118"/>
        <v>1.0186009921295685E-5</v>
      </c>
      <c r="AA159" s="350">
        <f t="shared" si="119"/>
        <v>1.2468184806084903E-5</v>
      </c>
      <c r="AB159" s="350">
        <f t="shared" si="120"/>
        <v>1.0186009921295685E-5</v>
      </c>
      <c r="AC159" s="350">
        <f t="shared" si="121"/>
        <v>1.2468184806084903E-5</v>
      </c>
      <c r="AD159" s="354">
        <f t="shared" si="83"/>
        <v>50.752547377896121</v>
      </c>
      <c r="AE159" s="354" t="str">
        <f t="shared" si="151"/>
        <v/>
      </c>
      <c r="AF159" s="354">
        <f t="shared" si="151"/>
        <v>50.752547377896121</v>
      </c>
      <c r="AG159" s="354" t="str">
        <f t="shared" si="151"/>
        <v/>
      </c>
      <c r="AH159" s="354" t="str">
        <f t="shared" si="151"/>
        <v/>
      </c>
      <c r="AI159" s="348">
        <f t="shared" si="148"/>
        <v>0.25095060470154351</v>
      </c>
      <c r="AJ159" s="355">
        <f t="shared" si="122"/>
        <v>1.610001336879633E-5</v>
      </c>
      <c r="AK159" s="359">
        <f t="shared" si="123"/>
        <v>128.97299162500724</v>
      </c>
      <c r="AL159" s="355">
        <f t="shared" si="124"/>
        <v>0.19729916250072393</v>
      </c>
      <c r="AM159" s="335">
        <f t="shared" si="125"/>
        <v>-16.995114315200809</v>
      </c>
      <c r="AN159" s="351">
        <f t="shared" si="84"/>
        <v>4.2206892282592232</v>
      </c>
      <c r="AQ159" s="266">
        <f t="shared" si="85"/>
        <v>24.766837825323798</v>
      </c>
      <c r="AR159" s="283">
        <f t="shared" si="86"/>
        <v>-0.3935810982697987</v>
      </c>
      <c r="BL159" s="258">
        <v>2.1919364929199219</v>
      </c>
      <c r="BM159" s="260">
        <v>139.04122924804687</v>
      </c>
      <c r="BN159">
        <v>17.109312057495117</v>
      </c>
      <c r="BO159" s="258">
        <v>6.1491003036499023</v>
      </c>
      <c r="BP159" s="258">
        <v>134.07170104980469</v>
      </c>
      <c r="BQ159" s="260">
        <v>76.0657958984375</v>
      </c>
      <c r="BR159" s="258">
        <v>66.629989624023437</v>
      </c>
      <c r="BT159" s="258">
        <v>81.970001220703125</v>
      </c>
      <c r="BU159" s="258">
        <v>12.410671234130859</v>
      </c>
      <c r="BV159" s="258">
        <v>7.545280933380127</v>
      </c>
      <c r="BW159" s="258">
        <v>67.139694213867188</v>
      </c>
      <c r="BX159" s="258">
        <v>76.630073547363281</v>
      </c>
      <c r="BY159" s="258">
        <v>13.529665946960449</v>
      </c>
      <c r="BZ159" s="258">
        <v>4.0347294807434082</v>
      </c>
      <c r="CA159" s="258">
        <v>276.18829345703125</v>
      </c>
      <c r="CC159" s="283">
        <f t="shared" si="87"/>
        <v>17.311786651611328</v>
      </c>
      <c r="CD159" s="283">
        <f t="shared" si="88"/>
        <v>-8.2907352447509766</v>
      </c>
      <c r="CF159" s="283">
        <f t="shared" si="126"/>
        <v>24.766837825323798</v>
      </c>
      <c r="CG159" s="272">
        <f t="shared" si="89"/>
        <v>25.672889285082679</v>
      </c>
      <c r="CH159" s="283">
        <f t="shared" si="127"/>
        <v>19.215180315925764</v>
      </c>
      <c r="CI159" s="272">
        <f t="shared" si="90"/>
        <v>-9.821220136913837</v>
      </c>
      <c r="CJ159" s="283">
        <f t="shared" si="128"/>
        <v>-1.8512563818849991E-2</v>
      </c>
      <c r="CK159" s="283">
        <f t="shared" si="129"/>
        <v>19.211887744516904</v>
      </c>
      <c r="CL159" s="283">
        <f t="shared" si="130"/>
        <v>-0.3557019336777289</v>
      </c>
      <c r="CM159" s="283">
        <f t="shared" si="131"/>
        <v>25.008424326925503</v>
      </c>
      <c r="CN159" s="283">
        <f t="shared" si="132"/>
        <v>-0.3557019336777289</v>
      </c>
      <c r="CO159" s="283">
        <f t="shared" si="91"/>
        <v>-202.45178001357758</v>
      </c>
      <c r="CP159" s="268">
        <f t="shared" si="92"/>
        <v>127</v>
      </c>
      <c r="CQ159" s="283">
        <f t="shared" si="133"/>
        <v>-7.5451780013577583</v>
      </c>
      <c r="CR159" s="283">
        <f t="shared" si="134"/>
        <v>27.96260508815417</v>
      </c>
      <c r="CS159" s="283">
        <f t="shared" si="135"/>
        <v>1.4441389772792743</v>
      </c>
      <c r="CT159" s="283">
        <f t="shared" si="136"/>
        <v>-186.88738287788473</v>
      </c>
      <c r="CU159" s="283">
        <f t="shared" si="93"/>
        <v>-15.564397135692843</v>
      </c>
      <c r="CV159" s="283">
        <f t="shared" si="137"/>
        <v>11.143560286430716</v>
      </c>
      <c r="CW159" s="283">
        <f t="shared" si="138"/>
        <v>19.210941459757471</v>
      </c>
      <c r="CX159" s="283">
        <f t="shared" si="139"/>
        <v>0.4035874171879249</v>
      </c>
      <c r="CZ159" s="283">
        <f t="shared" si="94"/>
        <v>12480</v>
      </c>
      <c r="DA159" s="283">
        <f t="shared" si="95"/>
        <v>1.4297597742657565E+22</v>
      </c>
      <c r="DB159" s="283">
        <f t="shared" si="96"/>
        <v>1.2373342389662204E+22</v>
      </c>
      <c r="DC159" s="286">
        <f t="shared" si="140"/>
        <v>1.145640844764228E+18</v>
      </c>
      <c r="DD159" s="286">
        <f t="shared" si="97"/>
        <v>9.914537171203689E+17</v>
      </c>
      <c r="DE159" s="282">
        <f t="shared" si="141"/>
        <v>6.7087144189683485E-5</v>
      </c>
      <c r="DF159" s="282">
        <f t="shared" si="98"/>
        <v>5.4712155449844898E-5</v>
      </c>
      <c r="DG159" s="283">
        <f t="shared" si="142"/>
        <v>39.198571962803648</v>
      </c>
      <c r="DH159" s="283">
        <f t="shared" si="143"/>
        <v>8.6568498135842554E-5</v>
      </c>
      <c r="DL159" s="258">
        <v>72.860488891601563</v>
      </c>
      <c r="DM159" s="258">
        <v>6.1036086082458496</v>
      </c>
      <c r="DN159" s="258">
        <v>2976</v>
      </c>
      <c r="DO159" s="258">
        <v>1.7262380630750777E+22</v>
      </c>
      <c r="DP159" s="258">
        <v>7.8786093197686053E+21</v>
      </c>
      <c r="DR159" s="50">
        <v>128</v>
      </c>
      <c r="DS159" s="46">
        <v>0.2431937492369674</v>
      </c>
      <c r="DT159" s="46">
        <v>0.21145159321206203</v>
      </c>
      <c r="DU159" s="46">
        <v>0.24099621535832011</v>
      </c>
      <c r="DV159" s="51">
        <v>0.20498107679160055</v>
      </c>
      <c r="DW159" s="287">
        <f t="shared" si="144"/>
        <v>0.32226538123083026</v>
      </c>
      <c r="DX159" s="287">
        <f t="shared" si="99"/>
        <v>126.99421369173498</v>
      </c>
      <c r="DY159" s="281">
        <f t="shared" si="100"/>
        <v>41.042720016351126</v>
      </c>
      <c r="DZ159" s="287">
        <f t="shared" si="101"/>
        <v>41.006238349344613</v>
      </c>
      <c r="EA159" s="287">
        <f t="shared" si="102"/>
        <v>40.996080918197954</v>
      </c>
      <c r="EB159" s="287">
        <f t="shared" si="103"/>
        <v>41.030038674839034</v>
      </c>
      <c r="EC159" s="287">
        <f t="shared" si="104"/>
        <v>41.171663508176124</v>
      </c>
      <c r="ED159" s="287">
        <f t="shared" si="145"/>
        <v>-0.63627799921842154</v>
      </c>
      <c r="EE159" s="287">
        <f t="shared" si="105"/>
        <v>1.0157431146659235E-2</v>
      </c>
      <c r="EF159" s="287">
        <f t="shared" si="106"/>
        <v>-2.3800325494420349E-2</v>
      </c>
      <c r="EG159" s="287">
        <f t="shared" si="107"/>
        <v>-2.3800325494420349E-2</v>
      </c>
      <c r="EH159" s="281">
        <f t="shared" si="146"/>
        <v>4.6639098153171687E-2</v>
      </c>
      <c r="EI159" s="281">
        <f t="shared" si="108"/>
        <v>1.2681341512092104E-2</v>
      </c>
      <c r="EJ159" s="281">
        <f t="shared" si="109"/>
        <v>-0.12894349182499809</v>
      </c>
    </row>
    <row r="160" spans="3:140" x14ac:dyDescent="0.25">
      <c r="C160" s="50">
        <f t="shared" si="110"/>
        <v>128</v>
      </c>
      <c r="D160" s="51">
        <v>4.8708386818836606</v>
      </c>
      <c r="E160" s="260">
        <f t="shared" si="111"/>
        <v>13.752074926775569</v>
      </c>
      <c r="F160" s="265">
        <f t="shared" si="112"/>
        <v>12.210586541192907</v>
      </c>
      <c r="G160" s="265">
        <f t="shared" si="113"/>
        <v>-1.3903548946743054E-2</v>
      </c>
      <c r="H160" s="50">
        <v>17.150651931762695</v>
      </c>
      <c r="I160" s="216">
        <v>-8.2907352447509766</v>
      </c>
      <c r="J160" s="50">
        <v>12864</v>
      </c>
      <c r="K160" s="46">
        <v>3</v>
      </c>
      <c r="L160" s="46">
        <v>1.4600820725184696E+22</v>
      </c>
      <c r="M160" s="46">
        <v>1.2634483095146594E+22</v>
      </c>
      <c r="N160" s="46">
        <v>201</v>
      </c>
      <c r="O160" s="46">
        <v>64</v>
      </c>
      <c r="P160" s="46">
        <v>0.39052676554965515</v>
      </c>
      <c r="Q160" s="46">
        <v>0.47585912226088017</v>
      </c>
      <c r="R160" s="46">
        <v>-7.7552625698331656E-2</v>
      </c>
      <c r="S160" s="51"/>
      <c r="T160" s="315">
        <f t="shared" si="114"/>
        <v>50.625052054843415</v>
      </c>
      <c r="U160" s="315">
        <f t="shared" si="147"/>
        <v>-2.9207081794559997E-2</v>
      </c>
      <c r="V160" s="350">
        <f t="shared" si="115"/>
        <v>1.0119370997866272E-5</v>
      </c>
      <c r="W160" s="350">
        <f t="shared" ref="W160:W223" si="152">IF(Q160&lt;&gt;"",Q160/$J160/$K160,"")</f>
        <v>1.2330512081801413E-5</v>
      </c>
      <c r="X160" s="350">
        <f t="shared" si="116"/>
        <v>1.595127573556133E-5</v>
      </c>
      <c r="Y160" s="360">
        <f t="shared" si="117"/>
        <v>50.702604680541747</v>
      </c>
      <c r="Z160" s="350">
        <f t="shared" si="118"/>
        <v>1.010267178501447E-5</v>
      </c>
      <c r="AA160" s="350">
        <f t="shared" si="119"/>
        <v>1.2344197843366744E-5</v>
      </c>
      <c r="AB160" s="350">
        <f t="shared" si="120"/>
        <v>1.010267178501447E-5</v>
      </c>
      <c r="AC160" s="350">
        <f t="shared" si="121"/>
        <v>1.2344197843366744E-5</v>
      </c>
      <c r="AD160" s="354">
        <f t="shared" ref="AD160:AD223" si="153">IF(AB160&lt;&gt;"",180*ATAN2(AB160,AC160)/PI(),"")</f>
        <v>50.702604680541754</v>
      </c>
      <c r="AE160" s="354" t="str">
        <f t="shared" si="151"/>
        <v/>
      </c>
      <c r="AF160" s="354">
        <f t="shared" si="151"/>
        <v>50.702604680541754</v>
      </c>
      <c r="AG160" s="354" t="str">
        <f t="shared" si="151"/>
        <v/>
      </c>
      <c r="AH160" s="354" t="str">
        <f t="shared" si="151"/>
        <v/>
      </c>
      <c r="AI160" s="348">
        <f t="shared" si="148"/>
        <v>-4.9942697354367738E-2</v>
      </c>
      <c r="AJ160" s="355">
        <f t="shared" si="122"/>
        <v>1.595127573556133E-5</v>
      </c>
      <c r="AK160" s="359">
        <f t="shared" si="123"/>
        <v>128.05141508468341</v>
      </c>
      <c r="AL160" s="355">
        <f t="shared" si="124"/>
        <v>5.1415084683412715E-3</v>
      </c>
      <c r="AM160" s="335">
        <f t="shared" si="125"/>
        <v>-17.075730601002444</v>
      </c>
      <c r="AN160" s="351">
        <f t="shared" ref="AN160:AN223" si="154">20*LOG10(AJ160/(($AB$30^2+$AC$30^2)^0.5))</f>
        <v>4.1400729424575875</v>
      </c>
      <c r="AQ160" s="266">
        <f t="shared" ref="AQ160:AQ223" si="155">IF(H160&lt;&gt;"",20*LOG10(H160),"")</f>
        <v>24.685612662486413</v>
      </c>
      <c r="AR160" s="283">
        <f t="shared" ref="AR160:AR223" si="156">IF(I160&lt;&gt;"",I160-(AR$27*C160+AR$28),"")</f>
        <v>-0.73110216645637394</v>
      </c>
      <c r="BL160" s="258">
        <v>1.7761186361312866</v>
      </c>
      <c r="BM160" s="260">
        <v>21.362262725830078</v>
      </c>
      <c r="BN160">
        <v>17.789316177368164</v>
      </c>
      <c r="BO160" s="258">
        <v>9.0920877456665039</v>
      </c>
      <c r="BP160" s="258">
        <v>134.35505676269531</v>
      </c>
      <c r="BQ160" s="260">
        <v>65.572433471679688</v>
      </c>
      <c r="BR160" s="258">
        <v>49.255435943603516</v>
      </c>
      <c r="BT160" s="258">
        <v>81.391868591308594</v>
      </c>
      <c r="BU160" s="258">
        <v>13.529665946960449</v>
      </c>
      <c r="BV160" s="258">
        <v>7.4632487297058105</v>
      </c>
      <c r="BW160" s="258">
        <v>68.258689880371094</v>
      </c>
      <c r="BX160" s="258">
        <v>76.333198547363281</v>
      </c>
      <c r="BY160" s="258">
        <v>13.529665946960449</v>
      </c>
      <c r="BZ160" s="258">
        <v>4.0574350357055664</v>
      </c>
      <c r="CA160" s="258">
        <v>276.39175415039062</v>
      </c>
      <c r="CC160" s="283">
        <f t="shared" ref="CC160:CC223" si="157">IF(H160&lt;&gt;"",H160,"")</f>
        <v>17.150651931762695</v>
      </c>
      <c r="CD160" s="283">
        <f t="shared" ref="CD160:CD223" si="158">IF(I160&lt;&gt;"",I160,"")</f>
        <v>-8.2907352447509766</v>
      </c>
      <c r="CF160" s="283">
        <f t="shared" si="126"/>
        <v>24.685612662486413</v>
      </c>
      <c r="CG160" s="272">
        <f t="shared" ref="CG160:CG223" si="159">IF(C160&lt;&gt;"",$CK$27*C160^6+$CL$27*C160^5+$CM$27*C160^4+$CN$27*C160^3+$CO$27*C160^2+$CP$27*C160+$CQ$27,"")</f>
        <v>25.656208892043811</v>
      </c>
      <c r="CH160" s="283">
        <f t="shared" si="127"/>
        <v>19.178314869799877</v>
      </c>
      <c r="CI160" s="272">
        <f t="shared" ref="CI160:CI223" si="160">IF(C160&lt;&gt;"",$CK$28*C160^6+$CL$28*C160^5+$CM$28*C160^4+$CN$28*C160^3+$CO$28*C160^2+$CP$28*C160+$CQ$28,"")</f>
        <v>-9.2694203598293541</v>
      </c>
      <c r="CJ160" s="283">
        <f t="shared" si="128"/>
        <v>-1.7472445743285332E-2</v>
      </c>
      <c r="CK160" s="283">
        <f t="shared" si="129"/>
        <v>19.175387505303533</v>
      </c>
      <c r="CL160" s="283">
        <f t="shared" si="130"/>
        <v>-0.33507501643094262</v>
      </c>
      <c r="CM160" s="283">
        <f t="shared" si="131"/>
        <v>24.971924087712132</v>
      </c>
      <c r="CN160" s="283">
        <f t="shared" si="132"/>
        <v>-0.33507501643094262</v>
      </c>
      <c r="CO160" s="283">
        <f t="shared" ref="CO160:CO223" si="161">IF(C160&lt;&gt;"",10*CQ160-C160,"")</f>
        <v>-199.18079862618583</v>
      </c>
      <c r="CP160" s="268">
        <f t="shared" ref="CP160:CP223" si="162">C160</f>
        <v>128</v>
      </c>
      <c r="CQ160" s="283">
        <f t="shared" si="133"/>
        <v>-7.1180798626185835</v>
      </c>
      <c r="CR160" s="283">
        <f t="shared" si="134"/>
        <v>27.949821974291559</v>
      </c>
      <c r="CS160" s="283">
        <f t="shared" si="135"/>
        <v>1.4469149681849727</v>
      </c>
      <c r="CT160" s="283">
        <f t="shared" si="136"/>
        <v>-183.71262603364119</v>
      </c>
      <c r="CU160" s="283">
        <f t="shared" ref="CU160:CU223" si="163">IF(CV160&lt;&gt;"",10*CV160-C160,"")</f>
        <v>-15.468172592544633</v>
      </c>
      <c r="CV160" s="283">
        <f t="shared" si="137"/>
        <v>11.253182740745537</v>
      </c>
      <c r="CW160" s="283">
        <f t="shared" si="138"/>
        <v>19.174000502117565</v>
      </c>
      <c r="CX160" s="283">
        <f t="shared" si="139"/>
        <v>0.4067751098364138</v>
      </c>
      <c r="CZ160" s="283">
        <f t="shared" ref="CZ160:CZ223" si="164">IF(J160&lt;&gt;"",J160,"")</f>
        <v>12864</v>
      </c>
      <c r="DA160" s="283">
        <f t="shared" ref="DA160:DA223" si="165">IF(L160&lt;&gt;"",L160,"")</f>
        <v>1.4600820725184696E+22</v>
      </c>
      <c r="DB160" s="283">
        <f t="shared" ref="DB160:DB223" si="166">IF(M160&lt;&gt;"",M160,"")</f>
        <v>1.2634483095146594E+22</v>
      </c>
      <c r="DC160" s="286">
        <f t="shared" si="140"/>
        <v>1.1350140489105019E+18</v>
      </c>
      <c r="DD160" s="286">
        <f t="shared" ref="DD160:DD223" si="167">IF(DB160&lt;&gt;"",DB160/$CZ160,"")</f>
        <v>9.8215820080430618E+17</v>
      </c>
      <c r="DE160" s="282">
        <f t="shared" si="141"/>
        <v>6.6518676478047626E-5</v>
      </c>
      <c r="DF160" s="282">
        <f t="shared" ref="DF160:DF223" si="168">IF(DD160&lt;&gt;"",(DD160+DJ$31)/$DC$31,"")</f>
        <v>5.4214902941995777E-5</v>
      </c>
      <c r="DG160" s="283">
        <f t="shared" si="142"/>
        <v>39.181163200062002</v>
      </c>
      <c r="DH160" s="283">
        <f t="shared" si="143"/>
        <v>8.5813693670656018E-5</v>
      </c>
      <c r="DL160" s="258">
        <v>72.516731262207031</v>
      </c>
      <c r="DM160" s="258">
        <v>6.1036086082458496</v>
      </c>
      <c r="DN160" s="258">
        <v>2976</v>
      </c>
      <c r="DO160" s="258">
        <v>1.7181674893956484E+22</v>
      </c>
      <c r="DP160" s="258">
        <v>7.8420035034369082E+21</v>
      </c>
      <c r="DR160" s="50">
        <v>127</v>
      </c>
      <c r="DS160" s="46">
        <v>0.24038578928091808</v>
      </c>
      <c r="DT160" s="46">
        <v>0.20937614454889514</v>
      </c>
      <c r="DU160" s="46">
        <v>0.24014161884995727</v>
      </c>
      <c r="DV160" s="51">
        <v>0.20522524722256136</v>
      </c>
      <c r="DW160" s="287">
        <f t="shared" si="144"/>
        <v>0.31878471982573098</v>
      </c>
      <c r="DX160" s="287">
        <f t="shared" ref="DX160:DX223" si="169">255*DW160/DW$32</f>
        <v>125.6225992273469</v>
      </c>
      <c r="DY160" s="281">
        <f t="shared" ref="DY160:DY223" si="170">$EA$30*DR160^6+$EB$30*DR160^5+$EC$30*DR160^4+$ED$30*DR160^3+$EE$30*DR160^2+$EF$30*DR160+$EG$30</f>
        <v>41.031383621846018</v>
      </c>
      <c r="DZ160" s="287">
        <f t="shared" ref="DZ160:DZ223" si="171">180*ATAN2(DS160,DT160)/PI()</f>
        <v>41.055881288094398</v>
      </c>
      <c r="EA160" s="287">
        <f t="shared" ref="EA160:EA223" si="172">$DX$30*DR160^2+$DY$30*DR160+$DZ$30</f>
        <v>40.987870155835758</v>
      </c>
      <c r="EB160" s="287">
        <f t="shared" ref="EB160:EB223" si="173">$DX$29*DR160^2+$DY$29*DR160+$DZ$29</f>
        <v>41.01844333357694</v>
      </c>
      <c r="EC160" s="287">
        <f t="shared" ref="EC160:EC223" si="174">$DX$28*DR160^2+$DY$28*DR160+$DZ$28</f>
        <v>41.155443375742486</v>
      </c>
      <c r="ED160" s="287">
        <f t="shared" si="145"/>
        <v>-0.58663506046863745</v>
      </c>
      <c r="EE160" s="287">
        <f t="shared" ref="EE160:EE223" si="175">DZ160-EA160</f>
        <v>6.8011132258639861E-2</v>
      </c>
      <c r="EF160" s="287">
        <f t="shared" ref="EF160:EF223" si="176">DZ160-EB160</f>
        <v>3.7437954517457683E-2</v>
      </c>
      <c r="EG160" s="287">
        <f t="shared" ref="EG160:EG223" si="177">DZ160-EB160</f>
        <v>3.7437954517457683E-2</v>
      </c>
      <c r="EH160" s="281">
        <f t="shared" si="146"/>
        <v>4.3513466010260515E-2</v>
      </c>
      <c r="EI160" s="281">
        <f t="shared" ref="EI160:EI223" si="178">$DY160-EB160</f>
        <v>1.2940288269078337E-2</v>
      </c>
      <c r="EJ160" s="281">
        <f t="shared" ref="EJ160:EJ223" si="179">$DY160-EC160</f>
        <v>-0.12405975389646784</v>
      </c>
    </row>
    <row r="161" spans="3:140" x14ac:dyDescent="0.25">
      <c r="C161" s="50">
        <f t="shared" ref="C161:C224" si="180">IF(C160&lt;&gt;"",IF(C160+aptStep*10&gt;600,"",C160+aptStep*10),"")</f>
        <v>129</v>
      </c>
      <c r="D161" s="51">
        <v>4.5110941958588953</v>
      </c>
      <c r="E161" s="260">
        <f t="shared" ref="E161:E224" si="181">IF(D161&lt;&gt;"",20*LOG10(D161),"")</f>
        <v>13.085637913333626</v>
      </c>
      <c r="F161" s="265">
        <f t="shared" ref="F161:F224" si="182">IF(C161&lt;&gt;"",$B$23*C161^6+$C$23*C161^5+$D$23*C161^4+$E$23*C161^3+$F$23*C161^2+$G$23*C161^1+$H$23,"")</f>
        <v>12.196892317182131</v>
      </c>
      <c r="G161" s="265">
        <f t="shared" ref="G161:G224" si="183">IF(C161&lt;&gt;"",$C$24*C161^5+$D$24*C161^4+$E$24*C161^3+$F$24*C161^2+$G$24*C161^1+$H$24,"")</f>
        <v>-1.3485248307437907E-2</v>
      </c>
      <c r="H161" s="50">
        <v>17.204364776611328</v>
      </c>
      <c r="I161" s="216">
        <v>-11.13908576965332</v>
      </c>
      <c r="J161" s="50">
        <v>11584</v>
      </c>
      <c r="K161" s="46">
        <v>3</v>
      </c>
      <c r="L161" s="46">
        <v>1.3248423164331753E+22</v>
      </c>
      <c r="M161" s="46">
        <v>1.1343767775986435E+22</v>
      </c>
      <c r="N161" s="46">
        <v>181</v>
      </c>
      <c r="O161" s="46">
        <v>64</v>
      </c>
      <c r="P161" s="46">
        <v>0.35481901971555879</v>
      </c>
      <c r="Q161" s="46">
        <v>0.42751632790087285</v>
      </c>
      <c r="R161" s="46">
        <v>-0.15611355275558303</v>
      </c>
      <c r="S161" s="51"/>
      <c r="T161" s="315">
        <f t="shared" ref="T161:T224" si="184">IF(P161&lt;&gt;"",180*ATAN2(P161,Q161)/PI(),"")</f>
        <v>50.308876851439578</v>
      </c>
      <c r="U161" s="315">
        <f t="shared" si="147"/>
        <v>-0.3161752034038372</v>
      </c>
      <c r="V161" s="350">
        <f t="shared" ref="V161:V224" si="185">IF(P161&lt;&gt;"",P161/$J161/$K161,"")</f>
        <v>1.0210031644669624E-5</v>
      </c>
      <c r="W161" s="350">
        <f t="shared" si="152"/>
        <v>1.2301920116852925E-5</v>
      </c>
      <c r="X161" s="350">
        <f t="shared" ref="X161:X224" si="186">(V161^2+W161^2)^0.5</f>
        <v>1.5986931686430194E-5</v>
      </c>
      <c r="Y161" s="360">
        <f t="shared" ref="Y161:Y224" si="187">IF(V161&lt;&gt;"",T161-$T$30*R161,"")</f>
        <v>50.464990404195163</v>
      </c>
      <c r="Z161" s="350">
        <f t="shared" ref="Z161:Z224" si="188">X161*COS(PI()*Y161/180)</f>
        <v>1.0176474800289887E-5</v>
      </c>
      <c r="AA161" s="350">
        <f t="shared" ref="AA161:AA224" si="189">X161*SIN(PI()*Y161/180)</f>
        <v>1.232969364524726E-5</v>
      </c>
      <c r="AB161" s="350">
        <f t="shared" ref="AB161:AB224" si="190">IF($K161=1,Z161+AF$18,IF($K161=3,Z161+AF$19,IF($K161=6,Z161+AF$20,IF($K161=12,Z161+AF$21,""))))</f>
        <v>1.0176474800289887E-5</v>
      </c>
      <c r="AC161" s="350">
        <f t="shared" ref="AC161:AC224" si="191">IF($K161=1,AA161+AG$18,IF($K161=3,AA161+AG$19,IF($K161=6,AA161+AG$20,IF($K161=12,AA161+AG$21,""))))</f>
        <v>1.232969364524726E-5</v>
      </c>
      <c r="AD161" s="354">
        <f t="shared" si="153"/>
        <v>50.464990404195163</v>
      </c>
      <c r="AE161" s="354" t="str">
        <f t="shared" si="151"/>
        <v/>
      </c>
      <c r="AF161" s="354">
        <f t="shared" si="151"/>
        <v>50.464990404195163</v>
      </c>
      <c r="AG161" s="354" t="str">
        <f t="shared" si="151"/>
        <v/>
      </c>
      <c r="AH161" s="354" t="str">
        <f t="shared" si="151"/>
        <v/>
      </c>
      <c r="AI161" s="348">
        <f t="shared" si="148"/>
        <v>-0.23761427634659071</v>
      </c>
      <c r="AJ161" s="355">
        <f t="shared" ref="AJ161:AJ224" si="192">IF(V161&lt;&gt;"",(V161^2+W161^2)^0.5,"")</f>
        <v>1.5986931686430194E-5</v>
      </c>
      <c r="AK161" s="359">
        <f t="shared" ref="AK161:AK224" si="193">IF(K161=1,$Q$25*AE161+$R$25,IF(K161=3,$Q$26*AF161+$R$26,IF(K161=6,$Q$27*AG161+$R$27,IF(K161=12,$Q$28*AH161+$R$28,""))))</f>
        <v>123.66679522378058</v>
      </c>
      <c r="AL161" s="355">
        <f t="shared" ref="AL161:AL224" si="194">(AK161-C161)/10</f>
        <v>-0.53332047762194179</v>
      </c>
      <c r="AM161" s="335">
        <f t="shared" ref="AM161:AM224" si="195">20*LOG10(AJ161/AM$30)</f>
        <v>-17.056336664532402</v>
      </c>
      <c r="AN161" s="351">
        <f t="shared" si="154"/>
        <v>4.1594668789276295</v>
      </c>
      <c r="AQ161" s="266">
        <f t="shared" si="155"/>
        <v>24.712772842707299</v>
      </c>
      <c r="AR161" s="283">
        <f t="shared" si="156"/>
        <v>-3.9169737595452929</v>
      </c>
      <c r="BL161" s="258">
        <v>1.8897548913955688</v>
      </c>
      <c r="BM161" s="260">
        <v>106.57437133789062</v>
      </c>
      <c r="BN161">
        <v>15.732145309448242</v>
      </c>
      <c r="BO161" s="258">
        <v>10.43212890625</v>
      </c>
      <c r="BP161" s="258">
        <v>134.07170104980469</v>
      </c>
      <c r="BQ161" s="260">
        <v>55.245227813720703</v>
      </c>
      <c r="BR161" s="258">
        <v>35.753025054931641</v>
      </c>
      <c r="BT161" s="258">
        <v>80.891860961914063</v>
      </c>
      <c r="BU161" s="258">
        <v>13.427939414978027</v>
      </c>
      <c r="BV161" s="258">
        <v>7.3975739479064941</v>
      </c>
      <c r="BW161" s="258">
        <v>68.156967163085938</v>
      </c>
      <c r="BX161" s="258">
        <v>75.594902038574219</v>
      </c>
      <c r="BY161" s="258">
        <v>14.750388145446777</v>
      </c>
      <c r="BZ161" s="258">
        <v>4.0584115982055664</v>
      </c>
      <c r="CA161" s="258">
        <v>279.74874877929687</v>
      </c>
      <c r="CC161" s="283">
        <f t="shared" si="157"/>
        <v>17.204364776611328</v>
      </c>
      <c r="CD161" s="283">
        <f t="shared" si="158"/>
        <v>-11.13908576965332</v>
      </c>
      <c r="CF161" s="283">
        <f t="shared" ref="CF161:CF224" si="196">IF(CC161&lt;&gt;"",20*LOG10(CC161),"")</f>
        <v>24.712772842707299</v>
      </c>
      <c r="CG161" s="272">
        <f t="shared" si="159"/>
        <v>25.639945698359217</v>
      </c>
      <c r="CH161" s="283">
        <f t="shared" ref="CH161:CH224" si="197">IF(CG161&lt;&gt;"",10^(CG161/20),"")</f>
        <v>19.142439576905058</v>
      </c>
      <c r="CI161" s="272">
        <f t="shared" si="160"/>
        <v>-8.7181694105399146</v>
      </c>
      <c r="CJ161" s="283">
        <f t="shared" ref="CJ161:CJ224" si="198">IF(CI161&lt;&gt;"",CJ$30*CI161,"")</f>
        <v>-1.643336218374207E-2</v>
      </c>
      <c r="CK161" s="283">
        <f t="shared" ref="CK161:CK224" si="199">IF(CH161&lt;&gt;"",CH161*COS(CJ161),"")</f>
        <v>19.139854875555329</v>
      </c>
      <c r="CL161" s="283">
        <f t="shared" ref="CL161:CL224" si="200">IF(CH161&lt;&gt;"",CH161*SIN(CJ161),"")</f>
        <v>-0.31456048407575349</v>
      </c>
      <c r="CM161" s="283">
        <f t="shared" ref="CM161:CM224" si="201">IF(CK161&lt;&gt;"",CK161+CM$31,"")</f>
        <v>24.936391457963929</v>
      </c>
      <c r="CN161" s="283">
        <f t="shared" ref="CN161:CN224" si="202">IF(CL161&lt;&gt;"",CL161+CN$31,"")</f>
        <v>-0.31456048407575349</v>
      </c>
      <c r="CO161" s="283">
        <f t="shared" si="161"/>
        <v>-195.91853121982112</v>
      </c>
      <c r="CP161" s="268">
        <f t="shared" si="162"/>
        <v>129</v>
      </c>
      <c r="CQ161" s="283">
        <f t="shared" ref="CQ161:CQ224" si="203">IF(CM161&lt;&gt;"",(ATAN2(CM161,CN161))/$CJ$30,"")</f>
        <v>-6.6918531219821116</v>
      </c>
      <c r="CR161" s="283">
        <f t="shared" ref="CR161:CR224" si="204">IF(CM161&lt;&gt;"",10*LOG10(CM161*CM161+CN161*CN161),"")</f>
        <v>27.937363160212236</v>
      </c>
      <c r="CS161" s="283">
        <f t="shared" ref="CS161:CS224" si="205">IF(CH161&lt;&gt;"",CS$31/CH161,"")</f>
        <v>1.4496266653053418</v>
      </c>
      <c r="CT161" s="283">
        <f t="shared" ref="CT161:CT224" si="206">IF(CQ161&lt;&gt;"",$CT$27*CQ161^2+$CU$27*CQ161+$CV$27,"")</f>
        <v>-180.55142085573777</v>
      </c>
      <c r="CU161" s="283">
        <f t="shared" si="163"/>
        <v>-15.367110364083345</v>
      </c>
      <c r="CV161" s="283">
        <f t="shared" ref="CV161:CV224" si="207">IF(CQ161&lt;&gt;"",CQ161-CT161/10,"")</f>
        <v>11.363288963591666</v>
      </c>
      <c r="CW161" s="283">
        <f t="shared" ref="CW161:CW224" si="208">IF(CH161&lt;&gt;"",CH161*COS($CJ$30*$CV161),"")</f>
        <v>19.138048601214042</v>
      </c>
      <c r="CX161" s="283">
        <f t="shared" ref="CX161:CX224" si="209">IF(CH161&lt;&gt;"",CH161*SIN($CJ$30*$CV161),"")</f>
        <v>0.40998621078075137</v>
      </c>
      <c r="CZ161" s="283">
        <f t="shared" si="164"/>
        <v>11584</v>
      </c>
      <c r="DA161" s="283">
        <f t="shared" si="165"/>
        <v>1.3248423164331753E+22</v>
      </c>
      <c r="DB161" s="283">
        <f t="shared" si="166"/>
        <v>1.1343767775986435E+22</v>
      </c>
      <c r="DC161" s="286">
        <f t="shared" ref="DC161:DC224" si="210">IF(DA161&lt;&gt;"",DA161/$CZ161,"")</f>
        <v>1.1436829389098543E+18</v>
      </c>
      <c r="DD161" s="286">
        <f t="shared" si="167"/>
        <v>9.7926172099330406E+17</v>
      </c>
      <c r="DE161" s="282">
        <f t="shared" ref="DE161:DE224" si="211">IF(DC161&lt;&gt;"",(DC161+DI$31)/$DC$31,"")</f>
        <v>6.698240836188042E-5</v>
      </c>
      <c r="DF161" s="282">
        <f t="shared" si="168"/>
        <v>5.4059959224940884E-5</v>
      </c>
      <c r="DG161" s="283">
        <f t="shared" ref="DG161:DG224" si="212">IF(DE161&lt;&gt;"",180*ATAN2(DE161,DF161)/PI(),"")</f>
        <v>38.906200376273652</v>
      </c>
      <c r="DH161" s="283">
        <f t="shared" ref="DH161:DH224" si="213">IF(DE161&lt;&gt;"",(DE161^2+DF161^2)^0.5,"")</f>
        <v>8.6076258174713765E-5</v>
      </c>
      <c r="DL161" s="258">
        <v>72.1456298828125</v>
      </c>
      <c r="DM161" s="258">
        <v>6.7139697074890137</v>
      </c>
      <c r="DN161" s="258">
        <v>3232</v>
      </c>
      <c r="DO161" s="258">
        <v>1.7084251540254802E+22</v>
      </c>
      <c r="DP161" s="258">
        <v>7.8120270869133127E+21</v>
      </c>
      <c r="DR161" s="50">
        <v>126</v>
      </c>
      <c r="DS161" s="46">
        <v>0.238554511048712</v>
      </c>
      <c r="DT161" s="46">
        <v>0.20815529239409108</v>
      </c>
      <c r="DU161" s="46">
        <v>0.23818825540227079</v>
      </c>
      <c r="DV161" s="51">
        <v>0.20058600903430596</v>
      </c>
      <c r="DW161" s="287">
        <f t="shared" ref="DW161:DW224" si="214">(DS161^2+DT161^2)^0.5</f>
        <v>0.3166020854216845</v>
      </c>
      <c r="DX161" s="287">
        <f t="shared" si="169"/>
        <v>124.76249461772433</v>
      </c>
      <c r="DY161" s="281">
        <f t="shared" si="170"/>
        <v>41.019896094900176</v>
      </c>
      <c r="DZ161" s="287">
        <f t="shared" si="171"/>
        <v>41.106945289681406</v>
      </c>
      <c r="EA161" s="287">
        <f t="shared" si="172"/>
        <v>40.979591949126956</v>
      </c>
      <c r="EB161" s="287">
        <f t="shared" si="173"/>
        <v>41.00670218960682</v>
      </c>
      <c r="EC161" s="287">
        <f t="shared" si="174"/>
        <v>41.138943527995629</v>
      </c>
      <c r="ED161" s="287">
        <f t="shared" ref="ED161:ED224" si="215">DZ161-DZ$32</f>
        <v>-0.53557105888162937</v>
      </c>
      <c r="EE161" s="287">
        <f t="shared" si="175"/>
        <v>0.1273533405544498</v>
      </c>
      <c r="EF161" s="287">
        <f t="shared" si="176"/>
        <v>0.10024310007458581</v>
      </c>
      <c r="EG161" s="287">
        <f t="shared" si="177"/>
        <v>0.10024310007458581</v>
      </c>
      <c r="EH161" s="281">
        <f t="shared" ref="EH161:EH224" si="216">$DY161-EA161</f>
        <v>4.0304145773220057E-2</v>
      </c>
      <c r="EI161" s="281">
        <f t="shared" si="178"/>
        <v>1.3193905293356067E-2</v>
      </c>
      <c r="EJ161" s="281">
        <f t="shared" si="179"/>
        <v>-0.11904743309545296</v>
      </c>
    </row>
    <row r="162" spans="3:140" x14ac:dyDescent="0.25">
      <c r="C162" s="50">
        <f t="shared" si="180"/>
        <v>130</v>
      </c>
      <c r="D162" s="51">
        <v>6.5823551344685534</v>
      </c>
      <c r="E162" s="260">
        <f t="shared" si="181"/>
        <v>16.367626197208192</v>
      </c>
      <c r="F162" s="265">
        <f t="shared" si="182"/>
        <v>12.183615322443327</v>
      </c>
      <c r="G162" s="265">
        <f t="shared" si="183"/>
        <v>-1.3069113975326611E-2</v>
      </c>
      <c r="H162" s="50">
        <v>16.91236686706543</v>
      </c>
      <c r="I162" s="216">
        <v>-8.7993688583374023</v>
      </c>
      <c r="J162" s="50">
        <v>12480</v>
      </c>
      <c r="K162" s="46">
        <v>3</v>
      </c>
      <c r="L162" s="46">
        <v>1.3978810082320108E+22</v>
      </c>
      <c r="M162" s="46">
        <v>1.2074154693974787E+22</v>
      </c>
      <c r="N162" s="46">
        <v>195</v>
      </c>
      <c r="O162" s="46">
        <v>64</v>
      </c>
      <c r="P162" s="46">
        <v>0.37392418970884456</v>
      </c>
      <c r="Q162" s="46">
        <v>0.45467863028749311</v>
      </c>
      <c r="R162" s="46">
        <v>-9.8288241258150055E-2</v>
      </c>
      <c r="S162" s="51"/>
      <c r="T162" s="315">
        <f t="shared" si="184"/>
        <v>50.566385290644739</v>
      </c>
      <c r="U162" s="315">
        <f t="shared" ref="U162:U225" si="217">IF(T162&lt;&gt;"",T162-T161,"")</f>
        <v>0.25750843920516076</v>
      </c>
      <c r="V162" s="350">
        <f t="shared" si="185"/>
        <v>9.9872913917960609E-6</v>
      </c>
      <c r="W162" s="350">
        <f t="shared" si="152"/>
        <v>1.2144194185029197E-5</v>
      </c>
      <c r="X162" s="350">
        <f t="shared" si="186"/>
        <v>1.5723467866483547E-5</v>
      </c>
      <c r="Y162" s="360">
        <f t="shared" si="187"/>
        <v>50.664673531902892</v>
      </c>
      <c r="Z162" s="350">
        <f t="shared" si="188"/>
        <v>9.9664439072943263E-6</v>
      </c>
      <c r="AA162" s="350">
        <f t="shared" si="189"/>
        <v>1.2161309041015957E-5</v>
      </c>
      <c r="AB162" s="350">
        <f t="shared" si="190"/>
        <v>9.9664439072943263E-6</v>
      </c>
      <c r="AC162" s="350">
        <f t="shared" si="191"/>
        <v>1.2161309041015957E-5</v>
      </c>
      <c r="AD162" s="354">
        <f t="shared" si="153"/>
        <v>50.664673531902878</v>
      </c>
      <c r="AE162" s="354" t="str">
        <f t="shared" si="151"/>
        <v/>
      </c>
      <c r="AF162" s="354">
        <f t="shared" si="151"/>
        <v>50.664673531902878</v>
      </c>
      <c r="AG162" s="354" t="str">
        <f t="shared" si="151"/>
        <v/>
      </c>
      <c r="AH162" s="354" t="str">
        <f t="shared" si="151"/>
        <v/>
      </c>
      <c r="AI162" s="348">
        <f t="shared" ref="AI162:AI225" si="218">IF(AD162&lt;&gt;"",AD162-AD161,"")</f>
        <v>0.1996831277077149</v>
      </c>
      <c r="AJ162" s="355">
        <f t="shared" si="192"/>
        <v>1.5723467866483547E-5</v>
      </c>
      <c r="AK162" s="359">
        <f t="shared" si="193"/>
        <v>127.35148379172404</v>
      </c>
      <c r="AL162" s="355">
        <f t="shared" si="194"/>
        <v>-0.26485162082759645</v>
      </c>
      <c r="AM162" s="335">
        <f t="shared" si="195"/>
        <v>-17.200672299194672</v>
      </c>
      <c r="AN162" s="351">
        <f t="shared" si="154"/>
        <v>4.0151312442653619</v>
      </c>
      <c r="AQ162" s="266">
        <f t="shared" si="155"/>
        <v>24.564087817684715</v>
      </c>
      <c r="AR162" s="283">
        <f t="shared" si="156"/>
        <v>-1.9147779164159502</v>
      </c>
      <c r="BL162" s="258">
        <v>2.0691590309143066</v>
      </c>
      <c r="BM162" s="260">
        <v>145.90756225585937</v>
      </c>
      <c r="BN162">
        <v>9.6595954895019531</v>
      </c>
      <c r="BO162" s="258">
        <v>4.2054934501647949</v>
      </c>
      <c r="BP162" s="258">
        <v>133.99166870117187</v>
      </c>
      <c r="BQ162" s="260">
        <v>45.814800262451172</v>
      </c>
      <c r="BR162" s="258">
        <v>17.568244934082031</v>
      </c>
      <c r="BT162" s="258">
        <v>80.489509582519531</v>
      </c>
      <c r="BU162" s="258">
        <v>12.105490684509277</v>
      </c>
      <c r="BV162" s="258">
        <v>7.3616847991943359</v>
      </c>
      <c r="BW162" s="258">
        <v>66.631065368652344</v>
      </c>
      <c r="BX162" s="258">
        <v>75.239425659179688</v>
      </c>
      <c r="BY162" s="258">
        <v>15.360748291015625</v>
      </c>
      <c r="BZ162" s="258">
        <v>4.0281376838684082</v>
      </c>
      <c r="CA162" s="258">
        <v>273.13650512695312</v>
      </c>
      <c r="CC162" s="283">
        <f t="shared" si="157"/>
        <v>16.91236686706543</v>
      </c>
      <c r="CD162" s="283">
        <f t="shared" si="158"/>
        <v>-8.7993688583374023</v>
      </c>
      <c r="CF162" s="283">
        <f t="shared" si="196"/>
        <v>24.564087817684715</v>
      </c>
      <c r="CG162" s="272">
        <f t="shared" si="159"/>
        <v>25.624097881084879</v>
      </c>
      <c r="CH162" s="283">
        <f t="shared" si="197"/>
        <v>19.107545131689637</v>
      </c>
      <c r="CI162" s="272">
        <f t="shared" si="160"/>
        <v>-8.1674875506538172</v>
      </c>
      <c r="CJ162" s="283">
        <f t="shared" si="198"/>
        <v>-1.5395351332452074E-2</v>
      </c>
      <c r="CK162" s="283">
        <f t="shared" si="199"/>
        <v>19.105280771405511</v>
      </c>
      <c r="CL162" s="283">
        <f t="shared" si="200"/>
        <v>-0.2941557501038668</v>
      </c>
      <c r="CM162" s="283">
        <f t="shared" si="201"/>
        <v>24.90181735381411</v>
      </c>
      <c r="CN162" s="283">
        <f t="shared" si="202"/>
        <v>-0.2941557501038668</v>
      </c>
      <c r="CO162" s="283">
        <f t="shared" si="161"/>
        <v>-192.66499031196429</v>
      </c>
      <c r="CP162" s="268">
        <f t="shared" si="162"/>
        <v>130</v>
      </c>
      <c r="CQ162" s="283">
        <f t="shared" si="203"/>
        <v>-6.2664990311964281</v>
      </c>
      <c r="CR162" s="283">
        <f t="shared" si="204"/>
        <v>27.925226831666983</v>
      </c>
      <c r="CS162" s="283">
        <f t="shared" si="205"/>
        <v>1.4522739922071852</v>
      </c>
      <c r="CT162" s="283">
        <f t="shared" si="206"/>
        <v>-177.40373325224607</v>
      </c>
      <c r="CU162" s="283">
        <f t="shared" si="163"/>
        <v>-15.261257059718218</v>
      </c>
      <c r="CV162" s="283">
        <f t="shared" si="207"/>
        <v>11.473874294028178</v>
      </c>
      <c r="CW162" s="283">
        <f t="shared" si="208"/>
        <v>19.103076440015453</v>
      </c>
      <c r="CX162" s="283">
        <f t="shared" si="209"/>
        <v>0.41322086888605641</v>
      </c>
      <c r="CZ162" s="283">
        <f t="shared" si="164"/>
        <v>12480</v>
      </c>
      <c r="DA162" s="283">
        <f t="shared" si="165"/>
        <v>1.3978810082320108E+22</v>
      </c>
      <c r="DB162" s="283">
        <f t="shared" si="166"/>
        <v>1.2074154693974787E+22</v>
      </c>
      <c r="DC162" s="286">
        <f t="shared" si="210"/>
        <v>1.1200969617243676E+18</v>
      </c>
      <c r="DD162" s="286">
        <f t="shared" si="167"/>
        <v>9.6748034406849254E+17</v>
      </c>
      <c r="DE162" s="282">
        <f t="shared" si="211"/>
        <v>6.5720704772022901E-5</v>
      </c>
      <c r="DF162" s="282">
        <f t="shared" si="168"/>
        <v>5.3429728582275558E-5</v>
      </c>
      <c r="DG162" s="283">
        <f t="shared" si="212"/>
        <v>39.110478636595296</v>
      </c>
      <c r="DH162" s="283">
        <f t="shared" si="213"/>
        <v>8.4699155439160238E-5</v>
      </c>
      <c r="DL162" s="258">
        <v>71.399528503417969</v>
      </c>
      <c r="DM162" s="258">
        <v>5.7984285354614258</v>
      </c>
      <c r="DN162" s="258">
        <v>2976</v>
      </c>
      <c r="DO162" s="258">
        <v>1.6920534188472094E+22</v>
      </c>
      <c r="DP162" s="258">
        <v>7.7097037420491199E+21</v>
      </c>
      <c r="DR162" s="50">
        <v>125</v>
      </c>
      <c r="DS162" s="46">
        <v>0.23708948846294714</v>
      </c>
      <c r="DT162" s="46">
        <v>0.20632401416188501</v>
      </c>
      <c r="DU162" s="46">
        <v>0.23599072152362349</v>
      </c>
      <c r="DV162" s="51">
        <v>0.20009766817238434</v>
      </c>
      <c r="DW162" s="287">
        <f t="shared" si="214"/>
        <v>0.31429448668326282</v>
      </c>
      <c r="DX162" s="287">
        <f t="shared" si="169"/>
        <v>123.85314566381979</v>
      </c>
      <c r="DY162" s="281">
        <f t="shared" si="170"/>
        <v>41.008269388368831</v>
      </c>
      <c r="DZ162" s="287">
        <f t="shared" si="171"/>
        <v>41.030992864683405</v>
      </c>
      <c r="EA162" s="287">
        <f t="shared" si="172"/>
        <v>40.971246298071549</v>
      </c>
      <c r="EB162" s="287">
        <f t="shared" si="173"/>
        <v>40.994815242928681</v>
      </c>
      <c r="EC162" s="287">
        <f t="shared" si="174"/>
        <v>41.122163964935545</v>
      </c>
      <c r="ED162" s="287">
        <f t="shared" si="215"/>
        <v>-0.61152348387962974</v>
      </c>
      <c r="EE162" s="287">
        <f t="shared" si="175"/>
        <v>5.9746566611856622E-2</v>
      </c>
      <c r="EF162" s="287">
        <f t="shared" si="176"/>
        <v>3.6177621754724498E-2</v>
      </c>
      <c r="EG162" s="287">
        <f t="shared" si="177"/>
        <v>3.6177621754724498E-2</v>
      </c>
      <c r="EH162" s="281">
        <f t="shared" si="216"/>
        <v>3.7023090297282124E-2</v>
      </c>
      <c r="EI162" s="281">
        <f t="shared" si="178"/>
        <v>1.345414544015E-2</v>
      </c>
      <c r="EJ162" s="281">
        <f t="shared" si="179"/>
        <v>-0.11389457656671453</v>
      </c>
    </row>
    <row r="163" spans="3:140" x14ac:dyDescent="0.25">
      <c r="C163" s="50">
        <f t="shared" si="180"/>
        <v>131</v>
      </c>
      <c r="D163" s="51">
        <v>5.1398670871547321</v>
      </c>
      <c r="E163" s="260">
        <f t="shared" si="181"/>
        <v>14.21903777266191</v>
      </c>
      <c r="F163" s="265">
        <f t="shared" si="182"/>
        <v>12.17075332043542</v>
      </c>
      <c r="G163" s="265">
        <f t="shared" si="183"/>
        <v>-1.2655285935065035E-2</v>
      </c>
      <c r="H163" s="50">
        <v>16.755138397216797</v>
      </c>
      <c r="I163" s="216">
        <v>-7.1717400550842285</v>
      </c>
      <c r="J163" s="50">
        <v>12096</v>
      </c>
      <c r="K163" s="46">
        <v>3</v>
      </c>
      <c r="L163" s="46">
        <v>1.3387352325527645E+22</v>
      </c>
      <c r="M163" s="46">
        <v>1.1633731958897361E+22</v>
      </c>
      <c r="N163" s="46">
        <v>189</v>
      </c>
      <c r="O163" s="46">
        <v>64</v>
      </c>
      <c r="P163" s="46">
        <v>0.35762680827687238</v>
      </c>
      <c r="Q163" s="46">
        <v>0.43746566562900568</v>
      </c>
      <c r="R163" s="46">
        <v>-0.12145185329570296</v>
      </c>
      <c r="S163" s="51"/>
      <c r="T163" s="315">
        <f t="shared" si="184"/>
        <v>50.734109280634556</v>
      </c>
      <c r="U163" s="315">
        <f t="shared" si="217"/>
        <v>0.16772398998981686</v>
      </c>
      <c r="V163" s="350">
        <f t="shared" si="185"/>
        <v>9.8552361187409718E-6</v>
      </c>
      <c r="W163" s="350">
        <f t="shared" si="152"/>
        <v>1.2055380997271981E-5</v>
      </c>
      <c r="X163" s="350">
        <f t="shared" si="186"/>
        <v>1.5571059371331257E-5</v>
      </c>
      <c r="Y163" s="360">
        <f t="shared" si="187"/>
        <v>50.855561133930259</v>
      </c>
      <c r="Z163" s="350">
        <f t="shared" si="188"/>
        <v>9.8296597870469832E-6</v>
      </c>
      <c r="AA163" s="350">
        <f t="shared" si="189"/>
        <v>1.2076244383765773E-5</v>
      </c>
      <c r="AB163" s="350">
        <f t="shared" si="190"/>
        <v>9.8296597870469832E-6</v>
      </c>
      <c r="AC163" s="350">
        <f t="shared" si="191"/>
        <v>1.2076244383765773E-5</v>
      </c>
      <c r="AD163" s="354">
        <f t="shared" si="153"/>
        <v>50.855561133930259</v>
      </c>
      <c r="AE163" s="354" t="str">
        <f t="shared" si="151"/>
        <v/>
      </c>
      <c r="AF163" s="354">
        <f t="shared" si="151"/>
        <v>50.855561133930259</v>
      </c>
      <c r="AG163" s="354" t="str">
        <f t="shared" si="151"/>
        <v/>
      </c>
      <c r="AH163" s="354" t="str">
        <f t="shared" si="151"/>
        <v/>
      </c>
      <c r="AI163" s="348">
        <f t="shared" si="218"/>
        <v>0.19088760202738086</v>
      </c>
      <c r="AJ163" s="355">
        <f t="shared" si="192"/>
        <v>1.5571059371331257E-5</v>
      </c>
      <c r="AK163" s="359">
        <f t="shared" si="193"/>
        <v>130.87387135158838</v>
      </c>
      <c r="AL163" s="355">
        <f t="shared" si="194"/>
        <v>-1.2612864841162263E-2</v>
      </c>
      <c r="AM163" s="335">
        <f t="shared" si="195"/>
        <v>-17.28527583545895</v>
      </c>
      <c r="AN163" s="351">
        <f t="shared" si="154"/>
        <v>3.9305277080010832</v>
      </c>
      <c r="AQ163" s="266">
        <f t="shared" si="155"/>
        <v>24.482960389053176</v>
      </c>
      <c r="AR163" s="283">
        <f t="shared" si="156"/>
        <v>-0.62467018134935159</v>
      </c>
      <c r="BL163" s="258">
        <v>0.35198229551315308</v>
      </c>
      <c r="BM163" s="260">
        <v>130.11886596679687</v>
      </c>
      <c r="BN163">
        <v>19.203287124633789</v>
      </c>
      <c r="BO163" s="258">
        <v>5.5980544090270996</v>
      </c>
      <c r="BP163" s="258">
        <v>134.43693542480469</v>
      </c>
      <c r="BQ163" s="260">
        <v>36.695762634277344</v>
      </c>
      <c r="BR163" s="258">
        <v>112.09915161132812</v>
      </c>
      <c r="BT163" s="258">
        <v>79.946533203125</v>
      </c>
      <c r="BU163" s="258">
        <v>13.224485397338867</v>
      </c>
      <c r="BV163" s="258">
        <v>7.2820935249328613</v>
      </c>
      <c r="BW163" s="258">
        <v>67.851783752441406</v>
      </c>
      <c r="BX163" s="258">
        <v>74.942550659179688</v>
      </c>
      <c r="BY163" s="258">
        <v>15.360748291015625</v>
      </c>
      <c r="BZ163" s="258">
        <v>4.0349736213684082</v>
      </c>
      <c r="CA163" s="258">
        <v>276.79864501953125</v>
      </c>
      <c r="CC163" s="283">
        <f t="shared" si="157"/>
        <v>16.755138397216797</v>
      </c>
      <c r="CD163" s="283">
        <f t="shared" si="158"/>
        <v>-7.1717400550842285</v>
      </c>
      <c r="CF163" s="283">
        <f t="shared" si="196"/>
        <v>24.482960389053176</v>
      </c>
      <c r="CG163" s="272">
        <f t="shared" si="159"/>
        <v>25.608663448357962</v>
      </c>
      <c r="CH163" s="283">
        <f t="shared" si="197"/>
        <v>19.073622037706006</v>
      </c>
      <c r="CI163" s="272">
        <f t="shared" si="160"/>
        <v>-7.6173947951179173</v>
      </c>
      <c r="CJ163" s="283">
        <f t="shared" si="198"/>
        <v>-1.4358450916701345E-2</v>
      </c>
      <c r="CK163" s="283">
        <f t="shared" si="199"/>
        <v>19.071655913766442</v>
      </c>
      <c r="CL163" s="283">
        <f t="shared" si="200"/>
        <v>-0.2738582556027519</v>
      </c>
      <c r="CM163" s="283">
        <f t="shared" si="201"/>
        <v>24.868192496175041</v>
      </c>
      <c r="CN163" s="283">
        <f t="shared" si="202"/>
        <v>-0.2738582556027519</v>
      </c>
      <c r="CO163" s="283">
        <f t="shared" si="161"/>
        <v>-189.42018647373925</v>
      </c>
      <c r="CP163" s="268">
        <f t="shared" si="162"/>
        <v>131</v>
      </c>
      <c r="CQ163" s="283">
        <f t="shared" si="203"/>
        <v>-5.8420186473739264</v>
      </c>
      <c r="CR163" s="283">
        <f t="shared" si="204"/>
        <v>27.913411057622302</v>
      </c>
      <c r="CS163" s="283">
        <f t="shared" si="205"/>
        <v>1.4548569115410295</v>
      </c>
      <c r="CT163" s="283">
        <f t="shared" si="206"/>
        <v>-174.26952770166403</v>
      </c>
      <c r="CU163" s="283">
        <f t="shared" si="163"/>
        <v>-15.150658772075246</v>
      </c>
      <c r="CV163" s="283">
        <f t="shared" si="207"/>
        <v>11.584934122792475</v>
      </c>
      <c r="CW163" s="283">
        <f t="shared" si="208"/>
        <v>19.069074510543086</v>
      </c>
      <c r="CX163" s="283">
        <f t="shared" si="209"/>
        <v>0.41647922951840044</v>
      </c>
      <c r="CZ163" s="283">
        <f t="shared" si="164"/>
        <v>12096</v>
      </c>
      <c r="DA163" s="283">
        <f t="shared" si="165"/>
        <v>1.3387352325527645E+22</v>
      </c>
      <c r="DB163" s="283">
        <f t="shared" si="166"/>
        <v>1.1633731958897361E+22</v>
      </c>
      <c r="DC163" s="286">
        <f t="shared" si="210"/>
        <v>1.1067586247956055E+18</v>
      </c>
      <c r="DD163" s="286">
        <f t="shared" si="167"/>
        <v>9.6178339607286374E+17</v>
      </c>
      <c r="DE163" s="282">
        <f t="shared" si="211"/>
        <v>6.50071864194272E-5</v>
      </c>
      <c r="DF163" s="282">
        <f t="shared" si="168"/>
        <v>5.3124977175081819E-5</v>
      </c>
      <c r="DG163" s="283">
        <f t="shared" si="212"/>
        <v>39.256277563627556</v>
      </c>
      <c r="DH163" s="283">
        <f t="shared" si="213"/>
        <v>8.3953543618022018E-5</v>
      </c>
      <c r="DL163" s="258">
        <v>70.837020874023438</v>
      </c>
      <c r="DM163" s="258">
        <v>6.4087891578674316</v>
      </c>
      <c r="DN163" s="258">
        <v>3232</v>
      </c>
      <c r="DO163" s="258">
        <v>1.8222778898602867E+22</v>
      </c>
      <c r="DP163" s="258">
        <v>8.3288320371710545E+21</v>
      </c>
      <c r="DR163" s="50">
        <v>124</v>
      </c>
      <c r="DS163" s="46">
        <v>0.23513612501526066</v>
      </c>
      <c r="DT163" s="46">
        <v>0.20485899157612014</v>
      </c>
      <c r="DU163" s="46">
        <v>0.23245025027469174</v>
      </c>
      <c r="DV163" s="51">
        <v>0.19826638994017826</v>
      </c>
      <c r="DW163" s="287">
        <f t="shared" si="214"/>
        <v>0.31185926908908312</v>
      </c>
      <c r="DX163" s="287">
        <f t="shared" si="169"/>
        <v>122.89350630584725</v>
      </c>
      <c r="DY163" s="281">
        <f t="shared" si="170"/>
        <v>40.996515682845839</v>
      </c>
      <c r="DZ163" s="287">
        <f t="shared" si="171"/>
        <v>41.063543558654473</v>
      </c>
      <c r="EA163" s="287">
        <f t="shared" si="172"/>
        <v>40.962833202669536</v>
      </c>
      <c r="EB163" s="287">
        <f t="shared" si="173"/>
        <v>40.982782493542516</v>
      </c>
      <c r="EC163" s="287">
        <f t="shared" si="174"/>
        <v>41.105104686562242</v>
      </c>
      <c r="ED163" s="287">
        <f t="shared" si="215"/>
        <v>-0.57897278990856194</v>
      </c>
      <c r="EE163" s="287">
        <f t="shared" si="175"/>
        <v>0.10071035598493694</v>
      </c>
      <c r="EF163" s="287">
        <f t="shared" si="176"/>
        <v>8.0761065111957464E-2</v>
      </c>
      <c r="EG163" s="287">
        <f t="shared" si="177"/>
        <v>8.0761065111957464E-2</v>
      </c>
      <c r="EH163" s="281">
        <f t="shared" si="216"/>
        <v>3.3682480176302931E-2</v>
      </c>
      <c r="EI163" s="281">
        <f t="shared" si="178"/>
        <v>1.3733189303323456E-2</v>
      </c>
      <c r="EJ163" s="281">
        <f t="shared" si="179"/>
        <v>-0.10858900371640345</v>
      </c>
    </row>
    <row r="164" spans="3:140" x14ac:dyDescent="0.25">
      <c r="C164" s="50">
        <f t="shared" si="180"/>
        <v>132</v>
      </c>
      <c r="D164" s="51">
        <v>2.4371394567397178</v>
      </c>
      <c r="E164" s="260">
        <f t="shared" si="181"/>
        <v>7.737607617421796</v>
      </c>
      <c r="F164" s="265">
        <f t="shared" si="182"/>
        <v>12.15830393607904</v>
      </c>
      <c r="G164" s="265">
        <f t="shared" si="183"/>
        <v>-1.2243901281537899E-2</v>
      </c>
      <c r="H164" s="50">
        <v>16.664316177368164</v>
      </c>
      <c r="I164" s="216">
        <v>-7.3751940727233887</v>
      </c>
      <c r="J164" s="50">
        <v>12480</v>
      </c>
      <c r="K164" s="46">
        <v>3</v>
      </c>
      <c r="L164" s="46">
        <v>1.3742457567422534E+22</v>
      </c>
      <c r="M164" s="46">
        <v>1.1932919654584775E+22</v>
      </c>
      <c r="N164" s="46">
        <v>195</v>
      </c>
      <c r="O164" s="46">
        <v>64</v>
      </c>
      <c r="P164" s="46">
        <v>0.36720991271439907</v>
      </c>
      <c r="Q164" s="46">
        <v>0.44887993651956298</v>
      </c>
      <c r="R164" s="46">
        <v>-9.8288241258150055E-2</v>
      </c>
      <c r="S164" s="51"/>
      <c r="T164" s="315">
        <f t="shared" si="184"/>
        <v>50.71483607499934</v>
      </c>
      <c r="U164" s="315">
        <f t="shared" si="217"/>
        <v>-1.9273205635215618E-2</v>
      </c>
      <c r="V164" s="350">
        <f t="shared" si="185"/>
        <v>9.8079570703632224E-6</v>
      </c>
      <c r="W164" s="350">
        <f t="shared" si="152"/>
        <v>1.1989314543791746E-5</v>
      </c>
      <c r="X164" s="350">
        <f t="shared" si="186"/>
        <v>1.548998660825968E-5</v>
      </c>
      <c r="Y164" s="360">
        <f t="shared" si="187"/>
        <v>50.813124316257493</v>
      </c>
      <c r="Z164" s="350">
        <f t="shared" si="188"/>
        <v>9.7873755384130527E-6</v>
      </c>
      <c r="AA164" s="350">
        <f t="shared" si="189"/>
        <v>1.2006121988141634E-5</v>
      </c>
      <c r="AB164" s="350">
        <f t="shared" si="190"/>
        <v>9.7873755384130527E-6</v>
      </c>
      <c r="AC164" s="350">
        <f t="shared" si="191"/>
        <v>1.2006121988141634E-5</v>
      </c>
      <c r="AD164" s="354">
        <f t="shared" si="153"/>
        <v>50.813124316257479</v>
      </c>
      <c r="AE164" s="354" t="str">
        <f t="shared" si="151"/>
        <v/>
      </c>
      <c r="AF164" s="354">
        <f t="shared" si="151"/>
        <v>50.813124316257479</v>
      </c>
      <c r="AG164" s="354" t="str">
        <f t="shared" si="151"/>
        <v/>
      </c>
      <c r="AH164" s="354" t="str">
        <f t="shared" si="151"/>
        <v/>
      </c>
      <c r="AI164" s="348">
        <f t="shared" si="218"/>
        <v>-4.2436817672779625E-2</v>
      </c>
      <c r="AJ164" s="355">
        <f t="shared" si="192"/>
        <v>1.548998660825968E-5</v>
      </c>
      <c r="AK164" s="359">
        <f t="shared" si="193"/>
        <v>130.09079839628248</v>
      </c>
      <c r="AL164" s="355">
        <f t="shared" si="194"/>
        <v>-0.190920160371752</v>
      </c>
      <c r="AM164" s="335">
        <f t="shared" si="195"/>
        <v>-17.330618202377273</v>
      </c>
      <c r="AN164" s="351">
        <f t="shared" si="154"/>
        <v>3.885185341082757</v>
      </c>
      <c r="AQ164" s="266">
        <f t="shared" si="155"/>
        <v>24.435749940502426</v>
      </c>
      <c r="AR164" s="283">
        <f t="shared" si="156"/>
        <v>-1.1656452671750799</v>
      </c>
      <c r="BL164" s="258">
        <v>1.7353276014328003</v>
      </c>
      <c r="BM164" s="260">
        <v>114.94272613525391</v>
      </c>
      <c r="BN164">
        <v>16.792224884033203</v>
      </c>
      <c r="BO164" s="258">
        <v>5.4305357933044434</v>
      </c>
      <c r="BP164" s="258">
        <v>133.87239074707031</v>
      </c>
      <c r="BQ164" s="260">
        <v>119.65985107421875</v>
      </c>
      <c r="BR164" s="258">
        <v>148.89920043945312</v>
      </c>
      <c r="BT164" s="258">
        <v>79.344963073730469</v>
      </c>
      <c r="BU164" s="258">
        <v>12.919304847717285</v>
      </c>
      <c r="BV164" s="258">
        <v>7.2486457824707031</v>
      </c>
      <c r="BW164" s="258">
        <v>65.512069702148438</v>
      </c>
      <c r="BX164" s="258">
        <v>74.380043029785156</v>
      </c>
      <c r="BY164" s="258">
        <v>15.665928840637207</v>
      </c>
      <c r="BZ164" s="258">
        <v>4.0452275276184082</v>
      </c>
      <c r="CA164" s="258">
        <v>273.03475952148437</v>
      </c>
      <c r="CC164" s="283">
        <f t="shared" si="157"/>
        <v>16.664316177368164</v>
      </c>
      <c r="CD164" s="283">
        <f t="shared" si="158"/>
        <v>-7.3751940727233887</v>
      </c>
      <c r="CF164" s="283">
        <f t="shared" si="196"/>
        <v>24.435749940502426</v>
      </c>
      <c r="CG164" s="272">
        <f t="shared" si="159"/>
        <v>25.593640242760682</v>
      </c>
      <c r="CH164" s="283">
        <f t="shared" si="197"/>
        <v>19.040660614892904</v>
      </c>
      <c r="CI164" s="272">
        <f t="shared" si="160"/>
        <v>-7.0679109135356271</v>
      </c>
      <c r="CJ164" s="283">
        <f t="shared" si="198"/>
        <v>-1.332269820131439E-2</v>
      </c>
      <c r="CK164" s="283">
        <f t="shared" si="199"/>
        <v>19.038970835643589</v>
      </c>
      <c r="CL164" s="283">
        <f t="shared" si="200"/>
        <v>-0.25366547074181789</v>
      </c>
      <c r="CM164" s="283">
        <f t="shared" si="201"/>
        <v>24.835507418052188</v>
      </c>
      <c r="CN164" s="283">
        <f t="shared" si="202"/>
        <v>-0.25366547074181789</v>
      </c>
      <c r="CO164" s="283">
        <f t="shared" si="161"/>
        <v>-186.18412848235445</v>
      </c>
      <c r="CP164" s="268">
        <f t="shared" si="162"/>
        <v>132</v>
      </c>
      <c r="CQ164" s="283">
        <f t="shared" si="203"/>
        <v>-5.4184128482354454</v>
      </c>
      <c r="CR164" s="283">
        <f t="shared" si="204"/>
        <v>27.901913792997647</v>
      </c>
      <c r="CS164" s="283">
        <f t="shared" si="205"/>
        <v>1.4573754246726778</v>
      </c>
      <c r="CT164" s="283">
        <f t="shared" si="206"/>
        <v>-171.14876738155803</v>
      </c>
      <c r="CU164" s="283">
        <f t="shared" si="163"/>
        <v>-15.035361100796408</v>
      </c>
      <c r="CV164" s="283">
        <f t="shared" si="207"/>
        <v>11.696463889920359</v>
      </c>
      <c r="CW164" s="283">
        <f t="shared" si="208"/>
        <v>19.036033121159033</v>
      </c>
      <c r="CX164" s="283">
        <f t="shared" si="209"/>
        <v>0.41976143423385442</v>
      </c>
      <c r="CZ164" s="283">
        <f t="shared" si="164"/>
        <v>12480</v>
      </c>
      <c r="DA164" s="283">
        <f t="shared" si="165"/>
        <v>1.3742457567422534E+22</v>
      </c>
      <c r="DB164" s="283">
        <f t="shared" si="166"/>
        <v>1.1932919654584775E+22</v>
      </c>
      <c r="DC164" s="286">
        <f t="shared" si="210"/>
        <v>1.1011584589280877E+18</v>
      </c>
      <c r="DD164" s="286">
        <f t="shared" si="167"/>
        <v>9.5616343386095949E+17</v>
      </c>
      <c r="DE164" s="282">
        <f t="shared" si="211"/>
        <v>6.4707612256216689E-5</v>
      </c>
      <c r="DF164" s="282">
        <f t="shared" si="168"/>
        <v>5.282434403014745E-5</v>
      </c>
      <c r="DG164" s="283">
        <f t="shared" si="212"/>
        <v>39.226632350125264</v>
      </c>
      <c r="DH164" s="283">
        <f t="shared" si="213"/>
        <v>8.3531349840142407E-5</v>
      </c>
      <c r="DL164" s="258">
        <v>70.501075744628906</v>
      </c>
      <c r="DM164" s="258">
        <v>5.6967015266418457</v>
      </c>
      <c r="DN164" s="258">
        <v>3232</v>
      </c>
      <c r="DO164" s="258">
        <v>1.8144955509551227E+22</v>
      </c>
      <c r="DP164" s="258">
        <v>8.2639792129613549E+21</v>
      </c>
      <c r="DR164" s="50">
        <v>123</v>
      </c>
      <c r="DS164" s="46">
        <v>0.23354901721401539</v>
      </c>
      <c r="DT164" s="46">
        <v>0.20253937248199244</v>
      </c>
      <c r="DU164" s="46">
        <v>0.23281650592113295</v>
      </c>
      <c r="DV164" s="51">
        <v>0.19716762300085461</v>
      </c>
      <c r="DW164" s="287">
        <f t="shared" si="214"/>
        <v>0.30913967853873392</v>
      </c>
      <c r="DX164" s="287">
        <f t="shared" si="169"/>
        <v>121.82180489570514</v>
      </c>
      <c r="DY164" s="281">
        <f t="shared" si="170"/>
        <v>40.9846473508575</v>
      </c>
      <c r="DZ164" s="287">
        <f t="shared" si="171"/>
        <v>40.932622296091409</v>
      </c>
      <c r="EA164" s="287">
        <f t="shared" si="172"/>
        <v>40.954352662920918</v>
      </c>
      <c r="EB164" s="287">
        <f t="shared" si="173"/>
        <v>40.970603941448324</v>
      </c>
      <c r="EC164" s="287">
        <f t="shared" si="174"/>
        <v>41.08776569287572</v>
      </c>
      <c r="ED164" s="287">
        <f t="shared" si="215"/>
        <v>-0.70989405247162551</v>
      </c>
      <c r="EE164" s="287">
        <f t="shared" si="175"/>
        <v>-2.1730366829508796E-2</v>
      </c>
      <c r="EF164" s="287">
        <f t="shared" si="176"/>
        <v>-3.7981645356914839E-2</v>
      </c>
      <c r="EG164" s="287">
        <f t="shared" si="177"/>
        <v>-3.7981645356914839E-2</v>
      </c>
      <c r="EH164" s="281">
        <f t="shared" si="216"/>
        <v>3.0294687936581965E-2</v>
      </c>
      <c r="EI164" s="281">
        <f t="shared" si="178"/>
        <v>1.4043409409175922E-2</v>
      </c>
      <c r="EJ164" s="281">
        <f t="shared" si="179"/>
        <v>-0.10311834201822023</v>
      </c>
    </row>
    <row r="165" spans="3:140" x14ac:dyDescent="0.25">
      <c r="C165" s="50">
        <f t="shared" si="180"/>
        <v>133</v>
      </c>
      <c r="D165" s="51">
        <v>4.1588879700962984</v>
      </c>
      <c r="E165" s="260">
        <f t="shared" si="181"/>
        <v>12.379544434592313</v>
      </c>
      <c r="F165" s="265">
        <f t="shared" si="182"/>
        <v>12.146264658637406</v>
      </c>
      <c r="G165" s="265">
        <f t="shared" si="183"/>
        <v>-1.1835094237688047E-2</v>
      </c>
      <c r="H165" s="50">
        <v>16.517829895019531</v>
      </c>
      <c r="I165" s="216">
        <v>-8.4941892623901367</v>
      </c>
      <c r="J165" s="50">
        <v>12864</v>
      </c>
      <c r="K165" s="46">
        <v>3</v>
      </c>
      <c r="L165" s="46">
        <v>1.4065280514599707E+22</v>
      </c>
      <c r="M165" s="46">
        <v>1.2163507473997042E+22</v>
      </c>
      <c r="N165" s="46">
        <v>201</v>
      </c>
      <c r="O165" s="46">
        <v>64</v>
      </c>
      <c r="P165" s="46">
        <v>0.37618262833424893</v>
      </c>
      <c r="Q165" s="46">
        <v>0.45797472990294819</v>
      </c>
      <c r="R165" s="46">
        <v>-7.7552625698331656E-2</v>
      </c>
      <c r="S165" s="51"/>
      <c r="T165" s="315">
        <f t="shared" si="184"/>
        <v>50.600153583329551</v>
      </c>
      <c r="U165" s="315">
        <f t="shared" si="217"/>
        <v>-0.1146824916697895</v>
      </c>
      <c r="V165" s="350">
        <f t="shared" si="185"/>
        <v>9.7476841919115089E-6</v>
      </c>
      <c r="W165" s="350">
        <f t="shared" si="152"/>
        <v>1.1867089808845051E-5</v>
      </c>
      <c r="X165" s="350">
        <f t="shared" si="186"/>
        <v>1.5357251304723629E-5</v>
      </c>
      <c r="Y165" s="360">
        <f t="shared" si="187"/>
        <v>50.677706209027882</v>
      </c>
      <c r="Z165" s="350">
        <f t="shared" si="188"/>
        <v>9.7316125839482048E-6</v>
      </c>
      <c r="AA165" s="350">
        <f t="shared" si="189"/>
        <v>1.188027289890163E-5</v>
      </c>
      <c r="AB165" s="350">
        <f t="shared" si="190"/>
        <v>9.7316125839482048E-6</v>
      </c>
      <c r="AC165" s="350">
        <f t="shared" si="191"/>
        <v>1.188027289890163E-5</v>
      </c>
      <c r="AD165" s="354">
        <f t="shared" si="153"/>
        <v>50.677706209027882</v>
      </c>
      <c r="AE165" s="354" t="str">
        <f t="shared" si="151"/>
        <v/>
      </c>
      <c r="AF165" s="354">
        <f t="shared" si="151"/>
        <v>50.677706209027882</v>
      </c>
      <c r="AG165" s="354" t="str">
        <f t="shared" si="151"/>
        <v/>
      </c>
      <c r="AH165" s="354" t="str">
        <f t="shared" si="151"/>
        <v/>
      </c>
      <c r="AI165" s="348">
        <f t="shared" si="218"/>
        <v>-0.13541810722959724</v>
      </c>
      <c r="AJ165" s="355">
        <f t="shared" si="192"/>
        <v>1.5357251304723629E-5</v>
      </c>
      <c r="AK165" s="359">
        <f t="shared" si="193"/>
        <v>127.59197159338999</v>
      </c>
      <c r="AL165" s="355">
        <f t="shared" si="194"/>
        <v>-0.54080284066100148</v>
      </c>
      <c r="AM165" s="335">
        <f t="shared" si="195"/>
        <v>-17.40536922654719</v>
      </c>
      <c r="AN165" s="351">
        <f t="shared" si="154"/>
        <v>3.8104343169128412</v>
      </c>
      <c r="AQ165" s="266">
        <f t="shared" si="155"/>
        <v>24.359059786411549</v>
      </c>
      <c r="AR165" s="283">
        <f t="shared" si="156"/>
        <v>-2.6221615250284032</v>
      </c>
      <c r="BL165" s="258">
        <v>2.1105554103851318</v>
      </c>
      <c r="BM165" s="260">
        <v>99.781929016113281</v>
      </c>
      <c r="BN165">
        <v>18.926355361938477</v>
      </c>
      <c r="BO165" s="258">
        <v>4.4458036422729492</v>
      </c>
      <c r="BP165" s="258">
        <v>133.91204833984375</v>
      </c>
      <c r="BQ165" s="260">
        <v>107.7645263671875</v>
      </c>
      <c r="BR165" s="258">
        <v>131.4412841796875</v>
      </c>
      <c r="BT165" s="258">
        <v>78.559791564941406</v>
      </c>
      <c r="BU165" s="258">
        <v>13.936573028564453</v>
      </c>
      <c r="BV165" s="258">
        <v>7.1221790313720703</v>
      </c>
      <c r="BW165" s="258">
        <v>66.631065368652344</v>
      </c>
      <c r="BX165" s="258">
        <v>73.825347900390625</v>
      </c>
      <c r="BY165" s="258">
        <v>15.360748291015625</v>
      </c>
      <c r="BZ165" s="258">
        <v>4.0330204963684082</v>
      </c>
      <c r="CA165" s="258">
        <v>278.22283935546875</v>
      </c>
      <c r="CC165" s="283">
        <f t="shared" si="157"/>
        <v>16.517829895019531</v>
      </c>
      <c r="CD165" s="283">
        <f t="shared" si="158"/>
        <v>-8.4941892623901367</v>
      </c>
      <c r="CF165" s="283">
        <f t="shared" si="196"/>
        <v>24.359059786411549</v>
      </c>
      <c r="CG165" s="272">
        <f t="shared" si="159"/>
        <v>25.579025944663901</v>
      </c>
      <c r="CH165" s="283">
        <f t="shared" si="197"/>
        <v>19.008651006527927</v>
      </c>
      <c r="CI165" s="272">
        <f t="shared" si="160"/>
        <v>-6.5190554314826556</v>
      </c>
      <c r="CJ165" s="283">
        <f t="shared" si="198"/>
        <v>-1.2288129991134329E-2</v>
      </c>
      <c r="CK165" s="283">
        <f t="shared" si="199"/>
        <v>19.007215889126009</v>
      </c>
      <c r="CL165" s="283">
        <f t="shared" si="200"/>
        <v>-0.2335748961916719</v>
      </c>
      <c r="CM165" s="283">
        <f t="shared" si="201"/>
        <v>24.803752471534608</v>
      </c>
      <c r="CN165" s="283">
        <f t="shared" si="202"/>
        <v>-0.2335748961916719</v>
      </c>
      <c r="CO165" s="283">
        <f t="shared" si="161"/>
        <v>-182.95682347073321</v>
      </c>
      <c r="CP165" s="268">
        <f t="shared" si="162"/>
        <v>133</v>
      </c>
      <c r="CQ165" s="283">
        <f t="shared" si="203"/>
        <v>-4.9956823470733216</v>
      </c>
      <c r="CR165" s="283">
        <f t="shared" si="204"/>
        <v>27.890732881358442</v>
      </c>
      <c r="CS165" s="283">
        <f t="shared" si="205"/>
        <v>1.4598295712908935</v>
      </c>
      <c r="CT165" s="283">
        <f t="shared" si="206"/>
        <v>-168.04141429353768</v>
      </c>
      <c r="CU165" s="283">
        <f t="shared" si="163"/>
        <v>-14.915409177195514</v>
      </c>
      <c r="CV165" s="283">
        <f t="shared" si="207"/>
        <v>11.808459082280448</v>
      </c>
      <c r="CW165" s="283">
        <f t="shared" si="208"/>
        <v>19.003942403524775</v>
      </c>
      <c r="CX165" s="283">
        <f t="shared" si="209"/>
        <v>0.42306762046773277</v>
      </c>
      <c r="CZ165" s="283">
        <f t="shared" si="164"/>
        <v>12864</v>
      </c>
      <c r="DA165" s="283">
        <f t="shared" si="165"/>
        <v>1.4065280514599707E+22</v>
      </c>
      <c r="DB165" s="283">
        <f t="shared" si="166"/>
        <v>1.2163507473997042E+22</v>
      </c>
      <c r="DC165" s="286">
        <f t="shared" si="210"/>
        <v>1.0933831245802011E+18</v>
      </c>
      <c r="DD165" s="286">
        <f t="shared" si="167"/>
        <v>9.455462899562377E+17</v>
      </c>
      <c r="DE165" s="282">
        <f t="shared" si="211"/>
        <v>6.4291680061340003E-5</v>
      </c>
      <c r="DF165" s="282">
        <f t="shared" si="168"/>
        <v>5.2256392637959041E-5</v>
      </c>
      <c r="DG165" s="283">
        <f t="shared" si="212"/>
        <v>39.104272810428711</v>
      </c>
      <c r="DH165" s="283">
        <f t="shared" si="213"/>
        <v>8.2850170166646271E-5</v>
      </c>
      <c r="DL165" s="258">
        <v>70.118255615234375</v>
      </c>
      <c r="DM165" s="258">
        <v>5.3915209770202637</v>
      </c>
      <c r="DN165" s="258">
        <v>3232</v>
      </c>
      <c r="DO165" s="258">
        <v>1.8055602729528974E+22</v>
      </c>
      <c r="DP165" s="258">
        <v>8.2103675449480032E+21</v>
      </c>
      <c r="DR165" s="50">
        <v>122</v>
      </c>
      <c r="DS165" s="46">
        <v>0.23098522768892688</v>
      </c>
      <c r="DT165" s="46">
        <v>0.20046392381882555</v>
      </c>
      <c r="DU165" s="46">
        <v>0.23025271639604444</v>
      </c>
      <c r="DV165" s="51">
        <v>0.19448174826028569</v>
      </c>
      <c r="DW165" s="287">
        <f t="shared" si="214"/>
        <v>0.30584303190255174</v>
      </c>
      <c r="DX165" s="287">
        <f t="shared" si="169"/>
        <v>120.52270461449439</v>
      </c>
      <c r="DY165" s="281">
        <f t="shared" si="170"/>
        <v>40.972676919704682</v>
      </c>
      <c r="DZ165" s="287">
        <f t="shared" si="171"/>
        <v>40.953559027447128</v>
      </c>
      <c r="EA165" s="287">
        <f t="shared" si="172"/>
        <v>40.945804678825702</v>
      </c>
      <c r="EB165" s="287">
        <f t="shared" si="173"/>
        <v>40.958279586646107</v>
      </c>
      <c r="EC165" s="287">
        <f t="shared" si="174"/>
        <v>41.070146983875972</v>
      </c>
      <c r="ED165" s="287">
        <f t="shared" si="215"/>
        <v>-0.68895732111590746</v>
      </c>
      <c r="EE165" s="287">
        <f t="shared" si="175"/>
        <v>7.7543486214253221E-3</v>
      </c>
      <c r="EF165" s="287">
        <f t="shared" si="176"/>
        <v>-4.7205591989794016E-3</v>
      </c>
      <c r="EG165" s="287">
        <f t="shared" si="177"/>
        <v>-4.7205591989794016E-3</v>
      </c>
      <c r="EH165" s="281">
        <f t="shared" si="216"/>
        <v>2.6872240878979881E-2</v>
      </c>
      <c r="EI165" s="281">
        <f t="shared" si="178"/>
        <v>1.4397333058575157E-2</v>
      </c>
      <c r="EJ165" s="281">
        <f t="shared" si="179"/>
        <v>-9.7470064171290005E-2</v>
      </c>
    </row>
    <row r="166" spans="3:140" x14ac:dyDescent="0.25">
      <c r="C166" s="50">
        <f t="shared" si="180"/>
        <v>134</v>
      </c>
      <c r="D166" s="51">
        <v>3.1141847779564293</v>
      </c>
      <c r="E166" s="260">
        <f t="shared" si="181"/>
        <v>9.8668875510651315</v>
      </c>
      <c r="F166" s="265">
        <f t="shared" si="182"/>
        <v>12.134632844579315</v>
      </c>
      <c r="G166" s="265">
        <f t="shared" si="183"/>
        <v>-1.1428996172347404E-2</v>
      </c>
      <c r="H166" s="50">
        <v>16.372808456420898</v>
      </c>
      <c r="I166" s="216">
        <v>-5.9510183334350586</v>
      </c>
      <c r="J166" s="50">
        <v>12608</v>
      </c>
      <c r="K166" s="46">
        <v>3</v>
      </c>
      <c r="L166" s="46">
        <v>1.360871663216342E+22</v>
      </c>
      <c r="M166" s="46">
        <v>1.1882190334314076E+22</v>
      </c>
      <c r="N166" s="46">
        <v>197</v>
      </c>
      <c r="O166" s="46">
        <v>64</v>
      </c>
      <c r="P166" s="46">
        <v>0.36373069645364098</v>
      </c>
      <c r="Q166" s="46">
        <v>0.44595007019471405</v>
      </c>
      <c r="R166" s="46">
        <v>-9.1106592018461718E-2</v>
      </c>
      <c r="S166" s="51"/>
      <c r="T166" s="315">
        <f t="shared" si="184"/>
        <v>50.798249022604935</v>
      </c>
      <c r="U166" s="315">
        <f t="shared" si="217"/>
        <v>0.19809543927538442</v>
      </c>
      <c r="V166" s="350">
        <f t="shared" si="185"/>
        <v>9.61639954668044E-6</v>
      </c>
      <c r="W166" s="350">
        <f t="shared" si="152"/>
        <v>1.1790135104555682E-5</v>
      </c>
      <c r="X166" s="350">
        <f t="shared" si="186"/>
        <v>1.5214546527092813E-5</v>
      </c>
      <c r="Y166" s="360">
        <f t="shared" si="187"/>
        <v>50.889355614623398</v>
      </c>
      <c r="Z166" s="350">
        <f t="shared" si="188"/>
        <v>9.5976397855487563E-6</v>
      </c>
      <c r="AA166" s="350">
        <f t="shared" si="189"/>
        <v>1.1805411325825273E-5</v>
      </c>
      <c r="AB166" s="350">
        <f t="shared" si="190"/>
        <v>9.5976397855487563E-6</v>
      </c>
      <c r="AC166" s="350">
        <f t="shared" si="191"/>
        <v>1.1805411325825273E-5</v>
      </c>
      <c r="AD166" s="354">
        <f t="shared" si="153"/>
        <v>50.889355614623398</v>
      </c>
      <c r="AE166" s="354" t="str">
        <f t="shared" si="151"/>
        <v/>
      </c>
      <c r="AF166" s="354">
        <f t="shared" si="151"/>
        <v>50.889355614623398</v>
      </c>
      <c r="AG166" s="354" t="str">
        <f t="shared" si="151"/>
        <v/>
      </c>
      <c r="AH166" s="354" t="str">
        <f t="shared" si="151"/>
        <v/>
      </c>
      <c r="AI166" s="348">
        <f t="shared" si="218"/>
        <v>0.21164940559551582</v>
      </c>
      <c r="AJ166" s="355">
        <f t="shared" si="192"/>
        <v>1.5214546527092813E-5</v>
      </c>
      <c r="AK166" s="359">
        <f t="shared" si="193"/>
        <v>131.49747004066671</v>
      </c>
      <c r="AL166" s="355">
        <f t="shared" si="194"/>
        <v>-0.25025299593332873</v>
      </c>
      <c r="AM166" s="335">
        <f t="shared" si="195"/>
        <v>-17.486458795360591</v>
      </c>
      <c r="AN166" s="351">
        <f t="shared" si="154"/>
        <v>3.7293447480994417</v>
      </c>
      <c r="AQ166" s="266">
        <f t="shared" si="155"/>
        <v>24.282463621851402</v>
      </c>
      <c r="AR166" s="283">
        <f t="shared" si="156"/>
        <v>-0.41651166425990027</v>
      </c>
      <c r="BL166" s="258">
        <v>1.6448436975479126</v>
      </c>
      <c r="BM166" s="260">
        <v>86.161575317382813</v>
      </c>
      <c r="BN166">
        <v>12.253385543823242</v>
      </c>
      <c r="BO166" s="258">
        <v>5.6688909530639648</v>
      </c>
      <c r="BP166" s="258">
        <v>134.11186218261719</v>
      </c>
      <c r="BQ166" s="260">
        <v>95.270912170410156</v>
      </c>
      <c r="BR166" s="258">
        <v>117.77695465087891</v>
      </c>
      <c r="BT166" s="258">
        <v>78.294166564941406</v>
      </c>
      <c r="BU166" s="258">
        <v>13.936573028564453</v>
      </c>
      <c r="BV166" s="258">
        <v>7.0872664451599121</v>
      </c>
      <c r="BW166" s="258">
        <v>66.4276123046875</v>
      </c>
      <c r="BX166" s="258">
        <v>73.618309020996094</v>
      </c>
      <c r="BY166" s="258">
        <v>15.971109390258789</v>
      </c>
      <c r="BZ166" s="258">
        <v>3.9734492301940918</v>
      </c>
      <c r="CA166" s="258">
        <v>284.02127075195312</v>
      </c>
      <c r="CC166" s="283">
        <f t="shared" si="157"/>
        <v>16.372808456420898</v>
      </c>
      <c r="CD166" s="283">
        <f t="shared" si="158"/>
        <v>-5.9510183334350586</v>
      </c>
      <c r="CF166" s="283">
        <f t="shared" si="196"/>
        <v>24.282463621851402</v>
      </c>
      <c r="CG166" s="272">
        <f t="shared" si="159"/>
        <v>25.564818075550285</v>
      </c>
      <c r="CH166" s="283">
        <f t="shared" si="197"/>
        <v>18.977583185862706</v>
      </c>
      <c r="CI166" s="272">
        <f t="shared" si="160"/>
        <v>-5.9708476318200496</v>
      </c>
      <c r="CJ166" s="283">
        <f t="shared" si="198"/>
        <v>-1.1254782633497929E-2</v>
      </c>
      <c r="CK166" s="283">
        <f t="shared" si="199"/>
        <v>18.976381252065408</v>
      </c>
      <c r="CL166" s="283">
        <f t="shared" si="200"/>
        <v>-0.21358406447909442</v>
      </c>
      <c r="CM166" s="283">
        <f t="shared" si="201"/>
        <v>24.772917834474008</v>
      </c>
      <c r="CN166" s="283">
        <f t="shared" si="202"/>
        <v>-0.21358406447909442</v>
      </c>
      <c r="CO166" s="283">
        <f t="shared" si="161"/>
        <v>-179.73827707426233</v>
      </c>
      <c r="CP166" s="268">
        <f t="shared" si="162"/>
        <v>134</v>
      </c>
      <c r="CQ166" s="283">
        <f t="shared" si="203"/>
        <v>-4.5738277074262346</v>
      </c>
      <c r="CR166" s="283">
        <f t="shared" si="204"/>
        <v>27.87986605756543</v>
      </c>
      <c r="CS166" s="283">
        <f t="shared" si="205"/>
        <v>1.46221942899187</v>
      </c>
      <c r="CT166" s="283">
        <f t="shared" si="206"/>
        <v>-164.94742938455488</v>
      </c>
      <c r="CU166" s="283">
        <f t="shared" si="163"/>
        <v>-14.790847689707462</v>
      </c>
      <c r="CV166" s="283">
        <f t="shared" si="207"/>
        <v>11.920915231029253</v>
      </c>
      <c r="CW166" s="283">
        <f t="shared" si="208"/>
        <v>18.972792319242693</v>
      </c>
      <c r="CX166" s="283">
        <f t="shared" si="209"/>
        <v>0.42639792122415343</v>
      </c>
      <c r="CZ166" s="283">
        <f t="shared" si="164"/>
        <v>12608</v>
      </c>
      <c r="DA166" s="283">
        <f t="shared" si="165"/>
        <v>1.360871663216342E+22</v>
      </c>
      <c r="DB166" s="283">
        <f t="shared" si="166"/>
        <v>1.1882190334314076E+22</v>
      </c>
      <c r="DC166" s="286">
        <f t="shared" si="210"/>
        <v>1.0793715602921494E+18</v>
      </c>
      <c r="DD166" s="286">
        <f t="shared" si="167"/>
        <v>9.4243260900333734E+17</v>
      </c>
      <c r="DE166" s="282">
        <f t="shared" si="211"/>
        <v>6.3542148217790508E-5</v>
      </c>
      <c r="DF166" s="282">
        <f t="shared" si="168"/>
        <v>5.2089830006059151E-5</v>
      </c>
      <c r="DG166" s="283">
        <f t="shared" si="212"/>
        <v>39.343809016935339</v>
      </c>
      <c r="DH166" s="283">
        <f t="shared" si="213"/>
        <v>8.216419530544797E-5</v>
      </c>
      <c r="DL166" s="258">
        <v>69.954193115234375</v>
      </c>
      <c r="DM166" s="258">
        <v>5.3915209770202637</v>
      </c>
      <c r="DN166" s="258">
        <v>3232</v>
      </c>
      <c r="DO166" s="258">
        <v>1.6580993624387531E+22</v>
      </c>
      <c r="DP166" s="258">
        <v>7.5448334511693502E+21</v>
      </c>
      <c r="DR166" s="50">
        <v>121</v>
      </c>
      <c r="DS166" s="46">
        <v>0.2291539494567208</v>
      </c>
      <c r="DT166" s="46">
        <v>0.19973141252594312</v>
      </c>
      <c r="DU166" s="46">
        <v>0.22707850079355391</v>
      </c>
      <c r="DV166" s="51">
        <v>0.19655719692345258</v>
      </c>
      <c r="DW166" s="287">
        <f t="shared" si="214"/>
        <v>0.3039805416490039</v>
      </c>
      <c r="DX166" s="287">
        <f t="shared" si="169"/>
        <v>119.78875831112646</v>
      </c>
      <c r="DY166" s="281">
        <f t="shared" si="170"/>
        <v>40.960617032955099</v>
      </c>
      <c r="DZ166" s="287">
        <f t="shared" si="171"/>
        <v>41.075524639080065</v>
      </c>
      <c r="EA166" s="287">
        <f t="shared" si="172"/>
        <v>40.937189250383881</v>
      </c>
      <c r="EB166" s="287">
        <f t="shared" si="173"/>
        <v>40.945809429135871</v>
      </c>
      <c r="EC166" s="287">
        <f t="shared" si="174"/>
        <v>41.052248559563004</v>
      </c>
      <c r="ED166" s="287">
        <f t="shared" si="215"/>
        <v>-0.56699170948296995</v>
      </c>
      <c r="EE166" s="287">
        <f t="shared" si="175"/>
        <v>0.13833538869618422</v>
      </c>
      <c r="EF166" s="287">
        <f t="shared" si="176"/>
        <v>0.1297152099441945</v>
      </c>
      <c r="EG166" s="287">
        <f t="shared" si="177"/>
        <v>0.1297152099441945</v>
      </c>
      <c r="EH166" s="281">
        <f t="shared" si="216"/>
        <v>2.3427782571218358E-2</v>
      </c>
      <c r="EI166" s="281">
        <f t="shared" si="178"/>
        <v>1.4807603819228632E-2</v>
      </c>
      <c r="EJ166" s="281">
        <f t="shared" si="179"/>
        <v>-9.16315266079053E-2</v>
      </c>
    </row>
    <row r="167" spans="3:140" x14ac:dyDescent="0.25">
      <c r="C167" s="50">
        <f t="shared" si="180"/>
        <v>135</v>
      </c>
      <c r="D167" s="51">
        <v>2.2580748408246434</v>
      </c>
      <c r="E167" s="260">
        <f t="shared" si="181"/>
        <v>7.0747666385683932</v>
      </c>
      <c r="F167" s="265">
        <f t="shared" si="182"/>
        <v>12.123405720424371</v>
      </c>
      <c r="G167" s="265">
        <f t="shared" si="183"/>
        <v>-1.1025735618066183E-2</v>
      </c>
      <c r="H167" s="50">
        <v>16.343999862670898</v>
      </c>
      <c r="I167" s="216">
        <v>-3.1026678085327148</v>
      </c>
      <c r="J167" s="50">
        <v>11904</v>
      </c>
      <c r="K167" s="46">
        <v>3</v>
      </c>
      <c r="L167" s="46">
        <v>1.2767071091308649E+22</v>
      </c>
      <c r="M167" s="46">
        <v>1.1265367917386264E+22</v>
      </c>
      <c r="N167" s="46">
        <v>186</v>
      </c>
      <c r="O167" s="46">
        <v>64</v>
      </c>
      <c r="P167" s="46">
        <v>0.34047488250015262</v>
      </c>
      <c r="Q167" s="46">
        <v>0.42177867301471039</v>
      </c>
      <c r="R167" s="46">
        <v>-0.13394415799363002</v>
      </c>
      <c r="S167" s="51"/>
      <c r="T167" s="315">
        <f t="shared" si="184"/>
        <v>51.088286209970967</v>
      </c>
      <c r="U167" s="315">
        <f t="shared" si="217"/>
        <v>0.2900371873660319</v>
      </c>
      <c r="V167" s="350">
        <f t="shared" si="185"/>
        <v>9.5339068800445961E-6</v>
      </c>
      <c r="W167" s="350">
        <f t="shared" si="152"/>
        <v>1.1810558720169982E-5</v>
      </c>
      <c r="X167" s="350">
        <f t="shared" si="186"/>
        <v>1.5178428037183063E-5</v>
      </c>
      <c r="Y167" s="360">
        <f t="shared" si="187"/>
        <v>51.222230367964599</v>
      </c>
      <c r="Z167" s="350">
        <f t="shared" si="188"/>
        <v>9.5062705237193773E-6</v>
      </c>
      <c r="AA167" s="350">
        <f t="shared" si="189"/>
        <v>1.1832814475424221E-5</v>
      </c>
      <c r="AB167" s="350">
        <f t="shared" si="190"/>
        <v>9.5062705237193773E-6</v>
      </c>
      <c r="AC167" s="350">
        <f t="shared" si="191"/>
        <v>1.1832814475424221E-5</v>
      </c>
      <c r="AD167" s="354">
        <f t="shared" si="153"/>
        <v>51.222230367964599</v>
      </c>
      <c r="AE167" s="354" t="str">
        <f t="shared" si="151"/>
        <v/>
      </c>
      <c r="AF167" s="354">
        <f t="shared" si="151"/>
        <v>51.222230367964599</v>
      </c>
      <c r="AG167" s="354" t="str">
        <f t="shared" si="151"/>
        <v/>
      </c>
      <c r="AH167" s="354" t="str">
        <f t="shared" si="151"/>
        <v/>
      </c>
      <c r="AI167" s="348">
        <f t="shared" si="218"/>
        <v>0.33287475334120131</v>
      </c>
      <c r="AJ167" s="355">
        <f t="shared" si="192"/>
        <v>1.5178428037183063E-5</v>
      </c>
      <c r="AK167" s="359">
        <f t="shared" si="193"/>
        <v>137.63990086230672</v>
      </c>
      <c r="AL167" s="355">
        <f t="shared" si="194"/>
        <v>0.26399008623067177</v>
      </c>
      <c r="AM167" s="335">
        <f t="shared" si="195"/>
        <v>-17.507103129745893</v>
      </c>
      <c r="AN167" s="351">
        <f t="shared" si="154"/>
        <v>3.7087004137141406</v>
      </c>
      <c r="AQ167" s="266">
        <f t="shared" si="155"/>
        <v>24.267166999505356</v>
      </c>
      <c r="AR167" s="283">
        <f t="shared" si="156"/>
        <v>2.0943177924558682</v>
      </c>
      <c r="BL167" s="258">
        <v>1.1602988243103027</v>
      </c>
      <c r="BM167" s="260">
        <v>71.502983093261719</v>
      </c>
      <c r="BN167">
        <v>10.033217430114746</v>
      </c>
      <c r="BO167" s="258">
        <v>4.7790155410766602</v>
      </c>
      <c r="BP167" s="258">
        <v>133.95179748535156</v>
      </c>
      <c r="BQ167" s="260">
        <v>78.479888916015625</v>
      </c>
      <c r="BR167" s="258">
        <v>104.65009307861328</v>
      </c>
      <c r="BT167" s="258">
        <v>77.868377685546875</v>
      </c>
      <c r="BU167" s="258">
        <v>13.834846496582031</v>
      </c>
      <c r="BV167" s="258">
        <v>7.0474710464477539</v>
      </c>
      <c r="BW167" s="258">
        <v>67.953514099121094</v>
      </c>
      <c r="BX167" s="258">
        <v>73.172988891601563</v>
      </c>
      <c r="BY167" s="258">
        <v>16.072835922241211</v>
      </c>
      <c r="BZ167" s="258">
        <v>3.99298095703125</v>
      </c>
      <c r="CA167" s="258">
        <v>279.64700317382812</v>
      </c>
      <c r="CC167" s="283">
        <f t="shared" si="157"/>
        <v>16.343999862670898</v>
      </c>
      <c r="CD167" s="283">
        <f t="shared" si="158"/>
        <v>-3.1026678085327148</v>
      </c>
      <c r="CF167" s="283">
        <f t="shared" si="196"/>
        <v>24.267166999505356</v>
      </c>
      <c r="CG167" s="272">
        <f t="shared" si="159"/>
        <v>25.551014001317213</v>
      </c>
      <c r="CH167" s="283">
        <f t="shared" si="197"/>
        <v>18.947446962454123</v>
      </c>
      <c r="CI167" s="272">
        <f t="shared" si="160"/>
        <v>-5.4233065560051159</v>
      </c>
      <c r="CJ167" s="283">
        <f t="shared" si="198"/>
        <v>-1.0222692020706621E-2</v>
      </c>
      <c r="CK167" s="283">
        <f t="shared" si="199"/>
        <v>18.946456934456915</v>
      </c>
      <c r="CL167" s="283">
        <f t="shared" si="200"/>
        <v>-0.19369054128032079</v>
      </c>
      <c r="CM167" s="283">
        <f t="shared" si="201"/>
        <v>24.742993516865514</v>
      </c>
      <c r="CN167" s="283">
        <f t="shared" si="202"/>
        <v>-0.19369054128032079</v>
      </c>
      <c r="CO167" s="283">
        <f t="shared" si="161"/>
        <v>-176.52849357459957</v>
      </c>
      <c r="CP167" s="268">
        <f t="shared" si="162"/>
        <v>135</v>
      </c>
      <c r="CQ167" s="283">
        <f t="shared" si="203"/>
        <v>-4.1528493574599548</v>
      </c>
      <c r="CR167" s="283">
        <f t="shared" si="204"/>
        <v>27.869310950381507</v>
      </c>
      <c r="CS167" s="283">
        <f t="shared" si="205"/>
        <v>1.4645451128410867</v>
      </c>
      <c r="CT167" s="283">
        <f t="shared" si="206"/>
        <v>-161.86677266452728</v>
      </c>
      <c r="CU167" s="283">
        <f t="shared" si="163"/>
        <v>-14.66172091007229</v>
      </c>
      <c r="CV167" s="283">
        <f t="shared" si="207"/>
        <v>12.033827908992771</v>
      </c>
      <c r="CW167" s="283">
        <f t="shared" si="208"/>
        <v>18.942572666193985</v>
      </c>
      <c r="CX167" s="283">
        <f t="shared" si="209"/>
        <v>0.42975246476604539</v>
      </c>
      <c r="CZ167" s="283">
        <f t="shared" si="164"/>
        <v>11904</v>
      </c>
      <c r="DA167" s="283">
        <f t="shared" si="165"/>
        <v>1.2767071091308649E+22</v>
      </c>
      <c r="DB167" s="283">
        <f t="shared" si="166"/>
        <v>1.1265367917386264E+22</v>
      </c>
      <c r="DC167" s="286">
        <f t="shared" si="210"/>
        <v>1.072502611837084E+18</v>
      </c>
      <c r="DD167" s="286">
        <f t="shared" si="167"/>
        <v>9.4635147155462566E+17</v>
      </c>
      <c r="DE167" s="282">
        <f t="shared" si="211"/>
        <v>6.3174702050258601E-5</v>
      </c>
      <c r="DF167" s="282">
        <f t="shared" si="168"/>
        <v>5.2299464862831641E-5</v>
      </c>
      <c r="DG167" s="283">
        <f t="shared" si="212"/>
        <v>39.61981234588329</v>
      </c>
      <c r="DH167" s="283">
        <f t="shared" si="213"/>
        <v>8.2013882995975195E-5</v>
      </c>
      <c r="DL167" s="258">
        <v>69.329185485839844</v>
      </c>
      <c r="DM167" s="258">
        <v>5.7984285354614258</v>
      </c>
      <c r="DN167" s="258">
        <v>3232</v>
      </c>
      <c r="DO167" s="258">
        <v>1.7842885466121157E+22</v>
      </c>
      <c r="DP167" s="258">
        <v>8.131967686347833E+21</v>
      </c>
      <c r="DR167" s="50">
        <v>120</v>
      </c>
      <c r="DS167" s="46">
        <v>0.22732267122451472</v>
      </c>
      <c r="DT167" s="46">
        <v>0.19753387864729582</v>
      </c>
      <c r="DU167" s="46">
        <v>0.2246367964839458</v>
      </c>
      <c r="DV167" s="51">
        <v>0.19167378830423637</v>
      </c>
      <c r="DW167" s="287">
        <f t="shared" si="214"/>
        <v>0.30115648767060188</v>
      </c>
      <c r="DX167" s="287">
        <f t="shared" si="169"/>
        <v>118.67589129127954</v>
      </c>
      <c r="DY167" s="281">
        <f t="shared" si="170"/>
        <v>40.948480410584082</v>
      </c>
      <c r="DZ167" s="287">
        <f t="shared" si="171"/>
        <v>40.989273502693322</v>
      </c>
      <c r="EA167" s="287">
        <f t="shared" si="172"/>
        <v>40.928506377595454</v>
      </c>
      <c r="EB167" s="287">
        <f t="shared" si="173"/>
        <v>40.933193468917608</v>
      </c>
      <c r="EC167" s="287">
        <f t="shared" si="174"/>
        <v>41.034070419936818</v>
      </c>
      <c r="ED167" s="287">
        <f t="shared" si="215"/>
        <v>-0.6532428458697126</v>
      </c>
      <c r="EE167" s="287">
        <f t="shared" si="175"/>
        <v>6.0767125097868302E-2</v>
      </c>
      <c r="EF167" s="287">
        <f t="shared" si="176"/>
        <v>5.6080033775714355E-2</v>
      </c>
      <c r="EG167" s="287">
        <f t="shared" si="177"/>
        <v>5.6080033775714355E-2</v>
      </c>
      <c r="EH167" s="281">
        <f t="shared" si="216"/>
        <v>1.997403298862821E-2</v>
      </c>
      <c r="EI167" s="281">
        <f t="shared" si="178"/>
        <v>1.5286941666474263E-2</v>
      </c>
      <c r="EJ167" s="281">
        <f t="shared" si="179"/>
        <v>-8.5590009352735308E-2</v>
      </c>
    </row>
    <row r="168" spans="3:140" x14ac:dyDescent="0.25">
      <c r="C168" s="50">
        <f t="shared" si="180"/>
        <v>136</v>
      </c>
      <c r="D168" s="51">
        <v>4.39508873176724</v>
      </c>
      <c r="E168" s="260">
        <f t="shared" si="181"/>
        <v>12.859352948049663</v>
      </c>
      <c r="F168" s="265">
        <f t="shared" si="182"/>
        <v>12.112580385570347</v>
      </c>
      <c r="G168" s="265">
        <f t="shared" si="183"/>
        <v>-1.0625438288943238E-2</v>
      </c>
      <c r="H168" s="50">
        <v>16.284427642822266</v>
      </c>
      <c r="I168" s="216">
        <v>-1.4750387668609619</v>
      </c>
      <c r="J168" s="50">
        <v>12288</v>
      </c>
      <c r="K168" s="46">
        <v>3</v>
      </c>
      <c r="L168" s="46">
        <v>1.3092199916679943E+22</v>
      </c>
      <c r="M168" s="46">
        <v>1.1628543732960585E+22</v>
      </c>
      <c r="N168" s="46">
        <v>192</v>
      </c>
      <c r="O168" s="46">
        <v>64</v>
      </c>
      <c r="P168" s="46">
        <v>0.34877617042055792</v>
      </c>
      <c r="Q168" s="46">
        <v>0.43508514924006592</v>
      </c>
      <c r="R168" s="46">
        <v>-0.10956654771720986</v>
      </c>
      <c r="S168" s="51"/>
      <c r="T168" s="315">
        <f t="shared" si="184"/>
        <v>51.28338180808943</v>
      </c>
      <c r="U168" s="315">
        <f t="shared" si="217"/>
        <v>0.19509559811846344</v>
      </c>
      <c r="V168" s="350">
        <f t="shared" si="185"/>
        <v>9.4611591368423905E-6</v>
      </c>
      <c r="W168" s="350">
        <f t="shared" si="152"/>
        <v>1.1802440029298663E-5</v>
      </c>
      <c r="X168" s="350">
        <f t="shared" si="186"/>
        <v>1.5126503986640392E-5</v>
      </c>
      <c r="Y168" s="360">
        <f t="shared" si="187"/>
        <v>51.392948355806638</v>
      </c>
      <c r="Z168" s="350">
        <f t="shared" si="188"/>
        <v>9.4385720806907131E-6</v>
      </c>
      <c r="AA168" s="350">
        <f t="shared" si="189"/>
        <v>1.1820510984532499E-5</v>
      </c>
      <c r="AB168" s="350">
        <f t="shared" si="190"/>
        <v>9.4385720806907131E-6</v>
      </c>
      <c r="AC168" s="350">
        <f t="shared" si="191"/>
        <v>1.1820510984532499E-5</v>
      </c>
      <c r="AD168" s="354">
        <f t="shared" si="153"/>
        <v>51.392948355806631</v>
      </c>
      <c r="AE168" s="354" t="str">
        <f t="shared" si="151"/>
        <v/>
      </c>
      <c r="AF168" s="354">
        <f t="shared" si="151"/>
        <v>51.392948355806631</v>
      </c>
      <c r="AG168" s="354" t="str">
        <f t="shared" si="151"/>
        <v/>
      </c>
      <c r="AH168" s="354" t="str">
        <f t="shared" si="151"/>
        <v/>
      </c>
      <c r="AI168" s="348">
        <f t="shared" si="218"/>
        <v>0.17071798784203196</v>
      </c>
      <c r="AJ168" s="355">
        <f t="shared" si="192"/>
        <v>1.5126503986640392E-5</v>
      </c>
      <c r="AK168" s="359">
        <f t="shared" si="193"/>
        <v>140.79010501508128</v>
      </c>
      <c r="AL168" s="355">
        <f t="shared" si="194"/>
        <v>0.47901050150812807</v>
      </c>
      <c r="AM168" s="335">
        <f t="shared" si="195"/>
        <v>-17.536867724733931</v>
      </c>
      <c r="AN168" s="351">
        <f t="shared" si="154"/>
        <v>3.6789358187261052</v>
      </c>
      <c r="AQ168" s="266">
        <f t="shared" si="155"/>
        <v>24.235449975939542</v>
      </c>
      <c r="AR168" s="283">
        <f t="shared" si="156"/>
        <v>3.3844257659410459</v>
      </c>
      <c r="BL168" s="258">
        <v>2.0204672813415527</v>
      </c>
      <c r="BM168" s="260">
        <v>57.409725189208984</v>
      </c>
      <c r="BN168">
        <v>18.608062744140625</v>
      </c>
      <c r="BO168" s="258">
        <v>3.8316106796264648</v>
      </c>
      <c r="BP168" s="258">
        <v>133.63662719726562</v>
      </c>
      <c r="BQ168" s="260">
        <v>66.336227416992188</v>
      </c>
      <c r="BR168" s="258">
        <v>89.779624938964844</v>
      </c>
      <c r="BT168" s="258">
        <v>77.282432556152344</v>
      </c>
      <c r="BU168" s="258">
        <v>14.241753578186035</v>
      </c>
      <c r="BV168" s="258">
        <v>6.9642176628112793</v>
      </c>
      <c r="BW168" s="258">
        <v>68.767326354980469</v>
      </c>
      <c r="BX168" s="258">
        <v>72.743293762207031</v>
      </c>
      <c r="BY168" s="258">
        <v>15.767656326293945</v>
      </c>
      <c r="BZ168" s="258">
        <v>3.9790647029876709</v>
      </c>
      <c r="CA168" s="258">
        <v>282.08843994140625</v>
      </c>
      <c r="CC168" s="283">
        <f t="shared" si="157"/>
        <v>16.284427642822266</v>
      </c>
      <c r="CD168" s="283">
        <f t="shared" si="158"/>
        <v>-1.4750387668609619</v>
      </c>
      <c r="CF168" s="283">
        <f t="shared" si="196"/>
        <v>24.235449975939542</v>
      </c>
      <c r="CG168" s="272">
        <f t="shared" si="159"/>
        <v>25.537610935559339</v>
      </c>
      <c r="CH168" s="283">
        <f t="shared" si="197"/>
        <v>18.918231988203605</v>
      </c>
      <c r="CI168" s="272">
        <f t="shared" si="160"/>
        <v>-4.8764510053997299</v>
      </c>
      <c r="CJ168" s="283">
        <f t="shared" si="198"/>
        <v>-9.1918935924926119E-3</v>
      </c>
      <c r="CK168" s="283">
        <f t="shared" si="199"/>
        <v>18.917432784533272</v>
      </c>
      <c r="CL168" s="283">
        <f t="shared" si="200"/>
        <v>-0.17389192665506215</v>
      </c>
      <c r="CM168" s="283">
        <f t="shared" si="201"/>
        <v>24.713969366941871</v>
      </c>
      <c r="CN168" s="283">
        <f t="shared" si="202"/>
        <v>-0.17389192665506215</v>
      </c>
      <c r="CO168" s="283">
        <f t="shared" si="161"/>
        <v>-173.32747604047634</v>
      </c>
      <c r="CP168" s="268">
        <f t="shared" si="162"/>
        <v>136</v>
      </c>
      <c r="CQ168" s="283">
        <f t="shared" si="203"/>
        <v>-3.7327476040476339</v>
      </c>
      <c r="CR168" s="283">
        <f t="shared" si="204"/>
        <v>27.859065085036704</v>
      </c>
      <c r="CS168" s="283">
        <f t="shared" si="205"/>
        <v>1.4668067749132641</v>
      </c>
      <c r="CT168" s="283">
        <f t="shared" si="206"/>
        <v>-158.79940332028389</v>
      </c>
      <c r="CU168" s="283">
        <f t="shared" si="163"/>
        <v>-14.528072720192455</v>
      </c>
      <c r="CV168" s="283">
        <f t="shared" si="207"/>
        <v>12.147192727980755</v>
      </c>
      <c r="CW168" s="283">
        <f t="shared" si="208"/>
        <v>18.913273084584862</v>
      </c>
      <c r="CX168" s="283">
        <f t="shared" si="209"/>
        <v>0.43313137430571685</v>
      </c>
      <c r="CZ168" s="283">
        <f t="shared" si="164"/>
        <v>12288</v>
      </c>
      <c r="DA168" s="283">
        <f t="shared" si="165"/>
        <v>1.3092199916679943E+22</v>
      </c>
      <c r="DB168" s="283">
        <f t="shared" si="166"/>
        <v>1.1628543732960585E+22</v>
      </c>
      <c r="DC168" s="286">
        <f t="shared" si="210"/>
        <v>1.065445956761063E+18</v>
      </c>
      <c r="DD168" s="286">
        <f t="shared" si="167"/>
        <v>9.4633331160161011E+17</v>
      </c>
      <c r="DE168" s="282">
        <f t="shared" si="211"/>
        <v>6.2797214741940486E-5</v>
      </c>
      <c r="DF168" s="282">
        <f t="shared" si="168"/>
        <v>5.2298493417903527E-5</v>
      </c>
      <c r="DG168" s="283">
        <f t="shared" si="212"/>
        <v>39.788056463873417</v>
      </c>
      <c r="DH168" s="283">
        <f t="shared" si="213"/>
        <v>8.1722840094601985E-5</v>
      </c>
      <c r="DL168" s="258">
        <v>68.774490356445313</v>
      </c>
      <c r="DM168" s="258">
        <v>6.3070621490478516</v>
      </c>
      <c r="DN168" s="258">
        <v>3488</v>
      </c>
      <c r="DO168" s="258">
        <v>1.9094977325529762E+22</v>
      </c>
      <c r="DP168" s="258">
        <v>8.7248666170116224E+21</v>
      </c>
      <c r="DR168" s="50">
        <v>119</v>
      </c>
      <c r="DS168" s="46">
        <v>0.22549139299230864</v>
      </c>
      <c r="DT168" s="46">
        <v>0.19582468563057015</v>
      </c>
      <c r="DU168" s="46">
        <v>0.22720058600903431</v>
      </c>
      <c r="DV168" s="51">
        <v>0.19094127701135394</v>
      </c>
      <c r="DW168" s="287">
        <f t="shared" si="214"/>
        <v>0.29865310280645574</v>
      </c>
      <c r="DX168" s="287">
        <f t="shared" si="169"/>
        <v>117.6893894486807</v>
      </c>
      <c r="DY168" s="281">
        <f t="shared" si="170"/>
        <v>40.936279807764777</v>
      </c>
      <c r="DZ168" s="287">
        <f t="shared" si="171"/>
        <v>40.972201706405194</v>
      </c>
      <c r="EA168" s="287">
        <f t="shared" si="172"/>
        <v>40.919756060460422</v>
      </c>
      <c r="EB168" s="287">
        <f t="shared" si="173"/>
        <v>40.920431705991319</v>
      </c>
      <c r="EC168" s="287">
        <f t="shared" si="174"/>
        <v>41.015612564997404</v>
      </c>
      <c r="ED168" s="287">
        <f t="shared" si="215"/>
        <v>-0.67031464215784098</v>
      </c>
      <c r="EE168" s="287">
        <f t="shared" si="175"/>
        <v>5.2445645944771968E-2</v>
      </c>
      <c r="EF168" s="287">
        <f t="shared" si="176"/>
        <v>5.1770000413874584E-2</v>
      </c>
      <c r="EG168" s="287">
        <f t="shared" si="177"/>
        <v>5.1770000413874584E-2</v>
      </c>
      <c r="EH168" s="281">
        <f t="shared" si="216"/>
        <v>1.6523747304354686E-2</v>
      </c>
      <c r="EI168" s="281">
        <f t="shared" si="178"/>
        <v>1.5848101773457302E-2</v>
      </c>
      <c r="EJ168" s="281">
        <f t="shared" si="179"/>
        <v>-7.9332757232627671E-2</v>
      </c>
    </row>
    <row r="169" spans="3:140" x14ac:dyDescent="0.25">
      <c r="C169" s="50">
        <f t="shared" si="180"/>
        <v>137</v>
      </c>
      <c r="D169" s="51">
        <v>5.7490213827209971</v>
      </c>
      <c r="E169" s="260">
        <f t="shared" si="181"/>
        <v>15.191878478991743</v>
      </c>
      <c r="F169" s="265">
        <f t="shared" si="182"/>
        <v>12.102153815102691</v>
      </c>
      <c r="G169" s="265">
        <f t="shared" si="183"/>
        <v>-1.0228227098456159E-2</v>
      </c>
      <c r="H169" s="50">
        <v>16.093996047973633</v>
      </c>
      <c r="I169" s="216">
        <v>-4.4251165390014648</v>
      </c>
      <c r="J169" s="50">
        <v>13760</v>
      </c>
      <c r="K169" s="46">
        <v>3</v>
      </c>
      <c r="L169" s="46">
        <v>1.4562197265433141E+22</v>
      </c>
      <c r="M169" s="46">
        <v>1.2788976934152814E+22</v>
      </c>
      <c r="N169" s="46">
        <v>215</v>
      </c>
      <c r="O169" s="46">
        <v>64</v>
      </c>
      <c r="P169" s="46">
        <v>0.3884514435695538</v>
      </c>
      <c r="Q169" s="46">
        <v>0.48055911615699198</v>
      </c>
      <c r="R169" s="46">
        <v>-3.8611731249944548E-2</v>
      </c>
      <c r="S169" s="51"/>
      <c r="T169" s="315">
        <f t="shared" si="184"/>
        <v>51.0502725023388</v>
      </c>
      <c r="U169" s="315">
        <f t="shared" si="217"/>
        <v>-0.23310930575063082</v>
      </c>
      <c r="V169" s="350">
        <f t="shared" si="185"/>
        <v>9.4101609391849268E-6</v>
      </c>
      <c r="W169" s="350">
        <f t="shared" si="152"/>
        <v>1.1641451457291471E-5</v>
      </c>
      <c r="X169" s="350">
        <f t="shared" si="186"/>
        <v>1.4969118909736655E-5</v>
      </c>
      <c r="Y169" s="360">
        <f t="shared" si="187"/>
        <v>51.088884233588743</v>
      </c>
      <c r="Z169" s="350">
        <f t="shared" si="188"/>
        <v>9.402313607436463E-6</v>
      </c>
      <c r="AA169" s="350">
        <f t="shared" si="189"/>
        <v>1.1647790338139274E-5</v>
      </c>
      <c r="AB169" s="350">
        <f t="shared" si="190"/>
        <v>9.402313607436463E-6</v>
      </c>
      <c r="AC169" s="350">
        <f t="shared" si="191"/>
        <v>1.1647790338139274E-5</v>
      </c>
      <c r="AD169" s="354">
        <f t="shared" si="153"/>
        <v>51.088884233588743</v>
      </c>
      <c r="AE169" s="354" t="str">
        <f t="shared" si="151"/>
        <v/>
      </c>
      <c r="AF169" s="354">
        <f t="shared" si="151"/>
        <v>51.088884233588743</v>
      </c>
      <c r="AG169" s="354" t="str">
        <f t="shared" si="151"/>
        <v/>
      </c>
      <c r="AH169" s="354" t="str">
        <f t="shared" si="151"/>
        <v/>
      </c>
      <c r="AI169" s="348">
        <f t="shared" si="218"/>
        <v>-0.3040641222178877</v>
      </c>
      <c r="AJ169" s="355">
        <f t="shared" si="192"/>
        <v>1.4969118909736655E-5</v>
      </c>
      <c r="AK169" s="359">
        <f t="shared" si="193"/>
        <v>135.17930750845369</v>
      </c>
      <c r="AL169" s="355">
        <f t="shared" si="194"/>
        <v>-0.18206924915463105</v>
      </c>
      <c r="AM169" s="335">
        <f t="shared" si="195"/>
        <v>-17.627714282405663</v>
      </c>
      <c r="AN169" s="351">
        <f t="shared" si="154"/>
        <v>3.5880892610543706</v>
      </c>
      <c r="AQ169" s="266">
        <f t="shared" si="155"/>
        <v>24.13327780692018</v>
      </c>
      <c r="AR169" s="283">
        <f t="shared" si="156"/>
        <v>9.6826925613967774E-2</v>
      </c>
      <c r="BL169" s="258">
        <v>0.45144480466842651</v>
      </c>
      <c r="BM169" s="260">
        <v>45.3077392578125</v>
      </c>
      <c r="BN169">
        <v>6.0481019020080566</v>
      </c>
      <c r="BO169" s="258">
        <v>2.8166084289550781</v>
      </c>
      <c r="BP169" s="258">
        <v>133.63662719726562</v>
      </c>
      <c r="BQ169" s="260">
        <v>133.53861999511719</v>
      </c>
      <c r="BR169" s="258">
        <v>123.02048492431641</v>
      </c>
      <c r="BT169" s="258">
        <v>76.856643676757812</v>
      </c>
      <c r="BU169" s="258">
        <v>14.750388145446777</v>
      </c>
      <c r="BV169" s="258">
        <v>6.9725184440612793</v>
      </c>
      <c r="BW169" s="258">
        <v>71.717399597167969</v>
      </c>
      <c r="BX169" s="258">
        <v>72.356575012207031</v>
      </c>
      <c r="BY169" s="258">
        <v>16.072835922241211</v>
      </c>
      <c r="BZ169" s="258">
        <v>3.9636836051940918</v>
      </c>
      <c r="CA169" s="258">
        <v>279.34182739257812</v>
      </c>
      <c r="CC169" s="283">
        <f t="shared" si="157"/>
        <v>16.093996047973633</v>
      </c>
      <c r="CD169" s="283">
        <f t="shared" si="158"/>
        <v>-4.4251165390014648</v>
      </c>
      <c r="CF169" s="283">
        <f t="shared" si="196"/>
        <v>24.13327780692018</v>
      </c>
      <c r="CG169" s="272">
        <f t="shared" si="159"/>
        <v>25.524605942830757</v>
      </c>
      <c r="CH169" s="283">
        <f t="shared" si="197"/>
        <v>18.889927763116717</v>
      </c>
      <c r="CI169" s="272">
        <f t="shared" si="160"/>
        <v>-4.3302995425762703</v>
      </c>
      <c r="CJ169" s="283">
        <f t="shared" si="198"/>
        <v>-8.1624223384805118E-3</v>
      </c>
      <c r="CK169" s="283">
        <f t="shared" si="199"/>
        <v>18.889298494584395</v>
      </c>
      <c r="CL169" s="283">
        <f t="shared" si="200"/>
        <v>-0.15418585622363637</v>
      </c>
      <c r="CM169" s="283">
        <f t="shared" si="201"/>
        <v>24.685835076992994</v>
      </c>
      <c r="CN169" s="283">
        <f t="shared" si="202"/>
        <v>-0.15418585622363637</v>
      </c>
      <c r="CO169" s="283">
        <f t="shared" si="161"/>
        <v>-170.13522646544328</v>
      </c>
      <c r="CP169" s="268">
        <f t="shared" si="162"/>
        <v>137</v>
      </c>
      <c r="CQ169" s="283">
        <f t="shared" si="203"/>
        <v>-3.3135226465443299</v>
      </c>
      <c r="CR169" s="283">
        <f t="shared" si="204"/>
        <v>27.849125885752109</v>
      </c>
      <c r="CS169" s="283">
        <f t="shared" si="205"/>
        <v>1.4690046038111162</v>
      </c>
      <c r="CT169" s="283">
        <f t="shared" si="206"/>
        <v>-155.74527982583876</v>
      </c>
      <c r="CU169" s="283">
        <f t="shared" si="163"/>
        <v>-14.389946639604531</v>
      </c>
      <c r="CV169" s="283">
        <f t="shared" si="207"/>
        <v>12.261005336039547</v>
      </c>
      <c r="CW169" s="283">
        <f t="shared" si="208"/>
        <v>18.884883062713421</v>
      </c>
      <c r="CX169" s="283">
        <f t="shared" si="209"/>
        <v>0.43653476769610305</v>
      </c>
      <c r="CZ169" s="283">
        <f t="shared" si="164"/>
        <v>13760</v>
      </c>
      <c r="DA169" s="283">
        <f t="shared" si="165"/>
        <v>1.4562197265433141E+22</v>
      </c>
      <c r="DB169" s="283">
        <f t="shared" si="166"/>
        <v>1.2788976934152814E+22</v>
      </c>
      <c r="DC169" s="286">
        <f t="shared" si="210"/>
        <v>1.0582992198715946E+18</v>
      </c>
      <c r="DD169" s="286">
        <f t="shared" si="167"/>
        <v>9.2943146323784986E+17</v>
      </c>
      <c r="DE169" s="282">
        <f t="shared" si="211"/>
        <v>6.2414908614944056E-5</v>
      </c>
      <c r="DF169" s="282">
        <f t="shared" si="168"/>
        <v>5.1394349290735214E-5</v>
      </c>
      <c r="DG169" s="283">
        <f t="shared" si="212"/>
        <v>39.469088124715675</v>
      </c>
      <c r="DH169" s="283">
        <f t="shared" si="213"/>
        <v>8.0851715853344215E-5</v>
      </c>
      <c r="DL169" s="258">
        <v>68.18853759765625</v>
      </c>
      <c r="DM169" s="258">
        <v>6.7139697074890137</v>
      </c>
      <c r="DN169" s="258">
        <v>3488</v>
      </c>
      <c r="DO169" s="258">
        <v>1.8925495278261747E+22</v>
      </c>
      <c r="DP169" s="258">
        <v>8.6640490796416363E+21</v>
      </c>
      <c r="DR169" s="50">
        <v>118</v>
      </c>
      <c r="DS169" s="46">
        <v>0.22427054083750458</v>
      </c>
      <c r="DT169" s="46">
        <v>0.19411549261384448</v>
      </c>
      <c r="DU169" s="46">
        <v>0.22207300695885729</v>
      </c>
      <c r="DV169" s="51">
        <v>0.18862165791722624</v>
      </c>
      <c r="DW169" s="287">
        <f t="shared" si="214"/>
        <v>0.29661102467754352</v>
      </c>
      <c r="DX169" s="287">
        <f t="shared" si="169"/>
        <v>116.88467345564469</v>
      </c>
      <c r="DY169" s="281">
        <f t="shared" si="170"/>
        <v>40.924027972307726</v>
      </c>
      <c r="DZ169" s="287">
        <f t="shared" si="171"/>
        <v>40.87755234557708</v>
      </c>
      <c r="EA169" s="287">
        <f t="shared" si="172"/>
        <v>40.910938298978792</v>
      </c>
      <c r="EB169" s="287">
        <f t="shared" si="173"/>
        <v>40.907524140357012</v>
      </c>
      <c r="EC169" s="287">
        <f t="shared" si="174"/>
        <v>40.996874994744772</v>
      </c>
      <c r="ED169" s="287">
        <f t="shared" si="215"/>
        <v>-0.76496400298595546</v>
      </c>
      <c r="EE169" s="287">
        <f t="shared" si="175"/>
        <v>-3.3385953401712243E-2</v>
      </c>
      <c r="EF169" s="287">
        <f t="shared" si="176"/>
        <v>-2.9971794779932281E-2</v>
      </c>
      <c r="EG169" s="287">
        <f t="shared" si="177"/>
        <v>-2.9971794779932281E-2</v>
      </c>
      <c r="EH169" s="281">
        <f t="shared" si="216"/>
        <v>1.3089673328934737E-2</v>
      </c>
      <c r="EI169" s="281">
        <f t="shared" si="178"/>
        <v>1.6503831950714698E-2</v>
      </c>
      <c r="EJ169" s="281">
        <f t="shared" si="179"/>
        <v>-7.2847022437045439E-2</v>
      </c>
    </row>
    <row r="170" spans="3:140" x14ac:dyDescent="0.25">
      <c r="C170" s="50">
        <f t="shared" si="180"/>
        <v>138</v>
      </c>
      <c r="D170" s="51">
        <v>3.8541817661651487</v>
      </c>
      <c r="E170" s="260">
        <f t="shared" si="181"/>
        <v>11.718643849258715</v>
      </c>
      <c r="F170" s="265">
        <f t="shared" si="182"/>
        <v>12.092122862586272</v>
      </c>
      <c r="G170" s="265">
        <f t="shared" si="183"/>
        <v>-9.8342221772909563E-3</v>
      </c>
      <c r="H170" s="50">
        <v>16.003173828125</v>
      </c>
      <c r="I170" s="216">
        <v>-7.5786476135253906</v>
      </c>
      <c r="J170" s="50">
        <v>12352</v>
      </c>
      <c r="K170" s="46">
        <v>3</v>
      </c>
      <c r="L170" s="46">
        <v>1.3065682317447533E+22</v>
      </c>
      <c r="M170" s="46">
        <v>1.1336850141404067E+22</v>
      </c>
      <c r="N170" s="46">
        <v>193</v>
      </c>
      <c r="O170" s="46">
        <v>64</v>
      </c>
      <c r="P170" s="46">
        <v>0.35811511933101386</v>
      </c>
      <c r="Q170" s="46">
        <v>0.44735396447537079</v>
      </c>
      <c r="R170" s="46">
        <v>-0.1057396678842526</v>
      </c>
      <c r="S170" s="51"/>
      <c r="T170" s="315">
        <f t="shared" si="184"/>
        <v>51.322082189333173</v>
      </c>
      <c r="U170" s="315">
        <f t="shared" si="217"/>
        <v>0.27180968699437358</v>
      </c>
      <c r="V170" s="350">
        <f t="shared" si="185"/>
        <v>9.664160171929347E-6</v>
      </c>
      <c r="W170" s="350">
        <f t="shared" si="152"/>
        <v>1.2072375984331033E-5</v>
      </c>
      <c r="X170" s="350">
        <f t="shared" si="186"/>
        <v>1.5464095632650432E-5</v>
      </c>
      <c r="Y170" s="360">
        <f t="shared" si="187"/>
        <v>51.427821857217424</v>
      </c>
      <c r="Z170" s="350">
        <f t="shared" si="188"/>
        <v>9.6418640925265349E-6</v>
      </c>
      <c r="AA170" s="350">
        <f t="shared" si="189"/>
        <v>1.2090190674964791E-5</v>
      </c>
      <c r="AB170" s="350">
        <f t="shared" si="190"/>
        <v>9.6418640925265349E-6</v>
      </c>
      <c r="AC170" s="350">
        <f t="shared" si="191"/>
        <v>1.2090190674964791E-5</v>
      </c>
      <c r="AD170" s="354">
        <f t="shared" si="153"/>
        <v>51.427821857217417</v>
      </c>
      <c r="AE170" s="354" t="str">
        <f t="shared" si="151"/>
        <v/>
      </c>
      <c r="AF170" s="354">
        <f t="shared" si="151"/>
        <v>51.427821857217417</v>
      </c>
      <c r="AG170" s="354" t="str">
        <f t="shared" si="151"/>
        <v/>
      </c>
      <c r="AH170" s="354" t="str">
        <f t="shared" si="151"/>
        <v/>
      </c>
      <c r="AI170" s="348">
        <f t="shared" si="218"/>
        <v>0.33893762362867363</v>
      </c>
      <c r="AJ170" s="355">
        <f t="shared" si="192"/>
        <v>1.5464095632650432E-5</v>
      </c>
      <c r="AK170" s="359">
        <f t="shared" si="193"/>
        <v>141.43361452661384</v>
      </c>
      <c r="AL170" s="355">
        <f t="shared" si="194"/>
        <v>0.34336145266138374</v>
      </c>
      <c r="AM170" s="335">
        <f t="shared" si="195"/>
        <v>-17.345148512625748</v>
      </c>
      <c r="AN170" s="351">
        <f t="shared" si="154"/>
        <v>3.8706550308342837</v>
      </c>
      <c r="AQ170" s="266">
        <f t="shared" si="155"/>
        <v>24.084122452304747</v>
      </c>
      <c r="AR170" s="283">
        <f t="shared" si="156"/>
        <v>-3.3942252170965332</v>
      </c>
      <c r="BL170" s="258">
        <v>2.1755135059356689</v>
      </c>
      <c r="BM170" s="260">
        <v>32.203277587890625</v>
      </c>
      <c r="BN170">
        <v>14.175846099853516</v>
      </c>
      <c r="BO170" s="258">
        <v>7.7855267524719238</v>
      </c>
      <c r="BP170" s="258">
        <v>133.79338073730469</v>
      </c>
      <c r="BQ170" s="260">
        <v>119.54645538330078</v>
      </c>
      <c r="BR170" s="258">
        <v>110.52370452880859</v>
      </c>
      <c r="BT170" s="258">
        <v>76.12615966796875</v>
      </c>
      <c r="BU170" s="258">
        <v>13.936573028564453</v>
      </c>
      <c r="BV170" s="258">
        <v>6.9175858497619629</v>
      </c>
      <c r="BW170" s="258">
        <v>69.479415893554688</v>
      </c>
      <c r="BX170" s="258">
        <v>71.9971923828125</v>
      </c>
      <c r="BY170" s="258">
        <v>15.157295227050781</v>
      </c>
      <c r="BZ170" s="258">
        <v>4.00225830078125</v>
      </c>
      <c r="CA170" s="258">
        <v>283.91952514648437</v>
      </c>
      <c r="CC170" s="283">
        <f t="shared" si="157"/>
        <v>16.003173828125</v>
      </c>
      <c r="CD170" s="283">
        <f t="shared" si="158"/>
        <v>-7.5786476135253906</v>
      </c>
      <c r="CF170" s="283">
        <f t="shared" si="196"/>
        <v>24.084122452304747</v>
      </c>
      <c r="CG170" s="272">
        <f t="shared" si="159"/>
        <v>25.511995941886902</v>
      </c>
      <c r="CH170" s="283">
        <f t="shared" si="197"/>
        <v>18.862523640795409</v>
      </c>
      <c r="CI170" s="272">
        <f t="shared" si="160"/>
        <v>-3.7848704926211241</v>
      </c>
      <c r="CJ170" s="283">
        <f t="shared" si="198"/>
        <v>-7.1343128006443827E-3</v>
      </c>
      <c r="CK170" s="283">
        <f t="shared" si="199"/>
        <v>18.862043606514366</v>
      </c>
      <c r="CL170" s="283">
        <f t="shared" si="200"/>
        <v>-0.13457000228947516</v>
      </c>
      <c r="CM170" s="283">
        <f t="shared" si="201"/>
        <v>24.658580188922965</v>
      </c>
      <c r="CN170" s="283">
        <f t="shared" si="202"/>
        <v>-0.13457000228947516</v>
      </c>
      <c r="CO170" s="283">
        <f t="shared" si="161"/>
        <v>-166.95174590250616</v>
      </c>
      <c r="CP170" s="268">
        <f t="shared" si="162"/>
        <v>138</v>
      </c>
      <c r="CQ170" s="283">
        <f t="shared" si="203"/>
        <v>-2.8951745902506172</v>
      </c>
      <c r="CR170" s="283">
        <f t="shared" si="204"/>
        <v>27.839490678223818</v>
      </c>
      <c r="CS170" s="283">
        <f t="shared" si="205"/>
        <v>1.4711388241636005</v>
      </c>
      <c r="CT170" s="283">
        <f t="shared" si="206"/>
        <v>-152.70436004900014</v>
      </c>
      <c r="CU170" s="283">
        <f t="shared" si="163"/>
        <v>-14.247385853506017</v>
      </c>
      <c r="CV170" s="283">
        <f t="shared" si="207"/>
        <v>12.375261414649398</v>
      </c>
      <c r="CW170" s="283">
        <f t="shared" si="208"/>
        <v>18.85739194246942</v>
      </c>
      <c r="CX170" s="283">
        <f t="shared" si="209"/>
        <v>0.4399627571228214</v>
      </c>
      <c r="CZ170" s="283">
        <f t="shared" si="164"/>
        <v>12352</v>
      </c>
      <c r="DA170" s="283">
        <f t="shared" si="165"/>
        <v>1.3065682317447533E+22</v>
      </c>
      <c r="DB170" s="283">
        <f t="shared" si="166"/>
        <v>1.1336850141404067E+22</v>
      </c>
      <c r="DC170" s="286">
        <f t="shared" si="210"/>
        <v>1.0577786850265166E+18</v>
      </c>
      <c r="DD170" s="286">
        <f t="shared" si="167"/>
        <v>9.1781494020434483E+17</v>
      </c>
      <c r="DE170" s="282">
        <f t="shared" si="211"/>
        <v>6.2387063227088561E-5</v>
      </c>
      <c r="DF170" s="282">
        <f t="shared" si="168"/>
        <v>5.0772937309464644E-5</v>
      </c>
      <c r="DG170" s="283">
        <f t="shared" si="212"/>
        <v>39.139992027772927</v>
      </c>
      <c r="DH170" s="283">
        <f t="shared" si="213"/>
        <v>8.0436539092203441E-5</v>
      </c>
      <c r="DL170" s="258">
        <v>67.87994384765625</v>
      </c>
      <c r="DM170" s="258">
        <v>6.8156962394714355</v>
      </c>
      <c r="DN170" s="258">
        <v>3488</v>
      </c>
      <c r="DO170" s="258">
        <v>1.8837871906885086E+22</v>
      </c>
      <c r="DP170" s="258">
        <v>8.6309020806011232E+21</v>
      </c>
      <c r="DR170" s="50">
        <v>117</v>
      </c>
      <c r="DS170" s="46">
        <v>0.22146258088145526</v>
      </c>
      <c r="DT170" s="46">
        <v>0.1924062995971188</v>
      </c>
      <c r="DU170" s="46">
        <v>0.21841045049444513</v>
      </c>
      <c r="DV170" s="51">
        <v>0.18715663533146135</v>
      </c>
      <c r="DW170" s="287">
        <f t="shared" si="214"/>
        <v>0.29336983289924573</v>
      </c>
      <c r="DX170" s="287">
        <f t="shared" si="169"/>
        <v>115.60742611453418</v>
      </c>
      <c r="DY170" s="281">
        <f t="shared" si="170"/>
        <v>40.911737600748964</v>
      </c>
      <c r="DZ170" s="287">
        <f t="shared" si="171"/>
        <v>40.984053931037515</v>
      </c>
      <c r="EA170" s="287">
        <f t="shared" si="172"/>
        <v>40.902053093150556</v>
      </c>
      <c r="EB170" s="287">
        <f t="shared" si="173"/>
        <v>40.894470772014678</v>
      </c>
      <c r="EC170" s="287">
        <f t="shared" si="174"/>
        <v>40.97785770917892</v>
      </c>
      <c r="ED170" s="287">
        <f t="shared" si="215"/>
        <v>-0.65846241752552004</v>
      </c>
      <c r="EE170" s="287">
        <f t="shared" si="175"/>
        <v>8.2000837886958777E-2</v>
      </c>
      <c r="EF170" s="287">
        <f t="shared" si="176"/>
        <v>8.9583159022836867E-2</v>
      </c>
      <c r="EG170" s="287">
        <f t="shared" si="177"/>
        <v>8.9583159022836867E-2</v>
      </c>
      <c r="EH170" s="281">
        <f t="shared" si="216"/>
        <v>9.6845075984077766E-3</v>
      </c>
      <c r="EI170" s="281">
        <f t="shared" si="178"/>
        <v>1.7266828734285866E-2</v>
      </c>
      <c r="EJ170" s="281">
        <f t="shared" si="179"/>
        <v>-6.6120108429956304E-2</v>
      </c>
    </row>
    <row r="171" spans="3:140" x14ac:dyDescent="0.25">
      <c r="C171" s="50">
        <f t="shared" si="180"/>
        <v>139</v>
      </c>
      <c r="D171" s="51">
        <v>2.043103504829098</v>
      </c>
      <c r="E171" s="260">
        <f t="shared" si="181"/>
        <v>6.2058073760896928</v>
      </c>
      <c r="F171" s="265">
        <f t="shared" si="182"/>
        <v>12.082484262839236</v>
      </c>
      <c r="G171" s="265">
        <f t="shared" si="183"/>
        <v>-9.4435408911723792E-3</v>
      </c>
      <c r="H171" s="50">
        <v>15.740962982177734</v>
      </c>
      <c r="I171" s="216">
        <v>-2.5940337181091309</v>
      </c>
      <c r="J171" s="50">
        <v>13888</v>
      </c>
      <c r="K171" s="46">
        <v>3</v>
      </c>
      <c r="L171" s="46">
        <v>1.4333338854666466E+22</v>
      </c>
      <c r="M171" s="46">
        <v>1.2671377146252557E+22</v>
      </c>
      <c r="N171" s="46">
        <v>217</v>
      </c>
      <c r="O171" s="46">
        <v>64</v>
      </c>
      <c r="P171" s="46">
        <v>0.38185924433864371</v>
      </c>
      <c r="Q171" s="46">
        <v>0.47555392785204176</v>
      </c>
      <c r="R171" s="46">
        <v>-3.412785587440581E-2</v>
      </c>
      <c r="S171" s="51"/>
      <c r="T171" s="315">
        <f t="shared" si="184"/>
        <v>51.236309172867244</v>
      </c>
      <c r="U171" s="315">
        <f t="shared" si="217"/>
        <v>-8.577301646592872E-2</v>
      </c>
      <c r="V171" s="350">
        <f t="shared" si="185"/>
        <v>9.1652084374674469E-6</v>
      </c>
      <c r="W171" s="350">
        <f t="shared" si="152"/>
        <v>1.1414024766034028E-5</v>
      </c>
      <c r="X171" s="350">
        <f t="shared" si="186"/>
        <v>1.4638340311041502E-5</v>
      </c>
      <c r="Y171" s="360">
        <f t="shared" si="187"/>
        <v>51.270437028741654</v>
      </c>
      <c r="Z171" s="350">
        <f t="shared" si="188"/>
        <v>9.1584081228933122E-6</v>
      </c>
      <c r="AA171" s="350">
        <f t="shared" si="189"/>
        <v>1.1419481937302779E-5</v>
      </c>
      <c r="AB171" s="350">
        <f t="shared" si="190"/>
        <v>9.1584081228933122E-6</v>
      </c>
      <c r="AC171" s="350">
        <f t="shared" si="191"/>
        <v>1.1419481937302779E-5</v>
      </c>
      <c r="AD171" s="354">
        <f t="shared" si="153"/>
        <v>51.270437028741654</v>
      </c>
      <c r="AE171" s="354" t="str">
        <f t="shared" si="151"/>
        <v/>
      </c>
      <c r="AF171" s="354">
        <f t="shared" si="151"/>
        <v>51.270437028741654</v>
      </c>
      <c r="AG171" s="354" t="str">
        <f t="shared" si="151"/>
        <v/>
      </c>
      <c r="AH171" s="354" t="str">
        <f t="shared" si="151"/>
        <v/>
      </c>
      <c r="AI171" s="348">
        <f t="shared" si="218"/>
        <v>-0.15738482847576307</v>
      </c>
      <c r="AJ171" s="355">
        <f t="shared" si="192"/>
        <v>1.4638340311041502E-5</v>
      </c>
      <c r="AK171" s="359">
        <f t="shared" si="193"/>
        <v>138.5294428777139</v>
      </c>
      <c r="AL171" s="355">
        <f t="shared" si="194"/>
        <v>-4.7055712228609534E-2</v>
      </c>
      <c r="AM171" s="335">
        <f t="shared" si="195"/>
        <v>-17.82180226054664</v>
      </c>
      <c r="AN171" s="351">
        <f t="shared" si="154"/>
        <v>3.3940012829133948</v>
      </c>
      <c r="AQ171" s="266">
        <f t="shared" si="155"/>
        <v>23.940625951887956</v>
      </c>
      <c r="AR171" s="283">
        <f t="shared" si="156"/>
        <v>1.2528676101331584</v>
      </c>
      <c r="BL171" s="258">
        <v>1.6057212352752686</v>
      </c>
      <c r="BM171" s="260">
        <v>111.83371734619141</v>
      </c>
      <c r="BN171">
        <v>12.189146041870117</v>
      </c>
      <c r="BO171" s="258">
        <v>6.449437141418457</v>
      </c>
      <c r="BP171" s="258">
        <v>133.48153686523437</v>
      </c>
      <c r="BQ171" s="260">
        <v>105.66456604003906</v>
      </c>
      <c r="BR171" s="258">
        <v>97.0799560546875</v>
      </c>
      <c r="BT171" s="258">
        <v>75.665214538574219</v>
      </c>
      <c r="BU171" s="258">
        <v>13.936573028564453</v>
      </c>
      <c r="BV171" s="258">
        <v>6.8348212242126465</v>
      </c>
      <c r="BW171" s="258">
        <v>70.394950866699219</v>
      </c>
      <c r="BX171" s="258">
        <v>71.606559753417969</v>
      </c>
      <c r="BY171" s="258">
        <v>15.767656326293945</v>
      </c>
      <c r="BZ171" s="258">
        <v>3.9629511833190918</v>
      </c>
      <c r="CA171" s="258">
        <v>283.105712890625</v>
      </c>
      <c r="CC171" s="283">
        <f t="shared" si="157"/>
        <v>15.740962982177734</v>
      </c>
      <c r="CD171" s="283">
        <f t="shared" si="158"/>
        <v>-2.5940337181091309</v>
      </c>
      <c r="CF171" s="283">
        <f t="shared" si="196"/>
        <v>23.940625951887956</v>
      </c>
      <c r="CG171" s="272">
        <f t="shared" si="159"/>
        <v>25.499777708906088</v>
      </c>
      <c r="CH171" s="283">
        <f t="shared" si="197"/>
        <v>18.836008833674374</v>
      </c>
      <c r="CI171" s="272">
        <f t="shared" si="160"/>
        <v>-3.2401819444357614</v>
      </c>
      <c r="CJ171" s="283">
        <f t="shared" si="198"/>
        <v>-6.1075990757602071E-3</v>
      </c>
      <c r="CK171" s="283">
        <f t="shared" si="199"/>
        <v>18.835657517147091</v>
      </c>
      <c r="CL171" s="283">
        <f t="shared" si="200"/>
        <v>-0.11504207490917225</v>
      </c>
      <c r="CM171" s="283">
        <f t="shared" si="201"/>
        <v>24.63219409955569</v>
      </c>
      <c r="CN171" s="283">
        <f t="shared" si="202"/>
        <v>-0.11504207490917225</v>
      </c>
      <c r="CO171" s="283">
        <f t="shared" si="161"/>
        <v>-163.77703459560561</v>
      </c>
      <c r="CP171" s="268">
        <f t="shared" si="162"/>
        <v>139</v>
      </c>
      <c r="CQ171" s="283">
        <f t="shared" si="203"/>
        <v>-2.4777034595605625</v>
      </c>
      <c r="CR171" s="283">
        <f t="shared" si="204"/>
        <v>27.830156692067575</v>
      </c>
      <c r="CS171" s="283">
        <f t="shared" si="205"/>
        <v>1.473209696104435</v>
      </c>
      <c r="CT171" s="283">
        <f t="shared" si="206"/>
        <v>-149.67660135432612</v>
      </c>
      <c r="CU171" s="283">
        <f t="shared" si="163"/>
        <v>-14.100433241279489</v>
      </c>
      <c r="CV171" s="283">
        <f t="shared" si="207"/>
        <v>12.489956675872051</v>
      </c>
      <c r="CW171" s="283">
        <f t="shared" si="208"/>
        <v>18.830788924578467</v>
      </c>
      <c r="CX171" s="283">
        <f t="shared" si="209"/>
        <v>0.44341544879714573</v>
      </c>
      <c r="CZ171" s="283">
        <f t="shared" si="164"/>
        <v>13888</v>
      </c>
      <c r="DA171" s="283">
        <f t="shared" si="165"/>
        <v>1.4333338854666466E+22</v>
      </c>
      <c r="DB171" s="283">
        <f t="shared" si="166"/>
        <v>1.2671377146252557E+22</v>
      </c>
      <c r="DC171" s="286">
        <f t="shared" si="210"/>
        <v>1.032066449788772E+18</v>
      </c>
      <c r="DD171" s="286">
        <f t="shared" si="167"/>
        <v>9.123975479732544E+17</v>
      </c>
      <c r="DE171" s="282">
        <f t="shared" si="211"/>
        <v>6.1011618010314354E-5</v>
      </c>
      <c r="DF171" s="282">
        <f t="shared" si="168"/>
        <v>5.0483140402943474E-5</v>
      </c>
      <c r="DG171" s="283">
        <f t="shared" si="212"/>
        <v>39.605541678954651</v>
      </c>
      <c r="DH171" s="283">
        <f t="shared" si="213"/>
        <v>7.9189424781215699E-5</v>
      </c>
      <c r="DL171" s="258">
        <v>67.614311218261719</v>
      </c>
      <c r="DM171" s="258">
        <v>7.0191502571105957</v>
      </c>
      <c r="DN171" s="258">
        <v>3232</v>
      </c>
      <c r="DO171" s="258">
        <v>1.7382862766393686E+22</v>
      </c>
      <c r="DP171" s="258">
        <v>7.9714209170820421E+21</v>
      </c>
      <c r="DR171" s="50">
        <v>116</v>
      </c>
      <c r="DS171" s="46">
        <v>0.21938713221828837</v>
      </c>
      <c r="DT171" s="46">
        <v>0.19130753265779515</v>
      </c>
      <c r="DU171" s="46">
        <v>0.21694542790868027</v>
      </c>
      <c r="DV171" s="51">
        <v>0.18703455011598094</v>
      </c>
      <c r="DW171" s="287">
        <f t="shared" si="214"/>
        <v>0.29108295352799024</v>
      </c>
      <c r="DX171" s="287">
        <f t="shared" si="169"/>
        <v>114.706241983458</v>
      </c>
      <c r="DY171" s="281">
        <f t="shared" si="170"/>
        <v>40.899421293088281</v>
      </c>
      <c r="DZ171" s="287">
        <f t="shared" si="171"/>
        <v>41.088717978682446</v>
      </c>
      <c r="EA171" s="287">
        <f t="shared" si="172"/>
        <v>40.893100442975715</v>
      </c>
      <c r="EB171" s="287">
        <f t="shared" si="173"/>
        <v>40.881271600964318</v>
      </c>
      <c r="EC171" s="287">
        <f t="shared" si="174"/>
        <v>40.958560708299842</v>
      </c>
      <c r="ED171" s="287">
        <f t="shared" si="215"/>
        <v>-0.55379836988058884</v>
      </c>
      <c r="EE171" s="287">
        <f t="shared" si="175"/>
        <v>0.19561753570673091</v>
      </c>
      <c r="EF171" s="287">
        <f t="shared" si="176"/>
        <v>0.20744637771812791</v>
      </c>
      <c r="EG171" s="287">
        <f t="shared" si="177"/>
        <v>0.20744637771812791</v>
      </c>
      <c r="EH171" s="281">
        <f t="shared" si="216"/>
        <v>6.320850112565779E-3</v>
      </c>
      <c r="EI171" s="281">
        <f t="shared" si="178"/>
        <v>1.814969212396278E-2</v>
      </c>
      <c r="EJ171" s="281">
        <f t="shared" si="179"/>
        <v>-5.9139415211561186E-2</v>
      </c>
    </row>
    <row r="172" spans="3:140" x14ac:dyDescent="0.25">
      <c r="C172" s="50">
        <f t="shared" si="180"/>
        <v>140</v>
      </c>
      <c r="D172" s="51">
        <v>3.7887595707812416</v>
      </c>
      <c r="E172" s="260">
        <f t="shared" si="181"/>
        <v>11.569940928957221</v>
      </c>
      <c r="F172" s="265">
        <f t="shared" si="182"/>
        <v>12.073234634689054</v>
      </c>
      <c r="G172" s="265">
        <f t="shared" si="183"/>
        <v>-9.05629785869385E-3</v>
      </c>
      <c r="H172" s="50">
        <v>15.712153434753418</v>
      </c>
      <c r="I172" s="216">
        <v>0</v>
      </c>
      <c r="J172" s="50">
        <v>12416</v>
      </c>
      <c r="K172" s="46">
        <v>3</v>
      </c>
      <c r="L172" s="46">
        <v>1.2734212327042401E+22</v>
      </c>
      <c r="M172" s="46">
        <v>1.1372014783864437E+22</v>
      </c>
      <c r="N172" s="46">
        <v>194</v>
      </c>
      <c r="O172" s="46">
        <v>64</v>
      </c>
      <c r="P172" s="46">
        <v>0.33839956052005127</v>
      </c>
      <c r="Q172" s="46">
        <v>0.4255630836843069</v>
      </c>
      <c r="R172" s="46">
        <v>-0.10198023239789955</v>
      </c>
      <c r="S172" s="51"/>
      <c r="T172" s="315">
        <f t="shared" si="184"/>
        <v>51.508956440502573</v>
      </c>
      <c r="U172" s="315">
        <f t="shared" si="217"/>
        <v>0.27264726763532821</v>
      </c>
      <c r="V172" s="350">
        <f t="shared" si="185"/>
        <v>9.0850397476388336E-6</v>
      </c>
      <c r="W172" s="350">
        <f t="shared" si="152"/>
        <v>1.1425125743242775E-5</v>
      </c>
      <c r="X172" s="350">
        <f t="shared" si="186"/>
        <v>1.4596966995409911E-5</v>
      </c>
      <c r="Y172" s="360">
        <f t="shared" si="187"/>
        <v>51.610936672900472</v>
      </c>
      <c r="Z172" s="350">
        <f t="shared" si="188"/>
        <v>9.0646898911141882E-6</v>
      </c>
      <c r="AA172" s="350">
        <f t="shared" si="189"/>
        <v>1.1441278016157917E-5</v>
      </c>
      <c r="AB172" s="350">
        <f t="shared" si="190"/>
        <v>9.0646898911141882E-6</v>
      </c>
      <c r="AC172" s="350">
        <f t="shared" si="191"/>
        <v>1.1441278016157917E-5</v>
      </c>
      <c r="AD172" s="354">
        <f t="shared" si="153"/>
        <v>51.610936672900472</v>
      </c>
      <c r="AE172" s="354" t="str">
        <f t="shared" ref="AE172:AH191" si="219">IF($K172=AE$29,$AD172,"")</f>
        <v/>
      </c>
      <c r="AF172" s="354">
        <f t="shared" si="219"/>
        <v>51.610936672900472</v>
      </c>
      <c r="AG172" s="354" t="str">
        <f t="shared" si="219"/>
        <v/>
      </c>
      <c r="AH172" s="354" t="str">
        <f t="shared" si="219"/>
        <v/>
      </c>
      <c r="AI172" s="348">
        <f t="shared" si="218"/>
        <v>0.34049964415881817</v>
      </c>
      <c r="AJ172" s="355">
        <f t="shared" si="192"/>
        <v>1.4596966995409911E-5</v>
      </c>
      <c r="AK172" s="359">
        <f t="shared" si="193"/>
        <v>144.81257335860914</v>
      </c>
      <c r="AL172" s="355">
        <f t="shared" si="194"/>
        <v>0.48125733586091429</v>
      </c>
      <c r="AM172" s="335">
        <f t="shared" si="195"/>
        <v>-17.846386527075794</v>
      </c>
      <c r="AN172" s="351">
        <f t="shared" si="154"/>
        <v>3.3694170163842383</v>
      </c>
      <c r="AQ172" s="266">
        <f t="shared" si="155"/>
        <v>23.924714230065966</v>
      </c>
      <c r="AR172" s="283">
        <f t="shared" si="156"/>
        <v>3.509380260055714</v>
      </c>
      <c r="BL172" s="258">
        <v>1.560641884803772</v>
      </c>
      <c r="BM172" s="260">
        <v>54.149707794189453</v>
      </c>
      <c r="BN172">
        <v>19.490667343139648</v>
      </c>
      <c r="BO172" s="258">
        <v>5.492311954498291</v>
      </c>
      <c r="BP172" s="258">
        <v>133.83283996582031</v>
      </c>
      <c r="BQ172" s="260">
        <v>93.785903930664063</v>
      </c>
      <c r="BR172" s="258">
        <v>83.553092956542969</v>
      </c>
      <c r="BT172" s="258">
        <v>75.544120788574219</v>
      </c>
      <c r="BU172" s="258">
        <v>13.936573028564453</v>
      </c>
      <c r="BV172" s="258">
        <v>6.7493705749511719</v>
      </c>
      <c r="BW172" s="258">
        <v>72.734672546386719</v>
      </c>
      <c r="BX172" s="258">
        <v>71.153427124023438</v>
      </c>
      <c r="BY172" s="258">
        <v>16.072835922241211</v>
      </c>
      <c r="BZ172" s="258">
        <v>3.9685664176940918</v>
      </c>
      <c r="CA172" s="258">
        <v>281.37637329101562</v>
      </c>
      <c r="CC172" s="283">
        <f t="shared" si="157"/>
        <v>15.712153434753418</v>
      </c>
      <c r="CD172" s="283">
        <f t="shared" si="158"/>
        <v>0</v>
      </c>
      <c r="CF172" s="283">
        <f t="shared" si="196"/>
        <v>23.924714230065966</v>
      </c>
      <c r="CG172" s="272">
        <f t="shared" si="159"/>
        <v>25.48794788069069</v>
      </c>
      <c r="CH172" s="283">
        <f t="shared" si="197"/>
        <v>18.810372418013166</v>
      </c>
      <c r="CI172" s="272">
        <f t="shared" si="160"/>
        <v>-2.6962517520353515</v>
      </c>
      <c r="CJ172" s="283">
        <f t="shared" si="198"/>
        <v>-5.0823148178537215E-3</v>
      </c>
      <c r="CK172" s="283">
        <f t="shared" si="199"/>
        <v>18.810129483291966</v>
      </c>
      <c r="CL172" s="283">
        <f t="shared" si="200"/>
        <v>-9.5599822912149801E-2</v>
      </c>
      <c r="CM172" s="283">
        <f t="shared" si="201"/>
        <v>24.606666065700566</v>
      </c>
      <c r="CN172" s="283">
        <f t="shared" si="202"/>
        <v>-9.5599822912149801E-2</v>
      </c>
      <c r="CO172" s="283">
        <f t="shared" si="161"/>
        <v>-160.61109210789792</v>
      </c>
      <c r="CP172" s="268">
        <f t="shared" si="162"/>
        <v>140</v>
      </c>
      <c r="CQ172" s="283">
        <f t="shared" si="203"/>
        <v>-2.0611092107897924</v>
      </c>
      <c r="CR172" s="283">
        <f t="shared" si="204"/>
        <v>27.821121063225149</v>
      </c>
      <c r="CS172" s="283">
        <f t="shared" si="205"/>
        <v>1.4752175147316349</v>
      </c>
      <c r="CT172" s="283">
        <f t="shared" si="206"/>
        <v>-146.66196070244143</v>
      </c>
      <c r="CU172" s="283">
        <f t="shared" si="163"/>
        <v>-13.949131405456484</v>
      </c>
      <c r="CV172" s="283">
        <f t="shared" si="207"/>
        <v>12.605086859454351</v>
      </c>
      <c r="CW172" s="283">
        <f t="shared" si="208"/>
        <v>18.805063073602284</v>
      </c>
      <c r="CX172" s="283">
        <f t="shared" si="209"/>
        <v>0.44689294265002394</v>
      </c>
      <c r="CZ172" s="283">
        <f t="shared" si="164"/>
        <v>12416</v>
      </c>
      <c r="DA172" s="283">
        <f t="shared" si="165"/>
        <v>1.2734212327042401E+22</v>
      </c>
      <c r="DB172" s="283">
        <f t="shared" si="166"/>
        <v>1.1372014783864437E+22</v>
      </c>
      <c r="DC172" s="286">
        <f t="shared" si="210"/>
        <v>1.0256292144847295E+18</v>
      </c>
      <c r="DD172" s="286">
        <f t="shared" si="167"/>
        <v>9.1591613916433933E+17</v>
      </c>
      <c r="DE172" s="282">
        <f t="shared" si="211"/>
        <v>6.0667265820536705E-5</v>
      </c>
      <c r="DF172" s="282">
        <f t="shared" si="168"/>
        <v>5.0671363222889411E-5</v>
      </c>
      <c r="DG172" s="283">
        <f t="shared" si="212"/>
        <v>39.869780071651789</v>
      </c>
      <c r="DH172" s="283">
        <f t="shared" si="213"/>
        <v>7.9044950458619751E-5</v>
      </c>
      <c r="DL172" s="258">
        <v>67.493217468261719</v>
      </c>
      <c r="DM172" s="258">
        <v>6.0018820762634277</v>
      </c>
      <c r="DN172" s="258">
        <v>3232</v>
      </c>
      <c r="DO172" s="258">
        <v>1.7366721619034827E+22</v>
      </c>
      <c r="DP172" s="258">
        <v>7.9238621793282624E+21</v>
      </c>
      <c r="DR172" s="50">
        <v>115</v>
      </c>
      <c r="DS172" s="46">
        <v>0.21743376877060189</v>
      </c>
      <c r="DT172" s="46">
        <v>0.18898791356366745</v>
      </c>
      <c r="DU172" s="46">
        <v>0.21572457575387621</v>
      </c>
      <c r="DV172" s="51">
        <v>0.18288365278964716</v>
      </c>
      <c r="DW172" s="287">
        <f t="shared" si="214"/>
        <v>0.28808657600613019</v>
      </c>
      <c r="DX172" s="287">
        <f t="shared" si="169"/>
        <v>113.5254679088153</v>
      </c>
      <c r="DY172" s="281">
        <f t="shared" si="170"/>
        <v>40.887091506175651</v>
      </c>
      <c r="DZ172" s="287">
        <f t="shared" si="171"/>
        <v>40.996340875165778</v>
      </c>
      <c r="EA172" s="287">
        <f t="shared" si="172"/>
        <v>40.884080348454269</v>
      </c>
      <c r="EB172" s="287">
        <f t="shared" si="173"/>
        <v>40.867926627205932</v>
      </c>
      <c r="EC172" s="287">
        <f t="shared" si="174"/>
        <v>40.938983992107545</v>
      </c>
      <c r="ED172" s="287">
        <f t="shared" si="215"/>
        <v>-0.64617547339725689</v>
      </c>
      <c r="EE172" s="287">
        <f t="shared" si="175"/>
        <v>0.1122605267115091</v>
      </c>
      <c r="EF172" s="287">
        <f t="shared" si="176"/>
        <v>0.1284142479598458</v>
      </c>
      <c r="EG172" s="287">
        <f t="shared" si="177"/>
        <v>0.1284142479598458</v>
      </c>
      <c r="EH172" s="281">
        <f t="shared" si="216"/>
        <v>3.0111577213816076E-3</v>
      </c>
      <c r="EI172" s="281">
        <f t="shared" si="178"/>
        <v>1.9164878969718302E-2</v>
      </c>
      <c r="EJ172" s="281">
        <f t="shared" si="179"/>
        <v>-5.1892485931894328E-2</v>
      </c>
    </row>
    <row r="173" spans="3:140" x14ac:dyDescent="0.25">
      <c r="C173" s="50">
        <f t="shared" si="180"/>
        <v>141</v>
      </c>
      <c r="D173" s="51">
        <v>4.8373759672329122</v>
      </c>
      <c r="E173" s="260">
        <f t="shared" si="181"/>
        <v>13.692196852789895</v>
      </c>
      <c r="F173" s="265">
        <f t="shared" si="182"/>
        <v>12.064370483710739</v>
      </c>
      <c r="G173" s="265">
        <f t="shared" si="183"/>
        <v>-8.6726049691473947E-3</v>
      </c>
      <c r="H173" s="50">
        <v>15.599847793579102</v>
      </c>
      <c r="I173" s="216">
        <v>-5.7475647926330566</v>
      </c>
      <c r="J173" s="50">
        <v>12992</v>
      </c>
      <c r="K173" s="46">
        <v>3</v>
      </c>
      <c r="L173" s="46">
        <v>1.335679943945552E+22</v>
      </c>
      <c r="M173" s="46">
        <v>1.1671202479551854E+22</v>
      </c>
      <c r="N173" s="46">
        <v>203</v>
      </c>
      <c r="O173" s="46">
        <v>64</v>
      </c>
      <c r="P173" s="46">
        <v>0.35628395287798326</v>
      </c>
      <c r="Q173" s="46">
        <v>0.4386864432643594</v>
      </c>
      <c r="R173" s="46">
        <v>-7.1180308617888599E-2</v>
      </c>
      <c r="S173" s="51"/>
      <c r="T173" s="315">
        <f t="shared" si="184"/>
        <v>50.917848036016778</v>
      </c>
      <c r="U173" s="315">
        <f t="shared" si="217"/>
        <v>-0.59110840448579438</v>
      </c>
      <c r="V173" s="350">
        <f t="shared" si="185"/>
        <v>9.1411112704737083E-6</v>
      </c>
      <c r="W173" s="350">
        <f t="shared" si="152"/>
        <v>1.1255296676528105E-5</v>
      </c>
      <c r="X173" s="350">
        <f t="shared" si="186"/>
        <v>1.449971098111428E-5</v>
      </c>
      <c r="Y173" s="360">
        <f t="shared" si="187"/>
        <v>50.989028344634669</v>
      </c>
      <c r="Z173" s="350">
        <f t="shared" si="188"/>
        <v>9.1271214188025237E-6</v>
      </c>
      <c r="AA173" s="350">
        <f t="shared" si="189"/>
        <v>1.126664427157804E-5</v>
      </c>
      <c r="AB173" s="350">
        <f t="shared" si="190"/>
        <v>9.1271214188025237E-6</v>
      </c>
      <c r="AC173" s="350">
        <f t="shared" si="191"/>
        <v>1.126664427157804E-5</v>
      </c>
      <c r="AD173" s="354">
        <f t="shared" si="153"/>
        <v>50.989028344634661</v>
      </c>
      <c r="AE173" s="354" t="str">
        <f t="shared" si="219"/>
        <v/>
      </c>
      <c r="AF173" s="354">
        <f t="shared" si="219"/>
        <v>50.989028344634661</v>
      </c>
      <c r="AG173" s="354" t="str">
        <f t="shared" si="219"/>
        <v/>
      </c>
      <c r="AH173" s="354" t="str">
        <f t="shared" si="219"/>
        <v/>
      </c>
      <c r="AI173" s="348">
        <f t="shared" si="218"/>
        <v>-0.62190832826581044</v>
      </c>
      <c r="AJ173" s="355">
        <f t="shared" si="192"/>
        <v>1.449971098111428E-5</v>
      </c>
      <c r="AK173" s="359">
        <f t="shared" si="193"/>
        <v>133.33669888801228</v>
      </c>
      <c r="AL173" s="355">
        <f t="shared" si="194"/>
        <v>-0.76633011119877215</v>
      </c>
      <c r="AM173" s="335">
        <f t="shared" si="195"/>
        <v>-17.904452135355218</v>
      </c>
      <c r="AN173" s="351">
        <f t="shared" si="154"/>
        <v>3.3113514081048141</v>
      </c>
      <c r="AQ173" s="266">
        <f t="shared" si="155"/>
        <v>23.862407219997973</v>
      </c>
      <c r="AR173" s="283">
        <f t="shared" si="156"/>
        <v>-2.5757056007639179</v>
      </c>
      <c r="BL173" s="258">
        <v>1.6352647542953491</v>
      </c>
      <c r="BM173" s="260">
        <v>43.414043426513672</v>
      </c>
      <c r="BN173">
        <v>8.0619993209838867</v>
      </c>
      <c r="BO173" s="258">
        <v>4.580660343170166</v>
      </c>
      <c r="BP173" s="258">
        <v>133.36631774902344</v>
      </c>
      <c r="BQ173" s="260">
        <v>151.02149963378906</v>
      </c>
      <c r="BR173" s="258">
        <v>16.409564971923828</v>
      </c>
      <c r="BT173" s="258">
        <v>75.141769409179688</v>
      </c>
      <c r="BU173" s="258">
        <v>12.715851783752441</v>
      </c>
      <c r="BV173" s="258">
        <v>6.6827192306518555</v>
      </c>
      <c r="BW173" s="258">
        <v>72.632942199707031</v>
      </c>
      <c r="BX173" s="258">
        <v>70.797958374023438</v>
      </c>
      <c r="BY173" s="258">
        <v>16.378017425537109</v>
      </c>
      <c r="BZ173" s="258">
        <v>3.9448843002319336</v>
      </c>
      <c r="CA173" s="258">
        <v>284.32644653320312</v>
      </c>
      <c r="CC173" s="283">
        <f t="shared" si="157"/>
        <v>15.599847793579102</v>
      </c>
      <c r="CD173" s="283">
        <f t="shared" si="158"/>
        <v>-5.7475647926330566</v>
      </c>
      <c r="CF173" s="283">
        <f t="shared" si="196"/>
        <v>23.862407219997973</v>
      </c>
      <c r="CG173" s="272">
        <f t="shared" si="159"/>
        <v>25.476502957848027</v>
      </c>
      <c r="CH173" s="283">
        <f t="shared" si="197"/>
        <v>18.785603338655449</v>
      </c>
      <c r="CI173" s="272">
        <f t="shared" si="160"/>
        <v>-2.1530975358450917</v>
      </c>
      <c r="CJ173" s="283">
        <f t="shared" si="198"/>
        <v>-4.058493240643936E-3</v>
      </c>
      <c r="CK173" s="283">
        <f t="shared" si="199"/>
        <v>18.785448626580745</v>
      </c>
      <c r="CL173" s="283">
        <f t="shared" si="200"/>
        <v>-7.6241034871933233E-2</v>
      </c>
      <c r="CM173" s="283">
        <f t="shared" si="201"/>
        <v>24.581985208989344</v>
      </c>
      <c r="CN173" s="283">
        <f t="shared" si="202"/>
        <v>-7.6241034871933233E-2</v>
      </c>
      <c r="CO173" s="283">
        <f t="shared" si="161"/>
        <v>-157.4539174467987</v>
      </c>
      <c r="CP173" s="268">
        <f t="shared" si="162"/>
        <v>141</v>
      </c>
      <c r="CQ173" s="283">
        <f t="shared" si="203"/>
        <v>-1.6453917446798707</v>
      </c>
      <c r="CR173" s="283">
        <f t="shared" si="204"/>
        <v>27.812380836333269</v>
      </c>
      <c r="CS173" s="283">
        <f t="shared" si="205"/>
        <v>1.4771626095488504</v>
      </c>
      <c r="CT173" s="283">
        <f t="shared" si="206"/>
        <v>-143.6603947457335</v>
      </c>
      <c r="CU173" s="283">
        <f t="shared" si="163"/>
        <v>-13.793522701065214</v>
      </c>
      <c r="CV173" s="283">
        <f t="shared" si="207"/>
        <v>12.720647729893479</v>
      </c>
      <c r="CW173" s="283">
        <f t="shared" si="208"/>
        <v>18.780203322706353</v>
      </c>
      <c r="CX173" s="283">
        <f t="shared" si="209"/>
        <v>0.45039533202726145</v>
      </c>
      <c r="CZ173" s="283">
        <f t="shared" si="164"/>
        <v>12992</v>
      </c>
      <c r="DA173" s="283">
        <f t="shared" si="165"/>
        <v>1.335679943945552E+22</v>
      </c>
      <c r="DB173" s="283">
        <f t="shared" si="166"/>
        <v>1.1671202479551854E+22</v>
      </c>
      <c r="DC173" s="286">
        <f t="shared" si="210"/>
        <v>1.028078774588633E+18</v>
      </c>
      <c r="DD173" s="286">
        <f t="shared" si="167"/>
        <v>8.9833762927585075E+17</v>
      </c>
      <c r="DE173" s="282">
        <f t="shared" si="211"/>
        <v>6.0798302103339886E-5</v>
      </c>
      <c r="DF173" s="282">
        <f t="shared" si="168"/>
        <v>4.9731021898201828E-5</v>
      </c>
      <c r="DG173" s="283">
        <f t="shared" si="212"/>
        <v>39.282043034673798</v>
      </c>
      <c r="DH173" s="283">
        <f t="shared" si="213"/>
        <v>7.8546852754826622E-5</v>
      </c>
      <c r="DL173" s="258">
        <v>67.141647338867187</v>
      </c>
      <c r="DM173" s="258">
        <v>6.5105161666870117</v>
      </c>
      <c r="DN173" s="258">
        <v>3232</v>
      </c>
      <c r="DO173" s="258">
        <v>1.7269298265333145E+22</v>
      </c>
      <c r="DP173" s="258">
        <v>7.8979210496443826E+21</v>
      </c>
      <c r="DR173" s="50">
        <v>114</v>
      </c>
      <c r="DS173" s="46">
        <v>0.21560249053839581</v>
      </c>
      <c r="DT173" s="46">
        <v>0.18752289097790259</v>
      </c>
      <c r="DU173" s="46">
        <v>0.21255036015138568</v>
      </c>
      <c r="DV173" s="51">
        <v>0.17934318154071541</v>
      </c>
      <c r="DW173" s="287">
        <f t="shared" si="214"/>
        <v>0.28574336137007522</v>
      </c>
      <c r="DX173" s="287">
        <f t="shared" si="169"/>
        <v>112.6020838981585</v>
      </c>
      <c r="DY173" s="281">
        <f t="shared" si="170"/>
        <v>40.874760505747673</v>
      </c>
      <c r="DZ173" s="287">
        <f t="shared" si="171"/>
        <v>41.015512176096891</v>
      </c>
      <c r="EA173" s="287">
        <f t="shared" si="172"/>
        <v>40.874992809586217</v>
      </c>
      <c r="EB173" s="287">
        <f t="shared" si="173"/>
        <v>40.854435850739527</v>
      </c>
      <c r="EC173" s="287">
        <f t="shared" si="174"/>
        <v>40.919127560602028</v>
      </c>
      <c r="ED173" s="287">
        <f t="shared" si="215"/>
        <v>-0.62700417246614393</v>
      </c>
      <c r="EE173" s="287">
        <f t="shared" si="175"/>
        <v>0.14051936651067365</v>
      </c>
      <c r="EF173" s="287">
        <f t="shared" si="176"/>
        <v>0.16107632535736371</v>
      </c>
      <c r="EG173" s="287">
        <f t="shared" si="177"/>
        <v>0.16107632535736371</v>
      </c>
      <c r="EH173" s="281">
        <f t="shared" si="216"/>
        <v>-2.323038385441123E-4</v>
      </c>
      <c r="EI173" s="281">
        <f t="shared" si="178"/>
        <v>2.0324655008145953E-2</v>
      </c>
      <c r="EJ173" s="281">
        <f t="shared" si="179"/>
        <v>-4.4367054854355104E-2</v>
      </c>
    </row>
    <row r="174" spans="3:140" x14ac:dyDescent="0.25">
      <c r="C174" s="50">
        <f t="shared" si="180"/>
        <v>142</v>
      </c>
      <c r="D174" s="51">
        <v>5.9697298327239778</v>
      </c>
      <c r="E174" s="260">
        <f t="shared" si="181"/>
        <v>15.519093541139707</v>
      </c>
      <c r="F174" s="265">
        <f t="shared" si="182"/>
        <v>12.055888204947244</v>
      </c>
      <c r="G174" s="265">
        <f t="shared" si="183"/>
        <v>-8.2925714003536585E-3</v>
      </c>
      <c r="H174" s="50">
        <v>15.557854652404785</v>
      </c>
      <c r="I174" s="216">
        <v>-2.3905801773071289</v>
      </c>
      <c r="J174" s="50">
        <v>12352</v>
      </c>
      <c r="K174" s="46">
        <v>3</v>
      </c>
      <c r="L174" s="46">
        <v>1.2632753686501002E+22</v>
      </c>
      <c r="M174" s="46">
        <v>1.1101650565603556E+22</v>
      </c>
      <c r="N174" s="46">
        <v>193</v>
      </c>
      <c r="O174" s="46">
        <v>64</v>
      </c>
      <c r="P174" s="46">
        <v>0.34993590917414391</v>
      </c>
      <c r="Q174" s="46">
        <v>0.43648904352072271</v>
      </c>
      <c r="R174" s="46">
        <v>-0.1057396678842526</v>
      </c>
      <c r="S174" s="51"/>
      <c r="T174" s="315">
        <f t="shared" si="184"/>
        <v>51.280637819288295</v>
      </c>
      <c r="U174" s="315">
        <f t="shared" si="217"/>
        <v>0.36278978327151634</v>
      </c>
      <c r="V174" s="350">
        <f t="shared" si="185"/>
        <v>9.4434345092331583E-6</v>
      </c>
      <c r="W174" s="350">
        <f t="shared" si="152"/>
        <v>1.1779173238361472E-5</v>
      </c>
      <c r="X174" s="350">
        <f t="shared" si="186"/>
        <v>1.5097263908056544E-5</v>
      </c>
      <c r="Y174" s="360">
        <f t="shared" si="187"/>
        <v>51.386377487172545</v>
      </c>
      <c r="Z174" s="350">
        <f t="shared" si="188"/>
        <v>9.421679912644398E-6</v>
      </c>
      <c r="AA174" s="350">
        <f t="shared" si="189"/>
        <v>1.179658107814208E-5</v>
      </c>
      <c r="AB174" s="350">
        <f t="shared" si="190"/>
        <v>9.421679912644398E-6</v>
      </c>
      <c r="AC174" s="350">
        <f t="shared" si="191"/>
        <v>1.179658107814208E-5</v>
      </c>
      <c r="AD174" s="354">
        <f t="shared" si="153"/>
        <v>51.386377487172545</v>
      </c>
      <c r="AE174" s="354" t="str">
        <f t="shared" si="219"/>
        <v/>
      </c>
      <c r="AF174" s="354">
        <f t="shared" si="219"/>
        <v>51.386377487172545</v>
      </c>
      <c r="AG174" s="354" t="str">
        <f t="shared" si="219"/>
        <v/>
      </c>
      <c r="AH174" s="354" t="str">
        <f t="shared" si="219"/>
        <v/>
      </c>
      <c r="AI174" s="348">
        <f t="shared" si="218"/>
        <v>0.39734914253788389</v>
      </c>
      <c r="AJ174" s="355">
        <f t="shared" si="192"/>
        <v>1.5097263908056544E-5</v>
      </c>
      <c r="AK174" s="359">
        <f t="shared" si="193"/>
        <v>140.6688548883659</v>
      </c>
      <c r="AL174" s="355">
        <f t="shared" si="194"/>
        <v>-0.13311451116341005</v>
      </c>
      <c r="AM174" s="335">
        <f t="shared" si="195"/>
        <v>-17.553674112058644</v>
      </c>
      <c r="AN174" s="351">
        <f t="shared" si="154"/>
        <v>3.6621294314013877</v>
      </c>
      <c r="AQ174" s="266">
        <f t="shared" si="155"/>
        <v>23.83899419644283</v>
      </c>
      <c r="AR174" s="283">
        <f t="shared" si="156"/>
        <v>0.44375794637543464</v>
      </c>
      <c r="BL174" s="258">
        <v>1.4903180599212646</v>
      </c>
      <c r="BM174" s="260">
        <v>30.577253341674805</v>
      </c>
      <c r="BN174">
        <v>6.3285918235778809</v>
      </c>
      <c r="BO174" s="258">
        <v>3.7367515563964844</v>
      </c>
      <c r="BP174" s="258">
        <v>133.32810974121094</v>
      </c>
      <c r="BQ174" s="260">
        <v>134.72169494628906</v>
      </c>
      <c r="BR174" s="258">
        <v>2.573068380355835</v>
      </c>
      <c r="BT174" s="258">
        <v>74.469886779785156</v>
      </c>
      <c r="BU174" s="258">
        <v>12.614124298095703</v>
      </c>
      <c r="BV174" s="258">
        <v>6.6565957069396973</v>
      </c>
      <c r="BW174" s="258">
        <v>73.039848327636719</v>
      </c>
      <c r="BX174" s="258">
        <v>70.544044494628906</v>
      </c>
      <c r="BY174" s="258">
        <v>15.971109390258789</v>
      </c>
      <c r="BZ174" s="258">
        <v>3.9492790699005127</v>
      </c>
      <c r="CA174" s="258">
        <v>285.7506103515625</v>
      </c>
      <c r="CC174" s="283">
        <f t="shared" si="157"/>
        <v>15.557854652404785</v>
      </c>
      <c r="CD174" s="283">
        <f t="shared" si="158"/>
        <v>-2.3905801773071289</v>
      </c>
      <c r="CF174" s="283">
        <f t="shared" si="196"/>
        <v>23.83899419644283</v>
      </c>
      <c r="CG174" s="272">
        <f t="shared" si="159"/>
        <v>25.465439307950888</v>
      </c>
      <c r="CH174" s="283">
        <f t="shared" si="197"/>
        <v>18.761690413566324</v>
      </c>
      <c r="CI174" s="272">
        <f t="shared" si="160"/>
        <v>-1.6107366839938635</v>
      </c>
      <c r="CJ174" s="283">
        <f t="shared" si="198"/>
        <v>-3.0361671199816234E-3</v>
      </c>
      <c r="CK174" s="283">
        <f t="shared" si="199"/>
        <v>18.761603938086253</v>
      </c>
      <c r="CL174" s="283">
        <f t="shared" si="200"/>
        <v>-5.6963540030914514E-2</v>
      </c>
      <c r="CM174" s="283">
        <f t="shared" si="201"/>
        <v>24.558140520494852</v>
      </c>
      <c r="CN174" s="283">
        <f t="shared" si="202"/>
        <v>-5.6963540030914514E-2</v>
      </c>
      <c r="CO174" s="283">
        <f t="shared" si="161"/>
        <v>-154.30550918575244</v>
      </c>
      <c r="CP174" s="268">
        <f t="shared" si="162"/>
        <v>142</v>
      </c>
      <c r="CQ174" s="283">
        <f t="shared" si="203"/>
        <v>-1.230550918575243</v>
      </c>
      <c r="CR174" s="283">
        <f t="shared" si="204"/>
        <v>27.803932967056056</v>
      </c>
      <c r="CS174" s="283">
        <f t="shared" si="205"/>
        <v>1.4790453438893048</v>
      </c>
      <c r="CT174" s="283">
        <f t="shared" si="206"/>
        <v>-140.67185992044682</v>
      </c>
      <c r="CU174" s="283">
        <f t="shared" si="163"/>
        <v>-13.633649265305621</v>
      </c>
      <c r="CV174" s="283">
        <f t="shared" si="207"/>
        <v>12.836635073469438</v>
      </c>
      <c r="CW174" s="283">
        <f t="shared" si="208"/>
        <v>18.756198478206006</v>
      </c>
      <c r="CX174" s="283">
        <f t="shared" si="209"/>
        <v>0.45392270338599378</v>
      </c>
      <c r="CZ174" s="283">
        <f t="shared" si="164"/>
        <v>12352</v>
      </c>
      <c r="DA174" s="283">
        <f t="shared" si="165"/>
        <v>1.2632753686501002E+22</v>
      </c>
      <c r="DB174" s="283">
        <f t="shared" si="166"/>
        <v>1.1101650565603556E+22</v>
      </c>
      <c r="DC174" s="286">
        <f t="shared" si="210"/>
        <v>1.0227294111480733E+18</v>
      </c>
      <c r="DD174" s="286">
        <f t="shared" si="167"/>
        <v>8.9877352376971789E+17</v>
      </c>
      <c r="DE174" s="282">
        <f t="shared" si="211"/>
        <v>6.0512144315459057E-5</v>
      </c>
      <c r="DF174" s="282">
        <f t="shared" si="168"/>
        <v>4.9754339551881646E-5</v>
      </c>
      <c r="DG174" s="283">
        <f t="shared" si="212"/>
        <v>39.427751228960823</v>
      </c>
      <c r="DH174" s="283">
        <f t="shared" si="213"/>
        <v>7.8340372183816425E-5</v>
      </c>
      <c r="DL174" s="258">
        <v>66.770553588867188</v>
      </c>
      <c r="DM174" s="258">
        <v>6.5105161666870117</v>
      </c>
      <c r="DN174" s="258">
        <v>3232</v>
      </c>
      <c r="DO174" s="258">
        <v>1.7172451381179994E+22</v>
      </c>
      <c r="DP174" s="258">
        <v>7.8569917116987054E+21</v>
      </c>
      <c r="DR174" s="50">
        <v>113</v>
      </c>
      <c r="DS174" s="46">
        <v>0.21377121230618973</v>
      </c>
      <c r="DT174" s="46">
        <v>0.18569161274569648</v>
      </c>
      <c r="DU174" s="46">
        <v>0.21120742278110122</v>
      </c>
      <c r="DV174" s="51">
        <v>0.17995360761811743</v>
      </c>
      <c r="DW174" s="287">
        <f t="shared" si="214"/>
        <v>0.28315985989358688</v>
      </c>
      <c r="DX174" s="287">
        <f t="shared" si="169"/>
        <v>111.58401072714338</v>
      </c>
      <c r="DY174" s="281">
        <f t="shared" si="170"/>
        <v>40.862440317112444</v>
      </c>
      <c r="DZ174" s="287">
        <f t="shared" si="171"/>
        <v>40.979098873782355</v>
      </c>
      <c r="EA174" s="287">
        <f t="shared" si="172"/>
        <v>40.865837826371568</v>
      </c>
      <c r="EB174" s="287">
        <f t="shared" si="173"/>
        <v>40.840799271565096</v>
      </c>
      <c r="EC174" s="287">
        <f t="shared" si="174"/>
        <v>40.898991413783286</v>
      </c>
      <c r="ED174" s="287">
        <f t="shared" si="215"/>
        <v>-0.66341747478067958</v>
      </c>
      <c r="EE174" s="287">
        <f t="shared" si="175"/>
        <v>0.1132610474107878</v>
      </c>
      <c r="EF174" s="287">
        <f t="shared" si="176"/>
        <v>0.13829960221725912</v>
      </c>
      <c r="EG174" s="287">
        <f t="shared" si="177"/>
        <v>0.13829960221725912</v>
      </c>
      <c r="EH174" s="281">
        <f t="shared" si="216"/>
        <v>-3.3975092591234102E-3</v>
      </c>
      <c r="EI174" s="281">
        <f t="shared" si="178"/>
        <v>2.1641045547347915E-2</v>
      </c>
      <c r="EJ174" s="281">
        <f t="shared" si="179"/>
        <v>-3.6551096670841332E-2</v>
      </c>
    </row>
    <row r="175" spans="3:140" x14ac:dyDescent="0.25">
      <c r="C175" s="50">
        <f t="shared" si="180"/>
        <v>143</v>
      </c>
      <c r="D175" s="51">
        <v>3.4884914460628016</v>
      </c>
      <c r="E175" s="260">
        <f t="shared" si="181"/>
        <v>10.852753248139122</v>
      </c>
      <c r="F175" s="265">
        <f t="shared" si="182"/>
        <v>12.047784085611992</v>
      </c>
      <c r="G175" s="265">
        <f t="shared" si="183"/>
        <v>-7.9163036364920045E-3</v>
      </c>
      <c r="H175" s="50">
        <v>15.408926963806152</v>
      </c>
      <c r="I175" s="216">
        <v>-0.25431704521179199</v>
      </c>
      <c r="J175" s="50">
        <v>13952</v>
      </c>
      <c r="K175" s="46">
        <v>3</v>
      </c>
      <c r="L175" s="46">
        <v>1.4038762915367297E+22</v>
      </c>
      <c r="M175" s="46">
        <v>1.2524953880925768E+22</v>
      </c>
      <c r="N175" s="46">
        <v>218</v>
      </c>
      <c r="O175" s="46">
        <v>64</v>
      </c>
      <c r="P175" s="46">
        <v>0.3731306842458646</v>
      </c>
      <c r="Q175" s="46">
        <v>0.46951107855704083</v>
      </c>
      <c r="R175" s="46">
        <v>-3.1987084706542213E-2</v>
      </c>
      <c r="S175" s="51"/>
      <c r="T175" s="315">
        <f t="shared" si="184"/>
        <v>51.525069080516609</v>
      </c>
      <c r="U175" s="315">
        <f t="shared" si="217"/>
        <v>0.24443126122831416</v>
      </c>
      <c r="V175" s="350">
        <f t="shared" si="185"/>
        <v>8.9146283506752816E-6</v>
      </c>
      <c r="W175" s="350">
        <f t="shared" si="152"/>
        <v>1.1217294499164776E-5</v>
      </c>
      <c r="X175" s="350">
        <f t="shared" si="186"/>
        <v>1.4328234172837065E-5</v>
      </c>
      <c r="Y175" s="360">
        <f t="shared" si="187"/>
        <v>51.557056165223152</v>
      </c>
      <c r="Z175" s="350">
        <f t="shared" si="188"/>
        <v>8.9083645711905583E-6</v>
      </c>
      <c r="AA175" s="350">
        <f t="shared" si="189"/>
        <v>1.1222269609059154E-5</v>
      </c>
      <c r="AB175" s="350">
        <f t="shared" si="190"/>
        <v>8.9083645711905583E-6</v>
      </c>
      <c r="AC175" s="350">
        <f t="shared" si="191"/>
        <v>1.1222269609059154E-5</v>
      </c>
      <c r="AD175" s="354">
        <f t="shared" si="153"/>
        <v>51.557056165223152</v>
      </c>
      <c r="AE175" s="354" t="str">
        <f t="shared" si="219"/>
        <v/>
      </c>
      <c r="AF175" s="354">
        <f t="shared" si="219"/>
        <v>51.557056165223152</v>
      </c>
      <c r="AG175" s="354" t="str">
        <f t="shared" si="219"/>
        <v/>
      </c>
      <c r="AH175" s="354" t="str">
        <f t="shared" si="219"/>
        <v/>
      </c>
      <c r="AI175" s="348">
        <f t="shared" si="218"/>
        <v>0.17067867805060644</v>
      </c>
      <c r="AJ175" s="355">
        <f t="shared" si="192"/>
        <v>1.4328234172837065E-5</v>
      </c>
      <c r="AK175" s="359">
        <f t="shared" si="193"/>
        <v>143.81833367019533</v>
      </c>
      <c r="AL175" s="355">
        <f t="shared" si="194"/>
        <v>8.1833367019532949E-2</v>
      </c>
      <c r="AM175" s="335">
        <f t="shared" si="195"/>
        <v>-18.007785632832423</v>
      </c>
      <c r="AN175" s="351">
        <f t="shared" si="154"/>
        <v>3.2080179106276092</v>
      </c>
      <c r="AQ175" s="266">
        <f t="shared" si="155"/>
        <v>23.755447933455393</v>
      </c>
      <c r="AR175" s="283">
        <f t="shared" si="156"/>
        <v>2.2425000102841963</v>
      </c>
      <c r="BL175" s="258">
        <v>1.2407045364379883</v>
      </c>
      <c r="BM175" s="260">
        <v>105.83171844482422</v>
      </c>
      <c r="BN175">
        <v>13.507075309753418</v>
      </c>
      <c r="BO175" s="258">
        <v>2.7353425025939941</v>
      </c>
      <c r="BP175" s="258">
        <v>133.40461730957031</v>
      </c>
      <c r="BQ175" s="260">
        <v>119.72140502929687</v>
      </c>
      <c r="BR175" s="258">
        <v>89.002067565917969</v>
      </c>
      <c r="BT175" s="258">
        <v>74.063629150390625</v>
      </c>
      <c r="BU175" s="258">
        <v>13.529665946960449</v>
      </c>
      <c r="BV175" s="258">
        <v>6.5845732688903809</v>
      </c>
      <c r="BW175" s="258">
        <v>75.481292724609375</v>
      </c>
      <c r="BX175" s="258">
        <v>70.219818115234375</v>
      </c>
      <c r="BY175" s="258">
        <v>16.479743957519531</v>
      </c>
      <c r="BZ175" s="258">
        <v>3.9519646167755127</v>
      </c>
      <c r="CA175" s="258">
        <v>283.91952514648437</v>
      </c>
      <c r="CC175" s="283">
        <f t="shared" si="157"/>
        <v>15.408926963806152</v>
      </c>
      <c r="CD175" s="283">
        <f t="shared" si="158"/>
        <v>-0.25431704521179199</v>
      </c>
      <c r="CF175" s="283">
        <f t="shared" si="196"/>
        <v>23.755447933455393</v>
      </c>
      <c r="CG175" s="272">
        <f t="shared" si="159"/>
        <v>25.454753168677726</v>
      </c>
      <c r="CH175" s="283">
        <f t="shared" si="197"/>
        <v>18.738622338158724</v>
      </c>
      <c r="CI175" s="272">
        <f t="shared" si="160"/>
        <v>-1.0691863536057156</v>
      </c>
      <c r="CJ175" s="283">
        <f t="shared" si="198"/>
        <v>-2.0153687962837048E-3</v>
      </c>
      <c r="CK175" s="283">
        <f t="shared" si="199"/>
        <v>18.738584282733758</v>
      </c>
      <c r="CL175" s="283">
        <f t="shared" si="200"/>
        <v>-3.7765209180427757E-2</v>
      </c>
      <c r="CM175" s="283">
        <f t="shared" si="201"/>
        <v>24.535120865142357</v>
      </c>
      <c r="CN175" s="283">
        <f t="shared" si="202"/>
        <v>-3.7765209180427757E-2</v>
      </c>
      <c r="CO175" s="283">
        <f t="shared" si="161"/>
        <v>-151.16586558270012</v>
      </c>
      <c r="CP175" s="268">
        <f t="shared" si="162"/>
        <v>143</v>
      </c>
      <c r="CQ175" s="283">
        <f t="shared" si="203"/>
        <v>-0.8165865582700107</v>
      </c>
      <c r="CR175" s="283">
        <f t="shared" si="204"/>
        <v>27.795774324381831</v>
      </c>
      <c r="CS175" s="283">
        <f t="shared" si="205"/>
        <v>1.4808661143231387</v>
      </c>
      <c r="CT175" s="283">
        <f t="shared" si="206"/>
        <v>-137.69631253520168</v>
      </c>
      <c r="CU175" s="283">
        <f t="shared" si="163"/>
        <v>-13.469553047498408</v>
      </c>
      <c r="CV175" s="283">
        <f t="shared" si="207"/>
        <v>12.953044695250158</v>
      </c>
      <c r="CW175" s="283">
        <f t="shared" si="208"/>
        <v>18.733037223901778</v>
      </c>
      <c r="CX175" s="283">
        <f t="shared" si="209"/>
        <v>0.4574751359925735</v>
      </c>
      <c r="CZ175" s="283">
        <f t="shared" si="164"/>
        <v>13952</v>
      </c>
      <c r="DA175" s="283">
        <f t="shared" si="165"/>
        <v>1.4038762915367297E+22</v>
      </c>
      <c r="DB175" s="283">
        <f t="shared" si="166"/>
        <v>1.2524953880925768E+22</v>
      </c>
      <c r="DC175" s="286">
        <f t="shared" si="210"/>
        <v>1.0062186722596973E+18</v>
      </c>
      <c r="DD175" s="286">
        <f t="shared" si="167"/>
        <v>8.977174513278217E+17</v>
      </c>
      <c r="DE175" s="282">
        <f t="shared" si="211"/>
        <v>5.9628922121066258E-5</v>
      </c>
      <c r="DF175" s="282">
        <f t="shared" si="168"/>
        <v>4.9697846221941941E-5</v>
      </c>
      <c r="DG175" s="283">
        <f t="shared" si="212"/>
        <v>39.809584474463563</v>
      </c>
      <c r="DH175" s="283">
        <f t="shared" si="213"/>
        <v>7.7623992891502128E-5</v>
      </c>
      <c r="DL175" s="258">
        <v>66.305702209472656</v>
      </c>
      <c r="DM175" s="258">
        <v>6.5105161666870117</v>
      </c>
      <c r="DN175" s="258">
        <v>3232</v>
      </c>
      <c r="DO175" s="258">
        <v>1.7087133887997455E+22</v>
      </c>
      <c r="DP175" s="258">
        <v>7.816638843301558E+21</v>
      </c>
      <c r="DR175" s="50">
        <v>112</v>
      </c>
      <c r="DS175" s="46">
        <v>0.21279453058234649</v>
      </c>
      <c r="DT175" s="46">
        <v>0.18373824929801</v>
      </c>
      <c r="DU175" s="46">
        <v>0.21108533756562081</v>
      </c>
      <c r="DV175" s="51">
        <v>0.17751190330850933</v>
      </c>
      <c r="DW175" s="287">
        <f t="shared" si="214"/>
        <v>0.28114276889306411</v>
      </c>
      <c r="DX175" s="287">
        <f t="shared" si="169"/>
        <v>110.78914134161485</v>
      </c>
      <c r="DY175" s="281">
        <f t="shared" si="170"/>
        <v>40.850142674484474</v>
      </c>
      <c r="DZ175" s="287">
        <f t="shared" si="171"/>
        <v>40.809092472674713</v>
      </c>
      <c r="EA175" s="287">
        <f t="shared" si="172"/>
        <v>40.856615398810312</v>
      </c>
      <c r="EB175" s="287">
        <f t="shared" si="173"/>
        <v>40.827016889682639</v>
      </c>
      <c r="EC175" s="287">
        <f t="shared" si="174"/>
        <v>40.878575551651323</v>
      </c>
      <c r="ED175" s="287">
        <f t="shared" si="215"/>
        <v>-0.83342387588832167</v>
      </c>
      <c r="EE175" s="287">
        <f t="shared" si="175"/>
        <v>-4.7522926135599164E-2</v>
      </c>
      <c r="EF175" s="287">
        <f t="shared" si="176"/>
        <v>-1.7924417007925797E-2</v>
      </c>
      <c r="EG175" s="287">
        <f t="shared" si="177"/>
        <v>-1.7924417007925797E-2</v>
      </c>
      <c r="EH175" s="281">
        <f t="shared" si="216"/>
        <v>-6.4727243258388967E-3</v>
      </c>
      <c r="EI175" s="281">
        <f t="shared" si="178"/>
        <v>2.312578480183447E-2</v>
      </c>
      <c r="EJ175" s="281">
        <f t="shared" si="179"/>
        <v>-2.8432877166849835E-2</v>
      </c>
    </row>
    <row r="176" spans="3:140" x14ac:dyDescent="0.25">
      <c r="C176" s="50">
        <f t="shared" si="180"/>
        <v>144</v>
      </c>
      <c r="D176" s="51">
        <v>4.9852109866990748</v>
      </c>
      <c r="E176" s="260">
        <f t="shared" si="181"/>
        <v>13.953670869483567</v>
      </c>
      <c r="F176" s="265">
        <f t="shared" si="182"/>
        <v>12.040054307773627</v>
      </c>
      <c r="G176" s="265">
        <f t="shared" si="183"/>
        <v>-7.5439054859303334E-3</v>
      </c>
      <c r="H176" s="50">
        <v>15.32738208770752</v>
      </c>
      <c r="I176" s="216">
        <v>-0.66122430562973022</v>
      </c>
      <c r="J176" s="50">
        <v>13184</v>
      </c>
      <c r="K176" s="46">
        <v>3</v>
      </c>
      <c r="L176" s="46">
        <v>1.3205187948191953E+22</v>
      </c>
      <c r="M176" s="46">
        <v>1.1762861137768229E+22</v>
      </c>
      <c r="N176" s="46">
        <v>206</v>
      </c>
      <c r="O176" s="46">
        <v>64</v>
      </c>
      <c r="P176" s="46">
        <v>0.35097357016419461</v>
      </c>
      <c r="Q176" s="46">
        <v>0.4407617652444607</v>
      </c>
      <c r="R176" s="46">
        <v>-6.2127665596752202E-2</v>
      </c>
      <c r="S176" s="51"/>
      <c r="T176" s="315">
        <f t="shared" si="184"/>
        <v>51.470089746087659</v>
      </c>
      <c r="U176" s="315">
        <f t="shared" si="217"/>
        <v>-5.4979334428949755E-2</v>
      </c>
      <c r="V176" s="350">
        <f t="shared" si="185"/>
        <v>8.8737249738115551E-6</v>
      </c>
      <c r="W176" s="350">
        <f t="shared" si="152"/>
        <v>1.1143855310590126E-5</v>
      </c>
      <c r="X176" s="350">
        <f t="shared" si="186"/>
        <v>1.4245297683594212E-5</v>
      </c>
      <c r="Y176" s="360">
        <f t="shared" si="187"/>
        <v>51.532217411684414</v>
      </c>
      <c r="Z176" s="350">
        <f t="shared" si="188"/>
        <v>8.8616361169244858E-6</v>
      </c>
      <c r="AA176" s="350">
        <f t="shared" si="189"/>
        <v>1.1153470824162054E-5</v>
      </c>
      <c r="AB176" s="350">
        <f t="shared" si="190"/>
        <v>8.8616361169244858E-6</v>
      </c>
      <c r="AC176" s="350">
        <f t="shared" si="191"/>
        <v>1.1153470824162054E-5</v>
      </c>
      <c r="AD176" s="354">
        <f t="shared" si="153"/>
        <v>51.532217411684414</v>
      </c>
      <c r="AE176" s="354" t="str">
        <f t="shared" si="219"/>
        <v/>
      </c>
      <c r="AF176" s="354">
        <f t="shared" si="219"/>
        <v>51.532217411684414</v>
      </c>
      <c r="AG176" s="354" t="str">
        <f t="shared" si="219"/>
        <v/>
      </c>
      <c r="AH176" s="354" t="str">
        <f t="shared" si="219"/>
        <v/>
      </c>
      <c r="AI176" s="348">
        <f t="shared" si="218"/>
        <v>-2.483875353873799E-2</v>
      </c>
      <c r="AJ176" s="355">
        <f t="shared" si="192"/>
        <v>1.4245297683594212E-5</v>
      </c>
      <c r="AK176" s="359">
        <f t="shared" si="193"/>
        <v>143.35999213550087</v>
      </c>
      <c r="AL176" s="355">
        <f t="shared" si="194"/>
        <v>-6.4000786449912542E-2</v>
      </c>
      <c r="AM176" s="335">
        <f t="shared" si="195"/>
        <v>-18.058208466046811</v>
      </c>
      <c r="AN176" s="351">
        <f t="shared" si="154"/>
        <v>3.1575950774132231</v>
      </c>
      <c r="AQ176" s="266">
        <f t="shared" si="155"/>
        <v>23.709359676406322</v>
      </c>
      <c r="AR176" s="283">
        <f t="shared" si="156"/>
        <v>1.4980716816796829</v>
      </c>
      <c r="BL176" s="258">
        <v>1.260097861289978</v>
      </c>
      <c r="BM176" s="260">
        <v>95.646095275878906</v>
      </c>
      <c r="BN176">
        <v>12.435989379882813</v>
      </c>
      <c r="BO176" s="258">
        <v>2.095813512802124</v>
      </c>
      <c r="BP176" s="258">
        <v>133.17636108398437</v>
      </c>
      <c r="BQ176" s="260">
        <v>98.766075134277344</v>
      </c>
      <c r="BR176" s="258">
        <v>58.451057434082031</v>
      </c>
      <c r="BT176" s="258">
        <v>73.622215270996094</v>
      </c>
      <c r="BU176" s="258">
        <v>14.648660659790039</v>
      </c>
      <c r="BV176" s="258">
        <v>6.5271992683410645</v>
      </c>
      <c r="BW176" s="258">
        <v>73.853668212890625</v>
      </c>
      <c r="BX176" s="258">
        <v>69.469810485839844</v>
      </c>
      <c r="BY176" s="258">
        <v>15.665928840637207</v>
      </c>
      <c r="BZ176" s="258">
        <v>3.9526970386505127</v>
      </c>
      <c r="CA176" s="258">
        <v>284.02127075195312</v>
      </c>
      <c r="CC176" s="283">
        <f t="shared" si="157"/>
        <v>15.32738208770752</v>
      </c>
      <c r="CD176" s="283">
        <f t="shared" si="158"/>
        <v>-0.66122430562973022</v>
      </c>
      <c r="CF176" s="283">
        <f t="shared" si="196"/>
        <v>23.709359676406322</v>
      </c>
      <c r="CG176" s="272">
        <f t="shared" si="159"/>
        <v>25.444440650932517</v>
      </c>
      <c r="CH176" s="283">
        <f t="shared" si="197"/>
        <v>18.716387689419282</v>
      </c>
      <c r="CI176" s="272">
        <f t="shared" si="160"/>
        <v>-0.52846347208874533</v>
      </c>
      <c r="CJ176" s="283">
        <f t="shared" si="198"/>
        <v>-9.961301769627342E-4</v>
      </c>
      <c r="CK176" s="283">
        <f t="shared" si="199"/>
        <v>18.716378403515169</v>
      </c>
      <c r="CL176" s="283">
        <f t="shared" si="200"/>
        <v>-1.8643955497841164E-2</v>
      </c>
      <c r="CM176" s="283">
        <f t="shared" si="201"/>
        <v>24.512914985923768</v>
      </c>
      <c r="CN176" s="283">
        <f t="shared" si="202"/>
        <v>-1.8643955497841164E-2</v>
      </c>
      <c r="CO176" s="283">
        <f t="shared" si="161"/>
        <v>-148.03498469521534</v>
      </c>
      <c r="CP176" s="268">
        <f t="shared" si="162"/>
        <v>144</v>
      </c>
      <c r="CQ176" s="283">
        <f t="shared" si="203"/>
        <v>-0.40349846952153329</v>
      </c>
      <c r="CR176" s="283">
        <f t="shared" si="204"/>
        <v>27.787901692885278</v>
      </c>
      <c r="CS176" s="283">
        <f t="shared" si="205"/>
        <v>1.4826253500489903</v>
      </c>
      <c r="CT176" s="283">
        <f t="shared" si="206"/>
        <v>-134.73370885596194</v>
      </c>
      <c r="CU176" s="283">
        <f t="shared" si="163"/>
        <v>-13.301275839253407</v>
      </c>
      <c r="CV176" s="283">
        <f t="shared" si="207"/>
        <v>13.069872416074659</v>
      </c>
      <c r="CW176" s="283">
        <f t="shared" si="208"/>
        <v>18.710708125214627</v>
      </c>
      <c r="CX176" s="283">
        <f t="shared" si="209"/>
        <v>0.46105270162200118</v>
      </c>
      <c r="CZ176" s="283">
        <f t="shared" si="164"/>
        <v>13184</v>
      </c>
      <c r="DA176" s="283">
        <f t="shared" si="165"/>
        <v>1.3205187948191953E+22</v>
      </c>
      <c r="DB176" s="283">
        <f t="shared" si="166"/>
        <v>1.1762861137768229E+22</v>
      </c>
      <c r="DC176" s="286">
        <f t="shared" si="210"/>
        <v>1.001607095584948E+18</v>
      </c>
      <c r="DD176" s="286">
        <f t="shared" si="167"/>
        <v>8.9220730717295424E+17</v>
      </c>
      <c r="DE176" s="282">
        <f t="shared" si="211"/>
        <v>5.9382231352238807E-5</v>
      </c>
      <c r="DF176" s="282">
        <f t="shared" si="168"/>
        <v>4.9403087662389589E-5</v>
      </c>
      <c r="DG176" s="283">
        <f t="shared" si="212"/>
        <v>39.758786332229178</v>
      </c>
      <c r="DH176" s="283">
        <f t="shared" si="213"/>
        <v>7.7245805523332874E-5</v>
      </c>
      <c r="DL176" s="258">
        <v>65.918975830078125</v>
      </c>
      <c r="DM176" s="258">
        <v>6.9174232482910156</v>
      </c>
      <c r="DN176" s="258">
        <v>3232</v>
      </c>
      <c r="DO176" s="258">
        <v>1.6949357665898627E+22</v>
      </c>
      <c r="DP176" s="258">
        <v>7.7699448098705742E+21</v>
      </c>
      <c r="DR176" s="50">
        <v>111</v>
      </c>
      <c r="DS176" s="46">
        <v>0.21023074105725797</v>
      </c>
      <c r="DT176" s="46">
        <v>0.1815407154193627</v>
      </c>
      <c r="DU176" s="46">
        <v>0.20705652545476744</v>
      </c>
      <c r="DV176" s="51">
        <v>0.17702356244658771</v>
      </c>
      <c r="DW176" s="287">
        <f t="shared" si="214"/>
        <v>0.27776608115545331</v>
      </c>
      <c r="DX176" s="287">
        <f t="shared" si="169"/>
        <v>109.45849948836145</v>
      </c>
      <c r="DY176" s="281">
        <f t="shared" si="170"/>
        <v>40.837878968967729</v>
      </c>
      <c r="DZ176" s="287">
        <f t="shared" si="171"/>
        <v>40.81161859647807</v>
      </c>
      <c r="EA176" s="287">
        <f t="shared" si="172"/>
        <v>40.847325526902452</v>
      </c>
      <c r="EB176" s="287">
        <f t="shared" si="173"/>
        <v>40.813088705092156</v>
      </c>
      <c r="EC176" s="287">
        <f t="shared" si="174"/>
        <v>40.857879974206142</v>
      </c>
      <c r="ED176" s="287">
        <f t="shared" si="215"/>
        <v>-0.83089775208496519</v>
      </c>
      <c r="EE176" s="287">
        <f t="shared" si="175"/>
        <v>-3.5706930424382222E-2</v>
      </c>
      <c r="EF176" s="287">
        <f t="shared" si="176"/>
        <v>-1.4701086140860298E-3</v>
      </c>
      <c r="EG176" s="287">
        <f t="shared" si="177"/>
        <v>-1.4701086140860298E-3</v>
      </c>
      <c r="EH176" s="281">
        <f t="shared" si="216"/>
        <v>-9.4465579347229323E-3</v>
      </c>
      <c r="EI176" s="281">
        <f t="shared" si="178"/>
        <v>2.479026387557326E-2</v>
      </c>
      <c r="EJ176" s="281">
        <f t="shared" si="179"/>
        <v>-2.0001005238412972E-2</v>
      </c>
    </row>
    <row r="177" spans="3:140" x14ac:dyDescent="0.25">
      <c r="C177" s="50">
        <f t="shared" si="180"/>
        <v>145</v>
      </c>
      <c r="D177" s="51">
        <v>5.2731401707347016</v>
      </c>
      <c r="E177" s="260">
        <f t="shared" si="181"/>
        <v>14.441386318218521</v>
      </c>
      <c r="F177" s="265">
        <f t="shared" si="182"/>
        <v>12.032694951022901</v>
      </c>
      <c r="G177" s="265">
        <f t="shared" si="183"/>
        <v>-7.1754780990553524E-3</v>
      </c>
      <c r="H177" s="50">
        <v>15.30589771270752</v>
      </c>
      <c r="I177" s="216">
        <v>-1.9836728572845459</v>
      </c>
      <c r="J177" s="50">
        <v>12608</v>
      </c>
      <c r="K177" s="46">
        <v>3</v>
      </c>
      <c r="L177" s="46">
        <v>1.263909485153484E+22</v>
      </c>
      <c r="M177" s="46">
        <v>1.120080332795083E+22</v>
      </c>
      <c r="N177" s="46">
        <v>197</v>
      </c>
      <c r="O177" s="46">
        <v>64</v>
      </c>
      <c r="P177" s="46">
        <v>0.3361411218946469</v>
      </c>
      <c r="Q177" s="46">
        <v>0.41982542879814444</v>
      </c>
      <c r="R177" s="46">
        <v>-9.1106592018461718E-2</v>
      </c>
      <c r="S177" s="51"/>
      <c r="T177" s="315">
        <f t="shared" si="184"/>
        <v>51.316833901679402</v>
      </c>
      <c r="U177" s="315">
        <f t="shared" si="217"/>
        <v>-0.15325584440825679</v>
      </c>
      <c r="V177" s="350">
        <f t="shared" si="185"/>
        <v>8.8869797455226019E-6</v>
      </c>
      <c r="W177" s="350">
        <f t="shared" si="152"/>
        <v>1.1099445558326577E-5</v>
      </c>
      <c r="X177" s="350">
        <f t="shared" si="186"/>
        <v>1.4218864254910957E-5</v>
      </c>
      <c r="Y177" s="360">
        <f t="shared" si="187"/>
        <v>51.407940493697865</v>
      </c>
      <c r="Z177" s="350">
        <f t="shared" si="188"/>
        <v>8.8693191784336248E-6</v>
      </c>
      <c r="AA177" s="350">
        <f t="shared" si="189"/>
        <v>1.1113562795550941E-5</v>
      </c>
      <c r="AB177" s="350">
        <f t="shared" si="190"/>
        <v>8.8693191784336248E-6</v>
      </c>
      <c r="AC177" s="350">
        <f t="shared" si="191"/>
        <v>1.1113562795550941E-5</v>
      </c>
      <c r="AD177" s="354">
        <f t="shared" si="153"/>
        <v>51.407940493697858</v>
      </c>
      <c r="AE177" s="354" t="str">
        <f t="shared" si="219"/>
        <v/>
      </c>
      <c r="AF177" s="354">
        <f t="shared" si="219"/>
        <v>51.407940493697858</v>
      </c>
      <c r="AG177" s="354" t="str">
        <f t="shared" si="219"/>
        <v/>
      </c>
      <c r="AH177" s="354" t="str">
        <f t="shared" si="219"/>
        <v/>
      </c>
      <c r="AI177" s="348">
        <f t="shared" si="218"/>
        <v>-0.12427691798655616</v>
      </c>
      <c r="AJ177" s="355">
        <f t="shared" si="192"/>
        <v>1.4218864254910957E-5</v>
      </c>
      <c r="AK177" s="359">
        <f t="shared" si="193"/>
        <v>141.06675011640243</v>
      </c>
      <c r="AL177" s="355">
        <f t="shared" si="194"/>
        <v>-0.39332498835975682</v>
      </c>
      <c r="AM177" s="335">
        <f t="shared" si="195"/>
        <v>-18.074340886231631</v>
      </c>
      <c r="AN177" s="351">
        <f t="shared" si="154"/>
        <v>3.1414626572284012</v>
      </c>
      <c r="AQ177" s="266">
        <f t="shared" si="155"/>
        <v>23.697176133409599</v>
      </c>
      <c r="AR177" s="283">
        <f t="shared" si="156"/>
        <v>-0.16189793816170805</v>
      </c>
      <c r="BL177" s="258">
        <v>1.3575278520584106</v>
      </c>
      <c r="BM177" s="260">
        <v>39.353832244873047</v>
      </c>
      <c r="BN177">
        <v>17.87620735168457</v>
      </c>
      <c r="BO177" s="258">
        <v>6.4929947853088379</v>
      </c>
      <c r="BP177" s="258">
        <v>133.59770202636719</v>
      </c>
      <c r="BQ177" s="260">
        <v>82.563453674316406</v>
      </c>
      <c r="BR177" s="258">
        <v>103.53739166259766</v>
      </c>
      <c r="BT177" s="258">
        <v>73.145645141601563</v>
      </c>
      <c r="BU177" s="258">
        <v>14.343480110168457</v>
      </c>
      <c r="BV177" s="258">
        <v>6.4886245727539062</v>
      </c>
      <c r="BW177" s="258">
        <v>76.600288391113281</v>
      </c>
      <c r="BX177" s="258">
        <v>69.149490356445313</v>
      </c>
      <c r="BY177" s="258">
        <v>15.971109390258789</v>
      </c>
      <c r="BZ177" s="258">
        <v>3.9461052417755127</v>
      </c>
      <c r="CA177" s="258">
        <v>285.64889526367187</v>
      </c>
      <c r="CC177" s="283">
        <f t="shared" si="157"/>
        <v>15.30589771270752</v>
      </c>
      <c r="CD177" s="283">
        <f t="shared" si="158"/>
        <v>-1.9836728572845459</v>
      </c>
      <c r="CF177" s="283">
        <f t="shared" si="196"/>
        <v>23.697176133409599</v>
      </c>
      <c r="CG177" s="272">
        <f t="shared" si="159"/>
        <v>25.434497741944266</v>
      </c>
      <c r="CH177" s="283">
        <f t="shared" si="197"/>
        <v>18.69497492984425</v>
      </c>
      <c r="CI177" s="272">
        <f t="shared" si="160"/>
        <v>1.1415261578321179E-2</v>
      </c>
      <c r="CJ177" s="283">
        <f t="shared" si="198"/>
        <v>2.1517261147955783E-5</v>
      </c>
      <c r="CK177" s="283">
        <f t="shared" si="199"/>
        <v>18.694974925516433</v>
      </c>
      <c r="CL177" s="283">
        <f t="shared" si="200"/>
        <v>4.0226465768890415E-4</v>
      </c>
      <c r="CM177" s="283">
        <f t="shared" si="201"/>
        <v>24.491511507925033</v>
      </c>
      <c r="CN177" s="283">
        <f t="shared" si="202"/>
        <v>4.0226465768890415E-4</v>
      </c>
      <c r="CO177" s="283">
        <f t="shared" si="161"/>
        <v>-144.91286449228761</v>
      </c>
      <c r="CP177" s="268">
        <f t="shared" si="162"/>
        <v>145</v>
      </c>
      <c r="CQ177" s="283">
        <f t="shared" si="203"/>
        <v>8.7135507712382508E-3</v>
      </c>
      <c r="CR177" s="283">
        <f t="shared" si="204"/>
        <v>27.780311774955791</v>
      </c>
      <c r="CS177" s="283">
        <f t="shared" si="205"/>
        <v>1.4843235122706346</v>
      </c>
      <c r="CT177" s="283">
        <f t="shared" si="206"/>
        <v>-131.78400518748208</v>
      </c>
      <c r="CU177" s="283">
        <f t="shared" si="163"/>
        <v>-13.12885930480553</v>
      </c>
      <c r="CV177" s="283">
        <f t="shared" si="207"/>
        <v>13.187114069519447</v>
      </c>
      <c r="CW177" s="283">
        <f t="shared" si="208"/>
        <v>18.689199633131413</v>
      </c>
      <c r="CX177" s="283">
        <f t="shared" si="209"/>
        <v>0.46465546425903093</v>
      </c>
      <c r="CZ177" s="283">
        <f t="shared" si="164"/>
        <v>12608</v>
      </c>
      <c r="DA177" s="283">
        <f t="shared" si="165"/>
        <v>1.263909485153484E+22</v>
      </c>
      <c r="DB177" s="283">
        <f t="shared" si="166"/>
        <v>1.120080332795083E+22</v>
      </c>
      <c r="DC177" s="286">
        <f t="shared" si="210"/>
        <v>1.002466279468182E+18</v>
      </c>
      <c r="DD177" s="286">
        <f t="shared" si="167"/>
        <v>8.8838858882858739E+17</v>
      </c>
      <c r="DE177" s="282">
        <f t="shared" si="211"/>
        <v>5.9428192364636089E-5</v>
      </c>
      <c r="DF177" s="282">
        <f t="shared" si="168"/>
        <v>4.9198809899977987E-5</v>
      </c>
      <c r="DG177" s="283">
        <f t="shared" si="212"/>
        <v>39.620333000493076</v>
      </c>
      <c r="DH177" s="283">
        <f t="shared" si="213"/>
        <v>7.7150715766623724E-5</v>
      </c>
      <c r="DL177" s="258">
        <v>65.282249450683594</v>
      </c>
      <c r="DM177" s="258">
        <v>7.0191502571105957</v>
      </c>
      <c r="DN177" s="258">
        <v>3744</v>
      </c>
      <c r="DO177" s="258">
        <v>1.9442011993745222E+22</v>
      </c>
      <c r="DP177" s="258">
        <v>8.9168309766723333E+21</v>
      </c>
      <c r="DR177" s="50">
        <v>110</v>
      </c>
      <c r="DS177" s="46">
        <v>0.2083994628250519</v>
      </c>
      <c r="DT177" s="46">
        <v>0.18093028934196068</v>
      </c>
      <c r="DU177" s="46">
        <v>0.20559150286900257</v>
      </c>
      <c r="DV177" s="51">
        <v>0.17372726162861676</v>
      </c>
      <c r="DW177" s="287">
        <f t="shared" si="214"/>
        <v>0.27598207497432836</v>
      </c>
      <c r="DX177" s="287">
        <f t="shared" si="169"/>
        <v>108.75548118298885</v>
      </c>
      <c r="DY177" s="281">
        <f t="shared" si="170"/>
        <v>40.825660195188931</v>
      </c>
      <c r="DZ177" s="287">
        <f t="shared" si="171"/>
        <v>40.964182307148825</v>
      </c>
      <c r="EA177" s="287">
        <f t="shared" si="172"/>
        <v>40.837968210647986</v>
      </c>
      <c r="EB177" s="287">
        <f t="shared" si="173"/>
        <v>40.799014717793654</v>
      </c>
      <c r="EC177" s="287">
        <f t="shared" si="174"/>
        <v>40.836904681447734</v>
      </c>
      <c r="ED177" s="287">
        <f t="shared" si="215"/>
        <v>-0.67833404141421028</v>
      </c>
      <c r="EE177" s="287">
        <f t="shared" si="175"/>
        <v>0.12621409650083848</v>
      </c>
      <c r="EF177" s="287">
        <f t="shared" si="176"/>
        <v>0.16516758935517117</v>
      </c>
      <c r="EG177" s="287">
        <f t="shared" si="177"/>
        <v>0.16516758935517117</v>
      </c>
      <c r="EH177" s="281">
        <f t="shared" si="216"/>
        <v>-1.2308015459055355E-2</v>
      </c>
      <c r="EI177" s="281">
        <f t="shared" si="178"/>
        <v>2.6645477395277339E-2</v>
      </c>
      <c r="EJ177" s="281">
        <f t="shared" si="179"/>
        <v>-1.1244486258803477E-2</v>
      </c>
    </row>
    <row r="178" spans="3:140" x14ac:dyDescent="0.25">
      <c r="C178" s="50">
        <f t="shared" si="180"/>
        <v>146</v>
      </c>
      <c r="D178" s="51">
        <v>2.0711115550055497</v>
      </c>
      <c r="E178" s="260">
        <f t="shared" si="181"/>
        <v>6.3240698331907375</v>
      </c>
      <c r="F178" s="265">
        <f t="shared" si="182"/>
        <v>12.025701995121739</v>
      </c>
      <c r="G178" s="265">
        <f t="shared" si="183"/>
        <v>-6.8111199861026405E-3</v>
      </c>
      <c r="H178" s="50">
        <v>15.12620735168457</v>
      </c>
      <c r="I178" s="216">
        <v>0.61036086082458496</v>
      </c>
      <c r="J178" s="50">
        <v>12736</v>
      </c>
      <c r="K178" s="46">
        <v>3</v>
      </c>
      <c r="L178" s="46">
        <v>1.2561847932031731E+22</v>
      </c>
      <c r="M178" s="46">
        <v>1.1243462074542099E+22</v>
      </c>
      <c r="N178" s="46">
        <v>199</v>
      </c>
      <c r="O178" s="46">
        <v>64</v>
      </c>
      <c r="P178" s="46">
        <v>0.33345541109686871</v>
      </c>
      <c r="Q178" s="46">
        <v>0.42074101202465969</v>
      </c>
      <c r="R178" s="46">
        <v>-8.4194720165189363E-2</v>
      </c>
      <c r="S178" s="51"/>
      <c r="T178" s="315">
        <f t="shared" si="184"/>
        <v>51.601656545516967</v>
      </c>
      <c r="U178" s="315">
        <f t="shared" si="217"/>
        <v>0.28482264383756473</v>
      </c>
      <c r="V178" s="350">
        <f t="shared" si="185"/>
        <v>8.7273715215889005E-6</v>
      </c>
      <c r="W178" s="350">
        <f t="shared" si="152"/>
        <v>1.1011856470494652E-5</v>
      </c>
      <c r="X178" s="350">
        <f t="shared" si="186"/>
        <v>1.4050907323109632E-5</v>
      </c>
      <c r="Y178" s="360">
        <f t="shared" si="187"/>
        <v>51.685851265682153</v>
      </c>
      <c r="Z178" s="350">
        <f t="shared" si="188"/>
        <v>8.7111804559944366E-6</v>
      </c>
      <c r="AA178" s="350">
        <f t="shared" si="189"/>
        <v>1.1024669231578626E-5</v>
      </c>
      <c r="AB178" s="350">
        <f t="shared" si="190"/>
        <v>8.7111804559944366E-6</v>
      </c>
      <c r="AC178" s="350">
        <f t="shared" si="191"/>
        <v>1.1024669231578626E-5</v>
      </c>
      <c r="AD178" s="354">
        <f t="shared" si="153"/>
        <v>51.68585126568216</v>
      </c>
      <c r="AE178" s="354" t="str">
        <f t="shared" si="219"/>
        <v/>
      </c>
      <c r="AF178" s="354">
        <f t="shared" si="219"/>
        <v>51.68585126568216</v>
      </c>
      <c r="AG178" s="354" t="str">
        <f t="shared" si="219"/>
        <v/>
      </c>
      <c r="AH178" s="354" t="str">
        <f t="shared" si="219"/>
        <v/>
      </c>
      <c r="AI178" s="348">
        <f t="shared" si="218"/>
        <v>0.27791077198430258</v>
      </c>
      <c r="AJ178" s="355">
        <f t="shared" si="192"/>
        <v>1.4050907323109632E-5</v>
      </c>
      <c r="AK178" s="359">
        <f t="shared" si="193"/>
        <v>146.19494825809932</v>
      </c>
      <c r="AL178" s="355">
        <f t="shared" si="194"/>
        <v>1.9494825809931626E-2</v>
      </c>
      <c r="AM178" s="335">
        <f t="shared" si="195"/>
        <v>-18.177551662792034</v>
      </c>
      <c r="AN178" s="351">
        <f t="shared" si="154"/>
        <v>3.0382518806679992</v>
      </c>
      <c r="AQ178" s="266">
        <f t="shared" si="155"/>
        <v>23.594600989131447</v>
      </c>
      <c r="AR178" s="283">
        <f t="shared" si="156"/>
        <v>2.0946147117608547</v>
      </c>
      <c r="BL178" s="258">
        <v>2.6787974834442139</v>
      </c>
      <c r="BM178" s="260">
        <v>29.651983261108398</v>
      </c>
      <c r="BN178">
        <v>7.9113926887512207</v>
      </c>
      <c r="BO178" s="258">
        <v>5.8174629211425781</v>
      </c>
      <c r="BP178" s="258">
        <v>132.95188903808594</v>
      </c>
      <c r="BQ178" s="260">
        <v>68.10772705078125</v>
      </c>
      <c r="BR178" s="258">
        <v>65.563713073730469</v>
      </c>
      <c r="BT178" s="258">
        <v>72.508918762207031</v>
      </c>
      <c r="BU178" s="258">
        <v>15.564202308654785</v>
      </c>
      <c r="BV178" s="258">
        <v>6.459571361541748</v>
      </c>
      <c r="BW178" s="258">
        <v>75.074386596679688</v>
      </c>
      <c r="BX178" s="258">
        <v>68.649482727050781</v>
      </c>
      <c r="BY178" s="258">
        <v>16.174562454223633</v>
      </c>
      <c r="BZ178" s="258">
        <v>3.8938581943511963</v>
      </c>
      <c r="CA178" s="258">
        <v>288.59896850585937</v>
      </c>
      <c r="CC178" s="283">
        <f t="shared" si="157"/>
        <v>15.12620735168457</v>
      </c>
      <c r="CD178" s="283">
        <f t="shared" si="158"/>
        <v>0.61036086082458496</v>
      </c>
      <c r="CF178" s="283">
        <f t="shared" si="196"/>
        <v>23.594600989131447</v>
      </c>
      <c r="CG178" s="272">
        <f t="shared" si="159"/>
        <v>25.424920308346234</v>
      </c>
      <c r="CH178" s="283">
        <f t="shared" si="197"/>
        <v>18.674372411195503</v>
      </c>
      <c r="CI178" s="272">
        <f t="shared" si="160"/>
        <v>0.55043337556216443</v>
      </c>
      <c r="CJ178" s="283">
        <f t="shared" si="198"/>
        <v>1.0375424693740364E-3</v>
      </c>
      <c r="CK178" s="283">
        <f t="shared" si="199"/>
        <v>18.674362359767969</v>
      </c>
      <c r="CL178" s="283">
        <f t="shared" si="200"/>
        <v>1.9375450989261057E-2</v>
      </c>
      <c r="CM178" s="283">
        <f t="shared" si="201"/>
        <v>24.470898942176568</v>
      </c>
      <c r="CN178" s="283">
        <f t="shared" si="202"/>
        <v>1.9375450989261057E-2</v>
      </c>
      <c r="CO178" s="283">
        <f t="shared" si="161"/>
        <v>-141.79950296273128</v>
      </c>
      <c r="CP178" s="268">
        <f t="shared" si="162"/>
        <v>146</v>
      </c>
      <c r="CQ178" s="283">
        <f t="shared" si="203"/>
        <v>0.42004970372687073</v>
      </c>
      <c r="CR178" s="283">
        <f t="shared" si="204"/>
        <v>27.773001192993043</v>
      </c>
      <c r="CS178" s="283">
        <f t="shared" si="205"/>
        <v>1.4859610935595242</v>
      </c>
      <c r="CT178" s="283">
        <f t="shared" si="206"/>
        <v>-128.84715795126465</v>
      </c>
      <c r="CU178" s="283">
        <f t="shared" si="163"/>
        <v>-12.952345011466662</v>
      </c>
      <c r="CV178" s="283">
        <f t="shared" si="207"/>
        <v>13.304765498853335</v>
      </c>
      <c r="CW178" s="283">
        <f t="shared" si="208"/>
        <v>18.668500087970781</v>
      </c>
      <c r="CX178" s="283">
        <f t="shared" si="209"/>
        <v>0.46828347980108692</v>
      </c>
      <c r="CZ178" s="283">
        <f t="shared" si="164"/>
        <v>12736</v>
      </c>
      <c r="DA178" s="283">
        <f t="shared" si="165"/>
        <v>1.2561847932031731E+22</v>
      </c>
      <c r="DB178" s="283">
        <f t="shared" si="166"/>
        <v>1.1243462074542099E+22</v>
      </c>
      <c r="DC178" s="286">
        <f t="shared" si="210"/>
        <v>9.8632599968842112E+17</v>
      </c>
      <c r="DD178" s="286">
        <f t="shared" si="167"/>
        <v>8.8280952218452416E+17</v>
      </c>
      <c r="DE178" s="282">
        <f t="shared" si="211"/>
        <v>5.8564787436390849E-5</v>
      </c>
      <c r="DF178" s="282">
        <f t="shared" si="168"/>
        <v>4.8900364414446003E-5</v>
      </c>
      <c r="DG178" s="283">
        <f t="shared" si="212"/>
        <v>39.861170622164458</v>
      </c>
      <c r="DH178" s="283">
        <f t="shared" si="213"/>
        <v>7.6296002302448721E-5</v>
      </c>
      <c r="DL178" s="258">
        <v>65.133804321289063</v>
      </c>
      <c r="DM178" s="258">
        <v>7.1208767890930176</v>
      </c>
      <c r="DN178" s="258">
        <v>3488</v>
      </c>
      <c r="DO178" s="258">
        <v>1.8071743876887833E+22</v>
      </c>
      <c r="DP178" s="258">
        <v>8.2896321078709694E+21</v>
      </c>
      <c r="DR178" s="50">
        <v>109</v>
      </c>
      <c r="DS178" s="46">
        <v>0.20656818459284582</v>
      </c>
      <c r="DT178" s="46">
        <v>0.17873275546331338</v>
      </c>
      <c r="DU178" s="46">
        <v>0.20363813942131609</v>
      </c>
      <c r="DV178" s="51">
        <v>0.1722622390428519</v>
      </c>
      <c r="DW178" s="287">
        <f t="shared" si="214"/>
        <v>0.27315895145774116</v>
      </c>
      <c r="DX178" s="287">
        <f t="shared" si="169"/>
        <v>107.64298082761607</v>
      </c>
      <c r="DY178" s="281">
        <f t="shared" si="170"/>
        <v>40.813496896579281</v>
      </c>
      <c r="DZ178" s="287">
        <f t="shared" si="171"/>
        <v>40.867939745047394</v>
      </c>
      <c r="EA178" s="287">
        <f t="shared" si="172"/>
        <v>40.828543450046922</v>
      </c>
      <c r="EB178" s="287">
        <f t="shared" si="173"/>
        <v>40.784794927787125</v>
      </c>
      <c r="EC178" s="287">
        <f t="shared" si="174"/>
        <v>40.815649673376107</v>
      </c>
      <c r="ED178" s="287">
        <f t="shared" si="215"/>
        <v>-0.77457660351564073</v>
      </c>
      <c r="EE178" s="287">
        <f t="shared" si="175"/>
        <v>3.9396295000472037E-2</v>
      </c>
      <c r="EF178" s="287">
        <f t="shared" si="176"/>
        <v>8.3144817260269122E-2</v>
      </c>
      <c r="EG178" s="287">
        <f t="shared" si="177"/>
        <v>8.3144817260269122E-2</v>
      </c>
      <c r="EH178" s="281">
        <f t="shared" si="216"/>
        <v>-1.5046553467641388E-2</v>
      </c>
      <c r="EI178" s="281">
        <f t="shared" si="178"/>
        <v>2.8701968792155697E-2</v>
      </c>
      <c r="EJ178" s="281">
        <f t="shared" si="179"/>
        <v>-2.1527767968265721E-3</v>
      </c>
    </row>
    <row r="179" spans="3:140" x14ac:dyDescent="0.25">
      <c r="C179" s="50">
        <f t="shared" si="180"/>
        <v>147</v>
      </c>
      <c r="D179" s="51">
        <v>5.6900567832097968</v>
      </c>
      <c r="E179" s="260">
        <f t="shared" si="181"/>
        <v>15.102332008082902</v>
      </c>
      <c r="F179" s="265">
        <f t="shared" si="182"/>
        <v>12.019071322634478</v>
      </c>
      <c r="G179" s="265">
        <f t="shared" si="183"/>
        <v>-6.4509270349860847E-3</v>
      </c>
      <c r="H179" s="50">
        <v>14.995834350585938</v>
      </c>
      <c r="I179" s="216">
        <v>-0.66122430562973022</v>
      </c>
      <c r="J179" s="50">
        <v>13120</v>
      </c>
      <c r="K179" s="46">
        <v>3</v>
      </c>
      <c r="L179" s="46">
        <v>1.2857000340879432E+22</v>
      </c>
      <c r="M179" s="46">
        <v>1.1452144051110199E+22</v>
      </c>
      <c r="N179" s="46">
        <v>205</v>
      </c>
      <c r="O179" s="46">
        <v>64</v>
      </c>
      <c r="P179" s="46">
        <v>0.34126838796313252</v>
      </c>
      <c r="Q179" s="46">
        <v>0.42940853323567113</v>
      </c>
      <c r="R179" s="46">
        <v>-6.5077768923860635E-2</v>
      </c>
      <c r="S179" s="51"/>
      <c r="T179" s="315">
        <f t="shared" si="184"/>
        <v>51.524409106048289</v>
      </c>
      <c r="U179" s="315">
        <f t="shared" si="217"/>
        <v>-7.7247439468678181E-2</v>
      </c>
      <c r="V179" s="350">
        <f t="shared" si="185"/>
        <v>8.6704366860551972E-6</v>
      </c>
      <c r="W179" s="350">
        <f t="shared" si="152"/>
        <v>1.0909769645215222E-5</v>
      </c>
      <c r="X179" s="350">
        <f t="shared" si="186"/>
        <v>1.3935549721433716E-5</v>
      </c>
      <c r="Y179" s="360">
        <f t="shared" si="187"/>
        <v>51.589486874972152</v>
      </c>
      <c r="Z179" s="350">
        <f t="shared" si="188"/>
        <v>8.6580395467468104E-6</v>
      </c>
      <c r="AA179" s="350">
        <f t="shared" si="189"/>
        <v>1.0919610672799631E-5</v>
      </c>
      <c r="AB179" s="350">
        <f t="shared" si="190"/>
        <v>8.6580395467468104E-6</v>
      </c>
      <c r="AC179" s="350">
        <f t="shared" si="191"/>
        <v>1.0919610672799631E-5</v>
      </c>
      <c r="AD179" s="354">
        <f t="shared" si="153"/>
        <v>51.589486874972145</v>
      </c>
      <c r="AE179" s="354" t="str">
        <f t="shared" si="219"/>
        <v/>
      </c>
      <c r="AF179" s="354">
        <f t="shared" si="219"/>
        <v>51.589486874972145</v>
      </c>
      <c r="AG179" s="354" t="str">
        <f t="shared" si="219"/>
        <v/>
      </c>
      <c r="AH179" s="354" t="str">
        <f t="shared" si="219"/>
        <v/>
      </c>
      <c r="AI179" s="348">
        <f t="shared" si="218"/>
        <v>-9.6364390710014902E-2</v>
      </c>
      <c r="AJ179" s="355">
        <f t="shared" si="192"/>
        <v>1.3935549721433716E-5</v>
      </c>
      <c r="AK179" s="359">
        <f t="shared" si="193"/>
        <v>144.41676713242214</v>
      </c>
      <c r="AL179" s="355">
        <f t="shared" si="194"/>
        <v>-0.25832328675778626</v>
      </c>
      <c r="AM179" s="335">
        <f t="shared" si="195"/>
        <v>-18.24915694459958</v>
      </c>
      <c r="AN179" s="351">
        <f t="shared" si="154"/>
        <v>2.9666465988604513</v>
      </c>
      <c r="AQ179" s="266">
        <f t="shared" si="155"/>
        <v>23.519412688039342</v>
      </c>
      <c r="AR179" s="283">
        <f t="shared" si="156"/>
        <v>0.48550847711996425</v>
      </c>
      <c r="BL179" s="258">
        <v>1.4870272874832153</v>
      </c>
      <c r="BM179" s="260">
        <v>57.402294158935547</v>
      </c>
      <c r="BN179">
        <v>14.205209732055664</v>
      </c>
      <c r="BO179" s="258">
        <v>5.1803979873657227</v>
      </c>
      <c r="BP179" s="258">
        <v>133.6756591796875</v>
      </c>
      <c r="BQ179" s="260">
        <v>47.943248748779297</v>
      </c>
      <c r="BR179" s="258">
        <v>55.455165863037109</v>
      </c>
      <c r="BT179" s="258">
        <v>72.1768798828125</v>
      </c>
      <c r="BU179" s="258">
        <v>14.241753578186035</v>
      </c>
      <c r="BV179" s="258">
        <v>6.3477530479431152</v>
      </c>
      <c r="BW179" s="258">
        <v>76.600288391113281</v>
      </c>
      <c r="BX179" s="258">
        <v>68.559638977050781</v>
      </c>
      <c r="BY179" s="258">
        <v>15.869382858276367</v>
      </c>
      <c r="BZ179" s="258">
        <v>3.9309682846069336</v>
      </c>
      <c r="CA179" s="258">
        <v>287.68344116210937</v>
      </c>
      <c r="CC179" s="283">
        <f t="shared" si="157"/>
        <v>14.995834350585938</v>
      </c>
      <c r="CD179" s="283">
        <f t="shared" si="158"/>
        <v>-0.66122430562973022</v>
      </c>
      <c r="CF179" s="283">
        <f t="shared" si="196"/>
        <v>23.519412688039342</v>
      </c>
      <c r="CG179" s="272">
        <f t="shared" si="159"/>
        <v>25.415704099234752</v>
      </c>
      <c r="CH179" s="283">
        <f t="shared" si="197"/>
        <v>18.654568378086474</v>
      </c>
      <c r="CI179" s="272">
        <f t="shared" si="160"/>
        <v>1.0885746238930096</v>
      </c>
      <c r="CJ179" s="283">
        <f t="shared" si="198"/>
        <v>2.0519148247839306E-3</v>
      </c>
      <c r="CK179" s="283">
        <f t="shared" si="199"/>
        <v>18.654529106927779</v>
      </c>
      <c r="CL179" s="283">
        <f t="shared" si="200"/>
        <v>3.8277558544579822E-2</v>
      </c>
      <c r="CM179" s="283">
        <f t="shared" si="201"/>
        <v>24.451065689336378</v>
      </c>
      <c r="CN179" s="283">
        <f t="shared" si="202"/>
        <v>3.8277558544579822E-2</v>
      </c>
      <c r="CO179" s="283">
        <f t="shared" si="161"/>
        <v>-138.69489822020819</v>
      </c>
      <c r="CP179" s="268">
        <f t="shared" si="162"/>
        <v>147</v>
      </c>
      <c r="CQ179" s="283">
        <f t="shared" si="203"/>
        <v>0.8305101779791817</v>
      </c>
      <c r="CR179" s="283">
        <f t="shared" si="204"/>
        <v>27.765966491570545</v>
      </c>
      <c r="CS179" s="283">
        <f t="shared" si="205"/>
        <v>1.487538617204089</v>
      </c>
      <c r="CT179" s="283">
        <f t="shared" si="206"/>
        <v>-125.92312376006491</v>
      </c>
      <c r="CU179" s="283">
        <f t="shared" si="163"/>
        <v>-12.771774460143263</v>
      </c>
      <c r="CV179" s="283">
        <f t="shared" si="207"/>
        <v>13.422822553985673</v>
      </c>
      <c r="CW179" s="283">
        <f t="shared" si="208"/>
        <v>18.648597722979297</v>
      </c>
      <c r="CX179" s="283">
        <f t="shared" si="209"/>
        <v>0.47193679576312514</v>
      </c>
      <c r="CZ179" s="283">
        <f t="shared" si="164"/>
        <v>13120</v>
      </c>
      <c r="DA179" s="283">
        <f t="shared" si="165"/>
        <v>1.2857000340879432E+22</v>
      </c>
      <c r="DB179" s="283">
        <f t="shared" si="166"/>
        <v>1.1452144051110199E+22</v>
      </c>
      <c r="DC179" s="286">
        <f t="shared" si="210"/>
        <v>9.7995429427434701E+17</v>
      </c>
      <c r="DD179" s="286">
        <f t="shared" si="167"/>
        <v>8.728768331638871E+17</v>
      </c>
      <c r="DE179" s="282">
        <f t="shared" si="211"/>
        <v>5.8223940689562034E-5</v>
      </c>
      <c r="DF179" s="282">
        <f t="shared" si="168"/>
        <v>4.8369027116197976E-5</v>
      </c>
      <c r="DG179" s="283">
        <f t="shared" si="212"/>
        <v>39.717809577853188</v>
      </c>
      <c r="DH179" s="283">
        <f t="shared" si="213"/>
        <v>7.569405560272968E-5</v>
      </c>
      <c r="DL179" s="258">
        <v>64.903335571289063</v>
      </c>
      <c r="DM179" s="258">
        <v>5.7984285354614258</v>
      </c>
      <c r="DN179" s="258">
        <v>3488</v>
      </c>
      <c r="DO179" s="258">
        <v>1.8027355721650972E+22</v>
      </c>
      <c r="DP179" s="258">
        <v>8.2161322404333098E+21</v>
      </c>
      <c r="DR179" s="50">
        <v>108</v>
      </c>
      <c r="DS179" s="46">
        <v>0.20437065071419852</v>
      </c>
      <c r="DT179" s="46">
        <v>0.17726773287754852</v>
      </c>
      <c r="DU179" s="46">
        <v>0.20034183860334515</v>
      </c>
      <c r="DV179" s="51">
        <v>0.17201806861189109</v>
      </c>
      <c r="DW179" s="287">
        <f t="shared" si="214"/>
        <v>0.27053874397743999</v>
      </c>
      <c r="DX179" s="287">
        <f t="shared" si="169"/>
        <v>106.61044302476809</v>
      </c>
      <c r="DY179" s="281">
        <f t="shared" si="170"/>
        <v>40.801399109305578</v>
      </c>
      <c r="DZ179" s="287">
        <f t="shared" si="171"/>
        <v>40.937829861539839</v>
      </c>
      <c r="EA179" s="287">
        <f t="shared" si="172"/>
        <v>40.819051245099253</v>
      </c>
      <c r="EB179" s="287">
        <f t="shared" si="173"/>
        <v>40.770429335072571</v>
      </c>
      <c r="EC179" s="287">
        <f t="shared" si="174"/>
        <v>40.794114949991261</v>
      </c>
      <c r="ED179" s="287">
        <f t="shared" si="215"/>
        <v>-0.7046864870231957</v>
      </c>
      <c r="EE179" s="287">
        <f t="shared" si="175"/>
        <v>0.1187786164405864</v>
      </c>
      <c r="EF179" s="287">
        <f t="shared" si="176"/>
        <v>0.16740052646726866</v>
      </c>
      <c r="EG179" s="287">
        <f t="shared" si="177"/>
        <v>0.16740052646726866</v>
      </c>
      <c r="EH179" s="281">
        <f t="shared" si="216"/>
        <v>-1.7652135793674972E-2</v>
      </c>
      <c r="EI179" s="281">
        <f t="shared" si="178"/>
        <v>3.0969774233007286E-2</v>
      </c>
      <c r="EJ179" s="281">
        <f t="shared" si="179"/>
        <v>7.2841593143166961E-3</v>
      </c>
    </row>
    <row r="180" spans="3:140" x14ac:dyDescent="0.25">
      <c r="C180" s="50">
        <f t="shared" si="180"/>
        <v>148</v>
      </c>
      <c r="D180" s="51">
        <v>3.9393369285870041</v>
      </c>
      <c r="E180" s="260">
        <f t="shared" si="181"/>
        <v>11.908462545699798</v>
      </c>
      <c r="F180" s="265">
        <f t="shared" si="182"/>
        <v>12.012798721541273</v>
      </c>
      <c r="G180" s="265">
        <f t="shared" si="183"/>
        <v>-6.09499252912856E-3</v>
      </c>
      <c r="H180" s="50">
        <v>14.944075584411621</v>
      </c>
      <c r="I180" s="216">
        <v>-0.86467790603637695</v>
      </c>
      <c r="J180" s="50">
        <v>12544</v>
      </c>
      <c r="K180" s="46">
        <v>3</v>
      </c>
      <c r="L180" s="46">
        <v>1.2254013193116356E+22</v>
      </c>
      <c r="M180" s="46">
        <v>1.090680385820019E+22</v>
      </c>
      <c r="N180" s="46">
        <v>196</v>
      </c>
      <c r="O180" s="46">
        <v>64</v>
      </c>
      <c r="P180" s="46">
        <v>0.32521516205823109</v>
      </c>
      <c r="Q180" s="46">
        <v>0.40877739119819323</v>
      </c>
      <c r="R180" s="46">
        <v>-9.4663694465004333E-2</v>
      </c>
      <c r="S180" s="51"/>
      <c r="T180" s="315">
        <f t="shared" si="184"/>
        <v>51.494940267704393</v>
      </c>
      <c r="U180" s="315">
        <f t="shared" si="217"/>
        <v>-2.9468838343895243E-2</v>
      </c>
      <c r="V180" s="350">
        <f t="shared" si="185"/>
        <v>8.641984535986158E-6</v>
      </c>
      <c r="W180" s="350">
        <f t="shared" si="152"/>
        <v>1.08624944514826E-5</v>
      </c>
      <c r="X180" s="350">
        <f t="shared" si="186"/>
        <v>1.3880838678866424E-5</v>
      </c>
      <c r="Y180" s="360">
        <f t="shared" si="187"/>
        <v>51.589603962169399</v>
      </c>
      <c r="Z180" s="350">
        <f t="shared" si="188"/>
        <v>8.624025810028696E-6</v>
      </c>
      <c r="AA180" s="350">
        <f t="shared" si="189"/>
        <v>1.0876757846742433E-5</v>
      </c>
      <c r="AB180" s="350">
        <f t="shared" si="190"/>
        <v>8.624025810028696E-6</v>
      </c>
      <c r="AC180" s="350">
        <f t="shared" si="191"/>
        <v>1.0876757846742433E-5</v>
      </c>
      <c r="AD180" s="354">
        <f t="shared" si="153"/>
        <v>51.589603962169406</v>
      </c>
      <c r="AE180" s="354" t="str">
        <f t="shared" si="219"/>
        <v/>
      </c>
      <c r="AF180" s="354">
        <f t="shared" si="219"/>
        <v>51.589603962169406</v>
      </c>
      <c r="AG180" s="354" t="str">
        <f t="shared" si="219"/>
        <v/>
      </c>
      <c r="AH180" s="354" t="str">
        <f t="shared" si="219"/>
        <v/>
      </c>
      <c r="AI180" s="348">
        <f t="shared" si="218"/>
        <v>1.1708719726044592E-4</v>
      </c>
      <c r="AJ180" s="355">
        <f t="shared" si="192"/>
        <v>1.3880838678866424E-5</v>
      </c>
      <c r="AK180" s="359">
        <f t="shared" si="193"/>
        <v>144.41892770483582</v>
      </c>
      <c r="AL180" s="355">
        <f t="shared" si="194"/>
        <v>-0.35810722951641766</v>
      </c>
      <c r="AM180" s="335">
        <f t="shared" si="195"/>
        <v>-18.283324909446964</v>
      </c>
      <c r="AN180" s="351">
        <f t="shared" si="154"/>
        <v>2.9324786340130715</v>
      </c>
      <c r="AQ180" s="266">
        <f t="shared" si="155"/>
        <v>23.489381109478757</v>
      </c>
      <c r="AR180" s="283">
        <f t="shared" si="156"/>
        <v>-5.5466191473257709E-2</v>
      </c>
      <c r="BL180" s="258">
        <v>1.0313366651535034</v>
      </c>
      <c r="BM180" s="260">
        <v>46.061088562011719</v>
      </c>
      <c r="BN180">
        <v>12.415946960449219</v>
      </c>
      <c r="BO180" s="258">
        <v>7.6827478408813477</v>
      </c>
      <c r="BP180" s="258">
        <v>133.44302368164062</v>
      </c>
      <c r="BQ180" s="260">
        <v>33.165962219238281</v>
      </c>
      <c r="BR180" s="258">
        <v>71.900779724121094</v>
      </c>
      <c r="BT180" s="258">
        <v>71.8214111328125</v>
      </c>
      <c r="BU180" s="258">
        <v>14.343480110168457</v>
      </c>
      <c r="BV180" s="258">
        <v>6.3492178916931152</v>
      </c>
      <c r="BW180" s="258">
        <v>75.481292724609375</v>
      </c>
      <c r="BX180" s="258">
        <v>68.22369384765625</v>
      </c>
      <c r="BY180" s="258">
        <v>15.564202308654785</v>
      </c>
      <c r="BZ180" s="258">
        <v>3.9107041358947754</v>
      </c>
      <c r="CA180" s="258">
        <v>286.0557861328125</v>
      </c>
      <c r="CC180" s="283">
        <f t="shared" si="157"/>
        <v>14.944075584411621</v>
      </c>
      <c r="CD180" s="283">
        <f t="shared" si="158"/>
        <v>-0.86467790603637695</v>
      </c>
      <c r="CF180" s="283">
        <f t="shared" si="196"/>
        <v>23.489381109478757</v>
      </c>
      <c r="CG180" s="272">
        <f t="shared" si="159"/>
        <v>25.40684474920775</v>
      </c>
      <c r="CH180" s="283">
        <f t="shared" si="197"/>
        <v>18.635550971407884</v>
      </c>
      <c r="CI180" s="272">
        <f t="shared" si="160"/>
        <v>1.6258229851856072</v>
      </c>
      <c r="CJ180" s="283">
        <f t="shared" si="198"/>
        <v>3.0646041277779183E-3</v>
      </c>
      <c r="CK180" s="283">
        <f t="shared" si="199"/>
        <v>18.635463460806918</v>
      </c>
      <c r="CL180" s="283">
        <f t="shared" si="200"/>
        <v>5.7110497035248099E-2</v>
      </c>
      <c r="CM180" s="283">
        <f t="shared" si="201"/>
        <v>24.432000043215517</v>
      </c>
      <c r="CN180" s="283">
        <f t="shared" si="202"/>
        <v>5.7110497035248099E-2</v>
      </c>
      <c r="CO180" s="283">
        <f t="shared" si="161"/>
        <v>-135.59904860484636</v>
      </c>
      <c r="CP180" s="268">
        <f t="shared" si="162"/>
        <v>148</v>
      </c>
      <c r="CQ180" s="283">
        <f t="shared" si="203"/>
        <v>1.2400951395153654</v>
      </c>
      <c r="CR180" s="283">
        <f t="shared" si="204"/>
        <v>27.759204139568261</v>
      </c>
      <c r="CS180" s="283">
        <f t="shared" si="205"/>
        <v>1.4890566365466282</v>
      </c>
      <c r="CT180" s="283">
        <f t="shared" si="206"/>
        <v>-123.0118594889756</v>
      </c>
      <c r="CU180" s="283">
        <f t="shared" si="163"/>
        <v>-12.587189115870757</v>
      </c>
      <c r="CV180" s="283">
        <f t="shared" si="207"/>
        <v>13.541281088412925</v>
      </c>
      <c r="CW180" s="283">
        <f t="shared" si="208"/>
        <v>18.629480667767581</v>
      </c>
      <c r="CX180" s="283">
        <f t="shared" si="209"/>
        <v>0.47561545098458768</v>
      </c>
      <c r="CZ180" s="283">
        <f t="shared" si="164"/>
        <v>12544</v>
      </c>
      <c r="DA180" s="283">
        <f t="shared" si="165"/>
        <v>1.2254013193116356E+22</v>
      </c>
      <c r="DB180" s="283">
        <f t="shared" si="166"/>
        <v>1.090680385820019E+22</v>
      </c>
      <c r="DC180" s="286">
        <f t="shared" si="210"/>
        <v>9.7688242929817894E+17</v>
      </c>
      <c r="DD180" s="286">
        <f t="shared" si="167"/>
        <v>8.6948372594070387E+17</v>
      </c>
      <c r="DE180" s="282">
        <f t="shared" si="211"/>
        <v>5.8059614953235382E-5</v>
      </c>
      <c r="DF180" s="282">
        <f t="shared" si="168"/>
        <v>4.8187516910765573E-5</v>
      </c>
      <c r="DG180" s="283">
        <f t="shared" si="212"/>
        <v>39.691525835430376</v>
      </c>
      <c r="DH180" s="283">
        <f t="shared" si="213"/>
        <v>7.5451677745052645E-5</v>
      </c>
      <c r="DL180" s="258">
        <v>64.563484191894531</v>
      </c>
      <c r="DM180" s="258">
        <v>5.9001550674438477</v>
      </c>
      <c r="DN180" s="258">
        <v>3488</v>
      </c>
      <c r="DO180" s="258">
        <v>1.7929932367949287E+22</v>
      </c>
      <c r="DP180" s="258">
        <v>8.17722054590749E+21</v>
      </c>
      <c r="DR180" s="50">
        <v>107</v>
      </c>
      <c r="DS180" s="46">
        <v>0.20363813942131609</v>
      </c>
      <c r="DT180" s="46">
        <v>0.17543645464534244</v>
      </c>
      <c r="DU180" s="46">
        <v>0.1993651568795019</v>
      </c>
      <c r="DV180" s="51">
        <v>0.16859968257843974</v>
      </c>
      <c r="DW180" s="287">
        <f t="shared" si="214"/>
        <v>0.26878698154022018</v>
      </c>
      <c r="DX180" s="287">
        <f t="shared" si="169"/>
        <v>105.92013092099887</v>
      </c>
      <c r="DY180" s="281">
        <f t="shared" si="170"/>
        <v>40.789376304850563</v>
      </c>
      <c r="DZ180" s="287">
        <f t="shared" si="171"/>
        <v>40.745253587076476</v>
      </c>
      <c r="EA180" s="287">
        <f t="shared" si="172"/>
        <v>40.809491595804978</v>
      </c>
      <c r="EB180" s="287">
        <f t="shared" si="173"/>
        <v>40.755917939649997</v>
      </c>
      <c r="EC180" s="287">
        <f t="shared" si="174"/>
        <v>40.772300511293189</v>
      </c>
      <c r="ED180" s="287">
        <f t="shared" si="215"/>
        <v>-0.8972627614865587</v>
      </c>
      <c r="EE180" s="287">
        <f t="shared" si="175"/>
        <v>-6.4238008728501939E-2</v>
      </c>
      <c r="EF180" s="287">
        <f t="shared" si="176"/>
        <v>-1.066435257352083E-2</v>
      </c>
      <c r="EG180" s="287">
        <f t="shared" si="177"/>
        <v>-1.066435257352083E-2</v>
      </c>
      <c r="EH180" s="281">
        <f t="shared" si="216"/>
        <v>-2.0115290954414888E-2</v>
      </c>
      <c r="EI180" s="281">
        <f t="shared" si="178"/>
        <v>3.345836520056622E-2</v>
      </c>
      <c r="EJ180" s="281">
        <f t="shared" si="179"/>
        <v>1.7075793557374652E-2</v>
      </c>
    </row>
    <row r="181" spans="3:140" x14ac:dyDescent="0.25">
      <c r="C181" s="50">
        <f t="shared" si="180"/>
        <v>149</v>
      </c>
      <c r="D181" s="51">
        <v>4.4902440678065147</v>
      </c>
      <c r="E181" s="260">
        <f t="shared" si="181"/>
        <v>13.045398955571045</v>
      </c>
      <c r="F181" s="265">
        <f t="shared" si="182"/>
        <v>12.006879887833673</v>
      </c>
      <c r="G181" s="265">
        <f t="shared" si="183"/>
        <v>-5.7434071652914453E-3</v>
      </c>
      <c r="H181" s="50">
        <v>14.931380271911621</v>
      </c>
      <c r="I181" s="216">
        <v>4.0690727233886719</v>
      </c>
      <c r="J181" s="50">
        <v>12480</v>
      </c>
      <c r="K181" s="46">
        <v>3</v>
      </c>
      <c r="L181" s="46">
        <v>1.2080495859008625E+22</v>
      </c>
      <c r="M181" s="46">
        <v>1.0955227300276768E+22</v>
      </c>
      <c r="N181" s="46">
        <v>195</v>
      </c>
      <c r="O181" s="46">
        <v>64</v>
      </c>
      <c r="P181" s="46">
        <v>0.31947750717206863</v>
      </c>
      <c r="Q181" s="46">
        <v>0.40932674113410245</v>
      </c>
      <c r="R181" s="46">
        <v>-9.8288241258150055E-2</v>
      </c>
      <c r="S181" s="51"/>
      <c r="T181" s="315">
        <f t="shared" si="184"/>
        <v>52.028137236343504</v>
      </c>
      <c r="U181" s="315">
        <f t="shared" si="217"/>
        <v>0.53319696863911048</v>
      </c>
      <c r="V181" s="350">
        <f t="shared" si="185"/>
        <v>8.533053076177047E-6</v>
      </c>
      <c r="W181" s="350">
        <f t="shared" si="152"/>
        <v>1.0932872359351026E-5</v>
      </c>
      <c r="X181" s="350">
        <f t="shared" si="186"/>
        <v>1.3868694705224289E-5</v>
      </c>
      <c r="Y181" s="360">
        <f t="shared" si="187"/>
        <v>52.126425477601657</v>
      </c>
      <c r="Z181" s="350">
        <f t="shared" si="188"/>
        <v>8.5142856965834547E-6</v>
      </c>
      <c r="AA181" s="350">
        <f t="shared" si="189"/>
        <v>1.094749432078732E-5</v>
      </c>
      <c r="AB181" s="350">
        <f t="shared" si="190"/>
        <v>8.5142856965834547E-6</v>
      </c>
      <c r="AC181" s="350">
        <f t="shared" si="191"/>
        <v>1.094749432078732E-5</v>
      </c>
      <c r="AD181" s="354">
        <f t="shared" si="153"/>
        <v>52.126425477601657</v>
      </c>
      <c r="AE181" s="354" t="str">
        <f t="shared" si="219"/>
        <v/>
      </c>
      <c r="AF181" s="354">
        <f t="shared" si="219"/>
        <v>52.126425477601657</v>
      </c>
      <c r="AG181" s="354" t="str">
        <f t="shared" si="219"/>
        <v/>
      </c>
      <c r="AH181" s="354" t="str">
        <f t="shared" si="219"/>
        <v/>
      </c>
      <c r="AI181" s="348">
        <f t="shared" si="218"/>
        <v>0.53682151543225132</v>
      </c>
      <c r="AJ181" s="355">
        <f t="shared" si="192"/>
        <v>1.3868694705224289E-5</v>
      </c>
      <c r="AK181" s="359">
        <f t="shared" si="193"/>
        <v>154.32472256916026</v>
      </c>
      <c r="AL181" s="355">
        <f t="shared" si="194"/>
        <v>0.53247225691602584</v>
      </c>
      <c r="AM181" s="335">
        <f t="shared" si="195"/>
        <v>-18.290927287483164</v>
      </c>
      <c r="AN181" s="351">
        <f t="shared" si="154"/>
        <v>2.9248762559768697</v>
      </c>
      <c r="AQ181" s="266">
        <f t="shared" si="155"/>
        <v>23.48199912404808</v>
      </c>
      <c r="AR181" s="283">
        <f t="shared" si="156"/>
        <v>4.5407633697652159</v>
      </c>
      <c r="BL181" s="258">
        <v>0.49315372109413147</v>
      </c>
      <c r="BM181" s="260">
        <v>36.420753479003906</v>
      </c>
      <c r="BN181">
        <v>11.270771980285645</v>
      </c>
      <c r="BO181" s="258">
        <v>6.7640137672424316</v>
      </c>
      <c r="BP181" s="258">
        <v>132.95188903808594</v>
      </c>
      <c r="BQ181" s="260">
        <v>118.72567749023437</v>
      </c>
      <c r="BR181" s="258">
        <v>65.078155517578125</v>
      </c>
      <c r="BT181" s="258">
        <v>71.606559753417969</v>
      </c>
      <c r="BU181" s="258">
        <v>14.038300514221191</v>
      </c>
      <c r="BV181" s="258">
        <v>6.2955060005187988</v>
      </c>
      <c r="BW181" s="258">
        <v>76.193382263183594</v>
      </c>
      <c r="BX181" s="258">
        <v>67.96197509765625</v>
      </c>
      <c r="BY181" s="258">
        <v>15.971109390258789</v>
      </c>
      <c r="BZ181" s="258">
        <v>3.8923933506011963</v>
      </c>
      <c r="CA181" s="258">
        <v>291.95596313476562</v>
      </c>
      <c r="CC181" s="283">
        <f t="shared" si="157"/>
        <v>14.931380271911621</v>
      </c>
      <c r="CD181" s="283">
        <f t="shared" si="158"/>
        <v>4.0690727233886719</v>
      </c>
      <c r="CF181" s="283">
        <f t="shared" si="196"/>
        <v>23.48199912404808</v>
      </c>
      <c r="CG181" s="272">
        <f t="shared" si="159"/>
        <v>25.398337781382956</v>
      </c>
      <c r="CH181" s="283">
        <f t="shared" si="197"/>
        <v>18.617308231602603</v>
      </c>
      <c r="CI181" s="272">
        <f t="shared" si="160"/>
        <v>2.1621626613622169</v>
      </c>
      <c r="CJ181" s="283">
        <f t="shared" si="198"/>
        <v>4.075580599681018E-3</v>
      </c>
      <c r="CK181" s="283">
        <f t="shared" si="199"/>
        <v>18.617153611746485</v>
      </c>
      <c r="CL181" s="283">
        <f t="shared" si="200"/>
        <v>7.5876130191656344E-2</v>
      </c>
      <c r="CM181" s="283">
        <f t="shared" si="201"/>
        <v>24.413690194155084</v>
      </c>
      <c r="CN181" s="283">
        <f t="shared" si="202"/>
        <v>7.5876130191656344E-2</v>
      </c>
      <c r="CO181" s="283">
        <f t="shared" si="161"/>
        <v>-132.51195278145275</v>
      </c>
      <c r="CP181" s="268">
        <f t="shared" si="162"/>
        <v>149</v>
      </c>
      <c r="CQ181" s="283">
        <f t="shared" si="203"/>
        <v>1.6488047218547242</v>
      </c>
      <c r="CR181" s="283">
        <f t="shared" si="204"/>
        <v>27.752710532275128</v>
      </c>
      <c r="CS181" s="283">
        <f t="shared" si="205"/>
        <v>1.4905157343086632</v>
      </c>
      <c r="CT181" s="283">
        <f t="shared" si="206"/>
        <v>-120.11332234313613</v>
      </c>
      <c r="CU181" s="283">
        <f t="shared" si="163"/>
        <v>-12.398630438316616</v>
      </c>
      <c r="CV181" s="283">
        <f t="shared" si="207"/>
        <v>13.660136956168337</v>
      </c>
      <c r="CW181" s="283">
        <f t="shared" si="208"/>
        <v>18.611136951595924</v>
      </c>
      <c r="CX181" s="283">
        <f t="shared" si="209"/>
        <v>0.47931947533859248</v>
      </c>
      <c r="CZ181" s="283">
        <f t="shared" si="164"/>
        <v>12480</v>
      </c>
      <c r="DA181" s="283">
        <f t="shared" si="165"/>
        <v>1.2080495859008625E+22</v>
      </c>
      <c r="DB181" s="283">
        <f t="shared" si="166"/>
        <v>1.0955227300276768E+22</v>
      </c>
      <c r="DC181" s="286">
        <f t="shared" si="210"/>
        <v>9.6798845024107571E+17</v>
      </c>
      <c r="DD181" s="286">
        <f t="shared" si="167"/>
        <v>8.7782270034268966E+17</v>
      </c>
      <c r="DE181" s="282">
        <f t="shared" si="211"/>
        <v>5.7583842199950019E-5</v>
      </c>
      <c r="DF181" s="282">
        <f t="shared" si="168"/>
        <v>4.8633600355007583E-5</v>
      </c>
      <c r="DG181" s="283">
        <f t="shared" si="212"/>
        <v>40.183441550154967</v>
      </c>
      <c r="DH181" s="283">
        <f t="shared" si="213"/>
        <v>7.5373244364292417E-5</v>
      </c>
      <c r="DL181" s="258">
        <v>64.293952941894531</v>
      </c>
      <c r="DM181" s="258">
        <v>6.8156962394714355</v>
      </c>
      <c r="DN181" s="258">
        <v>3488</v>
      </c>
      <c r="DO181" s="258">
        <v>1.7841732527024096E+22</v>
      </c>
      <c r="DP181" s="258">
        <v>8.1752029024876327E+21</v>
      </c>
      <c r="DR181" s="50">
        <v>106</v>
      </c>
      <c r="DS181" s="46">
        <v>0.20083017946526677</v>
      </c>
      <c r="DT181" s="46">
        <v>0.17348309119765595</v>
      </c>
      <c r="DU181" s="46">
        <v>0.19985349774142352</v>
      </c>
      <c r="DV181" s="51">
        <v>0.16872176779392015</v>
      </c>
      <c r="DW181" s="287">
        <f t="shared" si="214"/>
        <v>0.26538489767796786</v>
      </c>
      <c r="DX181" s="287">
        <f t="shared" si="169"/>
        <v>104.57948128823359</v>
      </c>
      <c r="DY181" s="281">
        <f t="shared" si="170"/>
        <v>40.777437331242638</v>
      </c>
      <c r="DZ181" s="287">
        <f t="shared" si="171"/>
        <v>40.821431031110528</v>
      </c>
      <c r="EA181" s="287">
        <f t="shared" si="172"/>
        <v>40.799864502164098</v>
      </c>
      <c r="EB181" s="287">
        <f t="shared" si="173"/>
        <v>40.741260741519397</v>
      </c>
      <c r="EC181" s="287">
        <f t="shared" si="174"/>
        <v>40.750206357281897</v>
      </c>
      <c r="ED181" s="287">
        <f t="shared" si="215"/>
        <v>-0.82108531745250701</v>
      </c>
      <c r="EE181" s="287">
        <f t="shared" si="175"/>
        <v>2.1566528946429742E-2</v>
      </c>
      <c r="EF181" s="287">
        <f t="shared" si="176"/>
        <v>8.0170289591130484E-2</v>
      </c>
      <c r="EG181" s="287">
        <f t="shared" si="177"/>
        <v>8.0170289591130484E-2</v>
      </c>
      <c r="EH181" s="281">
        <f t="shared" si="216"/>
        <v>-2.2427170921460515E-2</v>
      </c>
      <c r="EI181" s="281">
        <f t="shared" si="178"/>
        <v>3.6176589723240227E-2</v>
      </c>
      <c r="EJ181" s="281">
        <f t="shared" si="179"/>
        <v>2.7230973960740812E-2</v>
      </c>
    </row>
    <row r="182" spans="3:140" x14ac:dyDescent="0.25">
      <c r="C182" s="50">
        <f t="shared" si="180"/>
        <v>150</v>
      </c>
      <c r="D182" s="51">
        <v>2.9733013217034094</v>
      </c>
      <c r="E182" s="260">
        <f t="shared" si="181"/>
        <v>9.4647784782251403</v>
      </c>
      <c r="F182" s="265">
        <f t="shared" si="182"/>
        <v>12.001310428092362</v>
      </c>
      <c r="G182" s="265">
        <f t="shared" si="183"/>
        <v>-5.3962590714050273E-3</v>
      </c>
      <c r="H182" s="50">
        <v>14.790265083312988</v>
      </c>
      <c r="I182" s="216">
        <v>3.1535310745239258</v>
      </c>
      <c r="J182" s="50">
        <v>12416</v>
      </c>
      <c r="K182" s="46">
        <v>3</v>
      </c>
      <c r="L182" s="46">
        <v>1.1923696141808284E+22</v>
      </c>
      <c r="M182" s="46">
        <v>1.0774792331586668E+22</v>
      </c>
      <c r="N182" s="46">
        <v>194</v>
      </c>
      <c r="O182" s="46">
        <v>64</v>
      </c>
      <c r="P182" s="46">
        <v>0.315509979857169</v>
      </c>
      <c r="Q182" s="46">
        <v>0.40273454190319236</v>
      </c>
      <c r="R182" s="46">
        <v>-0.10198023239789955</v>
      </c>
      <c r="S182" s="51"/>
      <c r="T182" s="315">
        <f t="shared" si="184"/>
        <v>51.924168679602879</v>
      </c>
      <c r="U182" s="315">
        <f t="shared" si="217"/>
        <v>-0.10396855674062522</v>
      </c>
      <c r="V182" s="350">
        <f t="shared" si="185"/>
        <v>8.4705213664403193E-6</v>
      </c>
      <c r="W182" s="350">
        <f t="shared" si="152"/>
        <v>1.0812246077727459E-5</v>
      </c>
      <c r="X182" s="350">
        <f t="shared" si="186"/>
        <v>1.3735151890847615E-5</v>
      </c>
      <c r="Y182" s="360">
        <f t="shared" si="187"/>
        <v>52.026148912000778</v>
      </c>
      <c r="Z182" s="350">
        <f t="shared" si="188"/>
        <v>8.4512633416349374E-6</v>
      </c>
      <c r="AA182" s="350">
        <f t="shared" si="189"/>
        <v>1.0827305546394833E-5</v>
      </c>
      <c r="AB182" s="350">
        <f t="shared" si="190"/>
        <v>8.4512633416349374E-6</v>
      </c>
      <c r="AC182" s="350">
        <f t="shared" si="191"/>
        <v>1.0827305546394833E-5</v>
      </c>
      <c r="AD182" s="354">
        <f t="shared" si="153"/>
        <v>52.026148912000771</v>
      </c>
      <c r="AE182" s="354" t="str">
        <f t="shared" si="219"/>
        <v/>
      </c>
      <c r="AF182" s="354">
        <f t="shared" si="219"/>
        <v>52.026148912000771</v>
      </c>
      <c r="AG182" s="354" t="str">
        <f t="shared" si="219"/>
        <v/>
      </c>
      <c r="AH182" s="354" t="str">
        <f t="shared" si="219"/>
        <v/>
      </c>
      <c r="AI182" s="348">
        <f t="shared" si="218"/>
        <v>-0.10027656560088616</v>
      </c>
      <c r="AJ182" s="355">
        <f t="shared" si="192"/>
        <v>1.3735151890847615E-5</v>
      </c>
      <c r="AK182" s="359">
        <f t="shared" si="193"/>
        <v>152.47435133778083</v>
      </c>
      <c r="AL182" s="355">
        <f t="shared" si="194"/>
        <v>0.24743513377808313</v>
      </c>
      <c r="AM182" s="335">
        <f t="shared" si="195"/>
        <v>-18.374969719253052</v>
      </c>
      <c r="AN182" s="351">
        <f t="shared" si="154"/>
        <v>2.8408338242069808</v>
      </c>
      <c r="AQ182" s="266">
        <f t="shared" si="155"/>
        <v>23.399519157001262</v>
      </c>
      <c r="AR182" s="283">
        <f t="shared" si="156"/>
        <v>3.2877006527138946</v>
      </c>
      <c r="BL182" s="258">
        <v>1.0915590524673462</v>
      </c>
      <c r="BM182" s="260">
        <v>27.778736114501953</v>
      </c>
      <c r="BN182">
        <v>12.368353843688965</v>
      </c>
      <c r="BO182" s="258">
        <v>5.9655041694641113</v>
      </c>
      <c r="BP182" s="258">
        <v>133.36631774902344</v>
      </c>
      <c r="BQ182" s="260">
        <v>105.87258148193359</v>
      </c>
      <c r="BR182" s="258">
        <v>49.296981811523438</v>
      </c>
      <c r="BT182" s="258">
        <v>71.305778503417969</v>
      </c>
      <c r="BU182" s="258">
        <v>14.953841209411621</v>
      </c>
      <c r="BV182" s="258">
        <v>6.2718243598937988</v>
      </c>
      <c r="BW182" s="258">
        <v>75.481292724609375</v>
      </c>
      <c r="BX182" s="258">
        <v>67.379936218261719</v>
      </c>
      <c r="BY182" s="258">
        <v>17.090105056762695</v>
      </c>
      <c r="BZ182" s="258">
        <v>3.8862898349761963</v>
      </c>
      <c r="CA182" s="258">
        <v>291.75250244140625</v>
      </c>
      <c r="CC182" s="283">
        <f t="shared" si="157"/>
        <v>14.790265083312988</v>
      </c>
      <c r="CD182" s="283">
        <f t="shared" si="158"/>
        <v>3.1535310745239258</v>
      </c>
      <c r="CF182" s="283">
        <f t="shared" si="196"/>
        <v>23.399519157001262</v>
      </c>
      <c r="CG182" s="272">
        <f t="shared" si="159"/>
        <v>25.390178610395711</v>
      </c>
      <c r="CH182" s="283">
        <f t="shared" si="197"/>
        <v>18.599828101798739</v>
      </c>
      <c r="CI182" s="272">
        <f t="shared" si="160"/>
        <v>2.6975780763783916</v>
      </c>
      <c r="CJ182" s="283">
        <f t="shared" si="198"/>
        <v>5.0848148803411446E-3</v>
      </c>
      <c r="CK182" s="283">
        <f t="shared" si="199"/>
        <v>18.599587649855046</v>
      </c>
      <c r="CL182" s="283">
        <f t="shared" si="200"/>
        <v>9.4576275152255265E-2</v>
      </c>
      <c r="CM182" s="283">
        <f t="shared" si="201"/>
        <v>24.396124232263645</v>
      </c>
      <c r="CN182" s="283">
        <f t="shared" si="202"/>
        <v>9.4576275152255265E-2</v>
      </c>
      <c r="CO182" s="283">
        <f t="shared" si="161"/>
        <v>-129.43360983430884</v>
      </c>
      <c r="CP182" s="268">
        <f t="shared" si="162"/>
        <v>150</v>
      </c>
      <c r="CQ182" s="283">
        <f t="shared" si="203"/>
        <v>2.0566390165691151</v>
      </c>
      <c r="CR182" s="283">
        <f t="shared" si="204"/>
        <v>27.746481993462272</v>
      </c>
      <c r="CS182" s="283">
        <f t="shared" si="205"/>
        <v>1.4919165219056143</v>
      </c>
      <c r="CT182" s="283">
        <f t="shared" si="206"/>
        <v>-117.22746992210296</v>
      </c>
      <c r="CU182" s="283">
        <f t="shared" si="163"/>
        <v>-12.206139912205913</v>
      </c>
      <c r="CV182" s="283">
        <f t="shared" si="207"/>
        <v>13.77938600877941</v>
      </c>
      <c r="CW182" s="283">
        <f t="shared" si="208"/>
        <v>18.593554506518366</v>
      </c>
      <c r="CX182" s="283">
        <f t="shared" si="209"/>
        <v>0.48304888944350699</v>
      </c>
      <c r="CZ182" s="283">
        <f t="shared" si="164"/>
        <v>12416</v>
      </c>
      <c r="DA182" s="283">
        <f t="shared" si="165"/>
        <v>1.1923696141808284E+22</v>
      </c>
      <c r="DB182" s="283">
        <f t="shared" si="166"/>
        <v>1.0774792331586668E+22</v>
      </c>
      <c r="DC182" s="286">
        <f t="shared" si="210"/>
        <v>9.603492382255383E+17</v>
      </c>
      <c r="DD182" s="286">
        <f t="shared" si="167"/>
        <v>8.678151040259881E+17</v>
      </c>
      <c r="DE182" s="282">
        <f t="shared" si="211"/>
        <v>5.7175191706146563E-5</v>
      </c>
      <c r="DF182" s="282">
        <f t="shared" si="168"/>
        <v>4.8098255980707211E-5</v>
      </c>
      <c r="DG182" s="283">
        <f t="shared" si="212"/>
        <v>40.072004861325823</v>
      </c>
      <c r="DH182" s="283">
        <f t="shared" si="213"/>
        <v>7.4715759883844113E-5</v>
      </c>
      <c r="DL182" s="258">
        <v>63.801753997802734</v>
      </c>
      <c r="DM182" s="258">
        <v>6.9174232482910156</v>
      </c>
      <c r="DN182" s="258">
        <v>3744</v>
      </c>
      <c r="DO182" s="258">
        <v>1.9003895136861918E+22</v>
      </c>
      <c r="DP182" s="258">
        <v>8.7098784087498251E+21</v>
      </c>
      <c r="DR182" s="50">
        <v>105</v>
      </c>
      <c r="DS182" s="46">
        <v>0.1992430716640215</v>
      </c>
      <c r="DT182" s="46">
        <v>0.17201806861189109</v>
      </c>
      <c r="DU182" s="46">
        <v>0.19643511170797218</v>
      </c>
      <c r="DV182" s="51">
        <v>0.16408252960566475</v>
      </c>
      <c r="DW182" s="287">
        <f t="shared" si="214"/>
        <v>0.26322617182772629</v>
      </c>
      <c r="DX182" s="287">
        <f t="shared" si="169"/>
        <v>103.72879825526118</v>
      </c>
      <c r="DY182" s="281">
        <f t="shared" si="170"/>
        <v>40.765590352934161</v>
      </c>
      <c r="DZ182" s="287">
        <f t="shared" si="171"/>
        <v>40.805942147075143</v>
      </c>
      <c r="EA182" s="287">
        <f t="shared" si="172"/>
        <v>40.790169964176613</v>
      </c>
      <c r="EB182" s="287">
        <f t="shared" si="173"/>
        <v>40.726457740680772</v>
      </c>
      <c r="EC182" s="287">
        <f t="shared" si="174"/>
        <v>40.727832487957379</v>
      </c>
      <c r="ED182" s="287">
        <f t="shared" si="215"/>
        <v>-0.83657420148789186</v>
      </c>
      <c r="EE182" s="287">
        <f t="shared" si="175"/>
        <v>1.5772182898530218E-2</v>
      </c>
      <c r="EF182" s="287">
        <f t="shared" si="176"/>
        <v>7.9484406394371376E-2</v>
      </c>
      <c r="EG182" s="287">
        <f t="shared" si="177"/>
        <v>7.9484406394371376E-2</v>
      </c>
      <c r="EH182" s="281">
        <f t="shared" si="216"/>
        <v>-2.4579611242451449E-2</v>
      </c>
      <c r="EI182" s="281">
        <f t="shared" si="178"/>
        <v>3.9132612253389709E-2</v>
      </c>
      <c r="EJ182" s="281">
        <f t="shared" si="179"/>
        <v>3.7757864976782685E-2</v>
      </c>
    </row>
    <row r="183" spans="3:140" x14ac:dyDescent="0.25">
      <c r="C183" s="50">
        <f t="shared" si="180"/>
        <v>151</v>
      </c>
      <c r="D183" s="51">
        <v>5.0501054195778963</v>
      </c>
      <c r="E183" s="260">
        <f t="shared" si="181"/>
        <v>14.066008879850875</v>
      </c>
      <c r="F183" s="265">
        <f t="shared" si="182"/>
        <v>11.99608586204709</v>
      </c>
      <c r="G183" s="265">
        <f t="shared" si="183"/>
        <v>-5.0536338243983491E-3</v>
      </c>
      <c r="H183" s="50">
        <v>14.686259269714355</v>
      </c>
      <c r="I183" s="216">
        <v>6.4087891578674316</v>
      </c>
      <c r="J183" s="50">
        <v>13568</v>
      </c>
      <c r="K183" s="46">
        <v>3</v>
      </c>
      <c r="L183" s="46">
        <v>1.28639179754618E+22</v>
      </c>
      <c r="M183" s="46">
        <v>1.1773814059190312E+22</v>
      </c>
      <c r="N183" s="46">
        <v>212</v>
      </c>
      <c r="O183" s="46">
        <v>64</v>
      </c>
      <c r="P183" s="46">
        <v>0.34065799914545564</v>
      </c>
      <c r="Q183" s="46">
        <v>0.438564365500824</v>
      </c>
      <c r="R183" s="46">
        <v>-4.5843376912779732E-2</v>
      </c>
      <c r="S183" s="51"/>
      <c r="T183" s="315">
        <f t="shared" si="184"/>
        <v>52.161471068155109</v>
      </c>
      <c r="U183" s="315">
        <f t="shared" si="217"/>
        <v>0.23730238855223007</v>
      </c>
      <c r="V183" s="350">
        <f t="shared" si="185"/>
        <v>8.369152887810919E-6</v>
      </c>
      <c r="W183" s="350">
        <f t="shared" si="152"/>
        <v>1.0774478319104364E-5</v>
      </c>
      <c r="X183" s="350">
        <f t="shared" si="186"/>
        <v>1.3643023972287222E-5</v>
      </c>
      <c r="Y183" s="360">
        <f t="shared" si="187"/>
        <v>52.207314445067887</v>
      </c>
      <c r="Z183" s="350">
        <f t="shared" si="188"/>
        <v>8.3605293571981408E-6</v>
      </c>
      <c r="AA183" s="350">
        <f t="shared" si="189"/>
        <v>1.0781171178301169E-5</v>
      </c>
      <c r="AB183" s="350">
        <f t="shared" si="190"/>
        <v>8.3605293571981408E-6</v>
      </c>
      <c r="AC183" s="350">
        <f t="shared" si="191"/>
        <v>1.0781171178301169E-5</v>
      </c>
      <c r="AD183" s="354">
        <f t="shared" si="153"/>
        <v>52.207314445067894</v>
      </c>
      <c r="AE183" s="354" t="str">
        <f t="shared" si="219"/>
        <v/>
      </c>
      <c r="AF183" s="354">
        <f t="shared" si="219"/>
        <v>52.207314445067894</v>
      </c>
      <c r="AG183" s="354" t="str">
        <f t="shared" si="219"/>
        <v/>
      </c>
      <c r="AH183" s="354" t="str">
        <f t="shared" si="219"/>
        <v/>
      </c>
      <c r="AI183" s="348">
        <f t="shared" si="218"/>
        <v>0.18116553306712291</v>
      </c>
      <c r="AJ183" s="355">
        <f t="shared" si="192"/>
        <v>1.3643023972287222E-5</v>
      </c>
      <c r="AK183" s="359">
        <f t="shared" si="193"/>
        <v>155.81734068425646</v>
      </c>
      <c r="AL183" s="355">
        <f t="shared" si="194"/>
        <v>0.48173406842564648</v>
      </c>
      <c r="AM183" s="335">
        <f t="shared" si="195"/>
        <v>-18.433426203540012</v>
      </c>
      <c r="AN183" s="351">
        <f t="shared" si="154"/>
        <v>2.7823773399200205</v>
      </c>
      <c r="AQ183" s="266">
        <f t="shared" si="155"/>
        <v>23.338223818593967</v>
      </c>
      <c r="AR183" s="283">
        <f t="shared" si="156"/>
        <v>6.2054376678708252</v>
      </c>
      <c r="BL183" s="258">
        <v>2.096949577331543</v>
      </c>
      <c r="BM183" s="260">
        <v>70.262237548828125</v>
      </c>
      <c r="BN183">
        <v>7.4724411964416504</v>
      </c>
      <c r="BO183" s="258">
        <v>5.3092093467712402</v>
      </c>
      <c r="BP183" s="258">
        <v>133.02629089355469</v>
      </c>
      <c r="BQ183" s="260">
        <v>151.44850158691406</v>
      </c>
      <c r="BR183" s="258">
        <v>45.952613830566406</v>
      </c>
      <c r="BT183" s="258">
        <v>70.782333374023438</v>
      </c>
      <c r="BU183" s="258">
        <v>15.564202308654785</v>
      </c>
      <c r="BV183" s="258">
        <v>6.2066378593444824</v>
      </c>
      <c r="BW183" s="258">
        <v>77.617561340332031</v>
      </c>
      <c r="BX183" s="258">
        <v>67.102584838867188</v>
      </c>
      <c r="BY183" s="258">
        <v>17.090105056762695</v>
      </c>
      <c r="BZ183" s="258">
        <v>3.8718852996826172</v>
      </c>
      <c r="CA183" s="258">
        <v>290.32830810546875</v>
      </c>
      <c r="CC183" s="283">
        <f t="shared" si="157"/>
        <v>14.686259269714355</v>
      </c>
      <c r="CD183" s="283">
        <f t="shared" si="158"/>
        <v>6.4087891578674316</v>
      </c>
      <c r="CF183" s="283">
        <f t="shared" si="196"/>
        <v>23.338223818593967</v>
      </c>
      <c r="CG183" s="272">
        <f t="shared" si="159"/>
        <v>25.382362545376491</v>
      </c>
      <c r="CH183" s="283">
        <f t="shared" si="197"/>
        <v>18.583098430810338</v>
      </c>
      <c r="CI183" s="272">
        <f t="shared" si="160"/>
        <v>3.2320538749509211</v>
      </c>
      <c r="CJ183" s="283">
        <f t="shared" si="198"/>
        <v>6.0922780257313429E-3</v>
      </c>
      <c r="CK183" s="283">
        <f t="shared" si="199"/>
        <v>18.582753568115717</v>
      </c>
      <c r="CL183" s="283">
        <f t="shared" si="200"/>
        <v>0.11321270188602318</v>
      </c>
      <c r="CM183" s="283">
        <f t="shared" si="201"/>
        <v>24.379290150524316</v>
      </c>
      <c r="CN183" s="283">
        <f t="shared" si="202"/>
        <v>0.11321270188602318</v>
      </c>
      <c r="CO183" s="283">
        <f t="shared" si="161"/>
        <v>-126.36401935855208</v>
      </c>
      <c r="CP183" s="268">
        <f t="shared" si="162"/>
        <v>151</v>
      </c>
      <c r="CQ183" s="283">
        <f t="shared" si="203"/>
        <v>2.4635980641447919</v>
      </c>
      <c r="CR183" s="283">
        <f t="shared" si="204"/>
        <v>27.740514777428075</v>
      </c>
      <c r="CS183" s="283">
        <f t="shared" si="205"/>
        <v>1.4932596387516326</v>
      </c>
      <c r="CT183" s="283">
        <f t="shared" si="206"/>
        <v>-114.35426028092864</v>
      </c>
      <c r="CU183" s="283">
        <f t="shared" si="163"/>
        <v>-12.009759077623443</v>
      </c>
      <c r="CV183" s="283">
        <f t="shared" si="207"/>
        <v>13.899024092237656</v>
      </c>
      <c r="CW183" s="283">
        <f t="shared" si="208"/>
        <v>18.576721170394695</v>
      </c>
      <c r="CX183" s="283">
        <f t="shared" si="209"/>
        <v>0.48680370437706749</v>
      </c>
      <c r="CZ183" s="283">
        <f t="shared" si="164"/>
        <v>13568</v>
      </c>
      <c r="DA183" s="283">
        <f t="shared" si="165"/>
        <v>1.28639179754618E+22</v>
      </c>
      <c r="DB183" s="283">
        <f t="shared" si="166"/>
        <v>1.1773814059190312E+22</v>
      </c>
      <c r="DC183" s="286">
        <f t="shared" si="210"/>
        <v>9.4810716210655962E+17</v>
      </c>
      <c r="DD183" s="286">
        <f t="shared" si="167"/>
        <v>8.6776341827758784E+17</v>
      </c>
      <c r="DE183" s="282">
        <f t="shared" si="211"/>
        <v>5.6520316512078761E-5</v>
      </c>
      <c r="DF183" s="282">
        <f t="shared" si="168"/>
        <v>4.8095491113524129E-5</v>
      </c>
      <c r="DG183" s="283">
        <f t="shared" si="212"/>
        <v>40.395844105935957</v>
      </c>
      <c r="DH183" s="283">
        <f t="shared" si="213"/>
        <v>7.4214031315356007E-5</v>
      </c>
      <c r="DL183" s="258">
        <v>63.450187683105469</v>
      </c>
      <c r="DM183" s="258">
        <v>7.0191502571105957</v>
      </c>
      <c r="DN183" s="258">
        <v>3744</v>
      </c>
      <c r="DO183" s="258">
        <v>1.8896671800835214E+22</v>
      </c>
      <c r="DP183" s="258">
        <v>8.6686608360298816E+21</v>
      </c>
      <c r="DR183" s="50">
        <v>104</v>
      </c>
      <c r="DS183" s="46">
        <v>0.19716762300085461</v>
      </c>
      <c r="DT183" s="46">
        <v>0.17030887559516542</v>
      </c>
      <c r="DU183" s="46">
        <v>0.19326089610548164</v>
      </c>
      <c r="DV183" s="51">
        <v>0.16713465999267488</v>
      </c>
      <c r="DW183" s="287">
        <f t="shared" si="214"/>
        <v>0.26053825950577136</v>
      </c>
      <c r="DX183" s="287">
        <f t="shared" si="169"/>
        <v>102.66958019561335</v>
      </c>
      <c r="DY183" s="281">
        <f t="shared" si="170"/>
        <v>40.753842789329717</v>
      </c>
      <c r="DZ183" s="287">
        <f t="shared" si="171"/>
        <v>40.819701895304654</v>
      </c>
      <c r="EA183" s="287">
        <f t="shared" si="172"/>
        <v>40.780407981842529</v>
      </c>
      <c r="EB183" s="287">
        <f t="shared" si="173"/>
        <v>40.71150893713412</v>
      </c>
      <c r="EC183" s="287">
        <f t="shared" si="174"/>
        <v>40.705178903319648</v>
      </c>
      <c r="ED183" s="287">
        <f t="shared" si="215"/>
        <v>-0.82281445325838121</v>
      </c>
      <c r="EE183" s="287">
        <f t="shared" si="175"/>
        <v>3.9293913462124408E-2</v>
      </c>
      <c r="EF183" s="287">
        <f t="shared" si="176"/>
        <v>0.10819295817053387</v>
      </c>
      <c r="EG183" s="287">
        <f t="shared" si="177"/>
        <v>0.10819295817053387</v>
      </c>
      <c r="EH183" s="281">
        <f t="shared" si="216"/>
        <v>-2.656519251281253E-2</v>
      </c>
      <c r="EI183" s="281">
        <f t="shared" si="178"/>
        <v>4.2333852195596933E-2</v>
      </c>
      <c r="EJ183" s="281">
        <f t="shared" si="179"/>
        <v>4.8663886010068325E-2</v>
      </c>
    </row>
    <row r="184" spans="3:140" x14ac:dyDescent="0.25">
      <c r="C184" s="50">
        <f t="shared" si="180"/>
        <v>152</v>
      </c>
      <c r="D184" s="51">
        <v>4.8366601821745165</v>
      </c>
      <c r="E184" s="260">
        <f t="shared" si="181"/>
        <v>13.690911509229641</v>
      </c>
      <c r="F184" s="265">
        <f t="shared" si="182"/>
        <v>11.991201625118737</v>
      </c>
      <c r="G184" s="265">
        <f t="shared" si="183"/>
        <v>-4.7156144680290035E-3</v>
      </c>
      <c r="H184" s="50">
        <v>14.559792518615723</v>
      </c>
      <c r="I184" s="216">
        <v>4.0690727233886719</v>
      </c>
      <c r="J184" s="50">
        <v>13632</v>
      </c>
      <c r="K184" s="46">
        <v>3</v>
      </c>
      <c r="L184" s="46">
        <v>1.2866800323204454E+22</v>
      </c>
      <c r="M184" s="46">
        <v>1.1668896601357731E+22</v>
      </c>
      <c r="N184" s="46">
        <v>213</v>
      </c>
      <c r="O184" s="46">
        <v>64</v>
      </c>
      <c r="P184" s="46">
        <v>0.3413294268449002</v>
      </c>
      <c r="Q184" s="46">
        <v>0.43526826588536899</v>
      </c>
      <c r="R184" s="46">
        <v>-4.336538401189749E-2</v>
      </c>
      <c r="S184" s="51"/>
      <c r="T184" s="315">
        <f t="shared" si="184"/>
        <v>51.897105417377908</v>
      </c>
      <c r="U184" s="315">
        <f t="shared" si="217"/>
        <v>-0.26436565077720076</v>
      </c>
      <c r="V184" s="350">
        <f t="shared" si="185"/>
        <v>8.3462790210509635E-6</v>
      </c>
      <c r="W184" s="350">
        <f t="shared" si="152"/>
        <v>1.0643296798840204E-5</v>
      </c>
      <c r="X184" s="350">
        <f t="shared" si="186"/>
        <v>1.3525536597319811E-5</v>
      </c>
      <c r="Y184" s="360">
        <f t="shared" si="187"/>
        <v>51.940470801389807</v>
      </c>
      <c r="Z184" s="350">
        <f t="shared" si="188"/>
        <v>8.3382210526793659E-6</v>
      </c>
      <c r="AA184" s="350">
        <f t="shared" si="189"/>
        <v>1.0649610787352379E-5</v>
      </c>
      <c r="AB184" s="350">
        <f t="shared" si="190"/>
        <v>8.3382210526793659E-6</v>
      </c>
      <c r="AC184" s="350">
        <f t="shared" si="191"/>
        <v>1.0649610787352379E-5</v>
      </c>
      <c r="AD184" s="354">
        <f t="shared" si="153"/>
        <v>51.9404708013898</v>
      </c>
      <c r="AE184" s="354" t="str">
        <f t="shared" si="219"/>
        <v/>
      </c>
      <c r="AF184" s="354">
        <f t="shared" si="219"/>
        <v>51.9404708013898</v>
      </c>
      <c r="AG184" s="354" t="str">
        <f t="shared" si="219"/>
        <v/>
      </c>
      <c r="AH184" s="354" t="str">
        <f t="shared" si="219"/>
        <v/>
      </c>
      <c r="AI184" s="348">
        <f t="shared" si="218"/>
        <v>-0.26684364367809366</v>
      </c>
      <c r="AJ184" s="355">
        <f t="shared" si="192"/>
        <v>1.3525536597319811E-5</v>
      </c>
      <c r="AK184" s="359">
        <f t="shared" si="193"/>
        <v>150.89336070369313</v>
      </c>
      <c r="AL184" s="355">
        <f t="shared" si="194"/>
        <v>-0.11066392963068665</v>
      </c>
      <c r="AM184" s="335">
        <f t="shared" si="195"/>
        <v>-18.508548971373582</v>
      </c>
      <c r="AN184" s="351">
        <f t="shared" si="154"/>
        <v>2.7072545720864509</v>
      </c>
      <c r="AQ184" s="266">
        <f t="shared" si="155"/>
        <v>23.26310372390531</v>
      </c>
      <c r="AR184" s="283">
        <f t="shared" si="156"/>
        <v>3.5282001652054902</v>
      </c>
      <c r="BL184" s="258">
        <v>1.1664183139801025</v>
      </c>
      <c r="BM184" s="260">
        <v>19.650165557861328</v>
      </c>
      <c r="BN184">
        <v>13.119555473327637</v>
      </c>
      <c r="BO184" s="258">
        <v>7.3145012855529785</v>
      </c>
      <c r="BP184" s="258">
        <v>133.13868713378906</v>
      </c>
      <c r="BQ184" s="260">
        <v>136.98414611816406</v>
      </c>
      <c r="BR184" s="258">
        <v>33.763477325439453</v>
      </c>
      <c r="BT184" s="258">
        <v>69.954193115234375</v>
      </c>
      <c r="BU184" s="258">
        <v>16.072835922241211</v>
      </c>
      <c r="BV184" s="258">
        <v>6.0999464988708496</v>
      </c>
      <c r="BW184" s="258">
        <v>76.702018737792969</v>
      </c>
      <c r="BX184" s="258">
        <v>66.942428588867187</v>
      </c>
      <c r="BY184" s="258">
        <v>17.191831588745117</v>
      </c>
      <c r="BZ184" s="258">
        <v>3.8775005340576172</v>
      </c>
      <c r="CA184" s="258">
        <v>291.3455810546875</v>
      </c>
      <c r="CC184" s="283">
        <f t="shared" si="157"/>
        <v>14.559792518615723</v>
      </c>
      <c r="CD184" s="283">
        <f t="shared" si="158"/>
        <v>4.0690727233886719</v>
      </c>
      <c r="CF184" s="283">
        <f t="shared" si="196"/>
        <v>23.26310372390531</v>
      </c>
      <c r="CG184" s="272">
        <f t="shared" si="159"/>
        <v>25.374884792908091</v>
      </c>
      <c r="CH184" s="283">
        <f t="shared" si="197"/>
        <v>18.567106976014095</v>
      </c>
      <c r="CI184" s="272">
        <f t="shared" si="160"/>
        <v>3.7655749212883194</v>
      </c>
      <c r="CJ184" s="283">
        <f t="shared" si="198"/>
        <v>7.0979415055568082E-3</v>
      </c>
      <c r="CK184" s="283">
        <f t="shared" si="199"/>
        <v>18.566639265371101</v>
      </c>
      <c r="CL184" s="283">
        <f t="shared" si="200"/>
        <v>0.13178713264704359</v>
      </c>
      <c r="CM184" s="283">
        <f t="shared" si="201"/>
        <v>24.363175847779701</v>
      </c>
      <c r="CN184" s="283">
        <f t="shared" si="202"/>
        <v>0.13178713264704359</v>
      </c>
      <c r="CO184" s="283">
        <f t="shared" si="161"/>
        <v>-123.30318154814231</v>
      </c>
      <c r="CP184" s="268">
        <f t="shared" si="162"/>
        <v>152</v>
      </c>
      <c r="CQ184" s="283">
        <f t="shared" si="203"/>
        <v>2.8696818451857702</v>
      </c>
      <c r="CR184" s="283">
        <f t="shared" si="204"/>
        <v>27.734805071015781</v>
      </c>
      <c r="CS184" s="283">
        <f t="shared" si="205"/>
        <v>1.4945457515554743</v>
      </c>
      <c r="CT184" s="283">
        <f t="shared" si="206"/>
        <v>-111.49365198799303</v>
      </c>
      <c r="CU184" s="283">
        <f t="shared" si="163"/>
        <v>-11.809529560149258</v>
      </c>
      <c r="CV184" s="283">
        <f t="shared" si="207"/>
        <v>14.019047043985074</v>
      </c>
      <c r="CW184" s="283">
        <f t="shared" si="208"/>
        <v>18.560624689778674</v>
      </c>
      <c r="CX184" s="283">
        <f t="shared" si="209"/>
        <v>0.49058392139319679</v>
      </c>
      <c r="CZ184" s="283">
        <f t="shared" si="164"/>
        <v>13632</v>
      </c>
      <c r="DA184" s="283">
        <f t="shared" si="165"/>
        <v>1.2866800323204454E+22</v>
      </c>
      <c r="DB184" s="283">
        <f t="shared" si="166"/>
        <v>1.1668896601357731E+22</v>
      </c>
      <c r="DC184" s="286">
        <f t="shared" si="210"/>
        <v>9.4386739460126566E+17</v>
      </c>
      <c r="DD184" s="286">
        <f t="shared" si="167"/>
        <v>8.5599300186016218E+17</v>
      </c>
      <c r="DE184" s="282">
        <f t="shared" si="211"/>
        <v>5.6293515229285944E-5</v>
      </c>
      <c r="DF184" s="282">
        <f t="shared" si="168"/>
        <v>4.7465846790069007E-5</v>
      </c>
      <c r="DG184" s="283">
        <f t="shared" si="212"/>
        <v>40.13708395835895</v>
      </c>
      <c r="DH184" s="283">
        <f t="shared" si="213"/>
        <v>7.3634003479154607E-5</v>
      </c>
      <c r="DL184" s="258">
        <v>62.934555053710938</v>
      </c>
      <c r="DM184" s="258">
        <v>7.9346914291381836</v>
      </c>
      <c r="DN184" s="258">
        <v>3744</v>
      </c>
      <c r="DO184" s="258">
        <v>1.8730072101309852E+22</v>
      </c>
      <c r="DP184" s="258">
        <v>8.6262903242128779E+21</v>
      </c>
      <c r="DR184" s="50">
        <v>103</v>
      </c>
      <c r="DS184" s="46">
        <v>0.1947259186912465</v>
      </c>
      <c r="DT184" s="46">
        <v>0.16859968257843974</v>
      </c>
      <c r="DU184" s="46">
        <v>0.19191795873519718</v>
      </c>
      <c r="DV184" s="51">
        <v>0.16420461482114515</v>
      </c>
      <c r="DW184" s="287">
        <f t="shared" si="214"/>
        <v>0.25757336115309087</v>
      </c>
      <c r="DX184" s="287">
        <f t="shared" si="169"/>
        <v>101.50121102875926</v>
      </c>
      <c r="DY184" s="281">
        <f t="shared" si="170"/>
        <v>40.742201251962761</v>
      </c>
      <c r="DZ184" s="287">
        <f t="shared" si="171"/>
        <v>40.887020034029099</v>
      </c>
      <c r="EA184" s="287">
        <f t="shared" si="172"/>
        <v>40.77057855516184</v>
      </c>
      <c r="EB184" s="287">
        <f t="shared" si="173"/>
        <v>40.696414330879449</v>
      </c>
      <c r="EC184" s="287">
        <f t="shared" si="174"/>
        <v>40.682245603368685</v>
      </c>
      <c r="ED184" s="287">
        <f t="shared" si="215"/>
        <v>-0.75549631453393573</v>
      </c>
      <c r="EE184" s="287">
        <f t="shared" si="175"/>
        <v>0.11644147886725875</v>
      </c>
      <c r="EF184" s="287">
        <f t="shared" si="176"/>
        <v>0.1906057031496502</v>
      </c>
      <c r="EG184" s="287">
        <f t="shared" si="177"/>
        <v>0.1906057031496502</v>
      </c>
      <c r="EH184" s="281">
        <f t="shared" si="216"/>
        <v>-2.8377303199079051E-2</v>
      </c>
      <c r="EI184" s="281">
        <f t="shared" si="178"/>
        <v>4.5786921083312393E-2</v>
      </c>
      <c r="EJ184" s="281">
        <f t="shared" si="179"/>
        <v>5.9955648594076649E-2</v>
      </c>
    </row>
    <row r="185" spans="3:140" x14ac:dyDescent="0.25">
      <c r="C185" s="50">
        <f t="shared" si="180"/>
        <v>153</v>
      </c>
      <c r="D185" s="51">
        <v>2.8898954778526895</v>
      </c>
      <c r="E185" s="260">
        <f t="shared" si="181"/>
        <v>9.2176427083302581</v>
      </c>
      <c r="F185" s="265">
        <f t="shared" si="182"/>
        <v>11.986653070943596</v>
      </c>
      <c r="G185" s="265">
        <f t="shared" si="183"/>
        <v>-4.3822815307135365E-3</v>
      </c>
      <c r="H185" s="50">
        <v>14.535378456115723</v>
      </c>
      <c r="I185" s="216">
        <v>4.9846138954162598</v>
      </c>
      <c r="J185" s="50">
        <v>13504</v>
      </c>
      <c r="K185" s="46">
        <v>3</v>
      </c>
      <c r="L185" s="46">
        <v>1.2703082971421745E+22</v>
      </c>
      <c r="M185" s="46">
        <v>1.1562826204428089E+22</v>
      </c>
      <c r="N185" s="46">
        <v>211</v>
      </c>
      <c r="O185" s="46">
        <v>64</v>
      </c>
      <c r="P185" s="46">
        <v>0.33675151071232373</v>
      </c>
      <c r="Q185" s="46">
        <v>0.43099554416163094</v>
      </c>
      <c r="R185" s="46">
        <v>-4.8388814160265525E-2</v>
      </c>
      <c r="S185" s="51"/>
      <c r="T185" s="315">
        <f t="shared" si="184"/>
        <v>51.998275832792331</v>
      </c>
      <c r="U185" s="315">
        <f t="shared" si="217"/>
        <v>0.10117041541442262</v>
      </c>
      <c r="V185" s="350">
        <f t="shared" si="185"/>
        <v>8.3123891862244203E-6</v>
      </c>
      <c r="W185" s="350">
        <f t="shared" si="152"/>
        <v>1.0638713076659532E-5</v>
      </c>
      <c r="X185" s="350">
        <f t="shared" si="186"/>
        <v>1.3501038104929087E-5</v>
      </c>
      <c r="Y185" s="360">
        <f t="shared" si="187"/>
        <v>52.046664646952593</v>
      </c>
      <c r="Z185" s="350">
        <f t="shared" si="188"/>
        <v>8.3034013602061583E-6</v>
      </c>
      <c r="AA185" s="350">
        <f t="shared" si="189"/>
        <v>1.0645729461247534E-5</v>
      </c>
      <c r="AB185" s="350">
        <f t="shared" si="190"/>
        <v>8.3034013602061583E-6</v>
      </c>
      <c r="AC185" s="350">
        <f t="shared" si="191"/>
        <v>1.0645729461247534E-5</v>
      </c>
      <c r="AD185" s="354">
        <f t="shared" si="153"/>
        <v>52.0466646469526</v>
      </c>
      <c r="AE185" s="354" t="str">
        <f t="shared" si="219"/>
        <v/>
      </c>
      <c r="AF185" s="354">
        <f t="shared" si="219"/>
        <v>52.0466646469526</v>
      </c>
      <c r="AG185" s="354" t="str">
        <f t="shared" si="219"/>
        <v/>
      </c>
      <c r="AH185" s="354" t="str">
        <f t="shared" si="219"/>
        <v/>
      </c>
      <c r="AI185" s="348">
        <f t="shared" si="218"/>
        <v>0.10619384556279954</v>
      </c>
      <c r="AJ185" s="355">
        <f t="shared" si="192"/>
        <v>1.3501038104929087E-5</v>
      </c>
      <c r="AK185" s="359">
        <f t="shared" si="193"/>
        <v>152.85292160011477</v>
      </c>
      <c r="AL185" s="355">
        <f t="shared" si="194"/>
        <v>-1.470783998852312E-2</v>
      </c>
      <c r="AM185" s="335">
        <f t="shared" si="195"/>
        <v>-18.524295788114543</v>
      </c>
      <c r="AN185" s="351">
        <f t="shared" si="154"/>
        <v>2.691507755345488</v>
      </c>
      <c r="AQ185" s="266">
        <f t="shared" si="155"/>
        <v>23.248526878665501</v>
      </c>
      <c r="AR185" s="283">
        <f t="shared" si="156"/>
        <v>4.1062202690465099</v>
      </c>
      <c r="BL185" s="258">
        <v>1.4152849912643433</v>
      </c>
      <c r="BM185" s="260">
        <v>92.53192138671875</v>
      </c>
      <c r="BN185">
        <v>4.6056385040283203</v>
      </c>
      <c r="BO185" s="258">
        <v>3.7445271015167236</v>
      </c>
      <c r="BP185" s="258">
        <v>133.48153686523437</v>
      </c>
      <c r="BQ185" s="260">
        <v>115.21043395996094</v>
      </c>
      <c r="BR185" s="258">
        <v>24.879322052001953</v>
      </c>
      <c r="BT185" s="258">
        <v>69.958099365234375</v>
      </c>
      <c r="BU185" s="258">
        <v>15.360748291015625</v>
      </c>
      <c r="BV185" s="258">
        <v>6.140718936920166</v>
      </c>
      <c r="BW185" s="258">
        <v>82.093536376953125</v>
      </c>
      <c r="BX185" s="258">
        <v>66.344764709472656</v>
      </c>
      <c r="BY185" s="258">
        <v>17.802192687988281</v>
      </c>
      <c r="BZ185" s="258">
        <v>3.9126572608947754</v>
      </c>
      <c r="CA185" s="258">
        <v>292.87149047851562</v>
      </c>
      <c r="CC185" s="283">
        <f t="shared" si="157"/>
        <v>14.535378456115723</v>
      </c>
      <c r="CD185" s="283">
        <f t="shared" si="158"/>
        <v>4.9846138954162598</v>
      </c>
      <c r="CF185" s="283">
        <f t="shared" si="196"/>
        <v>23.248526878665501</v>
      </c>
      <c r="CG185" s="272">
        <f t="shared" si="159"/>
        <v>25.367740459962445</v>
      </c>
      <c r="CH185" s="283">
        <f t="shared" si="197"/>
        <v>18.551841406110874</v>
      </c>
      <c r="CI185" s="272">
        <f t="shared" si="160"/>
        <v>4.2981262978237282</v>
      </c>
      <c r="CJ185" s="283">
        <f t="shared" si="198"/>
        <v>8.101777200866472E-3</v>
      </c>
      <c r="CK185" s="283">
        <f t="shared" si="199"/>
        <v>18.551232549194822</v>
      </c>
      <c r="CL185" s="283">
        <f t="shared" si="200"/>
        <v>0.15030124146016169</v>
      </c>
      <c r="CM185" s="283">
        <f t="shared" si="201"/>
        <v>24.347769131603421</v>
      </c>
      <c r="CN185" s="283">
        <f t="shared" si="202"/>
        <v>0.15030124146016169</v>
      </c>
      <c r="CO185" s="283">
        <f t="shared" si="161"/>
        <v>-120.25109728041882</v>
      </c>
      <c r="CP185" s="268">
        <f t="shared" si="162"/>
        <v>153</v>
      </c>
      <c r="CQ185" s="283">
        <f t="shared" si="203"/>
        <v>3.2748902719581179</v>
      </c>
      <c r="CR185" s="283">
        <f t="shared" si="204"/>
        <v>27.729348995604568</v>
      </c>
      <c r="CS185" s="283">
        <f t="shared" si="205"/>
        <v>1.4957755536082462</v>
      </c>
      <c r="CT185" s="283">
        <f t="shared" si="206"/>
        <v>-108.64560417963506</v>
      </c>
      <c r="CU185" s="283">
        <f t="shared" si="163"/>
        <v>-11.605493100783747</v>
      </c>
      <c r="CV185" s="283">
        <f t="shared" si="207"/>
        <v>14.139450689921624</v>
      </c>
      <c r="CW185" s="283">
        <f t="shared" si="208"/>
        <v>18.545252722691405</v>
      </c>
      <c r="CX185" s="283">
        <f t="shared" si="209"/>
        <v>0.49438953164168981</v>
      </c>
      <c r="CZ185" s="283">
        <f t="shared" si="164"/>
        <v>13504</v>
      </c>
      <c r="DA185" s="283">
        <f t="shared" si="165"/>
        <v>1.2703082971421745E+22</v>
      </c>
      <c r="DB185" s="283">
        <f t="shared" si="166"/>
        <v>1.1562826204428089E+22</v>
      </c>
      <c r="DC185" s="286">
        <f t="shared" si="210"/>
        <v>9.4069038591689459E+17</v>
      </c>
      <c r="DD185" s="286">
        <f t="shared" si="167"/>
        <v>8.5625194049378624E+17</v>
      </c>
      <c r="DE185" s="282">
        <f t="shared" si="211"/>
        <v>5.612356495626753E-5</v>
      </c>
      <c r="DF185" s="282">
        <f t="shared" si="168"/>
        <v>4.7479698402025845E-5</v>
      </c>
      <c r="DG185" s="283">
        <f t="shared" si="212"/>
        <v>40.230722692845298</v>
      </c>
      <c r="DH185" s="283">
        <f t="shared" si="213"/>
        <v>7.3513102939188449E-5</v>
      </c>
      <c r="DL185" s="258">
        <v>62.625957489013672</v>
      </c>
      <c r="DM185" s="258">
        <v>7.9346914291381836</v>
      </c>
      <c r="DN185" s="258">
        <v>3744</v>
      </c>
      <c r="DO185" s="258">
        <v>1.8636107564899354E+22</v>
      </c>
      <c r="DP185" s="258">
        <v>8.5865139253642621E+21</v>
      </c>
      <c r="DR185" s="50">
        <v>102</v>
      </c>
      <c r="DS185" s="46">
        <v>0.19289464045904042</v>
      </c>
      <c r="DT185" s="46">
        <v>0.16603589305335123</v>
      </c>
      <c r="DU185" s="46">
        <v>0.18813331705530462</v>
      </c>
      <c r="DV185" s="51">
        <v>0.16176291051153704</v>
      </c>
      <c r="DW185" s="287">
        <f t="shared" si="214"/>
        <v>0.25451180738788204</v>
      </c>
      <c r="DX185" s="287">
        <f t="shared" si="169"/>
        <v>100.29475313494912</v>
      </c>
      <c r="DY185" s="281">
        <f t="shared" si="170"/>
        <v>40.730671480322208</v>
      </c>
      <c r="DZ185" s="287">
        <f t="shared" si="171"/>
        <v>40.720536469754769</v>
      </c>
      <c r="EA185" s="287">
        <f t="shared" si="172"/>
        <v>40.760681684134546</v>
      </c>
      <c r="EB185" s="287">
        <f t="shared" si="173"/>
        <v>40.681173921916752</v>
      </c>
      <c r="EC185" s="287">
        <f t="shared" si="174"/>
        <v>40.659032588104509</v>
      </c>
      <c r="ED185" s="287">
        <f t="shared" si="215"/>
        <v>-0.9219798788082656</v>
      </c>
      <c r="EE185" s="287">
        <f t="shared" si="175"/>
        <v>-4.0145214379776917E-2</v>
      </c>
      <c r="EF185" s="287">
        <f t="shared" si="176"/>
        <v>3.9362547838017292E-2</v>
      </c>
      <c r="EG185" s="287">
        <f t="shared" si="177"/>
        <v>3.9362547838017292E-2</v>
      </c>
      <c r="EH185" s="281">
        <f t="shared" si="216"/>
        <v>-3.0010203812338432E-2</v>
      </c>
      <c r="EI185" s="281">
        <f t="shared" si="178"/>
        <v>4.9497558405455777E-2</v>
      </c>
      <c r="EJ185" s="281">
        <f t="shared" si="179"/>
        <v>7.1638892217698924E-2</v>
      </c>
    </row>
    <row r="186" spans="3:140" x14ac:dyDescent="0.25">
      <c r="C186" s="50">
        <f t="shared" si="180"/>
        <v>154</v>
      </c>
      <c r="D186" s="51">
        <v>4.251880158690887</v>
      </c>
      <c r="E186" s="260">
        <f t="shared" si="181"/>
        <v>12.571620304453585</v>
      </c>
      <c r="F186" s="265">
        <f t="shared" si="182"/>
        <v>11.982435473879773</v>
      </c>
      <c r="G186" s="265">
        <f t="shared" si="183"/>
        <v>-4.05371304335713E-3</v>
      </c>
      <c r="H186" s="50">
        <v>14.405004501342773</v>
      </c>
      <c r="I186" s="216">
        <v>7.1208767890930176</v>
      </c>
      <c r="J186" s="50">
        <v>13312</v>
      </c>
      <c r="K186" s="46">
        <v>3</v>
      </c>
      <c r="L186" s="46">
        <v>1.2362965937788652E+22</v>
      </c>
      <c r="M186" s="46">
        <v>1.1347803062826149E+22</v>
      </c>
      <c r="N186" s="46">
        <v>208</v>
      </c>
      <c r="O186" s="46">
        <v>64</v>
      </c>
      <c r="P186" s="46">
        <v>0.32680217298419095</v>
      </c>
      <c r="Q186" s="46">
        <v>0.42275529512299337</v>
      </c>
      <c r="R186" s="46">
        <v>-5.6429791982346433E-2</v>
      </c>
      <c r="S186" s="51"/>
      <c r="T186" s="315">
        <f t="shared" si="184"/>
        <v>52.294930798250967</v>
      </c>
      <c r="U186" s="315">
        <f t="shared" si="217"/>
        <v>0.2966549654586359</v>
      </c>
      <c r="V186" s="350">
        <f t="shared" si="185"/>
        <v>8.1831473603813837E-6</v>
      </c>
      <c r="W186" s="350">
        <f t="shared" si="152"/>
        <v>1.0585819689578159E-5</v>
      </c>
      <c r="X186" s="350">
        <f t="shared" si="186"/>
        <v>1.3379965591210518E-5</v>
      </c>
      <c r="Y186" s="360">
        <f t="shared" si="187"/>
        <v>52.351360590233313</v>
      </c>
      <c r="Z186" s="350">
        <f t="shared" si="188"/>
        <v>8.1727175711632783E-6</v>
      </c>
      <c r="AA186" s="350">
        <f t="shared" si="189"/>
        <v>1.0593874018694787E-5</v>
      </c>
      <c r="AB186" s="350">
        <f t="shared" si="190"/>
        <v>8.1727175711632783E-6</v>
      </c>
      <c r="AC186" s="350">
        <f t="shared" si="191"/>
        <v>1.0593874018694787E-5</v>
      </c>
      <c r="AD186" s="354">
        <f t="shared" si="153"/>
        <v>52.351360590233313</v>
      </c>
      <c r="AE186" s="354" t="str">
        <f t="shared" si="219"/>
        <v/>
      </c>
      <c r="AF186" s="354">
        <f t="shared" si="219"/>
        <v>52.351360590233313</v>
      </c>
      <c r="AG186" s="354" t="str">
        <f t="shared" si="219"/>
        <v/>
      </c>
      <c r="AH186" s="354" t="str">
        <f t="shared" si="219"/>
        <v/>
      </c>
      <c r="AI186" s="348">
        <f t="shared" si="218"/>
        <v>0.30469594328071281</v>
      </c>
      <c r="AJ186" s="355">
        <f t="shared" si="192"/>
        <v>1.3379965591210518E-5</v>
      </c>
      <c r="AK186" s="359">
        <f t="shared" si="193"/>
        <v>158.47537789771729</v>
      </c>
      <c r="AL186" s="355">
        <f t="shared" si="194"/>
        <v>0.44753778977172942</v>
      </c>
      <c r="AM186" s="335">
        <f t="shared" si="195"/>
        <v>-18.602539116784051</v>
      </c>
      <c r="AN186" s="351">
        <f t="shared" si="154"/>
        <v>2.6132644266759826</v>
      </c>
      <c r="AQ186" s="266">
        <f t="shared" si="155"/>
        <v>23.170267966536233</v>
      </c>
      <c r="AR186" s="283">
        <f t="shared" si="156"/>
        <v>5.9049620945366925</v>
      </c>
      <c r="BL186" s="258">
        <v>0.86786305904388428</v>
      </c>
      <c r="BM186" s="260">
        <v>69.487937927246094</v>
      </c>
      <c r="BN186">
        <v>16.484590530395508</v>
      </c>
      <c r="BO186" s="258">
        <v>5.8564863204956055</v>
      </c>
      <c r="BP186" s="258">
        <v>132.91484069824219</v>
      </c>
      <c r="BQ186" s="260">
        <v>98.424522399902344</v>
      </c>
      <c r="BR186" s="258">
        <v>16.495231628417969</v>
      </c>
      <c r="BT186" s="258">
        <v>69.262779235839844</v>
      </c>
      <c r="BU186" s="258">
        <v>15.971109390258789</v>
      </c>
      <c r="BV186" s="258">
        <v>6.1099567413330078</v>
      </c>
      <c r="BW186" s="258">
        <v>83.721168518066406</v>
      </c>
      <c r="BX186" s="258">
        <v>66.059600830078125</v>
      </c>
      <c r="BY186" s="258">
        <v>18.107372283935547</v>
      </c>
      <c r="BZ186" s="258">
        <v>3.8840925693511963</v>
      </c>
      <c r="CA186" s="258">
        <v>289.00588989257812</v>
      </c>
      <c r="CC186" s="283">
        <f t="shared" si="157"/>
        <v>14.405004501342773</v>
      </c>
      <c r="CD186" s="283">
        <f t="shared" si="158"/>
        <v>7.1208767890930176</v>
      </c>
      <c r="CF186" s="283">
        <f t="shared" si="196"/>
        <v>23.170267966536233</v>
      </c>
      <c r="CG186" s="272">
        <f t="shared" si="159"/>
        <v>25.36092455681715</v>
      </c>
      <c r="CH186" s="283">
        <f t="shared" si="197"/>
        <v>18.537289303780334</v>
      </c>
      <c r="CI186" s="272">
        <f t="shared" si="160"/>
        <v>4.8296933039502647</v>
      </c>
      <c r="CJ186" s="283">
        <f t="shared" si="198"/>
        <v>9.1037574016691811E-3</v>
      </c>
      <c r="CK186" s="283">
        <f t="shared" si="199"/>
        <v>18.536521138657655</v>
      </c>
      <c r="CL186" s="283">
        <f t="shared" si="200"/>
        <v>0.16875665363675954</v>
      </c>
      <c r="CM186" s="283">
        <f t="shared" si="201"/>
        <v>24.333057721066254</v>
      </c>
      <c r="CN186" s="283">
        <f t="shared" si="202"/>
        <v>0.16875665363675954</v>
      </c>
      <c r="CO186" s="283">
        <f t="shared" si="161"/>
        <v>-117.20776819725587</v>
      </c>
      <c r="CP186" s="268">
        <f t="shared" si="162"/>
        <v>154</v>
      </c>
      <c r="CQ186" s="283">
        <f t="shared" si="203"/>
        <v>3.6792231802744126</v>
      </c>
      <c r="CR186" s="283">
        <f t="shared" si="204"/>
        <v>27.724142609075045</v>
      </c>
      <c r="CS186" s="283">
        <f t="shared" si="205"/>
        <v>1.4969497640638811</v>
      </c>
      <c r="CT186" s="283">
        <f t="shared" si="206"/>
        <v>-105.81007661163419</v>
      </c>
      <c r="CU186" s="283">
        <f t="shared" si="163"/>
        <v>-11.397691585621686</v>
      </c>
      <c r="CV186" s="283">
        <f t="shared" si="207"/>
        <v>14.260230841437831</v>
      </c>
      <c r="CW186" s="283">
        <f t="shared" si="208"/>
        <v>18.530592841288001</v>
      </c>
      <c r="CX186" s="283">
        <f t="shared" si="209"/>
        <v>0.49822051589093558</v>
      </c>
      <c r="CZ186" s="283">
        <f t="shared" si="164"/>
        <v>13312</v>
      </c>
      <c r="DA186" s="283">
        <f t="shared" si="165"/>
        <v>1.2362965937788652E+22</v>
      </c>
      <c r="DB186" s="283">
        <f t="shared" si="166"/>
        <v>1.1347803062826149E+22</v>
      </c>
      <c r="DC186" s="286">
        <f t="shared" si="210"/>
        <v>9.2870837874013312E+17</v>
      </c>
      <c r="DD186" s="286">
        <f t="shared" si="167"/>
        <v>8.5244914834932006E+17</v>
      </c>
      <c r="DE186" s="282">
        <f t="shared" si="211"/>
        <v>5.548260183866048E-5</v>
      </c>
      <c r="DF186" s="282">
        <f t="shared" si="168"/>
        <v>4.7276272592595854E-5</v>
      </c>
      <c r="DG186" s="283">
        <f t="shared" si="212"/>
        <v>40.434046161273152</v>
      </c>
      <c r="DH186" s="283">
        <f t="shared" si="213"/>
        <v>7.289283268632631E-5</v>
      </c>
      <c r="DL186" s="258">
        <v>62.450172424316406</v>
      </c>
      <c r="DM186" s="258">
        <v>7.4260573387145996</v>
      </c>
      <c r="DN186" s="258">
        <v>3744</v>
      </c>
      <c r="DO186" s="258">
        <v>1.8593448818308083E+22</v>
      </c>
      <c r="DP186" s="258">
        <v>8.542990474450197E+21</v>
      </c>
      <c r="DR186" s="50">
        <v>101</v>
      </c>
      <c r="DS186" s="46">
        <v>0.19130753265779515</v>
      </c>
      <c r="DT186" s="46">
        <v>0.16518129654498839</v>
      </c>
      <c r="DU186" s="46">
        <v>0.1900866805029911</v>
      </c>
      <c r="DV186" s="51">
        <v>0.1607862287876938</v>
      </c>
      <c r="DW186" s="287">
        <f t="shared" si="214"/>
        <v>0.25275172161608861</v>
      </c>
      <c r="DX186" s="287">
        <f t="shared" si="169"/>
        <v>99.601161078100745</v>
      </c>
      <c r="DY186" s="281">
        <f t="shared" si="170"/>
        <v>40.71925827632753</v>
      </c>
      <c r="DZ186" s="287">
        <f t="shared" si="171"/>
        <v>40.808419471585154</v>
      </c>
      <c r="EA186" s="287">
        <f t="shared" si="172"/>
        <v>40.750717368760654</v>
      </c>
      <c r="EB186" s="287">
        <f t="shared" si="173"/>
        <v>40.665787710246029</v>
      </c>
      <c r="EC186" s="287">
        <f t="shared" si="174"/>
        <v>40.635539857527107</v>
      </c>
      <c r="ED186" s="287">
        <f t="shared" si="215"/>
        <v>-0.83409687697788115</v>
      </c>
      <c r="EE186" s="287">
        <f t="shared" si="175"/>
        <v>5.7702102824499946E-2</v>
      </c>
      <c r="EF186" s="287">
        <f t="shared" si="176"/>
        <v>0.14263176133912481</v>
      </c>
      <c r="EG186" s="287">
        <f t="shared" si="177"/>
        <v>0.14263176133912481</v>
      </c>
      <c r="EH186" s="281">
        <f t="shared" si="216"/>
        <v>-3.1459092433124169E-2</v>
      </c>
      <c r="EI186" s="281">
        <f t="shared" si="178"/>
        <v>5.3470566081500692E-2</v>
      </c>
      <c r="EJ186" s="281">
        <f t="shared" si="179"/>
        <v>8.3718418800422967E-2</v>
      </c>
    </row>
    <row r="187" spans="3:140" x14ac:dyDescent="0.25">
      <c r="C187" s="50">
        <f t="shared" si="180"/>
        <v>155</v>
      </c>
      <c r="D187" s="51">
        <v>1.9863932033982239</v>
      </c>
      <c r="E187" s="260">
        <f t="shared" si="181"/>
        <v>5.9613044115212084</v>
      </c>
      <c r="F187" s="265">
        <f t="shared" si="182"/>
        <v>11.978544031495803</v>
      </c>
      <c r="G187" s="265">
        <f t="shared" si="183"/>
        <v>-3.729984557183783E-3</v>
      </c>
      <c r="H187" s="50">
        <v>14.364965438842773</v>
      </c>
      <c r="I187" s="216">
        <v>5.6967015266418457</v>
      </c>
      <c r="J187" s="50">
        <v>13376</v>
      </c>
      <c r="K187" s="46">
        <v>3</v>
      </c>
      <c r="L187" s="46">
        <v>1.2467883395621233E+22</v>
      </c>
      <c r="M187" s="46">
        <v>1.1283238473390715E+22</v>
      </c>
      <c r="N187" s="46">
        <v>209</v>
      </c>
      <c r="O187" s="46">
        <v>64</v>
      </c>
      <c r="P187" s="46">
        <v>0.36214368552768111</v>
      </c>
      <c r="Q187" s="46">
        <v>0.46609290117805041</v>
      </c>
      <c r="R187" s="46">
        <v>-5.3682021695049542E-2</v>
      </c>
      <c r="S187" s="51"/>
      <c r="T187" s="315">
        <f t="shared" si="184"/>
        <v>52.153597978867133</v>
      </c>
      <c r="U187" s="315">
        <f t="shared" si="217"/>
        <v>-0.14133281938383391</v>
      </c>
      <c r="V187" s="350">
        <f t="shared" si="185"/>
        <v>9.0247130564115107E-6</v>
      </c>
      <c r="W187" s="350">
        <f t="shared" si="152"/>
        <v>1.1615154036534351E-5</v>
      </c>
      <c r="X187" s="350">
        <f t="shared" si="186"/>
        <v>1.4709087294695909E-5</v>
      </c>
      <c r="Y187" s="360">
        <f t="shared" si="187"/>
        <v>52.207280000562179</v>
      </c>
      <c r="Z187" s="350">
        <f t="shared" si="188"/>
        <v>9.013826533540471E-6</v>
      </c>
      <c r="AA187" s="350">
        <f t="shared" si="189"/>
        <v>1.1623604443812873E-5</v>
      </c>
      <c r="AB187" s="350">
        <f t="shared" si="190"/>
        <v>9.013826533540471E-6</v>
      </c>
      <c r="AC187" s="350">
        <f t="shared" si="191"/>
        <v>1.1623604443812873E-5</v>
      </c>
      <c r="AD187" s="354">
        <f t="shared" si="153"/>
        <v>52.207280000562179</v>
      </c>
      <c r="AE187" s="354" t="str">
        <f t="shared" si="219"/>
        <v/>
      </c>
      <c r="AF187" s="354">
        <f t="shared" si="219"/>
        <v>52.207280000562179</v>
      </c>
      <c r="AG187" s="354" t="str">
        <f t="shared" si="219"/>
        <v/>
      </c>
      <c r="AH187" s="354" t="str">
        <f t="shared" si="219"/>
        <v/>
      </c>
      <c r="AI187" s="348">
        <f t="shared" si="218"/>
        <v>-0.14408058967113391</v>
      </c>
      <c r="AJ187" s="355">
        <f t="shared" si="192"/>
        <v>1.4709087294695909E-5</v>
      </c>
      <c r="AK187" s="359">
        <f t="shared" si="193"/>
        <v>155.81670509086462</v>
      </c>
      <c r="AL187" s="355">
        <f t="shared" si="194"/>
        <v>8.1670509086461604E-2</v>
      </c>
      <c r="AM187" s="335">
        <f t="shared" si="195"/>
        <v>-17.779924540232379</v>
      </c>
      <c r="AN187" s="351">
        <f t="shared" si="154"/>
        <v>3.4358790032276536</v>
      </c>
      <c r="AQ187" s="266">
        <f t="shared" si="155"/>
        <v>23.146091708908191</v>
      </c>
      <c r="AR187" s="283">
        <f t="shared" si="156"/>
        <v>4.1432657638989454</v>
      </c>
      <c r="BL187" s="258">
        <v>1.6739417314529419</v>
      </c>
      <c r="BM187" s="260">
        <v>101.5819091796875</v>
      </c>
      <c r="BN187">
        <v>8.3712244033813477</v>
      </c>
      <c r="BO187" s="258">
        <v>5.0539546012878418</v>
      </c>
      <c r="BP187" s="258">
        <v>133.02629089355469</v>
      </c>
      <c r="BQ187" s="260">
        <v>83.569183349609375</v>
      </c>
      <c r="BR187" s="258">
        <v>5.1955747604370117</v>
      </c>
      <c r="BT187" s="258">
        <v>68.930740356445312</v>
      </c>
      <c r="BU187" s="258">
        <v>15.971109390258789</v>
      </c>
      <c r="BV187" s="258">
        <v>6.0362248420715332</v>
      </c>
      <c r="BW187" s="258">
        <v>79.041732788085938</v>
      </c>
      <c r="BX187" s="258">
        <v>65.672874450683594</v>
      </c>
      <c r="BY187" s="258">
        <v>17.903919219970703</v>
      </c>
      <c r="BZ187" s="258">
        <v>3.849912166595459</v>
      </c>
      <c r="CA187" s="258">
        <v>297.04229736328125</v>
      </c>
      <c r="CC187" s="283">
        <f t="shared" si="157"/>
        <v>14.364965438842773</v>
      </c>
      <c r="CD187" s="283">
        <f t="shared" si="158"/>
        <v>5.6967015266418457</v>
      </c>
      <c r="CF187" s="283">
        <f t="shared" si="196"/>
        <v>23.146091708908191</v>
      </c>
      <c r="CG187" s="272">
        <f t="shared" si="159"/>
        <v>25.354431999951611</v>
      </c>
      <c r="CH187" s="283">
        <f t="shared" si="197"/>
        <v>18.523438168236755</v>
      </c>
      <c r="CI187" s="272">
        <f t="shared" si="160"/>
        <v>5.3602614547586995</v>
      </c>
      <c r="CJ187" s="283">
        <f t="shared" si="198"/>
        <v>1.010385480455428E-2</v>
      </c>
      <c r="CK187" s="283">
        <f t="shared" si="199"/>
        <v>18.522492666996325</v>
      </c>
      <c r="CL187" s="283">
        <f t="shared" si="200"/>
        <v>0.1871549453197498</v>
      </c>
      <c r="CM187" s="283">
        <f t="shared" si="201"/>
        <v>24.319029249404924</v>
      </c>
      <c r="CN187" s="283">
        <f t="shared" si="202"/>
        <v>0.1871549453197498</v>
      </c>
      <c r="CO187" s="283">
        <f t="shared" si="161"/>
        <v>-114.17319678282863</v>
      </c>
      <c r="CP187" s="268">
        <f t="shared" si="162"/>
        <v>155</v>
      </c>
      <c r="CQ187" s="283">
        <f t="shared" si="203"/>
        <v>4.0826803217171381</v>
      </c>
      <c r="CR187" s="283">
        <f t="shared" si="204"/>
        <v>27.71918190774992</v>
      </c>
      <c r="CS187" s="283">
        <f t="shared" si="205"/>
        <v>1.4980691272131874</v>
      </c>
      <c r="CT187" s="283">
        <f t="shared" si="206"/>
        <v>-102.98702970759379</v>
      </c>
      <c r="CU187" s="283">
        <f t="shared" si="163"/>
        <v>-11.186167075234835</v>
      </c>
      <c r="CV187" s="283">
        <f t="shared" si="207"/>
        <v>14.381383292476517</v>
      </c>
      <c r="CW187" s="283">
        <f t="shared" si="208"/>
        <v>18.516632534425753</v>
      </c>
      <c r="CX187" s="283">
        <f t="shared" si="209"/>
        <v>0.50207684425384902</v>
      </c>
      <c r="CZ187" s="283">
        <f t="shared" si="164"/>
        <v>13376</v>
      </c>
      <c r="DA187" s="283">
        <f t="shared" si="165"/>
        <v>1.2467883395621233E+22</v>
      </c>
      <c r="DB187" s="283">
        <f t="shared" si="166"/>
        <v>1.1283238473390715E+22</v>
      </c>
      <c r="DC187" s="286">
        <f t="shared" si="210"/>
        <v>9.3210850744775962E+17</v>
      </c>
      <c r="DD187" s="286">
        <f t="shared" si="167"/>
        <v>8.435435461566025E+17</v>
      </c>
      <c r="DE187" s="282">
        <f t="shared" si="211"/>
        <v>5.5664487649990342E-5</v>
      </c>
      <c r="DF187" s="282">
        <f t="shared" si="168"/>
        <v>4.679987807359714E-5</v>
      </c>
      <c r="DG187" s="283">
        <f t="shared" si="212"/>
        <v>40.055420451254157</v>
      </c>
      <c r="DH187" s="283">
        <f t="shared" si="213"/>
        <v>7.2723887224484122E-5</v>
      </c>
      <c r="DL187" s="258">
        <v>62.180637359619141</v>
      </c>
      <c r="DM187" s="258">
        <v>7.4260573387145996</v>
      </c>
      <c r="DN187" s="258">
        <v>3744</v>
      </c>
      <c r="DO187" s="258">
        <v>1.8477001969504889E+22</v>
      </c>
      <c r="DP187" s="258">
        <v>8.5055199537957039E+21</v>
      </c>
      <c r="DR187" s="50">
        <v>100</v>
      </c>
      <c r="DS187" s="46">
        <v>0.18972042485654989</v>
      </c>
      <c r="DT187" s="46">
        <v>0.16347210352826272</v>
      </c>
      <c r="DU187" s="46">
        <v>0.18508118666829446</v>
      </c>
      <c r="DV187" s="51">
        <v>0.15748992796972286</v>
      </c>
      <c r="DW187" s="287">
        <f t="shared" si="214"/>
        <v>0.25043356052994342</v>
      </c>
      <c r="DX187" s="287">
        <f t="shared" si="169"/>
        <v>98.687649849493425</v>
      </c>
      <c r="DY187" s="281">
        <f t="shared" si="170"/>
        <v>40.70796543745346</v>
      </c>
      <c r="DZ187" s="287">
        <f t="shared" si="171"/>
        <v>40.749744672178949</v>
      </c>
      <c r="EA187" s="287">
        <f t="shared" si="172"/>
        <v>40.740685609040149</v>
      </c>
      <c r="EB187" s="287">
        <f t="shared" si="173"/>
        <v>40.65025569586728</v>
      </c>
      <c r="EC187" s="287">
        <f t="shared" si="174"/>
        <v>40.611767411636485</v>
      </c>
      <c r="ED187" s="287">
        <f t="shared" si="215"/>
        <v>-0.89277167638408628</v>
      </c>
      <c r="EE187" s="287">
        <f t="shared" si="175"/>
        <v>9.0590631387996723E-3</v>
      </c>
      <c r="EF187" s="287">
        <f t="shared" si="176"/>
        <v>9.9488976311668864E-2</v>
      </c>
      <c r="EG187" s="287">
        <f t="shared" si="177"/>
        <v>9.9488976311668864E-2</v>
      </c>
      <c r="EH187" s="281">
        <f t="shared" si="216"/>
        <v>-3.2720171586689162E-2</v>
      </c>
      <c r="EI187" s="281">
        <f t="shared" si="178"/>
        <v>5.770974158618003E-2</v>
      </c>
      <c r="EJ187" s="281">
        <f t="shared" si="179"/>
        <v>9.6198025816974564E-2</v>
      </c>
    </row>
    <row r="188" spans="3:140" x14ac:dyDescent="0.25">
      <c r="C188" s="50">
        <f t="shared" si="180"/>
        <v>156</v>
      </c>
      <c r="D188" s="51">
        <v>5.0756721704152836</v>
      </c>
      <c r="E188" s="260">
        <f t="shared" si="181"/>
        <v>14.109871278786592</v>
      </c>
      <c r="F188" s="265">
        <f t="shared" si="182"/>
        <v>11.974973867041399</v>
      </c>
      <c r="G188" s="265">
        <f t="shared" si="183"/>
        <v>-3.411169161566383E-3</v>
      </c>
      <c r="H188" s="50">
        <v>14.145723342895508</v>
      </c>
      <c r="I188" s="216">
        <v>0.30518043041229248</v>
      </c>
      <c r="J188" s="50">
        <v>13952</v>
      </c>
      <c r="K188" s="46">
        <v>3</v>
      </c>
      <c r="L188" s="46">
        <v>1.4004174742455457E+22</v>
      </c>
      <c r="M188" s="46">
        <v>1.2875447366432414E+22</v>
      </c>
      <c r="N188" s="46">
        <v>218</v>
      </c>
      <c r="O188" s="46">
        <v>64</v>
      </c>
      <c r="P188" s="46">
        <v>0.34309955441616308</v>
      </c>
      <c r="Q188" s="46">
        <v>0.43209424403344932</v>
      </c>
      <c r="R188" s="46">
        <v>-3.1987084706542213E-2</v>
      </c>
      <c r="S188" s="51"/>
      <c r="T188" s="315">
        <f t="shared" si="184"/>
        <v>51.549064669109406</v>
      </c>
      <c r="U188" s="315">
        <f t="shared" si="217"/>
        <v>-0.60453330975772701</v>
      </c>
      <c r="V188" s="350">
        <f t="shared" si="185"/>
        <v>8.1971414950344777E-6</v>
      </c>
      <c r="W188" s="350">
        <f t="shared" si="152"/>
        <v>1.0323352542848082E-5</v>
      </c>
      <c r="X188" s="350">
        <f t="shared" si="186"/>
        <v>1.3181985298639352E-5</v>
      </c>
      <c r="Y188" s="360">
        <f t="shared" si="187"/>
        <v>51.581051753815949</v>
      </c>
      <c r="Z188" s="350">
        <f t="shared" si="188"/>
        <v>8.191376897203041E-6</v>
      </c>
      <c r="AA188" s="350">
        <f t="shared" si="189"/>
        <v>1.0327927233550413E-5</v>
      </c>
      <c r="AB188" s="350">
        <f t="shared" si="190"/>
        <v>8.191376897203041E-6</v>
      </c>
      <c r="AC188" s="350">
        <f t="shared" si="191"/>
        <v>1.0327927233550413E-5</v>
      </c>
      <c r="AD188" s="354">
        <f t="shared" si="153"/>
        <v>51.581051753815935</v>
      </c>
      <c r="AE188" s="354" t="str">
        <f t="shared" si="219"/>
        <v/>
      </c>
      <c r="AF188" s="354">
        <f t="shared" si="219"/>
        <v>51.581051753815935</v>
      </c>
      <c r="AG188" s="354" t="str">
        <f t="shared" si="219"/>
        <v/>
      </c>
      <c r="AH188" s="354" t="str">
        <f t="shared" si="219"/>
        <v/>
      </c>
      <c r="AI188" s="348">
        <f t="shared" si="218"/>
        <v>-0.62622824674624411</v>
      </c>
      <c r="AJ188" s="355">
        <f t="shared" si="192"/>
        <v>1.3181985298639352E-5</v>
      </c>
      <c r="AK188" s="359">
        <f t="shared" si="193"/>
        <v>144.26111655317538</v>
      </c>
      <c r="AL188" s="355">
        <f t="shared" si="194"/>
        <v>-1.1738883446824615</v>
      </c>
      <c r="AM188" s="335">
        <f t="shared" si="195"/>
        <v>-18.732022589200103</v>
      </c>
      <c r="AN188" s="351">
        <f t="shared" si="154"/>
        <v>2.4837809542599314</v>
      </c>
      <c r="AQ188" s="266">
        <f t="shared" si="155"/>
        <v>23.012503201001259</v>
      </c>
      <c r="AR188" s="283">
        <f t="shared" si="156"/>
        <v>-1.585776400517183</v>
      </c>
      <c r="BL188" s="258">
        <v>1.1459107398986816</v>
      </c>
      <c r="BM188" s="260">
        <v>92.056114196777344</v>
      </c>
      <c r="BN188">
        <v>13.347986221313477</v>
      </c>
      <c r="BO188" s="258">
        <v>5.1461730003356934</v>
      </c>
      <c r="BP188" s="258">
        <v>132.87791442871094</v>
      </c>
      <c r="BQ188" s="260">
        <v>63.852027893066406</v>
      </c>
      <c r="BR188" s="258">
        <v>110.75704956054687</v>
      </c>
      <c r="BT188" s="258">
        <v>68.419013977050781</v>
      </c>
      <c r="BU188" s="258">
        <v>16.276290893554687</v>
      </c>
      <c r="BV188" s="258">
        <v>5.999603271484375</v>
      </c>
      <c r="BW188" s="258">
        <v>79.957275390625</v>
      </c>
      <c r="BX188" s="258">
        <v>65.504905700683594</v>
      </c>
      <c r="BY188" s="258">
        <v>18.005645751953125</v>
      </c>
      <c r="BZ188" s="258">
        <v>3.8335545063018799</v>
      </c>
      <c r="CA188" s="258">
        <v>293.78704833984375</v>
      </c>
      <c r="CC188" s="283">
        <f t="shared" si="157"/>
        <v>14.145723342895508</v>
      </c>
      <c r="CD188" s="283">
        <f t="shared" si="158"/>
        <v>0.30518043041229248</v>
      </c>
      <c r="CF188" s="283">
        <f t="shared" si="196"/>
        <v>23.012503201001259</v>
      </c>
      <c r="CG188" s="272">
        <f t="shared" si="159"/>
        <v>25.348257614922893</v>
      </c>
      <c r="CH188" s="283">
        <f t="shared" si="197"/>
        <v>18.510275417694078</v>
      </c>
      <c r="CI188" s="272">
        <f t="shared" si="160"/>
        <v>5.8898164797776928</v>
      </c>
      <c r="CJ188" s="283">
        <f t="shared" si="198"/>
        <v>1.1102042510317017E-2</v>
      </c>
      <c r="CK188" s="283">
        <f t="shared" si="199"/>
        <v>18.50913468419277</v>
      </c>
      <c r="CL188" s="283">
        <f t="shared" si="200"/>
        <v>0.20549764305696344</v>
      </c>
      <c r="CM188" s="283">
        <f t="shared" si="201"/>
        <v>24.305671266601369</v>
      </c>
      <c r="CN188" s="283">
        <f t="shared" si="202"/>
        <v>0.20549764305696344</v>
      </c>
      <c r="CO188" s="283">
        <f t="shared" si="161"/>
        <v>-111.14738643800172</v>
      </c>
      <c r="CP188" s="268">
        <f t="shared" si="162"/>
        <v>156</v>
      </c>
      <c r="CQ188" s="283">
        <f t="shared" si="203"/>
        <v>4.4852613561998282</v>
      </c>
      <c r="CR188" s="283">
        <f t="shared" si="204"/>
        <v>27.714462828310822</v>
      </c>
      <c r="CS188" s="283">
        <f t="shared" si="205"/>
        <v>1.4991344117523002</v>
      </c>
      <c r="CT188" s="283">
        <f t="shared" si="206"/>
        <v>-100.17642460427726</v>
      </c>
      <c r="CU188" s="283">
        <f t="shared" si="163"/>
        <v>-10.970961833724459</v>
      </c>
      <c r="CV188" s="283">
        <f t="shared" si="207"/>
        <v>14.502903816627555</v>
      </c>
      <c r="CW188" s="283">
        <f t="shared" si="208"/>
        <v>18.503359210141742</v>
      </c>
      <c r="CX188" s="283">
        <f t="shared" si="209"/>
        <v>0.50595847591719656</v>
      </c>
      <c r="CZ188" s="283">
        <f t="shared" si="164"/>
        <v>13952</v>
      </c>
      <c r="DA188" s="283">
        <f t="shared" si="165"/>
        <v>1.4004174742455457E+22</v>
      </c>
      <c r="DB188" s="283">
        <f t="shared" si="166"/>
        <v>1.2875447366432414E+22</v>
      </c>
      <c r="DC188" s="286">
        <f t="shared" si="210"/>
        <v>1.0037395887654427E+18</v>
      </c>
      <c r="DD188" s="286">
        <f t="shared" si="167"/>
        <v>9.2283883073626816E+17</v>
      </c>
      <c r="DE188" s="282">
        <f t="shared" si="211"/>
        <v>5.9496306519869871E-5</v>
      </c>
      <c r="DF188" s="282">
        <f t="shared" si="168"/>
        <v>5.1041684314065294E-5</v>
      </c>
      <c r="DG188" s="283">
        <f t="shared" si="212"/>
        <v>40.626183903451967</v>
      </c>
      <c r="DH188" s="283">
        <f t="shared" si="213"/>
        <v>7.8390458776071779E-5</v>
      </c>
      <c r="DL188" s="258">
        <v>61.930633544921875</v>
      </c>
      <c r="DM188" s="258">
        <v>7.3243303298950195</v>
      </c>
      <c r="DN188" s="258">
        <v>3744</v>
      </c>
      <c r="DO188" s="258">
        <v>1.7205310145446241E+22</v>
      </c>
      <c r="DP188" s="258">
        <v>8.4568082769448628E+21</v>
      </c>
      <c r="DR188" s="50">
        <v>99</v>
      </c>
      <c r="DS188" s="46">
        <v>0.18691246490050054</v>
      </c>
      <c r="DT188" s="46">
        <v>0.16103039921865461</v>
      </c>
      <c r="DU188" s="46">
        <v>0.18593578317665729</v>
      </c>
      <c r="DV188" s="51">
        <v>0.15761201318520326</v>
      </c>
      <c r="DW188" s="287">
        <f t="shared" si="214"/>
        <v>0.24671250273891698</v>
      </c>
      <c r="DX188" s="287">
        <f t="shared" si="169"/>
        <v>97.221303056461906</v>
      </c>
      <c r="DY188" s="281">
        <f t="shared" si="170"/>
        <v>40.696795688503776</v>
      </c>
      <c r="DZ188" s="287">
        <f t="shared" si="171"/>
        <v>40.745833098371648</v>
      </c>
      <c r="EA188" s="287">
        <f t="shared" si="172"/>
        <v>40.730586404973046</v>
      </c>
      <c r="EB188" s="287">
        <f t="shared" si="173"/>
        <v>40.634577878780512</v>
      </c>
      <c r="EC188" s="287">
        <f t="shared" si="174"/>
        <v>40.587715250432645</v>
      </c>
      <c r="ED188" s="287">
        <f t="shared" si="215"/>
        <v>-0.89668325019138706</v>
      </c>
      <c r="EE188" s="287">
        <f t="shared" si="175"/>
        <v>1.5246693398601963E-2</v>
      </c>
      <c r="EF188" s="287">
        <f t="shared" si="176"/>
        <v>0.11125521959113627</v>
      </c>
      <c r="EG188" s="287">
        <f t="shared" si="177"/>
        <v>0.11125521959113627</v>
      </c>
      <c r="EH188" s="281">
        <f t="shared" si="216"/>
        <v>-3.3790716469269455E-2</v>
      </c>
      <c r="EI188" s="281">
        <f t="shared" si="178"/>
        <v>6.221780972326485E-2</v>
      </c>
      <c r="EJ188" s="281">
        <f t="shared" si="179"/>
        <v>0.10908043807113188</v>
      </c>
    </row>
    <row r="189" spans="3:140" x14ac:dyDescent="0.25">
      <c r="C189" s="50">
        <f t="shared" si="180"/>
        <v>157</v>
      </c>
      <c r="D189" s="51">
        <v>3.1355662489715361</v>
      </c>
      <c r="E189" s="260">
        <f t="shared" si="181"/>
        <v>9.9263196216585428</v>
      </c>
      <c r="F189" s="265">
        <f t="shared" si="182"/>
        <v>11.971720031900407</v>
      </c>
      <c r="G189" s="265">
        <f t="shared" si="183"/>
        <v>-3.097337501856332E-3</v>
      </c>
      <c r="H189" s="50">
        <v>14.130098342895508</v>
      </c>
      <c r="I189" s="216">
        <v>6.7139697074890137</v>
      </c>
      <c r="J189" s="50">
        <v>13248</v>
      </c>
      <c r="K189" s="46">
        <v>3</v>
      </c>
      <c r="L189" s="46">
        <v>1.2079919389460094E+22</v>
      </c>
      <c r="M189" s="46">
        <v>1.1066485923143186E+22</v>
      </c>
      <c r="N189" s="46">
        <v>207</v>
      </c>
      <c r="O189" s="46">
        <v>64</v>
      </c>
      <c r="P189" s="46">
        <v>0.31880607947262407</v>
      </c>
      <c r="Q189" s="46">
        <v>0.41286699627662821</v>
      </c>
      <c r="R189" s="46">
        <v>-5.9245006616246876E-2</v>
      </c>
      <c r="S189" s="51"/>
      <c r="T189" s="315">
        <f t="shared" si="184"/>
        <v>52.325533411709053</v>
      </c>
      <c r="U189" s="315">
        <f t="shared" si="217"/>
        <v>0.77646874259964704</v>
      </c>
      <c r="V189" s="350">
        <f t="shared" si="185"/>
        <v>8.02148951974195E-6</v>
      </c>
      <c r="W189" s="350">
        <f t="shared" si="152"/>
        <v>1.0388159125317738E-5</v>
      </c>
      <c r="X189" s="350">
        <f t="shared" si="186"/>
        <v>1.3124715011315565E-5</v>
      </c>
      <c r="Y189" s="360">
        <f t="shared" si="187"/>
        <v>52.384778418325297</v>
      </c>
      <c r="Z189" s="350">
        <f t="shared" si="188"/>
        <v>8.0107436646010125E-6</v>
      </c>
      <c r="AA189" s="350">
        <f t="shared" si="189"/>
        <v>1.0396447954388406E-5</v>
      </c>
      <c r="AB189" s="350">
        <f t="shared" si="190"/>
        <v>8.0107436646010125E-6</v>
      </c>
      <c r="AC189" s="350">
        <f t="shared" si="191"/>
        <v>1.0396447954388406E-5</v>
      </c>
      <c r="AD189" s="354">
        <f t="shared" si="153"/>
        <v>52.384778418325297</v>
      </c>
      <c r="AE189" s="354" t="str">
        <f t="shared" si="219"/>
        <v/>
      </c>
      <c r="AF189" s="354">
        <f t="shared" si="219"/>
        <v>52.384778418325297</v>
      </c>
      <c r="AG189" s="354" t="str">
        <f t="shared" si="219"/>
        <v/>
      </c>
      <c r="AH189" s="354" t="str">
        <f t="shared" si="219"/>
        <v/>
      </c>
      <c r="AI189" s="348">
        <f t="shared" si="218"/>
        <v>0.80372666450936237</v>
      </c>
      <c r="AJ189" s="355">
        <f t="shared" si="192"/>
        <v>1.3124715011315565E-5</v>
      </c>
      <c r="AK189" s="359">
        <f t="shared" si="193"/>
        <v>159.09202633742052</v>
      </c>
      <c r="AL189" s="355">
        <f t="shared" si="194"/>
        <v>0.20920263374205206</v>
      </c>
      <c r="AM189" s="335">
        <f t="shared" si="195"/>
        <v>-18.769841409138873</v>
      </c>
      <c r="AN189" s="351">
        <f t="shared" si="154"/>
        <v>2.4459621343211593</v>
      </c>
      <c r="AQ189" s="266">
        <f t="shared" si="155"/>
        <v>23.002903689381967</v>
      </c>
      <c r="AR189" s="283">
        <f t="shared" si="156"/>
        <v>4.4854918083729629</v>
      </c>
      <c r="BL189" s="258">
        <v>1.4051985740661621</v>
      </c>
      <c r="BM189" s="260">
        <v>27.896133422851563</v>
      </c>
      <c r="BN189">
        <v>11.870641708374023</v>
      </c>
      <c r="BO189" s="258">
        <v>3.7953224182128906</v>
      </c>
      <c r="BP189" s="258">
        <v>132.98904418945312</v>
      </c>
      <c r="BQ189" s="260">
        <v>46.366710662841797</v>
      </c>
      <c r="BR189" s="258">
        <v>102.6790771484375</v>
      </c>
      <c r="BT189" s="258">
        <v>68.09869384765625</v>
      </c>
      <c r="BU189" s="258">
        <v>17.293558120727539</v>
      </c>
      <c r="BV189" s="258">
        <v>5.9842219352722168</v>
      </c>
      <c r="BW189" s="258">
        <v>78.736549377441406</v>
      </c>
      <c r="BX189" s="258">
        <v>65.094741821289063</v>
      </c>
      <c r="BY189" s="258">
        <v>17.903919219970703</v>
      </c>
      <c r="BZ189" s="258">
        <v>3.8767681121826172</v>
      </c>
      <c r="CA189" s="258">
        <v>290.83694458007812</v>
      </c>
      <c r="CC189" s="283">
        <f t="shared" si="157"/>
        <v>14.130098342895508</v>
      </c>
      <c r="CD189" s="283">
        <f t="shared" si="158"/>
        <v>6.7139697074890137</v>
      </c>
      <c r="CF189" s="283">
        <f t="shared" si="196"/>
        <v>23.002903689381967</v>
      </c>
      <c r="CG189" s="272">
        <f t="shared" si="159"/>
        <v>25.34239613922119</v>
      </c>
      <c r="CH189" s="283">
        <f t="shared" si="197"/>
        <v>18.497788391747793</v>
      </c>
      <c r="CI189" s="272">
        <f t="shared" si="160"/>
        <v>6.4183443217163756</v>
      </c>
      <c r="CJ189" s="283">
        <f t="shared" si="198"/>
        <v>1.2098294021588357E-2</v>
      </c>
      <c r="CK189" s="283">
        <f t="shared" si="199"/>
        <v>18.496434659471397</v>
      </c>
      <c r="CL189" s="283">
        <f t="shared" si="200"/>
        <v>0.22378622340215096</v>
      </c>
      <c r="CM189" s="283">
        <f t="shared" si="201"/>
        <v>24.292971241879997</v>
      </c>
      <c r="CN189" s="283">
        <f t="shared" si="202"/>
        <v>0.22378622340215096</v>
      </c>
      <c r="CO189" s="283">
        <f t="shared" si="161"/>
        <v>-108.13034155135941</v>
      </c>
      <c r="CP189" s="268">
        <f t="shared" si="162"/>
        <v>157</v>
      </c>
      <c r="CQ189" s="283">
        <f t="shared" si="203"/>
        <v>4.8869658448640596</v>
      </c>
      <c r="CR189" s="283">
        <f t="shared" si="204"/>
        <v>27.709981249691978</v>
      </c>
      <c r="CS189" s="283">
        <f t="shared" si="205"/>
        <v>1.5001464100463704</v>
      </c>
      <c r="CT189" s="283">
        <f t="shared" si="206"/>
        <v>-97.378223193953204</v>
      </c>
      <c r="CU189" s="283">
        <f t="shared" si="163"/>
        <v>-10.752118357406204</v>
      </c>
      <c r="CV189" s="283">
        <f t="shared" si="207"/>
        <v>14.62478816425938</v>
      </c>
      <c r="CW189" s="283">
        <f t="shared" si="208"/>
        <v>18.490760198047543</v>
      </c>
      <c r="CX189" s="283">
        <f t="shared" si="209"/>
        <v>0.50986535887449702</v>
      </c>
      <c r="CZ189" s="283">
        <f t="shared" si="164"/>
        <v>13248</v>
      </c>
      <c r="DA189" s="283">
        <f t="shared" si="165"/>
        <v>1.2079919389460094E+22</v>
      </c>
      <c r="DB189" s="283">
        <f t="shared" si="166"/>
        <v>1.1066485923143186E+22</v>
      </c>
      <c r="DC189" s="286">
        <f t="shared" si="210"/>
        <v>9.1182966405948774E+17</v>
      </c>
      <c r="DD189" s="286">
        <f t="shared" si="167"/>
        <v>8.3533257270102554E+17</v>
      </c>
      <c r="DE189" s="282">
        <f t="shared" si="211"/>
        <v>5.4579695220152633E-5</v>
      </c>
      <c r="DF189" s="282">
        <f t="shared" si="168"/>
        <v>4.6360641886618168E-5</v>
      </c>
      <c r="DG189" s="283">
        <f t="shared" si="212"/>
        <v>40.344968389147631</v>
      </c>
      <c r="DH189" s="283">
        <f t="shared" si="213"/>
        <v>7.1611816388526323E-5</v>
      </c>
      <c r="DL189" s="258">
        <v>61.688442230224609</v>
      </c>
      <c r="DM189" s="258">
        <v>6.6122426986694336</v>
      </c>
      <c r="DN189" s="258">
        <v>3488</v>
      </c>
      <c r="DO189" s="258">
        <v>1.7123451469554887E+22</v>
      </c>
      <c r="DP189" s="258">
        <v>7.8365270427258669E+21</v>
      </c>
      <c r="DR189" s="50">
        <v>98</v>
      </c>
      <c r="DS189" s="46">
        <v>0.18544744231473567</v>
      </c>
      <c r="DT189" s="46">
        <v>0.15956537663288975</v>
      </c>
      <c r="DU189" s="46">
        <v>0.18251739714320594</v>
      </c>
      <c r="DV189" s="51">
        <v>0.15541447930655597</v>
      </c>
      <c r="DW189" s="287">
        <f t="shared" si="214"/>
        <v>0.24464640459461726</v>
      </c>
      <c r="DX189" s="287">
        <f t="shared" si="169"/>
        <v>96.407121563422905</v>
      </c>
      <c r="DY189" s="281">
        <f t="shared" si="170"/>
        <v>40.685750612034205</v>
      </c>
      <c r="DZ189" s="287">
        <f t="shared" si="171"/>
        <v>40.709838617070936</v>
      </c>
      <c r="EA189" s="287">
        <f t="shared" si="172"/>
        <v>40.720419756559338</v>
      </c>
      <c r="EB189" s="287">
        <f t="shared" si="173"/>
        <v>40.618754258985717</v>
      </c>
      <c r="EC189" s="287">
        <f t="shared" si="174"/>
        <v>40.563383373915578</v>
      </c>
      <c r="ED189" s="287">
        <f t="shared" si="215"/>
        <v>-0.93267773149209887</v>
      </c>
      <c r="EE189" s="287">
        <f t="shared" si="175"/>
        <v>-1.0581139488401448E-2</v>
      </c>
      <c r="EF189" s="287">
        <f t="shared" si="176"/>
        <v>9.1084358085218753E-2</v>
      </c>
      <c r="EG189" s="287">
        <f t="shared" si="177"/>
        <v>9.1084358085218753E-2</v>
      </c>
      <c r="EH189" s="281">
        <f t="shared" si="216"/>
        <v>-3.4669144525132367E-2</v>
      </c>
      <c r="EI189" s="281">
        <f t="shared" si="178"/>
        <v>6.6996353048487833E-2</v>
      </c>
      <c r="EJ189" s="281">
        <f t="shared" si="179"/>
        <v>0.1223672381186276</v>
      </c>
    </row>
    <row r="190" spans="3:140" x14ac:dyDescent="0.25">
      <c r="C190" s="50">
        <f t="shared" si="180"/>
        <v>158</v>
      </c>
      <c r="D190" s="51">
        <v>3.0368506288439558</v>
      </c>
      <c r="E190" s="260">
        <f t="shared" si="181"/>
        <v>9.6484686229278314</v>
      </c>
      <c r="F190" s="265">
        <f t="shared" si="182"/>
        <v>11.968777508025903</v>
      </c>
      <c r="G190" s="265">
        <f t="shared" si="183"/>
        <v>-2.7885577972140063E-3</v>
      </c>
      <c r="H190" s="50">
        <v>14.093965530395508</v>
      </c>
      <c r="I190" s="216">
        <v>6.8156962394714355</v>
      </c>
      <c r="J190" s="50">
        <v>14720</v>
      </c>
      <c r="K190" s="46">
        <v>3</v>
      </c>
      <c r="L190" s="46">
        <v>1.3384469977784992E+22</v>
      </c>
      <c r="M190" s="46">
        <v>1.2268424931829623E+22</v>
      </c>
      <c r="N190" s="46">
        <v>230</v>
      </c>
      <c r="O190" s="46">
        <v>64</v>
      </c>
      <c r="P190" s="46">
        <v>0.35341512543490206</v>
      </c>
      <c r="Q190" s="46">
        <v>0.45815784654825126</v>
      </c>
      <c r="R190" s="46">
        <v>-1.1558489727270249E-2</v>
      </c>
      <c r="S190" s="51"/>
      <c r="T190" s="315">
        <f t="shared" si="184"/>
        <v>52.354020132501105</v>
      </c>
      <c r="U190" s="315">
        <f t="shared" si="217"/>
        <v>2.8486720792052722E-2</v>
      </c>
      <c r="V190" s="350">
        <f t="shared" si="185"/>
        <v>8.0030599056816585E-6</v>
      </c>
      <c r="W190" s="350">
        <f t="shared" si="152"/>
        <v>1.0374951235241196E-5</v>
      </c>
      <c r="X190" s="350">
        <f t="shared" si="186"/>
        <v>1.3102998931067732E-5</v>
      </c>
      <c r="Y190" s="360">
        <f t="shared" si="187"/>
        <v>52.365578622228377</v>
      </c>
      <c r="Z190" s="350">
        <f t="shared" si="188"/>
        <v>8.0009667655237905E-6</v>
      </c>
      <c r="AA190" s="350">
        <f t="shared" si="189"/>
        <v>1.0376565511022706E-5</v>
      </c>
      <c r="AB190" s="350">
        <f t="shared" si="190"/>
        <v>8.0009667655237905E-6</v>
      </c>
      <c r="AC190" s="350">
        <f t="shared" si="191"/>
        <v>1.0376565511022706E-5</v>
      </c>
      <c r="AD190" s="354">
        <f t="shared" si="153"/>
        <v>52.365578622228369</v>
      </c>
      <c r="AE190" s="354" t="str">
        <f t="shared" si="219"/>
        <v/>
      </c>
      <c r="AF190" s="354">
        <f t="shared" si="219"/>
        <v>52.365578622228369</v>
      </c>
      <c r="AG190" s="354" t="str">
        <f t="shared" si="219"/>
        <v/>
      </c>
      <c r="AH190" s="354" t="str">
        <f t="shared" si="219"/>
        <v/>
      </c>
      <c r="AI190" s="348">
        <f t="shared" si="218"/>
        <v>-1.9199796096927457E-2</v>
      </c>
      <c r="AJ190" s="355">
        <f t="shared" si="192"/>
        <v>1.3102998931067732E-5</v>
      </c>
      <c r="AK190" s="359">
        <f t="shared" si="193"/>
        <v>158.7377386717709</v>
      </c>
      <c r="AL190" s="355">
        <f t="shared" si="194"/>
        <v>7.3773867177089864E-2</v>
      </c>
      <c r="AM190" s="335">
        <f t="shared" si="195"/>
        <v>-18.784224936420152</v>
      </c>
      <c r="AN190" s="351">
        <f t="shared" si="154"/>
        <v>2.4315786070398788</v>
      </c>
      <c r="AQ190" s="266">
        <f t="shared" si="155"/>
        <v>22.980664100174995</v>
      </c>
      <c r="AR190" s="283">
        <f t="shared" si="156"/>
        <v>4.2496972721688095</v>
      </c>
      <c r="BL190" s="258">
        <v>0.82935935258865356</v>
      </c>
      <c r="BM190" s="260">
        <v>73.249519348144531</v>
      </c>
      <c r="BN190">
        <v>4.4486231803894043</v>
      </c>
      <c r="BO190" s="258">
        <v>5.5640430450439453</v>
      </c>
      <c r="BP190" s="258">
        <v>132.69480895996094</v>
      </c>
      <c r="BQ190" s="260">
        <v>33.628833770751953</v>
      </c>
      <c r="BR190" s="258">
        <v>33.498809814453125</v>
      </c>
      <c r="BT190" s="258">
        <v>67.85260009765625</v>
      </c>
      <c r="BU190" s="258">
        <v>15.259021759033203</v>
      </c>
      <c r="BV190" s="258">
        <v>5.9121994972229004</v>
      </c>
      <c r="BW190" s="258">
        <v>81.788360595703125</v>
      </c>
      <c r="BX190" s="258">
        <v>64.790054321289063</v>
      </c>
      <c r="BY190" s="258">
        <v>17.598737716674805</v>
      </c>
      <c r="BZ190" s="258">
        <v>3.8569924831390381</v>
      </c>
      <c r="CA190" s="258">
        <v>285.95407104492187</v>
      </c>
      <c r="CC190" s="283">
        <f t="shared" si="157"/>
        <v>14.093965530395508</v>
      </c>
      <c r="CD190" s="283">
        <f t="shared" si="158"/>
        <v>6.8156962394714355</v>
      </c>
      <c r="CF190" s="283">
        <f t="shared" si="196"/>
        <v>22.980664100174995</v>
      </c>
      <c r="CG190" s="272">
        <f t="shared" si="159"/>
        <v>25.33684222510502</v>
      </c>
      <c r="CH190" s="283">
        <f t="shared" si="197"/>
        <v>18.485964353681322</v>
      </c>
      <c r="CI190" s="272">
        <f t="shared" si="160"/>
        <v>6.9458311352093602</v>
      </c>
      <c r="CJ190" s="283">
        <f t="shared" si="198"/>
        <v>1.3092583240469387E-2</v>
      </c>
      <c r="CK190" s="283">
        <f t="shared" si="199"/>
        <v>18.484379983721844</v>
      </c>
      <c r="CL190" s="283">
        <f t="shared" si="200"/>
        <v>0.24202211254288783</v>
      </c>
      <c r="CM190" s="283">
        <f t="shared" si="201"/>
        <v>24.280916566130443</v>
      </c>
      <c r="CN190" s="283">
        <f t="shared" si="202"/>
        <v>0.24202211254288783</v>
      </c>
      <c r="CO190" s="283">
        <f t="shared" si="161"/>
        <v>-105.12206756689574</v>
      </c>
      <c r="CP190" s="268">
        <f t="shared" si="162"/>
        <v>158</v>
      </c>
      <c r="CQ190" s="283">
        <f t="shared" si="203"/>
        <v>5.2877932433104258</v>
      </c>
      <c r="CR190" s="283">
        <f t="shared" si="204"/>
        <v>27.705732994951727</v>
      </c>
      <c r="CS190" s="283">
        <f t="shared" si="205"/>
        <v>1.5011059373892941</v>
      </c>
      <c r="CT190" s="283">
        <f t="shared" si="206"/>
        <v>-94.592388163804173</v>
      </c>
      <c r="CU190" s="283">
        <f t="shared" si="163"/>
        <v>-10.529679403091592</v>
      </c>
      <c r="CV190" s="283">
        <f t="shared" si="207"/>
        <v>14.747032059690842</v>
      </c>
      <c r="CW190" s="283">
        <f t="shared" si="208"/>
        <v>18.478822751648668</v>
      </c>
      <c r="CX190" s="283">
        <f t="shared" si="209"/>
        <v>0.51379742966269548</v>
      </c>
      <c r="CZ190" s="283">
        <f t="shared" si="164"/>
        <v>14720</v>
      </c>
      <c r="DA190" s="283">
        <f t="shared" si="165"/>
        <v>1.3384469977784992E+22</v>
      </c>
      <c r="DB190" s="283">
        <f t="shared" si="166"/>
        <v>1.2268424931829623E+22</v>
      </c>
      <c r="DC190" s="286">
        <f t="shared" si="210"/>
        <v>9.0927105827343693E+17</v>
      </c>
      <c r="DD190" s="286">
        <f t="shared" si="167"/>
        <v>8.334527806949472E+17</v>
      </c>
      <c r="DE190" s="282">
        <f t="shared" si="211"/>
        <v>5.4442825669236722E-5</v>
      </c>
      <c r="DF190" s="282">
        <f t="shared" si="168"/>
        <v>4.6260084665537081E-5</v>
      </c>
      <c r="DG190" s="283">
        <f t="shared" si="212"/>
        <v>40.354565741757028</v>
      </c>
      <c r="DH190" s="283">
        <f t="shared" si="213"/>
        <v>7.1442401276227834E-5</v>
      </c>
      <c r="DL190" s="258">
        <v>61.348590850830078</v>
      </c>
      <c r="DM190" s="258">
        <v>6.9174232482910156</v>
      </c>
      <c r="DN190" s="258">
        <v>3488</v>
      </c>
      <c r="DO190" s="258">
        <v>1.7024875176756144E+22</v>
      </c>
      <c r="DP190" s="258">
        <v>7.8022271045882914E+21</v>
      </c>
      <c r="DR190" s="50">
        <v>97</v>
      </c>
      <c r="DS190" s="46">
        <v>0.18337199365156878</v>
      </c>
      <c r="DT190" s="46">
        <v>0.15822243926260529</v>
      </c>
      <c r="DU190" s="46">
        <v>0.18410450494445121</v>
      </c>
      <c r="DV190" s="51">
        <v>0.15443779758271273</v>
      </c>
      <c r="DW190" s="287">
        <f t="shared" si="214"/>
        <v>0.24219749862861878</v>
      </c>
      <c r="DX190" s="287">
        <f t="shared" si="169"/>
        <v>95.442088067211856</v>
      </c>
      <c r="DY190" s="281">
        <f t="shared" si="170"/>
        <v>40.674830577424466</v>
      </c>
      <c r="DZ190" s="287">
        <f t="shared" si="171"/>
        <v>40.789251694705364</v>
      </c>
      <c r="EA190" s="287">
        <f t="shared" si="172"/>
        <v>40.710185663799024</v>
      </c>
      <c r="EB190" s="287">
        <f t="shared" si="173"/>
        <v>40.602784836482897</v>
      </c>
      <c r="EC190" s="287">
        <f t="shared" si="174"/>
        <v>40.538771782085291</v>
      </c>
      <c r="ED190" s="287">
        <f t="shared" si="215"/>
        <v>-0.85326465385767136</v>
      </c>
      <c r="EE190" s="287">
        <f t="shared" si="175"/>
        <v>7.906603090633979E-2</v>
      </c>
      <c r="EF190" s="287">
        <f t="shared" si="176"/>
        <v>0.18646685822246667</v>
      </c>
      <c r="EG190" s="287">
        <f t="shared" si="177"/>
        <v>0.18646685822246667</v>
      </c>
      <c r="EH190" s="281">
        <f t="shared" si="216"/>
        <v>-3.5355086374558198E-2</v>
      </c>
      <c r="EI190" s="281">
        <f t="shared" si="178"/>
        <v>7.2045740941568681E-2</v>
      </c>
      <c r="EJ190" s="281">
        <f t="shared" si="179"/>
        <v>0.13605879533917431</v>
      </c>
    </row>
    <row r="191" spans="3:140" x14ac:dyDescent="0.25">
      <c r="C191" s="50">
        <f t="shared" si="180"/>
        <v>159</v>
      </c>
      <c r="D191" s="51">
        <v>4.625253155002647</v>
      </c>
      <c r="E191" s="260">
        <f t="shared" si="181"/>
        <v>13.30271016122804</v>
      </c>
      <c r="F191" s="265">
        <f t="shared" si="182"/>
        <v>11.966141210357462</v>
      </c>
      <c r="G191" s="265">
        <f t="shared" si="183"/>
        <v>-2.4848958584387159E-3</v>
      </c>
      <c r="H191" s="50">
        <v>13.986053466796875</v>
      </c>
      <c r="I191" s="216">
        <v>4.9846138954162598</v>
      </c>
      <c r="J191" s="50">
        <v>15296</v>
      </c>
      <c r="K191" s="46">
        <v>3</v>
      </c>
      <c r="L191" s="46">
        <v>1.3845645616609522E+22</v>
      </c>
      <c r="M191" s="46">
        <v>1.2602200800428877E+22</v>
      </c>
      <c r="N191" s="46">
        <v>239</v>
      </c>
      <c r="O191" s="46">
        <v>64</v>
      </c>
      <c r="P191" s="46">
        <v>0.36617225172434842</v>
      </c>
      <c r="Q191" s="46">
        <v>0.47128120612830371</v>
      </c>
      <c r="R191" s="46">
        <v>-2.6105342468705217E-3</v>
      </c>
      <c r="S191" s="51"/>
      <c r="T191" s="315">
        <f t="shared" si="184"/>
        <v>52.153797348371327</v>
      </c>
      <c r="U191" s="315">
        <f t="shared" si="217"/>
        <v>-0.20022278412977812</v>
      </c>
      <c r="V191" s="350">
        <f t="shared" si="185"/>
        <v>7.9796951648437167E-6</v>
      </c>
      <c r="W191" s="350">
        <f t="shared" si="152"/>
        <v>1.0270249436199087E-5</v>
      </c>
      <c r="X191" s="350">
        <f t="shared" si="186"/>
        <v>1.3005904751518744E-5</v>
      </c>
      <c r="Y191" s="360">
        <f t="shared" si="187"/>
        <v>52.156407882618197</v>
      </c>
      <c r="Z191" s="350">
        <f t="shared" si="188"/>
        <v>7.9792272191650422E-6</v>
      </c>
      <c r="AA191" s="350">
        <f t="shared" si="189"/>
        <v>1.027061299974415E-5</v>
      </c>
      <c r="AB191" s="350">
        <f t="shared" si="190"/>
        <v>7.9792272191650422E-6</v>
      </c>
      <c r="AC191" s="350">
        <f t="shared" si="191"/>
        <v>1.027061299974415E-5</v>
      </c>
      <c r="AD191" s="354">
        <f t="shared" si="153"/>
        <v>52.156407882618204</v>
      </c>
      <c r="AE191" s="354" t="str">
        <f t="shared" si="219"/>
        <v/>
      </c>
      <c r="AF191" s="354">
        <f t="shared" si="219"/>
        <v>52.156407882618204</v>
      </c>
      <c r="AG191" s="354" t="str">
        <f t="shared" si="219"/>
        <v/>
      </c>
      <c r="AH191" s="354" t="str">
        <f t="shared" si="219"/>
        <v/>
      </c>
      <c r="AI191" s="348">
        <f t="shared" si="218"/>
        <v>-0.20917073961016541</v>
      </c>
      <c r="AJ191" s="355">
        <f t="shared" si="192"/>
        <v>1.3005904751518744E-5</v>
      </c>
      <c r="AK191" s="359">
        <f t="shared" si="193"/>
        <v>154.87797825116081</v>
      </c>
      <c r="AL191" s="355">
        <f t="shared" si="194"/>
        <v>-0.4122021748839188</v>
      </c>
      <c r="AM191" s="335">
        <f t="shared" si="195"/>
        <v>-18.848827665517447</v>
      </c>
      <c r="AN191" s="351">
        <f t="shared" si="154"/>
        <v>2.3669758779425853</v>
      </c>
      <c r="AQ191" s="266">
        <f t="shared" si="155"/>
        <v>22.913903683132975</v>
      </c>
      <c r="AR191" s="283">
        <f t="shared" si="156"/>
        <v>2.0810938599270585</v>
      </c>
      <c r="BL191" s="258">
        <v>1.841490626335144</v>
      </c>
      <c r="BM191" s="260">
        <v>74.679153442382813</v>
      </c>
      <c r="BN191">
        <v>9.3913974761962891</v>
      </c>
      <c r="BO191" s="258">
        <v>3.6533310413360596</v>
      </c>
      <c r="BP191" s="258">
        <v>132.91484069824219</v>
      </c>
      <c r="BQ191" s="260">
        <v>125.02596282958984</v>
      </c>
      <c r="BR191" s="258">
        <v>25.209478378295898</v>
      </c>
      <c r="BT191" s="258">
        <v>67.567436218261719</v>
      </c>
      <c r="BU191" s="258">
        <v>15.869382858276367</v>
      </c>
      <c r="BV191" s="258">
        <v>5.9029221534729004</v>
      </c>
      <c r="BW191" s="258">
        <v>80.160728454589844</v>
      </c>
      <c r="BX191" s="258">
        <v>64.387702941894531</v>
      </c>
      <c r="BY191" s="258">
        <v>18.514280319213867</v>
      </c>
      <c r="BZ191" s="258">
        <v>3.8052339553833008</v>
      </c>
      <c r="CA191" s="258">
        <v>291.44732666015625</v>
      </c>
      <c r="CC191" s="283">
        <f t="shared" si="157"/>
        <v>13.986053466796875</v>
      </c>
      <c r="CD191" s="283">
        <f t="shared" si="158"/>
        <v>4.9846138954162598</v>
      </c>
      <c r="CF191" s="283">
        <f t="shared" si="196"/>
        <v>22.913903683132975</v>
      </c>
      <c r="CG191" s="272">
        <f t="shared" si="159"/>
        <v>25.331590442416022</v>
      </c>
      <c r="CH191" s="283">
        <f t="shared" si="197"/>
        <v>18.47479049270396</v>
      </c>
      <c r="CI191" s="272">
        <f t="shared" si="160"/>
        <v>7.4722632855642388</v>
      </c>
      <c r="CJ191" s="283">
        <f t="shared" si="198"/>
        <v>1.4084884466170405E-2</v>
      </c>
      <c r="CK191" s="283">
        <f t="shared" si="199"/>
        <v>18.472957971854132</v>
      </c>
      <c r="CL191" s="283">
        <f t="shared" si="200"/>
        <v>0.26020668595472707</v>
      </c>
      <c r="CM191" s="283">
        <f t="shared" si="201"/>
        <v>24.269494554262732</v>
      </c>
      <c r="CN191" s="283">
        <f t="shared" si="202"/>
        <v>0.26020668595472707</v>
      </c>
      <c r="CO191" s="283">
        <f t="shared" si="161"/>
        <v>-102.12257104838741</v>
      </c>
      <c r="CP191" s="268">
        <f t="shared" si="162"/>
        <v>159</v>
      </c>
      <c r="CQ191" s="283">
        <f t="shared" si="203"/>
        <v>5.687742895161259</v>
      </c>
      <c r="CR191" s="283">
        <f t="shared" si="204"/>
        <v>27.701713833122533</v>
      </c>
      <c r="CS191" s="283">
        <f t="shared" si="205"/>
        <v>1.5020138312603128</v>
      </c>
      <c r="CT191" s="283">
        <f t="shared" si="206"/>
        <v>-91.818883032456256</v>
      </c>
      <c r="CU191" s="283">
        <f t="shared" si="163"/>
        <v>-10.303688015931158</v>
      </c>
      <c r="CV191" s="283">
        <f t="shared" si="207"/>
        <v>14.869631198406884</v>
      </c>
      <c r="CW191" s="283">
        <f t="shared" si="208"/>
        <v>18.467534050595802</v>
      </c>
      <c r="CX191" s="283">
        <f t="shared" si="209"/>
        <v>0.51775461310279725</v>
      </c>
      <c r="CZ191" s="283">
        <f t="shared" si="164"/>
        <v>15296</v>
      </c>
      <c r="DA191" s="283">
        <f t="shared" si="165"/>
        <v>1.3845645616609522E+22</v>
      </c>
      <c r="DB191" s="283">
        <f t="shared" si="166"/>
        <v>1.2602200800428877E+22</v>
      </c>
      <c r="DC191" s="286">
        <f t="shared" si="210"/>
        <v>9.051808065252041E+17</v>
      </c>
      <c r="DD191" s="286">
        <f t="shared" si="167"/>
        <v>8.2388865065565363E+17</v>
      </c>
      <c r="DE191" s="282">
        <f t="shared" si="211"/>
        <v>5.4224022552724683E-5</v>
      </c>
      <c r="DF191" s="282">
        <f t="shared" si="168"/>
        <v>4.5748462988404867E-5</v>
      </c>
      <c r="DG191" s="283">
        <f t="shared" si="212"/>
        <v>40.154113284355688</v>
      </c>
      <c r="DH191" s="283">
        <f t="shared" si="213"/>
        <v>7.0944812971772967E-5</v>
      </c>
      <c r="DL191" s="258">
        <v>60.731395721435547</v>
      </c>
      <c r="DM191" s="258">
        <v>7.3243303298950195</v>
      </c>
      <c r="DN191" s="258">
        <v>3744</v>
      </c>
      <c r="DO191" s="258">
        <v>1.8085002676504038E+22</v>
      </c>
      <c r="DP191" s="258">
        <v>8.30317914226144E+21</v>
      </c>
      <c r="DR191" s="50">
        <v>96</v>
      </c>
      <c r="DS191" s="46">
        <v>0.18190697106580392</v>
      </c>
      <c r="DT191" s="46">
        <v>0.1561469905994384</v>
      </c>
      <c r="DU191" s="46">
        <v>0.17824441460139176</v>
      </c>
      <c r="DV191" s="51">
        <v>0.151507752411183</v>
      </c>
      <c r="DW191" s="287">
        <f t="shared" si="214"/>
        <v>0.23973324507793309</v>
      </c>
      <c r="DX191" s="287">
        <f t="shared" si="169"/>
        <v>94.471006591407161</v>
      </c>
      <c r="DY191" s="281">
        <f t="shared" si="170"/>
        <v>40.664034668599598</v>
      </c>
      <c r="DZ191" s="287">
        <f t="shared" si="171"/>
        <v>40.642437210495451</v>
      </c>
      <c r="EA191" s="287">
        <f t="shared" si="172"/>
        <v>40.699884126692112</v>
      </c>
      <c r="EB191" s="287">
        <f t="shared" si="173"/>
        <v>40.586669611272058</v>
      </c>
      <c r="EC191" s="287">
        <f t="shared" si="174"/>
        <v>40.513880474941779</v>
      </c>
      <c r="ED191" s="287">
        <f t="shared" si="215"/>
        <v>-1.0000791380675835</v>
      </c>
      <c r="EE191" s="287">
        <f t="shared" si="175"/>
        <v>-5.7446916196660425E-2</v>
      </c>
      <c r="EF191" s="287">
        <f t="shared" si="176"/>
        <v>5.5767599223393916E-2</v>
      </c>
      <c r="EG191" s="287">
        <f t="shared" si="177"/>
        <v>5.5767599223393916E-2</v>
      </c>
      <c r="EH191" s="281">
        <f t="shared" si="216"/>
        <v>-3.5849458092513942E-2</v>
      </c>
      <c r="EI191" s="281">
        <f t="shared" si="178"/>
        <v>7.7365057327540399E-2</v>
      </c>
      <c r="EJ191" s="281">
        <f t="shared" si="179"/>
        <v>0.15015419365781923</v>
      </c>
    </row>
    <row r="192" spans="3:140" x14ac:dyDescent="0.25">
      <c r="C192" s="50">
        <f t="shared" si="180"/>
        <v>160</v>
      </c>
      <c r="D192" s="51">
        <v>3.1376606097042563</v>
      </c>
      <c r="E192" s="260">
        <f t="shared" si="181"/>
        <v>9.9321193120802018</v>
      </c>
      <c r="F192" s="265">
        <f t="shared" si="182"/>
        <v>11.963805989220617</v>
      </c>
      <c r="G192" s="265">
        <f t="shared" si="183"/>
        <v>-2.1864151057982761E-3</v>
      </c>
      <c r="H192" s="50">
        <v>13.919157981872559</v>
      </c>
      <c r="I192" s="216">
        <v>8.7485055923461914</v>
      </c>
      <c r="J192" s="50">
        <v>14528</v>
      </c>
      <c r="K192" s="46">
        <v>3</v>
      </c>
      <c r="L192" s="46">
        <v>1.3001694197560629E+22</v>
      </c>
      <c r="M192" s="46">
        <v>1.200728422634523E+22</v>
      </c>
      <c r="N192" s="46">
        <v>227</v>
      </c>
      <c r="O192" s="46">
        <v>64</v>
      </c>
      <c r="P192" s="46">
        <v>0.3431605932979308</v>
      </c>
      <c r="Q192" s="46">
        <v>0.44735396447537079</v>
      </c>
      <c r="R192" s="46">
        <v>-1.5755139792938522E-2</v>
      </c>
      <c r="S192" s="51"/>
      <c r="T192" s="315">
        <f t="shared" si="184"/>
        <v>52.50856020492062</v>
      </c>
      <c r="U192" s="315">
        <f t="shared" si="217"/>
        <v>0.35476285654929285</v>
      </c>
      <c r="V192" s="350">
        <f t="shared" si="185"/>
        <v>7.8735451839650053E-6</v>
      </c>
      <c r="W192" s="350">
        <f t="shared" si="152"/>
        <v>1.0264178700334316E-5</v>
      </c>
      <c r="X192" s="350">
        <f t="shared" si="186"/>
        <v>1.2936231219189582E-5</v>
      </c>
      <c r="Y192" s="360">
        <f t="shared" si="187"/>
        <v>52.524315344713557</v>
      </c>
      <c r="Z192" s="350">
        <f t="shared" si="188"/>
        <v>7.8707224520808768E-6</v>
      </c>
      <c r="AA192" s="350">
        <f t="shared" si="189"/>
        <v>1.0266343372332973E-5</v>
      </c>
      <c r="AB192" s="350">
        <f t="shared" si="190"/>
        <v>7.8707224520808768E-6</v>
      </c>
      <c r="AC192" s="350">
        <f t="shared" si="191"/>
        <v>1.0266343372332973E-5</v>
      </c>
      <c r="AD192" s="354">
        <f t="shared" si="153"/>
        <v>52.524315344713564</v>
      </c>
      <c r="AE192" s="354" t="str">
        <f t="shared" ref="AE192:AH211" si="220">IF($K192=AE$29,$AD192,"")</f>
        <v/>
      </c>
      <c r="AF192" s="354">
        <f t="shared" si="220"/>
        <v>52.524315344713564</v>
      </c>
      <c r="AG192" s="354" t="str">
        <f t="shared" si="220"/>
        <v/>
      </c>
      <c r="AH192" s="354" t="str">
        <f t="shared" si="220"/>
        <v/>
      </c>
      <c r="AI192" s="348">
        <f t="shared" si="218"/>
        <v>0.36790746209535996</v>
      </c>
      <c r="AJ192" s="355">
        <f t="shared" si="192"/>
        <v>1.2936231219189582E-5</v>
      </c>
      <c r="AK192" s="359">
        <f t="shared" si="193"/>
        <v>161.66685638626382</v>
      </c>
      <c r="AL192" s="355">
        <f t="shared" si="194"/>
        <v>0.16668563862638167</v>
      </c>
      <c r="AM192" s="335">
        <f t="shared" si="195"/>
        <v>-18.89548365932373</v>
      </c>
      <c r="AN192" s="351">
        <f t="shared" si="154"/>
        <v>2.3203198841363042</v>
      </c>
      <c r="AQ192" s="266">
        <f t="shared" si="155"/>
        <v>22.872259281802751</v>
      </c>
      <c r="AR192" s="283">
        <f t="shared" si="156"/>
        <v>5.5074644886704149</v>
      </c>
      <c r="BL192" s="258">
        <v>1.3239371776580811</v>
      </c>
      <c r="BM192" s="260">
        <v>66.196792602539063</v>
      </c>
      <c r="BN192">
        <v>7.5236859321594238</v>
      </c>
      <c r="BO192" s="258">
        <v>3.9237706661224365</v>
      </c>
      <c r="BP192" s="258">
        <v>132.76773071289062</v>
      </c>
      <c r="BQ192" s="260">
        <v>112.31746673583984</v>
      </c>
      <c r="BR192" s="258">
        <v>17.734243392944336</v>
      </c>
      <c r="BT192" s="258">
        <v>67.110397338867188</v>
      </c>
      <c r="BU192" s="258">
        <v>16.886650085449219</v>
      </c>
      <c r="BV192" s="258">
        <v>5.856290340423584</v>
      </c>
      <c r="BW192" s="258">
        <v>78.533096313476562</v>
      </c>
      <c r="BX192" s="258">
        <v>64.1259765625</v>
      </c>
      <c r="BY192" s="258">
        <v>18.107372283935547</v>
      </c>
      <c r="BZ192" s="258">
        <v>3.8345310688018799</v>
      </c>
      <c r="CA192" s="258">
        <v>296.43194580078125</v>
      </c>
      <c r="CC192" s="283">
        <f t="shared" si="157"/>
        <v>13.919157981872559</v>
      </c>
      <c r="CD192" s="283">
        <f t="shared" si="158"/>
        <v>8.7485055923461914</v>
      </c>
      <c r="CF192" s="283">
        <f t="shared" si="196"/>
        <v>22.872259281802751</v>
      </c>
      <c r="CG192" s="272">
        <f t="shared" si="159"/>
        <v>25.326635281373466</v>
      </c>
      <c r="CH192" s="283">
        <f t="shared" si="197"/>
        <v>18.464253926127803</v>
      </c>
      <c r="CI192" s="272">
        <f t="shared" si="160"/>
        <v>7.997627347511397</v>
      </c>
      <c r="CJ192" s="283">
        <f t="shared" si="198"/>
        <v>1.5075172392654377E-2</v>
      </c>
      <c r="CK192" s="283">
        <f t="shared" si="199"/>
        <v>18.462155865093575</v>
      </c>
      <c r="CL192" s="283">
        <f t="shared" si="200"/>
        <v>0.27834126808099485</v>
      </c>
      <c r="CM192" s="283">
        <f t="shared" si="201"/>
        <v>24.258692447502174</v>
      </c>
      <c r="CN192" s="283">
        <f t="shared" si="202"/>
        <v>0.27834126808099485</v>
      </c>
      <c r="CO192" s="283">
        <f t="shared" si="161"/>
        <v>-99.131859740474809</v>
      </c>
      <c r="CP192" s="268">
        <f t="shared" si="162"/>
        <v>160</v>
      </c>
      <c r="CQ192" s="283">
        <f t="shared" si="203"/>
        <v>6.0868140259525187</v>
      </c>
      <c r="CR192" s="283">
        <f t="shared" si="204"/>
        <v>27.697919481040437</v>
      </c>
      <c r="CS192" s="283">
        <f t="shared" si="205"/>
        <v>1.50287095057825</v>
      </c>
      <c r="CT192" s="283">
        <f t="shared" si="206"/>
        <v>-89.057672183688254</v>
      </c>
      <c r="CU192" s="283">
        <f t="shared" si="163"/>
        <v>-10.074187556786541</v>
      </c>
      <c r="CV192" s="283">
        <f t="shared" si="207"/>
        <v>14.992581244321345</v>
      </c>
      <c r="CW192" s="283">
        <f t="shared" si="208"/>
        <v>18.456881202875223</v>
      </c>
      <c r="CX192" s="283">
        <f t="shared" si="209"/>
        <v>0.52173682204467398</v>
      </c>
      <c r="CZ192" s="283">
        <f t="shared" si="164"/>
        <v>14528</v>
      </c>
      <c r="DA192" s="283">
        <f t="shared" si="165"/>
        <v>1.3001694197560629E+22</v>
      </c>
      <c r="DB192" s="283">
        <f t="shared" si="166"/>
        <v>1.200728422634523E+22</v>
      </c>
      <c r="DC192" s="286">
        <f t="shared" si="210"/>
        <v>8.9494040456777459E+17</v>
      </c>
      <c r="DD192" s="286">
        <f t="shared" si="167"/>
        <v>8.264925816592256E+17</v>
      </c>
      <c r="DE192" s="282">
        <f t="shared" si="211"/>
        <v>5.3676224519611045E-5</v>
      </c>
      <c r="DF192" s="282">
        <f t="shared" si="168"/>
        <v>4.5887757157525394E-5</v>
      </c>
      <c r="DG192" s="283">
        <f t="shared" si="212"/>
        <v>40.527103325629902</v>
      </c>
      <c r="DH192" s="283">
        <f t="shared" si="213"/>
        <v>7.0617443564800035E-5</v>
      </c>
      <c r="DL192" s="258">
        <v>60.418891906738281</v>
      </c>
      <c r="DM192" s="258">
        <v>7.4260573387145996</v>
      </c>
      <c r="DN192" s="258">
        <v>3744</v>
      </c>
      <c r="DO192" s="258">
        <v>1.7989885200996476E+22</v>
      </c>
      <c r="DP192" s="258">
        <v>8.2657086216069469E+21</v>
      </c>
      <c r="DR192" s="50">
        <v>95</v>
      </c>
      <c r="DS192" s="46">
        <v>0.17983152240263703</v>
      </c>
      <c r="DT192" s="46">
        <v>0.15407154193627151</v>
      </c>
      <c r="DU192" s="46">
        <v>0.17702356244658771</v>
      </c>
      <c r="DV192" s="51">
        <v>0.14882187767061408</v>
      </c>
      <c r="DW192" s="287">
        <f t="shared" si="214"/>
        <v>0.23680670700862849</v>
      </c>
      <c r="DX192" s="287">
        <f t="shared" si="169"/>
        <v>93.317753953687273</v>
      </c>
      <c r="DY192" s="281">
        <f t="shared" si="170"/>
        <v>40.653360610400497</v>
      </c>
      <c r="DZ192" s="287">
        <f t="shared" si="171"/>
        <v>40.588478947737222</v>
      </c>
      <c r="EA192" s="287">
        <f t="shared" si="172"/>
        <v>40.689515145238587</v>
      </c>
      <c r="EB192" s="287">
        <f t="shared" si="173"/>
        <v>40.570408583353185</v>
      </c>
      <c r="EC192" s="287">
        <f t="shared" si="174"/>
        <v>40.488709452485047</v>
      </c>
      <c r="ED192" s="287">
        <f t="shared" si="215"/>
        <v>-1.0540374008258127</v>
      </c>
      <c r="EE192" s="287">
        <f t="shared" si="175"/>
        <v>-0.10103619750136517</v>
      </c>
      <c r="EF192" s="287">
        <f t="shared" si="176"/>
        <v>1.8070364384037418E-2</v>
      </c>
      <c r="EG192" s="287">
        <f t="shared" si="177"/>
        <v>1.8070364384037418E-2</v>
      </c>
      <c r="EH192" s="281">
        <f t="shared" si="216"/>
        <v>-3.6154534838090058E-2</v>
      </c>
      <c r="EI192" s="281">
        <f t="shared" si="178"/>
        <v>8.2952027047312527E-2</v>
      </c>
      <c r="EJ192" s="281">
        <f t="shared" si="179"/>
        <v>0.1646511579154506</v>
      </c>
    </row>
    <row r="193" spans="3:140" x14ac:dyDescent="0.25">
      <c r="C193" s="50">
        <f t="shared" si="180"/>
        <v>161</v>
      </c>
      <c r="D193" s="51">
        <v>4.579370973184794</v>
      </c>
      <c r="E193" s="260">
        <f t="shared" si="181"/>
        <v>13.216116539831596</v>
      </c>
      <c r="F193" s="265">
        <f t="shared" si="182"/>
        <v>11.961766632708464</v>
      </c>
      <c r="G193" s="265">
        <f t="shared" si="183"/>
        <v>-1.8931765868597438E-3</v>
      </c>
      <c r="H193" s="50">
        <v>13.664759635925293</v>
      </c>
      <c r="I193" s="216">
        <v>7.5277843475341797</v>
      </c>
      <c r="J193" s="50">
        <v>14720</v>
      </c>
      <c r="K193" s="46">
        <v>3</v>
      </c>
      <c r="L193" s="46">
        <v>1.2960188390066421E+22</v>
      </c>
      <c r="M193" s="46">
        <v>1.1912166750837671E+22</v>
      </c>
      <c r="N193" s="46">
        <v>230</v>
      </c>
      <c r="O193" s="46">
        <v>64</v>
      </c>
      <c r="P193" s="46">
        <v>0.34236708783495085</v>
      </c>
      <c r="Q193" s="46">
        <v>0.44411890374168345</v>
      </c>
      <c r="R193" s="46">
        <v>-1.1558489727270249E-2</v>
      </c>
      <c r="S193" s="51"/>
      <c r="T193" s="315">
        <f t="shared" si="184"/>
        <v>52.371708253043892</v>
      </c>
      <c r="U193" s="315">
        <f t="shared" si="217"/>
        <v>-0.13685195187672861</v>
      </c>
      <c r="V193" s="350">
        <f t="shared" si="185"/>
        <v>7.7528778948131986E-6</v>
      </c>
      <c r="W193" s="350">
        <f t="shared" si="152"/>
        <v>1.0057040392701164E-5</v>
      </c>
      <c r="X193" s="350">
        <f t="shared" si="186"/>
        <v>1.2698471447867493E-5</v>
      </c>
      <c r="Y193" s="360">
        <f t="shared" si="187"/>
        <v>52.383266742771163</v>
      </c>
      <c r="Z193" s="350">
        <f t="shared" si="188"/>
        <v>7.7508488930769265E-6</v>
      </c>
      <c r="AA193" s="350">
        <f t="shared" si="189"/>
        <v>1.0058604204808643E-5</v>
      </c>
      <c r="AB193" s="350">
        <f t="shared" si="190"/>
        <v>7.7508488930769265E-6</v>
      </c>
      <c r="AC193" s="350">
        <f t="shared" si="191"/>
        <v>1.0058604204808643E-5</v>
      </c>
      <c r="AD193" s="354">
        <f t="shared" si="153"/>
        <v>52.383266742771163</v>
      </c>
      <c r="AE193" s="354" t="str">
        <f t="shared" si="220"/>
        <v/>
      </c>
      <c r="AF193" s="354">
        <f t="shared" si="220"/>
        <v>52.383266742771163</v>
      </c>
      <c r="AG193" s="354" t="str">
        <f t="shared" si="220"/>
        <v/>
      </c>
      <c r="AH193" s="354" t="str">
        <f t="shared" si="220"/>
        <v/>
      </c>
      <c r="AI193" s="348">
        <f t="shared" si="218"/>
        <v>-0.14104860194240132</v>
      </c>
      <c r="AJ193" s="355">
        <f t="shared" si="192"/>
        <v>1.2698471447867493E-5</v>
      </c>
      <c r="AK193" s="359">
        <f t="shared" si="193"/>
        <v>159.06413187434453</v>
      </c>
      <c r="AL193" s="355">
        <f t="shared" si="194"/>
        <v>-0.19358681256554747</v>
      </c>
      <c r="AM193" s="335">
        <f t="shared" si="195"/>
        <v>-19.056610112137676</v>
      </c>
      <c r="AN193" s="351">
        <f t="shared" si="154"/>
        <v>2.1591934313223544</v>
      </c>
      <c r="AQ193" s="266">
        <f t="shared" si="155"/>
        <v>22.712039936513012</v>
      </c>
      <c r="AR193" s="283">
        <f t="shared" si="156"/>
        <v>3.9492221756718351</v>
      </c>
      <c r="BL193" s="258">
        <v>0.68707960844039917</v>
      </c>
      <c r="BM193" s="260">
        <v>59.618736267089844</v>
      </c>
      <c r="BN193">
        <v>11.827807426452637</v>
      </c>
      <c r="BO193" s="258">
        <v>3.6490576267242432</v>
      </c>
      <c r="BP193" s="258">
        <v>132.1962890625</v>
      </c>
      <c r="BQ193" s="260">
        <v>158.15884399414062</v>
      </c>
      <c r="BR193" s="258">
        <v>65.132987976074219</v>
      </c>
      <c r="BT193" s="258">
        <v>66.528358459472656</v>
      </c>
      <c r="BU193" s="258">
        <v>15.971109390258789</v>
      </c>
      <c r="BV193" s="258">
        <v>5.7923245429992676</v>
      </c>
      <c r="BW193" s="258">
        <v>85.145339965820313</v>
      </c>
      <c r="BX193" s="258">
        <v>63.723628997802734</v>
      </c>
      <c r="BY193" s="258">
        <v>18.310825347900391</v>
      </c>
      <c r="BZ193" s="258">
        <v>3.8587014675140381</v>
      </c>
      <c r="CA193" s="258">
        <v>291.24386596679687</v>
      </c>
      <c r="CC193" s="283">
        <f t="shared" si="157"/>
        <v>13.664759635925293</v>
      </c>
      <c r="CD193" s="283">
        <f t="shared" si="158"/>
        <v>7.5277843475341797</v>
      </c>
      <c r="CF193" s="283">
        <f t="shared" si="196"/>
        <v>22.712039936513012</v>
      </c>
      <c r="CG193" s="272">
        <f t="shared" si="159"/>
        <v>25.321971155348379</v>
      </c>
      <c r="CH193" s="283">
        <f t="shared" si="197"/>
        <v>18.454341701490254</v>
      </c>
      <c r="CI193" s="272">
        <f t="shared" si="160"/>
        <v>8.5219101039564151</v>
      </c>
      <c r="CJ193" s="283">
        <f t="shared" si="198"/>
        <v>1.6063422106285263E-2</v>
      </c>
      <c r="CK193" s="283">
        <f t="shared" si="199"/>
        <v>18.451960833221875</v>
      </c>
      <c r="CL193" s="283">
        <f t="shared" si="200"/>
        <v>0.29642713203768511</v>
      </c>
      <c r="CM193" s="283">
        <f t="shared" si="201"/>
        <v>24.248497415630474</v>
      </c>
      <c r="CN193" s="283">
        <f t="shared" si="202"/>
        <v>0.29642713203768511</v>
      </c>
      <c r="CO193" s="283">
        <f t="shared" si="161"/>
        <v>-96.149942626477738</v>
      </c>
      <c r="CP193" s="268">
        <f t="shared" si="162"/>
        <v>161</v>
      </c>
      <c r="CQ193" s="283">
        <f t="shared" si="203"/>
        <v>6.4850057373522265</v>
      </c>
      <c r="CR193" s="283">
        <f t="shared" si="204"/>
        <v>27.694345605154602</v>
      </c>
      <c r="CS193" s="283">
        <f t="shared" si="205"/>
        <v>1.5036781749541905</v>
      </c>
      <c r="CT193" s="283">
        <f t="shared" si="206"/>
        <v>-86.308720897378834</v>
      </c>
      <c r="CU193" s="283">
        <f t="shared" si="163"/>
        <v>-9.8412217290988906</v>
      </c>
      <c r="CV193" s="283">
        <f t="shared" si="207"/>
        <v>15.11587782709011</v>
      </c>
      <c r="CW193" s="283">
        <f t="shared" si="208"/>
        <v>18.446851246945045</v>
      </c>
      <c r="CX193" s="283">
        <f t="shared" si="209"/>
        <v>0.52574395711624311</v>
      </c>
      <c r="CZ193" s="283">
        <f t="shared" si="164"/>
        <v>14720</v>
      </c>
      <c r="DA193" s="283">
        <f t="shared" si="165"/>
        <v>1.2960188390066421E+22</v>
      </c>
      <c r="DB193" s="283">
        <f t="shared" si="166"/>
        <v>1.1912166750837671E+22</v>
      </c>
      <c r="DC193" s="286">
        <f t="shared" si="210"/>
        <v>8.8044758084690368E+17</v>
      </c>
      <c r="DD193" s="286">
        <f t="shared" si="167"/>
        <v>8.0925045861668966E+17</v>
      </c>
      <c r="DE193" s="282">
        <f t="shared" si="211"/>
        <v>5.2900948279326772E-5</v>
      </c>
      <c r="DF193" s="282">
        <f t="shared" si="168"/>
        <v>4.4965410444118126E-5</v>
      </c>
      <c r="DG193" s="283">
        <f t="shared" si="212"/>
        <v>40.3642878303164</v>
      </c>
      <c r="DH193" s="283">
        <f t="shared" si="213"/>
        <v>6.9429089474513589E-5</v>
      </c>
      <c r="DL193" s="258">
        <v>60.180606842041016</v>
      </c>
      <c r="DM193" s="258">
        <v>7.9346914291381836</v>
      </c>
      <c r="DN193" s="258">
        <v>3744</v>
      </c>
      <c r="DO193" s="258">
        <v>1.7907450055556592E+22</v>
      </c>
      <c r="DP193" s="258">
        <v>8.2524498219907416E+21</v>
      </c>
      <c r="DR193" s="50">
        <v>94</v>
      </c>
      <c r="DS193" s="46">
        <v>0.17787815895495054</v>
      </c>
      <c r="DT193" s="46">
        <v>0.15333903064338908</v>
      </c>
      <c r="DU193" s="46">
        <v>0.17360517641313636</v>
      </c>
      <c r="DV193" s="51">
        <v>0.1493102185325357</v>
      </c>
      <c r="DW193" s="287">
        <f t="shared" si="214"/>
        <v>0.23484781828208851</v>
      </c>
      <c r="DX193" s="287">
        <f t="shared" si="169"/>
        <v>92.545820174804689</v>
      </c>
      <c r="DY193" s="281">
        <f t="shared" si="170"/>
        <v>40.642804693603466</v>
      </c>
      <c r="DZ193" s="287">
        <f t="shared" si="171"/>
        <v>40.762827285859494</v>
      </c>
      <c r="EA193" s="287">
        <f t="shared" si="172"/>
        <v>40.679078719438465</v>
      </c>
      <c r="EB193" s="287">
        <f t="shared" si="173"/>
        <v>40.5540017527263</v>
      </c>
      <c r="EC193" s="287">
        <f t="shared" si="174"/>
        <v>40.463258714715096</v>
      </c>
      <c r="ED193" s="287">
        <f t="shared" si="215"/>
        <v>-0.87968906270354097</v>
      </c>
      <c r="EE193" s="287">
        <f t="shared" si="175"/>
        <v>8.3748566421029125E-2</v>
      </c>
      <c r="EF193" s="287">
        <f t="shared" si="176"/>
        <v>0.20882553313319363</v>
      </c>
      <c r="EG193" s="287">
        <f t="shared" si="177"/>
        <v>0.20882553313319363</v>
      </c>
      <c r="EH193" s="281">
        <f t="shared" si="216"/>
        <v>-3.6274025834998724E-2</v>
      </c>
      <c r="EI193" s="281">
        <f t="shared" si="178"/>
        <v>8.8802940877165781E-2</v>
      </c>
      <c r="EJ193" s="281">
        <f t="shared" si="179"/>
        <v>0.17954597888837043</v>
      </c>
    </row>
    <row r="194" spans="3:140" x14ac:dyDescent="0.25">
      <c r="C194" s="50">
        <f t="shared" si="180"/>
        <v>162</v>
      </c>
      <c r="D194" s="51">
        <v>3.9329311144684986</v>
      </c>
      <c r="E194" s="260">
        <f t="shared" si="181"/>
        <v>11.894326795633489</v>
      </c>
      <c r="F194" s="265">
        <f t="shared" si="182"/>
        <v>11.960017869045467</v>
      </c>
      <c r="G194" s="265">
        <f t="shared" si="183"/>
        <v>-1.6052389943185452E-3</v>
      </c>
      <c r="H194" s="50">
        <v>13.686732292175293</v>
      </c>
      <c r="I194" s="216">
        <v>8.4433250427246094</v>
      </c>
      <c r="J194" s="50">
        <v>15040</v>
      </c>
      <c r="K194" s="46">
        <v>3</v>
      </c>
      <c r="L194" s="46">
        <v>1.3240929060200854E+22</v>
      </c>
      <c r="M194" s="46">
        <v>1.2215966202913333E+22</v>
      </c>
      <c r="N194" s="46">
        <v>235</v>
      </c>
      <c r="O194" s="46">
        <v>64</v>
      </c>
      <c r="P194" s="46">
        <v>0.34956967588353782</v>
      </c>
      <c r="Q194" s="46">
        <v>0.45528901910517</v>
      </c>
      <c r="R194" s="46">
        <v>-5.9129598832328156E-3</v>
      </c>
      <c r="S194" s="51"/>
      <c r="T194" s="315">
        <f t="shared" si="184"/>
        <v>52.483043513851769</v>
      </c>
      <c r="U194" s="315">
        <f t="shared" si="217"/>
        <v>0.11133526080787703</v>
      </c>
      <c r="V194" s="350">
        <f t="shared" si="185"/>
        <v>7.747554873305359E-6</v>
      </c>
      <c r="W194" s="350">
        <f t="shared" si="152"/>
        <v>1.0090625423430186E-5</v>
      </c>
      <c r="X194" s="350">
        <f t="shared" si="186"/>
        <v>1.272184451842001E-5</v>
      </c>
      <c r="Y194" s="360">
        <f t="shared" si="187"/>
        <v>52.488956473735001</v>
      </c>
      <c r="Z194" s="350">
        <f t="shared" si="188"/>
        <v>7.746513473265297E-6</v>
      </c>
      <c r="AA194" s="350">
        <f t="shared" si="189"/>
        <v>1.0091424922149125E-5</v>
      </c>
      <c r="AB194" s="350">
        <f t="shared" si="190"/>
        <v>7.746513473265297E-6</v>
      </c>
      <c r="AC194" s="350">
        <f t="shared" si="191"/>
        <v>1.0091424922149125E-5</v>
      </c>
      <c r="AD194" s="354">
        <f t="shared" si="153"/>
        <v>52.488956473735001</v>
      </c>
      <c r="AE194" s="354" t="str">
        <f t="shared" si="220"/>
        <v/>
      </c>
      <c r="AF194" s="354">
        <f t="shared" si="220"/>
        <v>52.488956473735001</v>
      </c>
      <c r="AG194" s="354" t="str">
        <f t="shared" si="220"/>
        <v/>
      </c>
      <c r="AH194" s="354" t="str">
        <f t="shared" si="220"/>
        <v/>
      </c>
      <c r="AI194" s="348">
        <f t="shared" si="218"/>
        <v>0.10568973096383871</v>
      </c>
      <c r="AJ194" s="355">
        <f t="shared" si="192"/>
        <v>1.272184451842001E-5</v>
      </c>
      <c r="AK194" s="359">
        <f t="shared" si="193"/>
        <v>161.01439050611793</v>
      </c>
      <c r="AL194" s="355">
        <f t="shared" si="194"/>
        <v>-9.8560949388206615E-2</v>
      </c>
      <c r="AM194" s="335">
        <f t="shared" si="195"/>
        <v>-19.040637378454747</v>
      </c>
      <c r="AN194" s="351">
        <f t="shared" si="154"/>
        <v>2.1751661650052867</v>
      </c>
      <c r="AQ194" s="266">
        <f t="shared" si="155"/>
        <v>22.725995453733098</v>
      </c>
      <c r="AR194" s="283">
        <f t="shared" si="156"/>
        <v>4.5272418026756895</v>
      </c>
      <c r="BL194" s="258">
        <v>1.109404444694519</v>
      </c>
      <c r="BM194" s="260">
        <v>89.653526306152344</v>
      </c>
      <c r="BN194">
        <v>10.307194709777832</v>
      </c>
      <c r="BO194" s="258">
        <v>6.3323235511779785</v>
      </c>
      <c r="BP194" s="258">
        <v>132.58622741699219</v>
      </c>
      <c r="BQ194" s="260">
        <v>144.763916015625</v>
      </c>
      <c r="BR194" s="258">
        <v>48.253749847412109</v>
      </c>
      <c r="BT194" s="258">
        <v>66.286170959472656</v>
      </c>
      <c r="BU194" s="258">
        <v>15.360748291015625</v>
      </c>
      <c r="BV194" s="258">
        <v>5.7461814880371094</v>
      </c>
      <c r="BW194" s="258">
        <v>80.567634582519531</v>
      </c>
      <c r="BX194" s="258">
        <v>63.411125183105469</v>
      </c>
      <c r="BY194" s="258">
        <v>19.022914886474609</v>
      </c>
      <c r="BZ194" s="258">
        <v>3.839658260345459</v>
      </c>
      <c r="CA194" s="258">
        <v>292.36285400390625</v>
      </c>
      <c r="CC194" s="283">
        <f t="shared" si="157"/>
        <v>13.686732292175293</v>
      </c>
      <c r="CD194" s="283">
        <f t="shared" si="158"/>
        <v>8.4433250427246094</v>
      </c>
      <c r="CF194" s="283">
        <f t="shared" si="196"/>
        <v>22.725995453733098</v>
      </c>
      <c r="CG194" s="272">
        <f t="shared" si="159"/>
        <v>25.31759240361739</v>
      </c>
      <c r="CH194" s="283">
        <f t="shared" si="197"/>
        <v>18.445040798629083</v>
      </c>
      <c r="CI194" s="272">
        <f t="shared" si="160"/>
        <v>9.0450985447346852</v>
      </c>
      <c r="CJ194" s="283">
        <f t="shared" si="198"/>
        <v>1.7049609083480528E-2</v>
      </c>
      <c r="CK194" s="283">
        <f t="shared" si="199"/>
        <v>18.442359976771261</v>
      </c>
      <c r="CL194" s="283">
        <f t="shared" si="200"/>
        <v>0.31446549934294638</v>
      </c>
      <c r="CM194" s="283">
        <f t="shared" si="201"/>
        <v>24.23889655917986</v>
      </c>
      <c r="CN194" s="283">
        <f t="shared" si="202"/>
        <v>0.31446549934294638</v>
      </c>
      <c r="CO194" s="283">
        <f t="shared" si="161"/>
        <v>-93.176829982977409</v>
      </c>
      <c r="CP194" s="268">
        <f t="shared" si="162"/>
        <v>162</v>
      </c>
      <c r="CQ194" s="283">
        <f t="shared" si="203"/>
        <v>6.8823170017022584</v>
      </c>
      <c r="CR194" s="283">
        <f t="shared" si="204"/>
        <v>27.690987823317855</v>
      </c>
      <c r="CS194" s="283">
        <f t="shared" si="205"/>
        <v>1.504436403943348</v>
      </c>
      <c r="CT194" s="283">
        <f t="shared" si="206"/>
        <v>-83.57199537775368</v>
      </c>
      <c r="CU194" s="283">
        <f t="shared" si="163"/>
        <v>-9.6048346052237434</v>
      </c>
      <c r="CV194" s="283">
        <f t="shared" si="207"/>
        <v>15.239516539477627</v>
      </c>
      <c r="CW194" s="283">
        <f t="shared" si="208"/>
        <v>18.437431153824214</v>
      </c>
      <c r="CX194" s="283">
        <f t="shared" si="209"/>
        <v>0.52977590647723649</v>
      </c>
      <c r="CZ194" s="283">
        <f t="shared" si="164"/>
        <v>15040</v>
      </c>
      <c r="DA194" s="283">
        <f t="shared" si="165"/>
        <v>1.3240929060200854E+22</v>
      </c>
      <c r="DB194" s="283">
        <f t="shared" si="166"/>
        <v>1.2215966202913333E+22</v>
      </c>
      <c r="DC194" s="286">
        <f t="shared" si="210"/>
        <v>8.8038092155590784E+17</v>
      </c>
      <c r="DD194" s="286">
        <f t="shared" si="167"/>
        <v>8.1223179540647155E+17</v>
      </c>
      <c r="DE194" s="282">
        <f t="shared" si="211"/>
        <v>5.2897382420423174E-5</v>
      </c>
      <c r="DF194" s="282">
        <f t="shared" si="168"/>
        <v>4.5124893483580942E-5</v>
      </c>
      <c r="DG194" s="283">
        <f t="shared" si="212"/>
        <v>40.466326505191319</v>
      </c>
      <c r="DH194" s="283">
        <f t="shared" si="213"/>
        <v>6.9529771169169109E-5</v>
      </c>
      <c r="DL194" s="258">
        <v>59.821224212646484</v>
      </c>
      <c r="DM194" s="258">
        <v>7.3243303298950195</v>
      </c>
      <c r="DN194" s="258">
        <v>3744</v>
      </c>
      <c r="DO194" s="258">
        <v>1.7812909049597563E+22</v>
      </c>
      <c r="DP194" s="258">
        <v>8.17722054590749E+21</v>
      </c>
      <c r="DR194" s="50">
        <v>93</v>
      </c>
      <c r="DS194" s="46">
        <v>0.17580271029178365</v>
      </c>
      <c r="DT194" s="46">
        <v>0.15077524111830057</v>
      </c>
      <c r="DU194" s="46">
        <v>0.17311683555121474</v>
      </c>
      <c r="DV194" s="51">
        <v>0.14808936637773165</v>
      </c>
      <c r="DW194" s="287">
        <f t="shared" si="214"/>
        <v>0.2316026042172637</v>
      </c>
      <c r="DX194" s="287">
        <f t="shared" si="169"/>
        <v>91.266987782539161</v>
      </c>
      <c r="DY194" s="281">
        <f t="shared" si="170"/>
        <v>40.632361698589051</v>
      </c>
      <c r="DZ194" s="287">
        <f t="shared" si="171"/>
        <v>40.617674227037703</v>
      </c>
      <c r="EA194" s="287">
        <f t="shared" si="172"/>
        <v>40.668574849291744</v>
      </c>
      <c r="EB194" s="287">
        <f t="shared" si="173"/>
        <v>40.537449119391383</v>
      </c>
      <c r="EC194" s="287">
        <f t="shared" si="174"/>
        <v>40.437528261631925</v>
      </c>
      <c r="ED194" s="287">
        <f t="shared" si="215"/>
        <v>-1.0248421215253316</v>
      </c>
      <c r="EE194" s="287">
        <f t="shared" si="175"/>
        <v>-5.0900622254040684E-2</v>
      </c>
      <c r="EF194" s="287">
        <f t="shared" si="176"/>
        <v>8.0225107646320737E-2</v>
      </c>
      <c r="EG194" s="287">
        <f t="shared" si="177"/>
        <v>8.0225107646320737E-2</v>
      </c>
      <c r="EH194" s="281">
        <f t="shared" si="216"/>
        <v>-3.6213150702693042E-2</v>
      </c>
      <c r="EI194" s="281">
        <f t="shared" si="178"/>
        <v>9.4912579197668379E-2</v>
      </c>
      <c r="EJ194" s="281">
        <f t="shared" si="179"/>
        <v>0.19483343695712563</v>
      </c>
    </row>
    <row r="195" spans="3:140" x14ac:dyDescent="0.25">
      <c r="C195" s="50">
        <f t="shared" si="180"/>
        <v>163</v>
      </c>
      <c r="D195" s="51">
        <v>4.2069683370686031</v>
      </c>
      <c r="E195" s="260">
        <f t="shared" si="181"/>
        <v>12.479384867921892</v>
      </c>
      <c r="F195" s="265">
        <f t="shared" si="182"/>
        <v>11.958554368933376</v>
      </c>
      <c r="G195" s="265">
        <f t="shared" si="183"/>
        <v>-1.3226586838292675E-3</v>
      </c>
      <c r="H195" s="50">
        <v>13.704310417175293</v>
      </c>
      <c r="I195" s="216">
        <v>6.3070621490478516</v>
      </c>
      <c r="J195" s="50">
        <v>14336</v>
      </c>
      <c r="K195" s="46">
        <v>3</v>
      </c>
      <c r="L195" s="46">
        <v>1.2684635945868762E+22</v>
      </c>
      <c r="M195" s="46">
        <v>1.1606061420567889E+22</v>
      </c>
      <c r="N195" s="46">
        <v>224</v>
      </c>
      <c r="O195" s="46">
        <v>64</v>
      </c>
      <c r="P195" s="46">
        <v>0.33534761643166699</v>
      </c>
      <c r="Q195" s="46">
        <v>0.43288774949642922</v>
      </c>
      <c r="R195" s="46">
        <v>-2.0558788978039644E-2</v>
      </c>
      <c r="S195" s="51"/>
      <c r="T195" s="315">
        <f t="shared" si="184"/>
        <v>52.235926445824099</v>
      </c>
      <c r="U195" s="315">
        <f t="shared" si="217"/>
        <v>-0.24711706802766997</v>
      </c>
      <c r="V195" s="350">
        <f t="shared" si="185"/>
        <v>7.7973311112273764E-6</v>
      </c>
      <c r="W195" s="350">
        <f t="shared" si="152"/>
        <v>1.0065284353990635E-5</v>
      </c>
      <c r="X195" s="350">
        <f t="shared" si="186"/>
        <v>1.2732176624002788E-5</v>
      </c>
      <c r="Y195" s="360">
        <f t="shared" si="187"/>
        <v>52.256485234802142</v>
      </c>
      <c r="Z195" s="350">
        <f t="shared" si="188"/>
        <v>7.7937189985320918E-6</v>
      </c>
      <c r="AA195" s="350">
        <f t="shared" si="189"/>
        <v>1.0068081533078831E-5</v>
      </c>
      <c r="AB195" s="350">
        <f t="shared" si="190"/>
        <v>7.7937189985320918E-6</v>
      </c>
      <c r="AC195" s="350">
        <f t="shared" si="191"/>
        <v>1.0068081533078831E-5</v>
      </c>
      <c r="AD195" s="354">
        <f t="shared" si="153"/>
        <v>52.256485234802142</v>
      </c>
      <c r="AE195" s="354" t="str">
        <f t="shared" si="220"/>
        <v/>
      </c>
      <c r="AF195" s="354">
        <f t="shared" si="220"/>
        <v>52.256485234802142</v>
      </c>
      <c r="AG195" s="354" t="str">
        <f t="shared" si="220"/>
        <v/>
      </c>
      <c r="AH195" s="354" t="str">
        <f t="shared" si="220"/>
        <v/>
      </c>
      <c r="AI195" s="348">
        <f t="shared" si="218"/>
        <v>-0.23247123893285959</v>
      </c>
      <c r="AJ195" s="355">
        <f t="shared" si="192"/>
        <v>1.2732176624002788E-5</v>
      </c>
      <c r="AK195" s="359">
        <f t="shared" si="193"/>
        <v>156.72467346139388</v>
      </c>
      <c r="AL195" s="355">
        <f t="shared" si="194"/>
        <v>-0.6275326538606123</v>
      </c>
      <c r="AM195" s="335">
        <f t="shared" si="195"/>
        <v>-19.033585955557943</v>
      </c>
      <c r="AN195" s="351">
        <f t="shared" si="154"/>
        <v>2.182217587902092</v>
      </c>
      <c r="AQ195" s="266">
        <f t="shared" si="155"/>
        <v>22.737143745995962</v>
      </c>
      <c r="AR195" s="283">
        <f t="shared" si="156"/>
        <v>2.0534578408123565</v>
      </c>
      <c r="BL195" s="258">
        <v>0.76965141296386719</v>
      </c>
      <c r="BM195" s="260">
        <v>80.665267944335938</v>
      </c>
      <c r="BN195">
        <v>14.31368350982666</v>
      </c>
      <c r="BO195" s="258">
        <v>2.4610023498535156</v>
      </c>
      <c r="BP195" s="258">
        <v>132.51435852050781</v>
      </c>
      <c r="BQ195" s="260">
        <v>124.51277160644531</v>
      </c>
      <c r="BR195" s="258">
        <v>40.521064758300781</v>
      </c>
      <c r="BT195" s="258">
        <v>65.571311950683594</v>
      </c>
      <c r="BU195" s="258">
        <v>16.581470489501953</v>
      </c>
      <c r="BV195" s="258">
        <v>5.690028190612793</v>
      </c>
      <c r="BW195" s="258">
        <v>87.078147888183594</v>
      </c>
      <c r="BX195" s="258">
        <v>63.102523803710938</v>
      </c>
      <c r="BY195" s="258">
        <v>19.226367950439453</v>
      </c>
      <c r="BZ195" s="258">
        <v>3.8115816116333008</v>
      </c>
      <c r="CA195" s="258">
        <v>289.61624145507812</v>
      </c>
      <c r="CC195" s="283">
        <f t="shared" si="157"/>
        <v>13.704310417175293</v>
      </c>
      <c r="CD195" s="283">
        <f t="shared" si="158"/>
        <v>6.3070621490478516</v>
      </c>
      <c r="CF195" s="283">
        <f t="shared" si="196"/>
        <v>22.737143745995962</v>
      </c>
      <c r="CG195" s="272">
        <f t="shared" si="159"/>
        <v>25.313493294096187</v>
      </c>
      <c r="CH195" s="283">
        <f t="shared" si="197"/>
        <v>18.436338131716298</v>
      </c>
      <c r="CI195" s="272">
        <f t="shared" si="160"/>
        <v>9.5671798653686437</v>
      </c>
      <c r="CJ195" s="283">
        <f t="shared" si="198"/>
        <v>1.803370918836859E-2</v>
      </c>
      <c r="CK195" s="283">
        <f t="shared" si="199"/>
        <v>18.433340329177792</v>
      </c>
      <c r="CL195" s="283">
        <f t="shared" si="200"/>
        <v>0.33245753967072122</v>
      </c>
      <c r="CM195" s="283">
        <f t="shared" si="201"/>
        <v>24.229876911586391</v>
      </c>
      <c r="CN195" s="283">
        <f t="shared" si="202"/>
        <v>0.33245753967072122</v>
      </c>
      <c r="CO195" s="283">
        <f t="shared" si="161"/>
        <v>-90.212533431194885</v>
      </c>
      <c r="CP195" s="268">
        <f t="shared" si="162"/>
        <v>163</v>
      </c>
      <c r="CQ195" s="283">
        <f t="shared" si="203"/>
        <v>7.2787466568805108</v>
      </c>
      <c r="CR195" s="283">
        <f t="shared" si="204"/>
        <v>27.68784170655881</v>
      </c>
      <c r="CS195" s="283">
        <f t="shared" si="205"/>
        <v>1.5051465562968929</v>
      </c>
      <c r="CT195" s="283">
        <f t="shared" si="206"/>
        <v>-80.847462778991911</v>
      </c>
      <c r="CU195" s="283">
        <f t="shared" si="163"/>
        <v>-9.3650706522029736</v>
      </c>
      <c r="CV195" s="283">
        <f t="shared" si="207"/>
        <v>15.363492934779702</v>
      </c>
      <c r="CW195" s="283">
        <f t="shared" si="208"/>
        <v>18.428607829140493</v>
      </c>
      <c r="CX195" s="283">
        <f t="shared" si="209"/>
        <v>0.53383254557777327</v>
      </c>
      <c r="CZ195" s="283">
        <f t="shared" si="164"/>
        <v>14336</v>
      </c>
      <c r="DA195" s="283">
        <f t="shared" si="165"/>
        <v>1.2684635945868762E+22</v>
      </c>
      <c r="DB195" s="283">
        <f t="shared" si="166"/>
        <v>1.1606061420567889E+22</v>
      </c>
      <c r="DC195" s="286">
        <f t="shared" si="210"/>
        <v>8.8480998506339021E+17</v>
      </c>
      <c r="DD195" s="286">
        <f t="shared" si="167"/>
        <v>8.0957459685880922E+17</v>
      </c>
      <c r="DE195" s="282">
        <f t="shared" si="211"/>
        <v>5.3134309866046928E-5</v>
      </c>
      <c r="DF195" s="282">
        <f t="shared" si="168"/>
        <v>4.4982749831012132E-5</v>
      </c>
      <c r="DG195" s="283">
        <f t="shared" si="212"/>
        <v>40.250776503832782</v>
      </c>
      <c r="DH195" s="283">
        <f t="shared" si="213"/>
        <v>6.9618263891744052E-5</v>
      </c>
      <c r="DL195" s="258">
        <v>59.508720397949219</v>
      </c>
      <c r="DM195" s="258">
        <v>7.5277843475341797</v>
      </c>
      <c r="DN195" s="258">
        <v>3744</v>
      </c>
      <c r="DO195" s="258">
        <v>1.7739697416934168E+22</v>
      </c>
      <c r="DP195" s="258">
        <v>8.1579088160317128E+21</v>
      </c>
      <c r="DR195" s="50">
        <v>92</v>
      </c>
      <c r="DS195" s="46">
        <v>0.17372726162861676</v>
      </c>
      <c r="DT195" s="46">
        <v>0.15040898547185935</v>
      </c>
      <c r="DU195" s="46">
        <v>0.16945427908680258</v>
      </c>
      <c r="DV195" s="51">
        <v>0.14576974728360395</v>
      </c>
      <c r="DW195" s="287">
        <f t="shared" si="214"/>
        <v>0.2297912625485396</v>
      </c>
      <c r="DX195" s="287">
        <f t="shared" si="169"/>
        <v>90.553197458340705</v>
      </c>
      <c r="DY195" s="281">
        <f t="shared" si="170"/>
        <v>40.622024817660076</v>
      </c>
      <c r="DZ195" s="287">
        <f t="shared" si="171"/>
        <v>40.885245356560539</v>
      </c>
      <c r="EA195" s="287">
        <f t="shared" si="172"/>
        <v>40.658003534798411</v>
      </c>
      <c r="EB195" s="287">
        <f t="shared" si="173"/>
        <v>40.520750683348439</v>
      </c>
      <c r="EC195" s="287">
        <f t="shared" si="174"/>
        <v>40.411518093235529</v>
      </c>
      <c r="ED195" s="287">
        <f t="shared" si="215"/>
        <v>-0.75727099200249626</v>
      </c>
      <c r="EE195" s="287">
        <f t="shared" si="175"/>
        <v>0.22724182176212793</v>
      </c>
      <c r="EF195" s="287">
        <f t="shared" si="176"/>
        <v>0.36449467321209994</v>
      </c>
      <c r="EG195" s="287">
        <f t="shared" si="177"/>
        <v>0.36449467321209994</v>
      </c>
      <c r="EH195" s="281">
        <f t="shared" si="216"/>
        <v>-3.5978717138334559E-2</v>
      </c>
      <c r="EI195" s="281">
        <f t="shared" si="178"/>
        <v>0.10127413431163745</v>
      </c>
      <c r="EJ195" s="281">
        <f t="shared" si="179"/>
        <v>0.21050672442454754</v>
      </c>
    </row>
    <row r="196" spans="3:140" x14ac:dyDescent="0.25">
      <c r="C196" s="50">
        <f t="shared" si="180"/>
        <v>164</v>
      </c>
      <c r="D196" s="51">
        <v>2.955893931395345</v>
      </c>
      <c r="E196" s="260">
        <f t="shared" si="181"/>
        <v>9.4137769176209325</v>
      </c>
      <c r="F196" s="265">
        <f t="shared" si="182"/>
        <v>11.957370747879406</v>
      </c>
      <c r="G196" s="265">
        <f t="shared" si="183"/>
        <v>-1.0454896918352862E-3</v>
      </c>
      <c r="H196" s="50">
        <v>13.420615196228027</v>
      </c>
      <c r="I196" s="216">
        <v>8.7485055923461914</v>
      </c>
      <c r="J196" s="50">
        <v>15680</v>
      </c>
      <c r="K196" s="46">
        <v>3</v>
      </c>
      <c r="L196" s="46">
        <v>1.3531469712660311E+22</v>
      </c>
      <c r="M196" s="46">
        <v>1.2493824525305112E+22</v>
      </c>
      <c r="N196" s="46">
        <v>245</v>
      </c>
      <c r="O196" s="46">
        <v>64</v>
      </c>
      <c r="P196" s="46">
        <v>0.35762680827687238</v>
      </c>
      <c r="Q196" s="46">
        <v>0.46523835683330284</v>
      </c>
      <c r="R196" s="46">
        <v>3.1977380956238477E-4</v>
      </c>
      <c r="S196" s="51"/>
      <c r="T196" s="315">
        <f t="shared" si="184"/>
        <v>52.450666933854386</v>
      </c>
      <c r="U196" s="315">
        <f t="shared" si="217"/>
        <v>0.21474048803028722</v>
      </c>
      <c r="V196" s="350">
        <f t="shared" si="185"/>
        <v>7.602610720171607E-6</v>
      </c>
      <c r="W196" s="350">
        <f t="shared" si="152"/>
        <v>9.8902711911841587E-6</v>
      </c>
      <c r="X196" s="350">
        <f t="shared" si="186"/>
        <v>1.2474660476246861E-5</v>
      </c>
      <c r="Y196" s="360">
        <f t="shared" si="187"/>
        <v>52.450347160044821</v>
      </c>
      <c r="Z196" s="350">
        <f t="shared" si="188"/>
        <v>7.60266591870349E-6</v>
      </c>
      <c r="AA196" s="350">
        <f t="shared" si="189"/>
        <v>9.8902287600550477E-6</v>
      </c>
      <c r="AB196" s="350">
        <f t="shared" si="190"/>
        <v>7.60266591870349E-6</v>
      </c>
      <c r="AC196" s="350">
        <f t="shared" si="191"/>
        <v>9.8902287600550477E-6</v>
      </c>
      <c r="AD196" s="354">
        <f t="shared" si="153"/>
        <v>52.450347160044821</v>
      </c>
      <c r="AE196" s="354" t="str">
        <f t="shared" si="220"/>
        <v/>
      </c>
      <c r="AF196" s="354">
        <f t="shared" si="220"/>
        <v>52.450347160044821</v>
      </c>
      <c r="AG196" s="354" t="str">
        <f t="shared" si="220"/>
        <v/>
      </c>
      <c r="AH196" s="354" t="str">
        <f t="shared" si="220"/>
        <v/>
      </c>
      <c r="AI196" s="348">
        <f t="shared" si="218"/>
        <v>0.19386192524267898</v>
      </c>
      <c r="AJ196" s="355">
        <f t="shared" si="192"/>
        <v>1.2474660476246861E-5</v>
      </c>
      <c r="AK196" s="359">
        <f t="shared" si="193"/>
        <v>160.30194525146123</v>
      </c>
      <c r="AL196" s="355">
        <f t="shared" si="194"/>
        <v>-0.3698054748538766</v>
      </c>
      <c r="AM196" s="335">
        <f t="shared" si="195"/>
        <v>-19.211064363622828</v>
      </c>
      <c r="AN196" s="351">
        <f t="shared" si="154"/>
        <v>2.0047391798372041</v>
      </c>
      <c r="AQ196" s="266">
        <f t="shared" si="155"/>
        <v>22.555448483877637</v>
      </c>
      <c r="AR196" s="283">
        <f t="shared" si="156"/>
        <v>4.1573802159241211</v>
      </c>
      <c r="BL196" s="258">
        <v>1.0482960939407349</v>
      </c>
      <c r="BM196" s="260">
        <v>71.415008544921875</v>
      </c>
      <c r="BN196">
        <v>7.9235672950744629</v>
      </c>
      <c r="BO196" s="258">
        <v>6.219851016998291</v>
      </c>
      <c r="BP196" s="258">
        <v>132.1962890625</v>
      </c>
      <c r="BQ196" s="260">
        <v>110.73882293701172</v>
      </c>
      <c r="BR196" s="258">
        <v>87.855819702148437</v>
      </c>
      <c r="BT196" s="258">
        <v>65.465843200683594</v>
      </c>
      <c r="BU196" s="258">
        <v>17.090105056762695</v>
      </c>
      <c r="BV196" s="258">
        <v>5.675379753112793</v>
      </c>
      <c r="BW196" s="258">
        <v>87.383331298828125</v>
      </c>
      <c r="BX196" s="258">
        <v>62.852519989013672</v>
      </c>
      <c r="BY196" s="258">
        <v>18.717733383178711</v>
      </c>
      <c r="BZ196" s="258">
        <v>3.840878963470459</v>
      </c>
      <c r="CA196" s="258">
        <v>297.24575805664062</v>
      </c>
      <c r="CC196" s="283">
        <f t="shared" si="157"/>
        <v>13.420615196228027</v>
      </c>
      <c r="CD196" s="283">
        <f t="shared" si="158"/>
        <v>8.7485055923461914</v>
      </c>
      <c r="CF196" s="283">
        <f t="shared" si="196"/>
        <v>22.555448483877637</v>
      </c>
      <c r="CG196" s="272">
        <f t="shared" si="159"/>
        <v>25.309668026052695</v>
      </c>
      <c r="CH196" s="283">
        <f t="shared" si="197"/>
        <v>18.4282205512574</v>
      </c>
      <c r="CI196" s="272">
        <f t="shared" si="160"/>
        <v>10.08814146582742</v>
      </c>
      <c r="CJ196" s="283">
        <f t="shared" si="198"/>
        <v>1.9015698670450793E-2</v>
      </c>
      <c r="CK196" s="283">
        <f t="shared" si="199"/>
        <v>18.424888858900353</v>
      </c>
      <c r="CL196" s="283">
        <f t="shared" si="200"/>
        <v>0.35040437062813279</v>
      </c>
      <c r="CM196" s="283">
        <f t="shared" si="201"/>
        <v>24.221425441308952</v>
      </c>
      <c r="CN196" s="283">
        <f t="shared" si="202"/>
        <v>0.35040437062813279</v>
      </c>
      <c r="CO196" s="283">
        <f t="shared" si="161"/>
        <v>-87.257065985201308</v>
      </c>
      <c r="CP196" s="268">
        <f t="shared" si="162"/>
        <v>164</v>
      </c>
      <c r="CQ196" s="283">
        <f t="shared" si="203"/>
        <v>7.6742934014798694</v>
      </c>
      <c r="CR196" s="283">
        <f t="shared" si="204"/>
        <v>27.68490278083652</v>
      </c>
      <c r="CS196" s="283">
        <f t="shared" si="205"/>
        <v>1.5058095692144553</v>
      </c>
      <c r="CT196" s="283">
        <f t="shared" si="206"/>
        <v>-78.135091228255419</v>
      </c>
      <c r="CU196" s="283">
        <f t="shared" si="163"/>
        <v>-9.1219747569458889</v>
      </c>
      <c r="CV196" s="283">
        <f t="shared" si="207"/>
        <v>15.487802524305412</v>
      </c>
      <c r="CW196" s="283">
        <f t="shared" si="208"/>
        <v>18.420368115144068</v>
      </c>
      <c r="CX196" s="283">
        <f t="shared" si="209"/>
        <v>0.53791373692196853</v>
      </c>
      <c r="CZ196" s="283">
        <f t="shared" si="164"/>
        <v>15680</v>
      </c>
      <c r="DA196" s="283">
        <f t="shared" si="165"/>
        <v>1.3531469712660311E+22</v>
      </c>
      <c r="DB196" s="283">
        <f t="shared" si="166"/>
        <v>1.2493824525305112E+22</v>
      </c>
      <c r="DC196" s="286">
        <f t="shared" si="210"/>
        <v>8.6297638473598925E+17</v>
      </c>
      <c r="DD196" s="286">
        <f t="shared" si="167"/>
        <v>7.9680003350160154E+17</v>
      </c>
      <c r="DE196" s="282">
        <f t="shared" si="211"/>
        <v>5.1966347576591861E-5</v>
      </c>
      <c r="DF196" s="282">
        <f t="shared" si="168"/>
        <v>4.4299389870138049E-5</v>
      </c>
      <c r="DG196" s="283">
        <f t="shared" si="212"/>
        <v>40.446365046910145</v>
      </c>
      <c r="DH196" s="283">
        <f t="shared" si="213"/>
        <v>6.8285702920286648E-5</v>
      </c>
      <c r="DL196" s="258">
        <v>59.301685333251953</v>
      </c>
      <c r="DM196" s="258">
        <v>7.0191502571105957</v>
      </c>
      <c r="DN196" s="258">
        <v>3744</v>
      </c>
      <c r="DO196" s="258">
        <v>1.7661297558333998E+22</v>
      </c>
      <c r="DP196" s="258">
        <v>8.1017030350499721E+21</v>
      </c>
      <c r="DR196" s="50">
        <v>91</v>
      </c>
      <c r="DS196" s="46">
        <v>0.17201806861189109</v>
      </c>
      <c r="DT196" s="46">
        <v>0.14723476986936881</v>
      </c>
      <c r="DU196" s="46">
        <v>0.16652423391527285</v>
      </c>
      <c r="DV196" s="51">
        <v>0.14283970211207422</v>
      </c>
      <c r="DW196" s="287">
        <f t="shared" si="214"/>
        <v>0.22642502818251181</v>
      </c>
      <c r="DX196" s="287">
        <f t="shared" si="169"/>
        <v>89.226674935868473</v>
      </c>
      <c r="DY196" s="281">
        <f t="shared" si="170"/>
        <v>40.611785576008828</v>
      </c>
      <c r="DZ196" s="287">
        <f t="shared" si="171"/>
        <v>40.561084735578163</v>
      </c>
      <c r="EA196" s="287">
        <f t="shared" si="172"/>
        <v>40.647364775958479</v>
      </c>
      <c r="EB196" s="287">
        <f t="shared" si="173"/>
        <v>40.503906444597476</v>
      </c>
      <c r="EC196" s="287">
        <f t="shared" si="174"/>
        <v>40.385228209525906</v>
      </c>
      <c r="ED196" s="287">
        <f t="shared" si="215"/>
        <v>-1.081431612984872</v>
      </c>
      <c r="EE196" s="287">
        <f t="shared" si="175"/>
        <v>-8.6280040380316336E-2</v>
      </c>
      <c r="EF196" s="287">
        <f t="shared" si="176"/>
        <v>5.7178290980687052E-2</v>
      </c>
      <c r="EG196" s="287">
        <f t="shared" si="177"/>
        <v>5.7178290980687052E-2</v>
      </c>
      <c r="EH196" s="281">
        <f t="shared" si="216"/>
        <v>-3.5579199949651752E-2</v>
      </c>
      <c r="EI196" s="281">
        <f t="shared" si="178"/>
        <v>0.10787913141135164</v>
      </c>
      <c r="EJ196" s="281">
        <f t="shared" si="179"/>
        <v>0.22655736648292191</v>
      </c>
    </row>
    <row r="197" spans="3:140" x14ac:dyDescent="0.25">
      <c r="C197" s="50">
        <f t="shared" si="180"/>
        <v>165</v>
      </c>
      <c r="D197" s="51">
        <v>3.4907015367711147</v>
      </c>
      <c r="E197" s="260">
        <f t="shared" si="181"/>
        <v>10.858254343945301</v>
      </c>
      <c r="F197" s="265">
        <f t="shared" si="182"/>
        <v>11.95646156850648</v>
      </c>
      <c r="G197" s="265">
        <f t="shared" si="183"/>
        <v>-7.7378375339883562E-4</v>
      </c>
      <c r="H197" s="50">
        <v>13.507530212402344</v>
      </c>
      <c r="I197" s="216">
        <v>10.172680854797363</v>
      </c>
      <c r="J197" s="50">
        <v>13632</v>
      </c>
      <c r="K197" s="46">
        <v>3</v>
      </c>
      <c r="L197" s="46">
        <v>1.1810131640747744E+22</v>
      </c>
      <c r="M197" s="46">
        <v>1.0963297873956197E+22</v>
      </c>
      <c r="N197" s="46">
        <v>213</v>
      </c>
      <c r="O197" s="46">
        <v>64</v>
      </c>
      <c r="P197" s="46">
        <v>0.31154245254226942</v>
      </c>
      <c r="Q197" s="46">
        <v>0.40731245803576877</v>
      </c>
      <c r="R197" s="46">
        <v>-4.336538401189749E-2</v>
      </c>
      <c r="S197" s="51"/>
      <c r="T197" s="315">
        <f t="shared" si="184"/>
        <v>52.588588517697936</v>
      </c>
      <c r="U197" s="315">
        <f t="shared" si="217"/>
        <v>0.13792158384354991</v>
      </c>
      <c r="V197" s="350">
        <f t="shared" si="185"/>
        <v>7.6179199076259148E-6</v>
      </c>
      <c r="W197" s="350">
        <f t="shared" si="152"/>
        <v>9.9597138604207937E-6</v>
      </c>
      <c r="X197" s="350">
        <f t="shared" si="186"/>
        <v>1.2539083056605906E-5</v>
      </c>
      <c r="Y197" s="360">
        <f t="shared" si="187"/>
        <v>52.631953901709835</v>
      </c>
      <c r="Z197" s="350">
        <f t="shared" si="188"/>
        <v>7.6103795303773643E-6</v>
      </c>
      <c r="AA197" s="350">
        <f t="shared" si="189"/>
        <v>9.9654767725420195E-6</v>
      </c>
      <c r="AB197" s="350">
        <f t="shared" si="190"/>
        <v>7.6103795303773643E-6</v>
      </c>
      <c r="AC197" s="350">
        <f t="shared" si="191"/>
        <v>9.9654767725420195E-6</v>
      </c>
      <c r="AD197" s="354">
        <f t="shared" si="153"/>
        <v>52.631953901709835</v>
      </c>
      <c r="AE197" s="354" t="str">
        <f t="shared" si="220"/>
        <v/>
      </c>
      <c r="AF197" s="354">
        <f t="shared" si="220"/>
        <v>52.631953901709835</v>
      </c>
      <c r="AG197" s="354" t="str">
        <f t="shared" si="220"/>
        <v/>
      </c>
      <c r="AH197" s="354" t="str">
        <f t="shared" si="220"/>
        <v/>
      </c>
      <c r="AI197" s="348">
        <f t="shared" si="218"/>
        <v>0.18160674166501423</v>
      </c>
      <c r="AJ197" s="355">
        <f t="shared" si="192"/>
        <v>1.2539083056605906E-5</v>
      </c>
      <c r="AK197" s="359">
        <f t="shared" si="193"/>
        <v>163.65307607836837</v>
      </c>
      <c r="AL197" s="355">
        <f t="shared" si="194"/>
        <v>-0.13469239216316281</v>
      </c>
      <c r="AM197" s="335">
        <f t="shared" si="195"/>
        <v>-19.166323466707755</v>
      </c>
      <c r="AN197" s="351">
        <f t="shared" si="154"/>
        <v>2.0494800767522787</v>
      </c>
      <c r="AQ197" s="266">
        <f t="shared" si="155"/>
        <v>22.611518952046175</v>
      </c>
      <c r="AR197" s="283">
        <f t="shared" si="156"/>
        <v>5.2440344101887177</v>
      </c>
      <c r="BL197" s="258">
        <v>1.6258161067962646</v>
      </c>
      <c r="BM197" s="260">
        <v>69.233604431152344</v>
      </c>
      <c r="BN197">
        <v>6.6824660301208496</v>
      </c>
      <c r="BO197" s="258">
        <v>5.6395969390869141</v>
      </c>
      <c r="BP197" s="258">
        <v>132.05770874023437</v>
      </c>
      <c r="BQ197" s="260">
        <v>95.820976257324219</v>
      </c>
      <c r="BR197" s="258">
        <v>79.886039733886719</v>
      </c>
      <c r="BT197" s="258">
        <v>65.125991821289063</v>
      </c>
      <c r="BU197" s="258">
        <v>17.497011184692383</v>
      </c>
      <c r="BV197" s="258">
        <v>5.6612191200256348</v>
      </c>
      <c r="BW197" s="258">
        <v>90.536865234375</v>
      </c>
      <c r="BX197" s="258">
        <v>62.614234924316406</v>
      </c>
      <c r="BY197" s="258">
        <v>18.209098815917969</v>
      </c>
      <c r="BZ197" s="258">
        <v>3.8660256862640381</v>
      </c>
      <c r="CA197" s="258">
        <v>296.22848510742187</v>
      </c>
      <c r="CC197" s="283">
        <f t="shared" si="157"/>
        <v>13.507530212402344</v>
      </c>
      <c r="CD197" s="283">
        <f t="shared" si="158"/>
        <v>10.172680854797363</v>
      </c>
      <c r="CF197" s="283">
        <f t="shared" si="196"/>
        <v>22.611518952046175</v>
      </c>
      <c r="CG197" s="272">
        <f t="shared" si="159"/>
        <v>25.306110732799862</v>
      </c>
      <c r="CH197" s="283">
        <f t="shared" si="197"/>
        <v>18.420674846061889</v>
      </c>
      <c r="CI197" s="272">
        <f t="shared" si="160"/>
        <v>10.607970949288671</v>
      </c>
      <c r="CJ197" s="283">
        <f t="shared" si="198"/>
        <v>1.9995554162267538E-2</v>
      </c>
      <c r="CK197" s="283">
        <f t="shared" si="199"/>
        <v>18.416992471510962</v>
      </c>
      <c r="CL197" s="283">
        <f t="shared" si="200"/>
        <v>0.36830705755624815</v>
      </c>
      <c r="CM197" s="283">
        <f t="shared" si="201"/>
        <v>24.213529053919562</v>
      </c>
      <c r="CN197" s="283">
        <f t="shared" si="202"/>
        <v>0.36830705755624815</v>
      </c>
      <c r="CO197" s="283">
        <f t="shared" si="161"/>
        <v>-84.310442096998756</v>
      </c>
      <c r="CP197" s="268">
        <f t="shared" si="162"/>
        <v>165</v>
      </c>
      <c r="CQ197" s="283">
        <f t="shared" si="203"/>
        <v>8.0689557903001248</v>
      </c>
      <c r="CR197" s="283">
        <f t="shared" si="204"/>
        <v>27.682166528778112</v>
      </c>
      <c r="CS197" s="283">
        <f t="shared" si="205"/>
        <v>1.5064263975980419</v>
      </c>
      <c r="CT197" s="283">
        <f t="shared" si="206"/>
        <v>-75.434849846204855</v>
      </c>
      <c r="CU197" s="283">
        <f t="shared" si="163"/>
        <v>-8.8755922507938863</v>
      </c>
      <c r="CV197" s="283">
        <f t="shared" si="207"/>
        <v>15.612440774920611</v>
      </c>
      <c r="CW197" s="283">
        <f t="shared" si="208"/>
        <v>18.412698792692517</v>
      </c>
      <c r="CX197" s="283">
        <f t="shared" si="209"/>
        <v>0.54201932983679246</v>
      </c>
      <c r="CZ197" s="283">
        <f t="shared" si="164"/>
        <v>13632</v>
      </c>
      <c r="DA197" s="283">
        <f t="shared" si="165"/>
        <v>1.1810131640747744E+22</v>
      </c>
      <c r="DB197" s="283">
        <f t="shared" si="166"/>
        <v>1.0963297873956197E+22</v>
      </c>
      <c r="DC197" s="286">
        <f t="shared" si="210"/>
        <v>8.66353553458608E+17</v>
      </c>
      <c r="DD197" s="286">
        <f t="shared" si="167"/>
        <v>8.0423253183364122E+17</v>
      </c>
      <c r="DE197" s="282">
        <f t="shared" si="211"/>
        <v>5.2147005171033382E-5</v>
      </c>
      <c r="DF197" s="282">
        <f t="shared" si="168"/>
        <v>4.4696982463118035E-5</v>
      </c>
      <c r="DG197" s="283">
        <f t="shared" si="212"/>
        <v>40.601009276377233</v>
      </c>
      <c r="DH197" s="283">
        <f t="shared" si="213"/>
        <v>6.8681368577046151E-5</v>
      </c>
      <c r="DL197" s="258">
        <v>59.004806518554687</v>
      </c>
      <c r="DM197" s="258">
        <v>7.4260573387145996</v>
      </c>
      <c r="DN197" s="258">
        <v>3744</v>
      </c>
      <c r="DO197" s="258">
        <v>1.7567909491472031E+22</v>
      </c>
      <c r="DP197" s="258">
        <v>8.0694207403322549E+21</v>
      </c>
      <c r="DR197" s="50">
        <v>90</v>
      </c>
      <c r="DS197" s="46">
        <v>0.17018679037968501</v>
      </c>
      <c r="DT197" s="46">
        <v>0.14576974728360395</v>
      </c>
      <c r="DU197" s="46">
        <v>0.16859968257843974</v>
      </c>
      <c r="DV197" s="51">
        <v>0.14174093517275058</v>
      </c>
      <c r="DW197" s="287">
        <f t="shared" si="214"/>
        <v>0.22408115235973017</v>
      </c>
      <c r="DX197" s="287">
        <f t="shared" si="169"/>
        <v>88.303030373215265</v>
      </c>
      <c r="DY197" s="281">
        <f t="shared" si="170"/>
        <v>40.601633751333381</v>
      </c>
      <c r="DZ197" s="287">
        <f t="shared" si="171"/>
        <v>40.580979394876103</v>
      </c>
      <c r="EA197" s="287">
        <f t="shared" si="172"/>
        <v>40.636658572771935</v>
      </c>
      <c r="EB197" s="287">
        <f t="shared" si="173"/>
        <v>40.486916403138494</v>
      </c>
      <c r="EC197" s="287">
        <f t="shared" si="174"/>
        <v>40.35865861050307</v>
      </c>
      <c r="ED197" s="287">
        <f t="shared" si="215"/>
        <v>-1.0615369536869323</v>
      </c>
      <c r="EE197" s="287">
        <f t="shared" si="175"/>
        <v>-5.5679177895832765E-2</v>
      </c>
      <c r="EF197" s="287">
        <f t="shared" si="176"/>
        <v>9.406299173760857E-2</v>
      </c>
      <c r="EG197" s="287">
        <f t="shared" si="177"/>
        <v>9.406299173760857E-2</v>
      </c>
      <c r="EH197" s="281">
        <f t="shared" si="216"/>
        <v>-3.5024821438554454E-2</v>
      </c>
      <c r="EI197" s="281">
        <f t="shared" si="178"/>
        <v>0.11471734819488688</v>
      </c>
      <c r="EJ197" s="281">
        <f t="shared" si="179"/>
        <v>0.24297514083031047</v>
      </c>
    </row>
    <row r="198" spans="3:140" x14ac:dyDescent="0.25">
      <c r="C198" s="50">
        <f t="shared" si="180"/>
        <v>166</v>
      </c>
      <c r="D198" s="51">
        <v>1.9779901640104858</v>
      </c>
      <c r="E198" s="260">
        <f t="shared" si="181"/>
        <v>5.9244825528410985</v>
      </c>
      <c r="F198" s="265">
        <f t="shared" si="182"/>
        <v>11.95582134284574</v>
      </c>
      <c r="G198" s="265">
        <f t="shared" si="183"/>
        <v>-5.0759032003080181E-4</v>
      </c>
      <c r="H198" s="50">
        <v>13.429892539978027</v>
      </c>
      <c r="I198" s="216">
        <v>13.936573028564453</v>
      </c>
      <c r="J198" s="50">
        <v>14464</v>
      </c>
      <c r="K198" s="46">
        <v>3</v>
      </c>
      <c r="L198" s="46">
        <v>1.2376801206953388E+22</v>
      </c>
      <c r="M198" s="46">
        <v>1.1652755453998872E+22</v>
      </c>
      <c r="N198" s="46">
        <v>226</v>
      </c>
      <c r="O198" s="46">
        <v>64</v>
      </c>
      <c r="P198" s="46">
        <v>0.32570347311237258</v>
      </c>
      <c r="Q198" s="46">
        <v>0.43227736067875239</v>
      </c>
      <c r="R198" s="46">
        <v>-1.7288911841368382E-2</v>
      </c>
      <c r="S198" s="51"/>
      <c r="T198" s="315">
        <f t="shared" si="184"/>
        <v>53.003456349832874</v>
      </c>
      <c r="U198" s="315">
        <f t="shared" si="217"/>
        <v>0.41486783213493794</v>
      </c>
      <c r="V198" s="350">
        <f t="shared" si="185"/>
        <v>7.5060719282902975E-6</v>
      </c>
      <c r="W198" s="350">
        <f t="shared" si="152"/>
        <v>9.9621441896836377E-6</v>
      </c>
      <c r="X198" s="350">
        <f t="shared" si="186"/>
        <v>1.2473388980093384E-5</v>
      </c>
      <c r="Y198" s="360">
        <f t="shared" si="187"/>
        <v>53.020745261674243</v>
      </c>
      <c r="Z198" s="350">
        <f t="shared" si="188"/>
        <v>7.5030655251883983E-6</v>
      </c>
      <c r="AA198" s="350">
        <f t="shared" si="189"/>
        <v>9.9644086815748587E-6</v>
      </c>
      <c r="AB198" s="350">
        <f t="shared" si="190"/>
        <v>7.5030655251883983E-6</v>
      </c>
      <c r="AC198" s="350">
        <f t="shared" si="191"/>
        <v>9.9644086815748587E-6</v>
      </c>
      <c r="AD198" s="354">
        <f t="shared" si="153"/>
        <v>53.020745261674243</v>
      </c>
      <c r="AE198" s="354" t="str">
        <f t="shared" si="220"/>
        <v/>
      </c>
      <c r="AF198" s="354">
        <f t="shared" si="220"/>
        <v>53.020745261674243</v>
      </c>
      <c r="AG198" s="354" t="str">
        <f t="shared" si="220"/>
        <v/>
      </c>
      <c r="AH198" s="354" t="str">
        <f t="shared" si="220"/>
        <v/>
      </c>
      <c r="AI198" s="348">
        <f t="shared" si="218"/>
        <v>0.38879135996440795</v>
      </c>
      <c r="AJ198" s="355">
        <f t="shared" si="192"/>
        <v>1.2473388980093384E-5</v>
      </c>
      <c r="AK198" s="359">
        <f t="shared" si="193"/>
        <v>170.82731806777167</v>
      </c>
      <c r="AL198" s="355">
        <f t="shared" si="194"/>
        <v>0.48273180677716709</v>
      </c>
      <c r="AM198" s="335">
        <f t="shared" si="195"/>
        <v>-19.21194972945419</v>
      </c>
      <c r="AN198" s="351">
        <f t="shared" si="154"/>
        <v>2.0038538140058417</v>
      </c>
      <c r="AQ198" s="266">
        <f t="shared" si="155"/>
        <v>22.561450753029884</v>
      </c>
      <c r="AR198" s="283">
        <f t="shared" si="156"/>
        <v>8.6704055157692324</v>
      </c>
      <c r="BL198" s="258">
        <v>1.2459307909011841</v>
      </c>
      <c r="BM198" s="260">
        <v>55.881732940673828</v>
      </c>
      <c r="BN198">
        <v>10.368575096130371</v>
      </c>
      <c r="BO198" s="258">
        <v>4.9953756332397461</v>
      </c>
      <c r="BP198" s="258">
        <v>132.1962890625</v>
      </c>
      <c r="BQ198" s="260">
        <v>77.473831176757813</v>
      </c>
      <c r="BR198" s="258">
        <v>16.652093887329102</v>
      </c>
      <c r="BT198" s="258">
        <v>64.825210571289063</v>
      </c>
      <c r="BU198" s="258">
        <v>18.107372283935547</v>
      </c>
      <c r="BV198" s="258">
        <v>5.6097049713134766</v>
      </c>
      <c r="BW198" s="258">
        <v>85.145339965820313</v>
      </c>
      <c r="BX198" s="258">
        <v>62.340793609619141</v>
      </c>
      <c r="BY198" s="258">
        <v>17.903919219970703</v>
      </c>
      <c r="BZ198" s="258">
        <v>3.8242771625518799</v>
      </c>
      <c r="CA198" s="258">
        <v>298.36474609375</v>
      </c>
      <c r="CC198" s="283">
        <f t="shared" si="157"/>
        <v>13.429892539978027</v>
      </c>
      <c r="CD198" s="283">
        <f t="shared" si="158"/>
        <v>13.936573028564453</v>
      </c>
      <c r="CF198" s="283">
        <f t="shared" si="196"/>
        <v>22.561450753029884</v>
      </c>
      <c r="CG198" s="272">
        <f t="shared" si="159"/>
        <v>25.302815484368146</v>
      </c>
      <c r="CH198" s="283">
        <f t="shared" si="197"/>
        <v>18.413687745191172</v>
      </c>
      <c r="CI198" s="272">
        <f t="shared" si="160"/>
        <v>11.126656120903164</v>
      </c>
      <c r="CJ198" s="283">
        <f t="shared" si="198"/>
        <v>2.0973252677069568E-2</v>
      </c>
      <c r="CK198" s="283">
        <f t="shared" si="199"/>
        <v>18.409638011762599</v>
      </c>
      <c r="CL198" s="283">
        <f t="shared" si="200"/>
        <v>0.38616661335392927</v>
      </c>
      <c r="CM198" s="283">
        <f t="shared" si="201"/>
        <v>24.206174594171198</v>
      </c>
      <c r="CN198" s="283">
        <f t="shared" si="202"/>
        <v>0.38616661335392927</v>
      </c>
      <c r="CO198" s="283">
        <f t="shared" si="161"/>
        <v>-81.372677698505441</v>
      </c>
      <c r="CP198" s="268">
        <f t="shared" si="162"/>
        <v>166</v>
      </c>
      <c r="CQ198" s="283">
        <f t="shared" si="203"/>
        <v>8.4627322301494559</v>
      </c>
      <c r="CR198" s="283">
        <f t="shared" si="204"/>
        <v>27.679628391400357</v>
      </c>
      <c r="CS198" s="283">
        <f t="shared" si="205"/>
        <v>1.5069980133080496</v>
      </c>
      <c r="CT198" s="283">
        <f t="shared" si="206"/>
        <v>-72.746708765063033</v>
      </c>
      <c r="CU198" s="283">
        <f t="shared" si="163"/>
        <v>-8.6259689334424081</v>
      </c>
      <c r="CV198" s="283">
        <f t="shared" si="207"/>
        <v>15.737403106655758</v>
      </c>
      <c r="CW198" s="283">
        <f t="shared" si="208"/>
        <v>18.405586583213417</v>
      </c>
      <c r="CX198" s="283">
        <f t="shared" si="209"/>
        <v>0.54614916024642857</v>
      </c>
      <c r="CZ198" s="283">
        <f t="shared" si="164"/>
        <v>14464</v>
      </c>
      <c r="DA198" s="283">
        <f t="shared" si="165"/>
        <v>1.2376801206953388E+22</v>
      </c>
      <c r="DB198" s="283">
        <f t="shared" si="166"/>
        <v>1.1652755453998872E+22</v>
      </c>
      <c r="DC198" s="286">
        <f t="shared" si="210"/>
        <v>8.5569698610020659E+17</v>
      </c>
      <c r="DD198" s="286">
        <f t="shared" si="167"/>
        <v>8.05638513135984E+17</v>
      </c>
      <c r="DE198" s="282">
        <f t="shared" si="211"/>
        <v>5.1576944868425826E-5</v>
      </c>
      <c r="DF198" s="282">
        <f t="shared" si="168"/>
        <v>4.4772193748301925E-5</v>
      </c>
      <c r="DG198" s="283">
        <f t="shared" si="212"/>
        <v>40.960138214627172</v>
      </c>
      <c r="DH198" s="283">
        <f t="shared" si="213"/>
        <v>6.8298832896295691E-5</v>
      </c>
      <c r="DL198" s="258">
        <v>58.746990203857422</v>
      </c>
      <c r="DM198" s="258">
        <v>7.8329644203186035</v>
      </c>
      <c r="DN198" s="258">
        <v>4000</v>
      </c>
      <c r="DO198" s="258">
        <v>1.8679919250587685E+22</v>
      </c>
      <c r="DP198" s="258">
        <v>8.599484490206202E+21</v>
      </c>
      <c r="DR198" s="50">
        <v>89</v>
      </c>
      <c r="DS198" s="46">
        <v>0.16811134171651812</v>
      </c>
      <c r="DT198" s="46">
        <v>0.14479306555976071</v>
      </c>
      <c r="DU198" s="46">
        <v>0.16664631913075326</v>
      </c>
      <c r="DV198" s="51">
        <v>0.13978757172506409</v>
      </c>
      <c r="DW198" s="287">
        <f t="shared" si="214"/>
        <v>0.22187035639742658</v>
      </c>
      <c r="DX198" s="287">
        <f t="shared" si="169"/>
        <v>87.431828217422719</v>
      </c>
      <c r="DY198" s="281">
        <f t="shared" si="170"/>
        <v>40.591557292103111</v>
      </c>
      <c r="DZ198" s="287">
        <f t="shared" si="171"/>
        <v>40.738079295944338</v>
      </c>
      <c r="EA198" s="287">
        <f t="shared" si="172"/>
        <v>40.625884925238793</v>
      </c>
      <c r="EB198" s="287">
        <f t="shared" si="173"/>
        <v>40.469780558971479</v>
      </c>
      <c r="EC198" s="287">
        <f t="shared" si="174"/>
        <v>40.331809296167009</v>
      </c>
      <c r="ED198" s="287">
        <f t="shared" si="215"/>
        <v>-0.90443705261869667</v>
      </c>
      <c r="EE198" s="287">
        <f t="shared" si="175"/>
        <v>0.11219437070554505</v>
      </c>
      <c r="EF198" s="287">
        <f t="shared" si="176"/>
        <v>0.26829873697285933</v>
      </c>
      <c r="EG198" s="287">
        <f t="shared" si="177"/>
        <v>0.26829873697285933</v>
      </c>
      <c r="EH198" s="281">
        <f t="shared" si="216"/>
        <v>-3.4327633135681879E-2</v>
      </c>
      <c r="EI198" s="281">
        <f t="shared" si="178"/>
        <v>0.1217767331316324</v>
      </c>
      <c r="EJ198" s="281">
        <f t="shared" si="179"/>
        <v>0.25974799593610243</v>
      </c>
    </row>
    <row r="199" spans="3:140" x14ac:dyDescent="0.25">
      <c r="C199" s="50">
        <f t="shared" si="180"/>
        <v>167</v>
      </c>
      <c r="D199" s="51">
        <v>4.4783094243849932</v>
      </c>
      <c r="E199" s="260">
        <f t="shared" si="181"/>
        <v>13.022281948595779</v>
      </c>
      <c r="F199" s="265">
        <f t="shared" si="182"/>
        <v>11.95544453461115</v>
      </c>
      <c r="G199" s="265">
        <f t="shared" si="183"/>
        <v>-2.469565775214044E-4</v>
      </c>
      <c r="H199" s="50">
        <v>13.304890632629395</v>
      </c>
      <c r="I199" s="216">
        <v>8.2398719787597656</v>
      </c>
      <c r="J199" s="50">
        <v>15552</v>
      </c>
      <c r="K199" s="46">
        <v>3</v>
      </c>
      <c r="L199" s="46">
        <v>1.3315870101509843E+22</v>
      </c>
      <c r="M199" s="46">
        <v>1.2273036688217868E+22</v>
      </c>
      <c r="N199" s="46">
        <v>243</v>
      </c>
      <c r="O199" s="46">
        <v>64</v>
      </c>
      <c r="P199" s="46">
        <v>0.35182811450894219</v>
      </c>
      <c r="Q199" s="46">
        <v>0.45730330220350363</v>
      </c>
      <c r="R199" s="46">
        <v>-3.872181561668242E-4</v>
      </c>
      <c r="S199" s="51"/>
      <c r="T199" s="315">
        <f t="shared" si="184"/>
        <v>52.426973198908108</v>
      </c>
      <c r="U199" s="315">
        <f t="shared" si="217"/>
        <v>-0.57648315092476565</v>
      </c>
      <c r="V199" s="350">
        <f t="shared" si="185"/>
        <v>7.5408975160524305E-6</v>
      </c>
      <c r="W199" s="350">
        <f t="shared" si="152"/>
        <v>9.8015968407815411E-6</v>
      </c>
      <c r="X199" s="350">
        <f t="shared" si="186"/>
        <v>1.2366747186581619E-5</v>
      </c>
      <c r="Y199" s="360">
        <f t="shared" si="187"/>
        <v>52.427360417064278</v>
      </c>
      <c r="Z199" s="350">
        <f t="shared" si="188"/>
        <v>7.5408312744172624E-6</v>
      </c>
      <c r="AA199" s="350">
        <f t="shared" si="189"/>
        <v>9.8016478036907098E-6</v>
      </c>
      <c r="AB199" s="350">
        <f t="shared" si="190"/>
        <v>7.5408312744172624E-6</v>
      </c>
      <c r="AC199" s="350">
        <f t="shared" si="191"/>
        <v>9.8016478036907098E-6</v>
      </c>
      <c r="AD199" s="354">
        <f t="shared" si="153"/>
        <v>52.427360417064278</v>
      </c>
      <c r="AE199" s="354" t="str">
        <f t="shared" si="220"/>
        <v/>
      </c>
      <c r="AF199" s="354">
        <f t="shared" si="220"/>
        <v>52.427360417064278</v>
      </c>
      <c r="AG199" s="354" t="str">
        <f t="shared" si="220"/>
        <v/>
      </c>
      <c r="AH199" s="354" t="str">
        <f t="shared" si="220"/>
        <v/>
      </c>
      <c r="AI199" s="348">
        <f t="shared" si="218"/>
        <v>-0.59338484460996455</v>
      </c>
      <c r="AJ199" s="355">
        <f t="shared" si="192"/>
        <v>1.2366747186581619E-5</v>
      </c>
      <c r="AK199" s="359">
        <f t="shared" si="193"/>
        <v>159.87777827227296</v>
      </c>
      <c r="AL199" s="355">
        <f t="shared" si="194"/>
        <v>-0.71222217277270372</v>
      </c>
      <c r="AM199" s="335">
        <f t="shared" si="195"/>
        <v>-19.286529396314222</v>
      </c>
      <c r="AN199" s="351">
        <f t="shared" si="154"/>
        <v>1.9292741471458101</v>
      </c>
      <c r="AQ199" s="266">
        <f t="shared" si="155"/>
        <v>22.480226179265223</v>
      </c>
      <c r="AR199" s="283">
        <f t="shared" si="156"/>
        <v>2.6361833977779696</v>
      </c>
      <c r="BL199" s="258">
        <v>2.1148245334625244</v>
      </c>
      <c r="BM199" s="260">
        <v>56.1461181640625</v>
      </c>
      <c r="BN199">
        <v>14.026384353637695</v>
      </c>
      <c r="BO199" s="258">
        <v>4.5679640769958496</v>
      </c>
      <c r="BP199" s="258">
        <v>131.52069091796875</v>
      </c>
      <c r="BQ199" s="260">
        <v>65.352066040039062</v>
      </c>
      <c r="BR199" s="258">
        <v>29.125389099121094</v>
      </c>
      <c r="BT199" s="258">
        <v>64.329109191894531</v>
      </c>
      <c r="BU199" s="258">
        <v>16.378017425537109</v>
      </c>
      <c r="BV199" s="258">
        <v>5.6199588775634766</v>
      </c>
      <c r="BW199" s="258">
        <v>85.043617248535156</v>
      </c>
      <c r="BX199" s="258">
        <v>61.938446044921875</v>
      </c>
      <c r="BY199" s="258">
        <v>19.328094482421875</v>
      </c>
      <c r="BZ199" s="258">
        <v>3.841367244720459</v>
      </c>
      <c r="CA199" s="258">
        <v>290.02313232421875</v>
      </c>
      <c r="CC199" s="283">
        <f t="shared" si="157"/>
        <v>13.304890632629395</v>
      </c>
      <c r="CD199" s="283">
        <f t="shared" si="158"/>
        <v>8.2398719787597656</v>
      </c>
      <c r="CF199" s="283">
        <f t="shared" si="196"/>
        <v>22.480226179265223</v>
      </c>
      <c r="CG199" s="272">
        <f t="shared" si="159"/>
        <v>25.299776290157645</v>
      </c>
      <c r="CH199" s="283">
        <f t="shared" si="197"/>
        <v>18.407245919889363</v>
      </c>
      <c r="CI199" s="272">
        <f t="shared" si="160"/>
        <v>11.64418498656164</v>
      </c>
      <c r="CJ199" s="283">
        <f t="shared" si="198"/>
        <v>2.194877160649357E-2</v>
      </c>
      <c r="CK199" s="283">
        <f t="shared" si="199"/>
        <v>18.402812265639763</v>
      </c>
      <c r="CL199" s="283">
        <f t="shared" si="200"/>
        <v>0.40398399832447301</v>
      </c>
      <c r="CM199" s="283">
        <f t="shared" si="201"/>
        <v>24.199348848048363</v>
      </c>
      <c r="CN199" s="283">
        <f t="shared" si="202"/>
        <v>0.40398399832447301</v>
      </c>
      <c r="CO199" s="283">
        <f t="shared" si="161"/>
        <v>-78.443790240490316</v>
      </c>
      <c r="CP199" s="268">
        <f t="shared" si="162"/>
        <v>167</v>
      </c>
      <c r="CQ199" s="283">
        <f t="shared" si="203"/>
        <v>8.8556209759509681</v>
      </c>
      <c r="CR199" s="283">
        <f t="shared" si="204"/>
        <v>27.677283769815631</v>
      </c>
      <c r="CS199" s="283">
        <f t="shared" si="205"/>
        <v>1.5075254044220792</v>
      </c>
      <c r="CT199" s="283">
        <f t="shared" si="206"/>
        <v>-70.070639144292898</v>
      </c>
      <c r="CU199" s="283">
        <f t="shared" si="163"/>
        <v>-8.3731510961974323</v>
      </c>
      <c r="CV199" s="283">
        <f t="shared" si="207"/>
        <v>15.862684890380258</v>
      </c>
      <c r="CW199" s="283">
        <f t="shared" si="208"/>
        <v>18.399018150649955</v>
      </c>
      <c r="CX199" s="283">
        <f t="shared" si="209"/>
        <v>0.55030305045235739</v>
      </c>
      <c r="CZ199" s="283">
        <f t="shared" si="164"/>
        <v>15552</v>
      </c>
      <c r="DA199" s="283">
        <f t="shared" si="165"/>
        <v>1.3315870101509843E+22</v>
      </c>
      <c r="DB199" s="283">
        <f t="shared" si="166"/>
        <v>1.2273036688217868E+22</v>
      </c>
      <c r="DC199" s="286">
        <f t="shared" si="210"/>
        <v>8.562159273090176E+17</v>
      </c>
      <c r="DD199" s="286">
        <f t="shared" si="167"/>
        <v>7.8916130968479091E+17</v>
      </c>
      <c r="DE199" s="282">
        <f t="shared" si="211"/>
        <v>5.1604705006618652E-5</v>
      </c>
      <c r="DF199" s="282">
        <f t="shared" si="168"/>
        <v>4.3890765491940541E-5</v>
      </c>
      <c r="DG199" s="283">
        <f t="shared" si="212"/>
        <v>40.381785030193598</v>
      </c>
      <c r="DH199" s="283">
        <f t="shared" si="213"/>
        <v>6.7745441723326681E-5</v>
      </c>
      <c r="DL199" s="258">
        <v>58.309482574462891</v>
      </c>
      <c r="DM199" s="258">
        <v>8.0364179611206055</v>
      </c>
      <c r="DN199" s="258">
        <v>4000</v>
      </c>
      <c r="DO199" s="258">
        <v>1.8536954802552078E+22</v>
      </c>
      <c r="DP199" s="258">
        <v>8.5441434135472583E+21</v>
      </c>
      <c r="DR199" s="50">
        <v>88</v>
      </c>
      <c r="DS199" s="46">
        <v>0.16628006348431204</v>
      </c>
      <c r="DT199" s="46">
        <v>0.1422292760346722</v>
      </c>
      <c r="DU199" s="46">
        <v>0.16212916615797826</v>
      </c>
      <c r="DV199" s="51">
        <v>0.13673544133805396</v>
      </c>
      <c r="DW199" s="287">
        <f t="shared" si="214"/>
        <v>0.21881093773779642</v>
      </c>
      <c r="DX199" s="287">
        <f t="shared" si="169"/>
        <v>86.226211698671463</v>
      </c>
      <c r="DY199" s="281">
        <f t="shared" si="170"/>
        <v>40.581542234473503</v>
      </c>
      <c r="DZ199" s="287">
        <f t="shared" si="171"/>
        <v>40.542348390582326</v>
      </c>
      <c r="EA199" s="287">
        <f t="shared" si="172"/>
        <v>40.615043833359053</v>
      </c>
      <c r="EB199" s="287">
        <f t="shared" si="173"/>
        <v>40.452498912096445</v>
      </c>
      <c r="EC199" s="287">
        <f t="shared" si="174"/>
        <v>40.304680266517728</v>
      </c>
      <c r="ED199" s="287">
        <f t="shared" si="215"/>
        <v>-1.1001679579807089</v>
      </c>
      <c r="EE199" s="287">
        <f t="shared" si="175"/>
        <v>-7.2695442776726793E-2</v>
      </c>
      <c r="EF199" s="287">
        <f t="shared" si="176"/>
        <v>8.9849478485881207E-2</v>
      </c>
      <c r="EG199" s="287">
        <f t="shared" si="177"/>
        <v>8.9849478485881207E-2</v>
      </c>
      <c r="EH199" s="281">
        <f t="shared" si="216"/>
        <v>-3.3501598885550266E-2</v>
      </c>
      <c r="EI199" s="281">
        <f t="shared" si="178"/>
        <v>0.12904332237705773</v>
      </c>
      <c r="EJ199" s="281">
        <f t="shared" si="179"/>
        <v>0.27686196795577445</v>
      </c>
    </row>
    <row r="200" spans="3:140" x14ac:dyDescent="0.25">
      <c r="C200" s="50">
        <f t="shared" si="180"/>
        <v>168</v>
      </c>
      <c r="D200" s="51">
        <v>2.9611416852698533</v>
      </c>
      <c r="E200" s="260">
        <f t="shared" si="181"/>
        <v>9.4291837618266214</v>
      </c>
      <c r="F200" s="265">
        <f t="shared" si="182"/>
        <v>11.955325561456334</v>
      </c>
      <c r="G200" s="265">
        <f t="shared" si="183"/>
        <v>8.0725362306211315E-6</v>
      </c>
      <c r="H200" s="50">
        <v>13.223834991455078</v>
      </c>
      <c r="I200" s="216">
        <v>12.512397766113281</v>
      </c>
      <c r="J200" s="50">
        <v>15488</v>
      </c>
      <c r="K200" s="46">
        <v>3</v>
      </c>
      <c r="L200" s="46">
        <v>1.3082976403903453E+22</v>
      </c>
      <c r="M200" s="46">
        <v>1.2253436723567826E+22</v>
      </c>
      <c r="N200" s="46">
        <v>242</v>
      </c>
      <c r="O200" s="46">
        <v>64</v>
      </c>
      <c r="P200" s="46">
        <v>0.34456448757858754</v>
      </c>
      <c r="Q200" s="46">
        <v>0.45541109686870535</v>
      </c>
      <c r="R200" s="46">
        <v>-8.4188065893631148E-4</v>
      </c>
      <c r="S200" s="51"/>
      <c r="T200" s="315">
        <f t="shared" si="184"/>
        <v>52.888814557531191</v>
      </c>
      <c r="U200" s="315">
        <f t="shared" si="217"/>
        <v>0.46184135862308295</v>
      </c>
      <c r="V200" s="350">
        <f t="shared" si="185"/>
        <v>7.415730190654862E-6</v>
      </c>
      <c r="W200" s="350">
        <f t="shared" si="152"/>
        <v>9.8013751908726175E-6</v>
      </c>
      <c r="X200" s="350">
        <f t="shared" si="186"/>
        <v>1.2290647252803379E-5</v>
      </c>
      <c r="Y200" s="360">
        <f t="shared" si="187"/>
        <v>52.88965643819013</v>
      </c>
      <c r="Z200" s="350">
        <f t="shared" si="188"/>
        <v>7.4155861724716517E-6</v>
      </c>
      <c r="AA200" s="350">
        <f t="shared" si="189"/>
        <v>9.8014841535091249E-6</v>
      </c>
      <c r="AB200" s="350">
        <f t="shared" si="190"/>
        <v>7.4155861724716517E-6</v>
      </c>
      <c r="AC200" s="350">
        <f t="shared" si="191"/>
        <v>9.8014841535091249E-6</v>
      </c>
      <c r="AD200" s="354">
        <f t="shared" si="153"/>
        <v>52.889656438190123</v>
      </c>
      <c r="AE200" s="354" t="str">
        <f t="shared" si="220"/>
        <v/>
      </c>
      <c r="AF200" s="354">
        <f t="shared" si="220"/>
        <v>52.889656438190123</v>
      </c>
      <c r="AG200" s="354" t="str">
        <f t="shared" si="220"/>
        <v/>
      </c>
      <c r="AH200" s="354" t="str">
        <f t="shared" si="220"/>
        <v/>
      </c>
      <c r="AI200" s="348">
        <f t="shared" si="218"/>
        <v>0.46229602112584445</v>
      </c>
      <c r="AJ200" s="355">
        <f t="shared" si="192"/>
        <v>1.2290647252803379E-5</v>
      </c>
      <c r="AK200" s="359">
        <f t="shared" si="193"/>
        <v>168.40837814619692</v>
      </c>
      <c r="AL200" s="355">
        <f t="shared" si="194"/>
        <v>4.0837814619692381E-2</v>
      </c>
      <c r="AM200" s="335">
        <f t="shared" si="195"/>
        <v>-19.340143960221564</v>
      </c>
      <c r="AN200" s="351">
        <f t="shared" si="154"/>
        <v>1.8756595832384702</v>
      </c>
      <c r="AQ200" s="266">
        <f t="shared" si="155"/>
        <v>22.427148428406916</v>
      </c>
      <c r="AR200" s="283">
        <f t="shared" si="156"/>
        <v>6.5711881169449171</v>
      </c>
      <c r="BL200" s="258">
        <v>1.3466942310333252</v>
      </c>
      <c r="BM200" s="260">
        <v>40.960594177246094</v>
      </c>
      <c r="BN200">
        <v>8.1431112289428711</v>
      </c>
      <c r="BO200" s="258">
        <v>3.8106515407562256</v>
      </c>
      <c r="BP200" s="258">
        <v>132.30134582519531</v>
      </c>
      <c r="BQ200" s="260">
        <v>51.431007385253906</v>
      </c>
      <c r="BR200" s="258">
        <v>21.936304092407227</v>
      </c>
      <c r="BT200" s="258">
        <v>64.270515441894531</v>
      </c>
      <c r="BU200" s="258">
        <v>16.072835922241211</v>
      </c>
      <c r="BV200" s="258">
        <v>5.5633172988891602</v>
      </c>
      <c r="BW200" s="258">
        <v>84.636711120605469</v>
      </c>
      <c r="BX200" s="258">
        <v>61.657192230224609</v>
      </c>
      <c r="BY200" s="258">
        <v>19.938455581665039</v>
      </c>
      <c r="BZ200" s="258">
        <v>3.7886319160461426</v>
      </c>
      <c r="CA200" s="258">
        <v>297.55093383789062</v>
      </c>
      <c r="CC200" s="283">
        <f t="shared" si="157"/>
        <v>13.223834991455078</v>
      </c>
      <c r="CD200" s="283">
        <f t="shared" si="158"/>
        <v>12.512397766113281</v>
      </c>
      <c r="CF200" s="283">
        <f t="shared" si="196"/>
        <v>22.427148428406916</v>
      </c>
      <c r="CG200" s="272">
        <f t="shared" si="159"/>
        <v>25.296987101569904</v>
      </c>
      <c r="CH200" s="283">
        <f t="shared" si="197"/>
        <v>18.401335985502833</v>
      </c>
      <c r="CI200" s="272">
        <f t="shared" si="160"/>
        <v>12.160545751664017</v>
      </c>
      <c r="CJ200" s="283">
        <f t="shared" si="198"/>
        <v>2.2922088718242146E-2</v>
      </c>
      <c r="CK200" s="283">
        <f t="shared" si="199"/>
        <v>18.396501962397668</v>
      </c>
      <c r="CL200" s="283">
        <f t="shared" si="200"/>
        <v>0.42176012004481717</v>
      </c>
      <c r="CM200" s="283">
        <f t="shared" si="201"/>
        <v>24.193038544806267</v>
      </c>
      <c r="CN200" s="283">
        <f t="shared" si="202"/>
        <v>0.42176012004481717</v>
      </c>
      <c r="CO200" s="283">
        <f t="shared" si="161"/>
        <v>-75.52379872849815</v>
      </c>
      <c r="CP200" s="268">
        <f t="shared" si="162"/>
        <v>168</v>
      </c>
      <c r="CQ200" s="283">
        <f t="shared" si="203"/>
        <v>9.247620127150185</v>
      </c>
      <c r="CR200" s="283">
        <f t="shared" si="204"/>
        <v>27.675128026923119</v>
      </c>
      <c r="CS200" s="283">
        <f t="shared" si="205"/>
        <v>1.5080095744971855</v>
      </c>
      <c r="CT200" s="283">
        <f t="shared" si="206"/>
        <v>-67.406613183953908</v>
      </c>
      <c r="CU200" s="283">
        <f t="shared" si="163"/>
        <v>-8.1171855445442418</v>
      </c>
      <c r="CV200" s="283">
        <f t="shared" si="207"/>
        <v>15.988281445545576</v>
      </c>
      <c r="CW200" s="283">
        <f t="shared" si="208"/>
        <v>18.39298010339547</v>
      </c>
      <c r="CX200" s="283">
        <f t="shared" si="209"/>
        <v>0.55448080891941565</v>
      </c>
      <c r="CZ200" s="283">
        <f t="shared" si="164"/>
        <v>15488</v>
      </c>
      <c r="DA200" s="283">
        <f t="shared" si="165"/>
        <v>1.3082976403903453E+22</v>
      </c>
      <c r="DB200" s="283">
        <f t="shared" si="166"/>
        <v>1.2253436723567826E+22</v>
      </c>
      <c r="DC200" s="286">
        <f t="shared" si="210"/>
        <v>8.4471696822723738E+17</v>
      </c>
      <c r="DD200" s="286">
        <f t="shared" si="167"/>
        <v>7.911568132468896E+17</v>
      </c>
      <c r="DE200" s="282">
        <f t="shared" si="211"/>
        <v>5.0989581968085643E-5</v>
      </c>
      <c r="DF200" s="282">
        <f t="shared" si="168"/>
        <v>4.3997512564070444E-5</v>
      </c>
      <c r="DG200" s="283">
        <f t="shared" si="212"/>
        <v>40.790008868034548</v>
      </c>
      <c r="DH200" s="283">
        <f t="shared" si="213"/>
        <v>6.7347743697214249E-5</v>
      </c>
      <c r="DL200" s="258">
        <v>58.098541259765625</v>
      </c>
      <c r="DM200" s="258">
        <v>8.1381454467773437</v>
      </c>
      <c r="DN200" s="258">
        <v>4000</v>
      </c>
      <c r="DO200" s="258">
        <v>1.8467778456728398E+22</v>
      </c>
      <c r="DP200" s="258">
        <v>8.5161846404435212E+21</v>
      </c>
      <c r="DR200" s="50">
        <v>87</v>
      </c>
      <c r="DS200" s="46">
        <v>0.16457087046758637</v>
      </c>
      <c r="DT200" s="46">
        <v>0.14125259431082896</v>
      </c>
      <c r="DU200" s="46">
        <v>0.16176291051153704</v>
      </c>
      <c r="DV200" s="51">
        <v>0.1377121230618972</v>
      </c>
      <c r="DW200" s="287">
        <f t="shared" si="214"/>
        <v>0.21687753873095922</v>
      </c>
      <c r="DX200" s="287">
        <f t="shared" si="169"/>
        <v>85.464322582043692</v>
      </c>
      <c r="DY200" s="281">
        <f t="shared" si="170"/>
        <v>40.571572617849931</v>
      </c>
      <c r="DZ200" s="287">
        <f t="shared" si="171"/>
        <v>40.639776357049705</v>
      </c>
      <c r="EA200" s="287">
        <f t="shared" si="172"/>
        <v>40.6041352971327</v>
      </c>
      <c r="EB200" s="287">
        <f t="shared" si="173"/>
        <v>40.435071462513385</v>
      </c>
      <c r="EC200" s="287">
        <f t="shared" si="174"/>
        <v>40.277271521555221</v>
      </c>
      <c r="ED200" s="287">
        <f t="shared" si="215"/>
        <v>-1.0027399915133302</v>
      </c>
      <c r="EE200" s="287">
        <f t="shared" si="175"/>
        <v>3.5641059917004725E-2</v>
      </c>
      <c r="EF200" s="287">
        <f t="shared" si="176"/>
        <v>0.20470489453632013</v>
      </c>
      <c r="EG200" s="287">
        <f t="shared" si="177"/>
        <v>0.20470489453632013</v>
      </c>
      <c r="EH200" s="281">
        <f t="shared" si="216"/>
        <v>-3.2562679282769125E-2</v>
      </c>
      <c r="EI200" s="281">
        <f t="shared" si="178"/>
        <v>0.13650115533654628</v>
      </c>
      <c r="EJ200" s="281">
        <f t="shared" si="179"/>
        <v>0.29430109629470991</v>
      </c>
    </row>
    <row r="201" spans="3:140" x14ac:dyDescent="0.25">
      <c r="C201" s="50">
        <f t="shared" si="180"/>
        <v>169</v>
      </c>
      <c r="D201" s="51">
        <v>3.0861462872022263</v>
      </c>
      <c r="E201" s="260">
        <f t="shared" si="181"/>
        <v>9.7883301663568112</v>
      </c>
      <c r="F201" s="265">
        <f t="shared" si="182"/>
        <v>11.955458797213506</v>
      </c>
      <c r="G201" s="265">
        <f t="shared" si="183"/>
        <v>2.5745431338750849E-4</v>
      </c>
      <c r="H201" s="50">
        <v>13.137895584106445</v>
      </c>
      <c r="I201" s="216">
        <v>15.055568695068359</v>
      </c>
      <c r="J201" s="50">
        <v>15040</v>
      </c>
      <c r="K201" s="46">
        <v>3</v>
      </c>
      <c r="L201" s="46">
        <v>1.2564730279774384E+22</v>
      </c>
      <c r="M201" s="46">
        <v>1.1879884456119954E+22</v>
      </c>
      <c r="N201" s="46">
        <v>235</v>
      </c>
      <c r="O201" s="46">
        <v>64</v>
      </c>
      <c r="P201" s="46">
        <v>0.33022035036318137</v>
      </c>
      <c r="Q201" s="46">
        <v>0.44070072636269303</v>
      </c>
      <c r="R201" s="46">
        <v>-5.9129598832328156E-3</v>
      </c>
      <c r="S201" s="51"/>
      <c r="T201" s="315">
        <f t="shared" si="184"/>
        <v>53.155505047908534</v>
      </c>
      <c r="U201" s="315">
        <f t="shared" si="217"/>
        <v>0.26669049037734283</v>
      </c>
      <c r="V201" s="350">
        <f t="shared" si="185"/>
        <v>7.3187134389002967E-6</v>
      </c>
      <c r="W201" s="350">
        <f t="shared" si="152"/>
        <v>9.7673033325064938E-6</v>
      </c>
      <c r="X201" s="350">
        <f t="shared" si="186"/>
        <v>1.220507192891268E-5</v>
      </c>
      <c r="Y201" s="360">
        <f t="shared" si="187"/>
        <v>53.161418007791767</v>
      </c>
      <c r="Z201" s="350">
        <f t="shared" si="188"/>
        <v>7.3177054081835931E-6</v>
      </c>
      <c r="AA201" s="350">
        <f t="shared" si="189"/>
        <v>9.7680585762459913E-6</v>
      </c>
      <c r="AB201" s="350">
        <f t="shared" si="190"/>
        <v>7.3177054081835931E-6</v>
      </c>
      <c r="AC201" s="350">
        <f t="shared" si="191"/>
        <v>9.7680585762459913E-6</v>
      </c>
      <c r="AD201" s="354">
        <f t="shared" si="153"/>
        <v>53.161418007791767</v>
      </c>
      <c r="AE201" s="354" t="str">
        <f t="shared" si="220"/>
        <v/>
      </c>
      <c r="AF201" s="354">
        <f t="shared" si="220"/>
        <v>53.161418007791767</v>
      </c>
      <c r="AG201" s="354" t="str">
        <f t="shared" si="220"/>
        <v/>
      </c>
      <c r="AH201" s="354" t="str">
        <f t="shared" si="220"/>
        <v/>
      </c>
      <c r="AI201" s="348">
        <f t="shared" si="218"/>
        <v>0.27176156960164377</v>
      </c>
      <c r="AJ201" s="355">
        <f t="shared" si="192"/>
        <v>1.220507192891268E-5</v>
      </c>
      <c r="AK201" s="359">
        <f t="shared" si="193"/>
        <v>173.42310703297244</v>
      </c>
      <c r="AL201" s="355">
        <f t="shared" si="194"/>
        <v>0.44231070329724387</v>
      </c>
      <c r="AM201" s="335">
        <f t="shared" si="195"/>
        <v>-19.400832183939428</v>
      </c>
      <c r="AN201" s="351">
        <f t="shared" si="154"/>
        <v>1.8149713595206027</v>
      </c>
      <c r="AQ201" s="266">
        <f t="shared" si="155"/>
        <v>22.370516118169274</v>
      </c>
      <c r="AR201" s="283">
        <f t="shared" si="156"/>
        <v>8.77683797771342</v>
      </c>
      <c r="BL201" s="258">
        <v>1.8176932334899902</v>
      </c>
      <c r="BM201" s="260">
        <v>34.622642517089844</v>
      </c>
      <c r="BN201">
        <v>10.455416679382324</v>
      </c>
      <c r="BO201" s="258">
        <v>5.2980136871337891</v>
      </c>
      <c r="BP201" s="258">
        <v>131.71882629394531</v>
      </c>
      <c r="BQ201" s="260">
        <v>33.202655792236328</v>
      </c>
      <c r="BR201" s="258">
        <v>91.840339660644531</v>
      </c>
      <c r="BT201" s="258">
        <v>63.8837890625</v>
      </c>
      <c r="BU201" s="258">
        <v>16.174562454223633</v>
      </c>
      <c r="BV201" s="258">
        <v>5.519127368927002</v>
      </c>
      <c r="BW201" s="258">
        <v>87.8919677734375</v>
      </c>
      <c r="BX201" s="258">
        <v>61.415000915527344</v>
      </c>
      <c r="BY201" s="258">
        <v>19.226367950439453</v>
      </c>
      <c r="BZ201" s="258">
        <v>3.837216854095459</v>
      </c>
      <c r="CA201" s="258">
        <v>296.9405517578125</v>
      </c>
      <c r="CC201" s="283">
        <f t="shared" si="157"/>
        <v>13.137895584106445</v>
      </c>
      <c r="CD201" s="283">
        <f t="shared" si="158"/>
        <v>15.055568695068359</v>
      </c>
      <c r="CF201" s="283">
        <f t="shared" si="196"/>
        <v>22.370516118169274</v>
      </c>
      <c r="CG201" s="272">
        <f t="shared" si="159"/>
        <v>25.294441814619404</v>
      </c>
      <c r="CH201" s="283">
        <f t="shared" si="197"/>
        <v>18.395944503393636</v>
      </c>
      <c r="CI201" s="272">
        <f t="shared" si="160"/>
        <v>12.675726819891253</v>
      </c>
      <c r="CJ201" s="283">
        <f t="shared" si="198"/>
        <v>2.3893182153768882E-2</v>
      </c>
      <c r="CK201" s="283">
        <f t="shared" si="199"/>
        <v>18.390693776594947</v>
      </c>
      <c r="CL201" s="283">
        <f t="shared" si="200"/>
        <v>0.43949583325712038</v>
      </c>
      <c r="CM201" s="283">
        <f t="shared" si="201"/>
        <v>24.187230359003546</v>
      </c>
      <c r="CN201" s="283">
        <f t="shared" si="202"/>
        <v>0.43949583325712038</v>
      </c>
      <c r="CO201" s="283">
        <f t="shared" si="161"/>
        <v>-72.612723755807039</v>
      </c>
      <c r="CP201" s="268">
        <f t="shared" si="162"/>
        <v>169</v>
      </c>
      <c r="CQ201" s="283">
        <f t="shared" si="203"/>
        <v>9.6387276244192961</v>
      </c>
      <c r="CR201" s="283">
        <f t="shared" si="204"/>
        <v>27.673156489085709</v>
      </c>
      <c r="CS201" s="283">
        <f t="shared" si="205"/>
        <v>1.5084515418362314</v>
      </c>
      <c r="CT201" s="283">
        <f t="shared" si="206"/>
        <v>-64.754604135800321</v>
      </c>
      <c r="CU201" s="283">
        <f t="shared" si="163"/>
        <v>-7.8581196200067325</v>
      </c>
      <c r="CV201" s="283">
        <f t="shared" si="207"/>
        <v>16.114188037999327</v>
      </c>
      <c r="CW201" s="283">
        <f t="shared" si="208"/>
        <v>18.387458996221984</v>
      </c>
      <c r="CX201" s="283">
        <f t="shared" si="209"/>
        <v>0.55868223006807727</v>
      </c>
      <c r="CZ201" s="283">
        <f t="shared" si="164"/>
        <v>15040</v>
      </c>
      <c r="DA201" s="283">
        <f t="shared" si="165"/>
        <v>1.2564730279774384E+22</v>
      </c>
      <c r="DB201" s="283">
        <f t="shared" si="166"/>
        <v>1.1879884456119954E+22</v>
      </c>
      <c r="DC201" s="286">
        <f t="shared" si="210"/>
        <v>8.3542089626159462E+17</v>
      </c>
      <c r="DD201" s="286">
        <f t="shared" si="167"/>
        <v>7.8988593458244378E+17</v>
      </c>
      <c r="DE201" s="282">
        <f t="shared" si="211"/>
        <v>5.0492299736427997E-5</v>
      </c>
      <c r="DF201" s="282">
        <f t="shared" si="168"/>
        <v>4.3929528432626818E-5</v>
      </c>
      <c r="DG201" s="283">
        <f t="shared" si="212"/>
        <v>41.024061935112329</v>
      </c>
      <c r="DH201" s="283">
        <f t="shared" si="213"/>
        <v>6.6927392007953325E-5</v>
      </c>
      <c r="DL201" s="258">
        <v>57.930572509765625</v>
      </c>
      <c r="DM201" s="258">
        <v>8.0364179611206055</v>
      </c>
      <c r="DN201" s="258">
        <v>4000</v>
      </c>
      <c r="DO201" s="258">
        <v>1.8415896197360639E+22</v>
      </c>
      <c r="DP201" s="258">
        <v>8.4905317455339066E+21</v>
      </c>
      <c r="DR201" s="50">
        <v>86</v>
      </c>
      <c r="DS201" s="46">
        <v>0.16212916615797826</v>
      </c>
      <c r="DT201" s="46">
        <v>0.13893297521670125</v>
      </c>
      <c r="DU201" s="46">
        <v>0.15907703577096813</v>
      </c>
      <c r="DV201" s="51">
        <v>0.1353925039677695</v>
      </c>
      <c r="DW201" s="287">
        <f t="shared" si="214"/>
        <v>0.21351402324354682</v>
      </c>
      <c r="DX201" s="287">
        <f t="shared" si="169"/>
        <v>84.138871480431405</v>
      </c>
      <c r="DY201" s="281">
        <f t="shared" si="170"/>
        <v>40.561630399100849</v>
      </c>
      <c r="DZ201" s="287">
        <f t="shared" si="171"/>
        <v>40.594187751030361</v>
      </c>
      <c r="EA201" s="287">
        <f t="shared" si="172"/>
        <v>40.593159316559749</v>
      </c>
      <c r="EB201" s="287">
        <f t="shared" si="173"/>
        <v>40.417498210222298</v>
      </c>
      <c r="EC201" s="287">
        <f t="shared" si="174"/>
        <v>40.249583061279495</v>
      </c>
      <c r="ED201" s="287">
        <f t="shared" si="215"/>
        <v>-1.0483285975326737</v>
      </c>
      <c r="EE201" s="287">
        <f t="shared" si="175"/>
        <v>1.0284344706121828E-3</v>
      </c>
      <c r="EF201" s="287">
        <f t="shared" si="176"/>
        <v>0.17668954080806287</v>
      </c>
      <c r="EG201" s="287">
        <f t="shared" si="177"/>
        <v>0.17668954080806287</v>
      </c>
      <c r="EH201" s="281">
        <f t="shared" si="216"/>
        <v>-3.1528917458899741E-2</v>
      </c>
      <c r="EI201" s="281">
        <f t="shared" si="178"/>
        <v>0.14413218887855095</v>
      </c>
      <c r="EJ201" s="281">
        <f t="shared" si="179"/>
        <v>0.31204733782135463</v>
      </c>
    </row>
    <row r="202" spans="3:140" x14ac:dyDescent="0.25">
      <c r="C202" s="50">
        <f t="shared" si="180"/>
        <v>170</v>
      </c>
      <c r="D202" s="51">
        <v>1.4846652648171783</v>
      </c>
      <c r="E202" s="260">
        <f t="shared" si="181"/>
        <v>3.432570958187013</v>
      </c>
      <c r="F202" s="265">
        <f t="shared" si="182"/>
        <v>11.955838574114663</v>
      </c>
      <c r="G202" s="265">
        <f t="shared" si="183"/>
        <v>5.0114825834261193E-4</v>
      </c>
      <c r="H202" s="50">
        <v>13.243854522705078</v>
      </c>
      <c r="I202" s="216">
        <v>12.410671234130859</v>
      </c>
      <c r="J202" s="50">
        <v>13696</v>
      </c>
      <c r="K202" s="46">
        <v>3</v>
      </c>
      <c r="L202" s="46">
        <v>1.1589343803660499E+22</v>
      </c>
      <c r="M202" s="46">
        <v>1.0849156903347123E+22</v>
      </c>
      <c r="N202" s="46">
        <v>214</v>
      </c>
      <c r="O202" s="46">
        <v>64</v>
      </c>
      <c r="P202" s="46">
        <v>0.30519440883843008</v>
      </c>
      <c r="Q202" s="46">
        <v>0.40249038637612161</v>
      </c>
      <c r="R202" s="46">
        <v>-4.0954835457619243E-2</v>
      </c>
      <c r="S202" s="51"/>
      <c r="T202" s="315">
        <f t="shared" si="184"/>
        <v>52.828227732198116</v>
      </c>
      <c r="U202" s="315">
        <f t="shared" si="217"/>
        <v>-0.32727731571041829</v>
      </c>
      <c r="V202" s="350">
        <f t="shared" si="185"/>
        <v>7.4278234238325082E-6</v>
      </c>
      <c r="W202" s="350">
        <f t="shared" si="152"/>
        <v>9.7958135313503129E-6</v>
      </c>
      <c r="X202" s="350">
        <f t="shared" si="186"/>
        <v>1.2293515508454886E-5</v>
      </c>
      <c r="Y202" s="360">
        <f t="shared" si="187"/>
        <v>52.869182567655734</v>
      </c>
      <c r="Z202" s="350">
        <f t="shared" si="188"/>
        <v>7.420819511449026E-6</v>
      </c>
      <c r="AA202" s="350">
        <f t="shared" si="189"/>
        <v>9.8011204122344214E-6</v>
      </c>
      <c r="AB202" s="350">
        <f t="shared" si="190"/>
        <v>7.420819511449026E-6</v>
      </c>
      <c r="AC202" s="350">
        <f t="shared" si="191"/>
        <v>9.8011204122344214E-6</v>
      </c>
      <c r="AD202" s="354">
        <f t="shared" si="153"/>
        <v>52.869182567655734</v>
      </c>
      <c r="AE202" s="354" t="str">
        <f t="shared" si="220"/>
        <v/>
      </c>
      <c r="AF202" s="354">
        <f t="shared" si="220"/>
        <v>52.869182567655734</v>
      </c>
      <c r="AG202" s="354" t="str">
        <f t="shared" si="220"/>
        <v/>
      </c>
      <c r="AH202" s="354" t="str">
        <f t="shared" si="220"/>
        <v/>
      </c>
      <c r="AI202" s="348">
        <f t="shared" si="218"/>
        <v>-0.29223544013603231</v>
      </c>
      <c r="AJ202" s="355">
        <f t="shared" si="192"/>
        <v>1.2293515508454886E-5</v>
      </c>
      <c r="AK202" s="359">
        <f t="shared" si="193"/>
        <v>168.03058039450082</v>
      </c>
      <c r="AL202" s="355">
        <f t="shared" si="194"/>
        <v>-0.19694196054991836</v>
      </c>
      <c r="AM202" s="335">
        <f t="shared" si="195"/>
        <v>-19.338117179615061</v>
      </c>
      <c r="AN202" s="351">
        <f t="shared" si="154"/>
        <v>1.8776863638449706</v>
      </c>
      <c r="AQ202" s="266">
        <f t="shared" si="155"/>
        <v>22.440288031855182</v>
      </c>
      <c r="AR202" s="283">
        <f t="shared" si="156"/>
        <v>5.7944194485893448</v>
      </c>
      <c r="BL202" s="258">
        <v>1.341917872428894</v>
      </c>
      <c r="BM202" s="260">
        <v>69.662071228027344</v>
      </c>
      <c r="BN202">
        <v>10.440349578857422</v>
      </c>
      <c r="BO202" s="258">
        <v>4.6717557907104492</v>
      </c>
      <c r="BP202" s="258">
        <v>131.32649230957031</v>
      </c>
      <c r="BQ202" s="260">
        <v>21.860023498535156</v>
      </c>
      <c r="BR202" s="258">
        <v>27.381229400634766</v>
      </c>
      <c r="BT202" s="258">
        <v>63.137683868408203</v>
      </c>
      <c r="BU202" s="258">
        <v>17.497011184692383</v>
      </c>
      <c r="BV202" s="258">
        <v>5.5098495483398437</v>
      </c>
      <c r="BW202" s="258">
        <v>88.909233093261719</v>
      </c>
      <c r="BX202" s="258">
        <v>60.825145721435547</v>
      </c>
      <c r="BY202" s="258">
        <v>20.141908645629883</v>
      </c>
      <c r="BZ202" s="258">
        <v>3.7991302013397217</v>
      </c>
      <c r="CA202" s="258">
        <v>299.89065551757812</v>
      </c>
      <c r="CC202" s="283">
        <f t="shared" si="157"/>
        <v>13.243854522705078</v>
      </c>
      <c r="CD202" s="283">
        <f t="shared" si="158"/>
        <v>12.410671234130859</v>
      </c>
      <c r="CF202" s="283">
        <f t="shared" si="196"/>
        <v>22.440288031855182</v>
      </c>
      <c r="CG202" s="272">
        <f t="shared" si="159"/>
        <v>25.292134272524649</v>
      </c>
      <c r="CH202" s="283">
        <f t="shared" si="197"/>
        <v>18.391057982852004</v>
      </c>
      <c r="CI202" s="272">
        <f t="shared" si="160"/>
        <v>13.189716791979265</v>
      </c>
      <c r="CJ202" s="283">
        <f t="shared" si="198"/>
        <v>2.4862030425967196E-2</v>
      </c>
      <c r="CK202" s="283">
        <f t="shared" si="199"/>
        <v>18.385374330125082</v>
      </c>
      <c r="CL202" s="283">
        <f t="shared" si="200"/>
        <v>0.45719193978253114</v>
      </c>
      <c r="CM202" s="283">
        <f t="shared" si="201"/>
        <v>24.181910912533681</v>
      </c>
      <c r="CN202" s="283">
        <f t="shared" si="202"/>
        <v>0.45719193978253114</v>
      </c>
      <c r="CO202" s="283">
        <f t="shared" si="161"/>
        <v>-69.710587533469536</v>
      </c>
      <c r="CP202" s="268">
        <f t="shared" si="162"/>
        <v>170</v>
      </c>
      <c r="CQ202" s="283">
        <f t="shared" si="203"/>
        <v>10.028941246653046</v>
      </c>
      <c r="CR202" s="283">
        <f t="shared" si="204"/>
        <v>27.67136444779333</v>
      </c>
      <c r="CS202" s="283">
        <f t="shared" si="205"/>
        <v>1.5088523387589594</v>
      </c>
      <c r="CT202" s="283">
        <f t="shared" si="206"/>
        <v>-62.114586312190823</v>
      </c>
      <c r="CU202" s="283">
        <f t="shared" si="163"/>
        <v>-7.5960012212786978</v>
      </c>
      <c r="CV202" s="283">
        <f t="shared" si="207"/>
        <v>16.240399877872129</v>
      </c>
      <c r="CW202" s="283">
        <f t="shared" si="208"/>
        <v>18.382441332207929</v>
      </c>
      <c r="CX202" s="283">
        <f t="shared" si="209"/>
        <v>0.56290709407319961</v>
      </c>
      <c r="CZ202" s="283">
        <f t="shared" si="164"/>
        <v>13696</v>
      </c>
      <c r="DA202" s="283">
        <f t="shared" si="165"/>
        <v>1.1589343803660499E+22</v>
      </c>
      <c r="DB202" s="283">
        <f t="shared" si="166"/>
        <v>1.0849156903347123E+22</v>
      </c>
      <c r="DC202" s="286">
        <f t="shared" si="210"/>
        <v>8.4618456510371635E+17</v>
      </c>
      <c r="DD202" s="286">
        <f t="shared" si="167"/>
        <v>7.921405449289664E+17</v>
      </c>
      <c r="DE202" s="282">
        <f t="shared" si="211"/>
        <v>5.106808930458288E-5</v>
      </c>
      <c r="DF202" s="282">
        <f t="shared" si="168"/>
        <v>4.4050136111739128E-5</v>
      </c>
      <c r="DG202" s="283">
        <f t="shared" si="212"/>
        <v>40.78028462443379</v>
      </c>
      <c r="DH202" s="283">
        <f t="shared" si="213"/>
        <v>6.7441561641791743E-5</v>
      </c>
      <c r="DL202" s="258">
        <v>57.727443695068359</v>
      </c>
      <c r="DM202" s="258">
        <v>8.1381454467773437</v>
      </c>
      <c r="DN202" s="258">
        <v>3744</v>
      </c>
      <c r="DO202" s="258">
        <v>1.7176486668019708E+22</v>
      </c>
      <c r="DP202" s="258">
        <v>7.9204033620370784E+21</v>
      </c>
      <c r="DR202" s="50">
        <v>85</v>
      </c>
      <c r="DS202" s="46">
        <v>0.16103039921865461</v>
      </c>
      <c r="DT202" s="46">
        <v>0.1377121230618972</v>
      </c>
      <c r="DU202" s="46">
        <v>0.15980954706385056</v>
      </c>
      <c r="DV202" s="51">
        <v>0.13246245879623977</v>
      </c>
      <c r="DW202" s="287">
        <f t="shared" si="214"/>
        <v>0.21188538956410941</v>
      </c>
      <c r="DX202" s="287">
        <f t="shared" si="169"/>
        <v>83.49708038043147</v>
      </c>
      <c r="DY202" s="281">
        <f t="shared" si="170"/>
        <v>40.551695365419924</v>
      </c>
      <c r="DZ202" s="287">
        <f t="shared" si="171"/>
        <v>40.536840948597977</v>
      </c>
      <c r="EA202" s="287">
        <f t="shared" si="172"/>
        <v>40.582115891640193</v>
      </c>
      <c r="EB202" s="287">
        <f t="shared" si="173"/>
        <v>40.399779155223193</v>
      </c>
      <c r="EC202" s="287">
        <f t="shared" si="174"/>
        <v>40.221614885690549</v>
      </c>
      <c r="ED202" s="287">
        <f t="shared" si="215"/>
        <v>-1.1056753999650581</v>
      </c>
      <c r="EE202" s="287">
        <f t="shared" si="175"/>
        <v>-4.5274943042215909E-2</v>
      </c>
      <c r="EF202" s="287">
        <f t="shared" si="176"/>
        <v>0.13706179337478375</v>
      </c>
      <c r="EG202" s="287">
        <f t="shared" si="177"/>
        <v>0.13706179337478375</v>
      </c>
      <c r="EH202" s="281">
        <f t="shared" si="216"/>
        <v>-3.0420526220268584E-2</v>
      </c>
      <c r="EI202" s="281">
        <f t="shared" si="178"/>
        <v>0.15191621019673107</v>
      </c>
      <c r="EJ202" s="281">
        <f t="shared" si="179"/>
        <v>0.33008047972937504</v>
      </c>
    </row>
    <row r="203" spans="3:140" x14ac:dyDescent="0.25">
      <c r="C203" s="50">
        <f t="shared" si="180"/>
        <v>171</v>
      </c>
      <c r="D203" s="51">
        <v>4.8640026999395261</v>
      </c>
      <c r="E203" s="260">
        <f t="shared" si="181"/>
        <v>13.73987614671015</v>
      </c>
      <c r="F203" s="265">
        <f t="shared" si="182"/>
        <v>11.95645918499487</v>
      </c>
      <c r="G203" s="265">
        <f t="shared" si="183"/>
        <v>7.3911606989022442E-4</v>
      </c>
      <c r="H203" s="50">
        <v>13.004592895507812</v>
      </c>
      <c r="I203" s="216">
        <v>12.817578315734863</v>
      </c>
      <c r="J203" s="50">
        <v>15104</v>
      </c>
      <c r="K203" s="46">
        <v>3</v>
      </c>
      <c r="L203" s="46">
        <v>1.2540518558736096E+22</v>
      </c>
      <c r="M203" s="46">
        <v>1.1758249381379984E+22</v>
      </c>
      <c r="N203" s="46">
        <v>236</v>
      </c>
      <c r="O203" s="46">
        <v>64</v>
      </c>
      <c r="P203" s="46">
        <v>0.33028138924494904</v>
      </c>
      <c r="Q203" s="46">
        <v>0.43648904352072271</v>
      </c>
      <c r="R203" s="46">
        <v>-4.9861869542366932E-3</v>
      </c>
      <c r="S203" s="51"/>
      <c r="T203" s="315">
        <f t="shared" si="184"/>
        <v>52.886030991392374</v>
      </c>
      <c r="U203" s="315">
        <f t="shared" si="217"/>
        <v>5.7803259194258771E-2</v>
      </c>
      <c r="V203" s="350">
        <f t="shared" si="185"/>
        <v>7.2890490211191079E-6</v>
      </c>
      <c r="W203" s="350">
        <f t="shared" si="152"/>
        <v>9.6329679449312048E-6</v>
      </c>
      <c r="X203" s="350">
        <f t="shared" si="186"/>
        <v>1.2079913371392592E-5</v>
      </c>
      <c r="Y203" s="360">
        <f t="shared" si="187"/>
        <v>52.891017178346608</v>
      </c>
      <c r="Z203" s="350">
        <f t="shared" si="188"/>
        <v>7.2882106808278211E-6</v>
      </c>
      <c r="AA203" s="350">
        <f t="shared" si="189"/>
        <v>9.6336022407102118E-6</v>
      </c>
      <c r="AB203" s="350">
        <f t="shared" si="190"/>
        <v>7.2882106808278211E-6</v>
      </c>
      <c r="AC203" s="350">
        <f t="shared" si="191"/>
        <v>9.6336022407102118E-6</v>
      </c>
      <c r="AD203" s="354">
        <f t="shared" si="153"/>
        <v>52.891017178346601</v>
      </c>
      <c r="AE203" s="354" t="str">
        <f t="shared" si="220"/>
        <v/>
      </c>
      <c r="AF203" s="354">
        <f t="shared" si="220"/>
        <v>52.891017178346601</v>
      </c>
      <c r="AG203" s="354" t="str">
        <f t="shared" si="220"/>
        <v/>
      </c>
      <c r="AH203" s="354" t="str">
        <f t="shared" si="220"/>
        <v/>
      </c>
      <c r="AI203" s="348">
        <f t="shared" si="218"/>
        <v>2.1834610690866896E-2</v>
      </c>
      <c r="AJ203" s="355">
        <f t="shared" si="192"/>
        <v>1.2079913371392592E-5</v>
      </c>
      <c r="AK203" s="359">
        <f t="shared" si="193"/>
        <v>168.43348744689786</v>
      </c>
      <c r="AL203" s="355">
        <f t="shared" si="194"/>
        <v>-0.25665125531021432</v>
      </c>
      <c r="AM203" s="335">
        <f t="shared" si="195"/>
        <v>-19.490362651390882</v>
      </c>
      <c r="AN203" s="351">
        <f t="shared" si="154"/>
        <v>1.7254408920691511</v>
      </c>
      <c r="AQ203" s="266">
        <f t="shared" si="155"/>
        <v>22.281935225982899</v>
      </c>
      <c r="AR203" s="283">
        <f t="shared" si="156"/>
        <v>5.8638054620067734</v>
      </c>
      <c r="BL203" s="258">
        <v>2.1336522102355957</v>
      </c>
      <c r="BM203" s="260">
        <v>62.246429443359375</v>
      </c>
      <c r="BN203">
        <v>4.7116990089416504</v>
      </c>
      <c r="BO203" s="258">
        <v>5.9509701728820801</v>
      </c>
      <c r="BP203" s="258">
        <v>132.09219360351562</v>
      </c>
      <c r="BQ203" s="260">
        <v>122.71718597412109</v>
      </c>
      <c r="BR203" s="258">
        <v>39.38916015625</v>
      </c>
      <c r="BT203" s="258">
        <v>62.668926239013672</v>
      </c>
      <c r="BU203" s="258">
        <v>18.107372283935547</v>
      </c>
      <c r="BV203" s="258">
        <v>5.3914399147033691</v>
      </c>
      <c r="BW203" s="258">
        <v>83.212532043457031</v>
      </c>
      <c r="BX203" s="258">
        <v>60.684520721435547</v>
      </c>
      <c r="BY203" s="258">
        <v>20.141908645629883</v>
      </c>
      <c r="BZ203" s="258">
        <v>3.839902400970459</v>
      </c>
      <c r="CA203" s="258">
        <v>301.9251708984375</v>
      </c>
      <c r="CC203" s="283">
        <f t="shared" si="157"/>
        <v>13.004592895507812</v>
      </c>
      <c r="CD203" s="283">
        <f t="shared" si="158"/>
        <v>12.817578315734863</v>
      </c>
      <c r="CF203" s="283">
        <f t="shared" si="196"/>
        <v>22.281935225982899</v>
      </c>
      <c r="CG203" s="272">
        <f t="shared" si="159"/>
        <v>25.290058268279022</v>
      </c>
      <c r="CH203" s="283">
        <f t="shared" si="197"/>
        <v>18.38666288301307</v>
      </c>
      <c r="CI203" s="272">
        <f t="shared" si="160"/>
        <v>13.702504464495789</v>
      </c>
      <c r="CJ203" s="283">
        <f t="shared" si="198"/>
        <v>2.5828612416864787E-2</v>
      </c>
      <c r="CK203" s="283">
        <f t="shared" si="199"/>
        <v>18.380530194251531</v>
      </c>
      <c r="CL203" s="283">
        <f t="shared" si="200"/>
        <v>0.47484918845705426</v>
      </c>
      <c r="CM203" s="283">
        <f t="shared" si="201"/>
        <v>24.17706677666013</v>
      </c>
      <c r="CN203" s="283">
        <f t="shared" si="202"/>
        <v>0.47484918845705426</v>
      </c>
      <c r="CO203" s="283">
        <f t="shared" si="161"/>
        <v>-66.817413917476571</v>
      </c>
      <c r="CP203" s="268">
        <f t="shared" si="162"/>
        <v>171</v>
      </c>
      <c r="CQ203" s="283">
        <f t="shared" si="203"/>
        <v>10.418258608252343</v>
      </c>
      <c r="CR203" s="283">
        <f t="shared" si="204"/>
        <v>27.6697471613133</v>
      </c>
      <c r="CS203" s="283">
        <f t="shared" si="205"/>
        <v>1.5092130108783781</v>
      </c>
      <c r="CT203" s="283">
        <f t="shared" si="206"/>
        <v>-59.486535092869474</v>
      </c>
      <c r="CU203" s="283">
        <f t="shared" si="163"/>
        <v>-7.3308788246071117</v>
      </c>
      <c r="CV203" s="283">
        <f t="shared" si="207"/>
        <v>16.36691211753929</v>
      </c>
      <c r="CW203" s="283">
        <f t="shared" si="208"/>
        <v>18.377913564670244</v>
      </c>
      <c r="CX203" s="283">
        <f t="shared" si="209"/>
        <v>0.56715516666950605</v>
      </c>
      <c r="CZ203" s="283">
        <f t="shared" si="164"/>
        <v>15104</v>
      </c>
      <c r="DA203" s="283">
        <f t="shared" si="165"/>
        <v>1.2540518558736096E+22</v>
      </c>
      <c r="DB203" s="283">
        <f t="shared" si="166"/>
        <v>1.1758249381379984E+22</v>
      </c>
      <c r="DC203" s="286">
        <f t="shared" si="210"/>
        <v>8.302779766112352E+17</v>
      </c>
      <c r="DD203" s="286">
        <f t="shared" si="167"/>
        <v>7.7848579061043328E+17</v>
      </c>
      <c r="DE203" s="282">
        <f t="shared" si="211"/>
        <v>5.0217185411752057E-5</v>
      </c>
      <c r="DF203" s="282">
        <f t="shared" si="168"/>
        <v>4.3319691389995023E-5</v>
      </c>
      <c r="DG203" s="283">
        <f t="shared" si="212"/>
        <v>40.782590631873397</v>
      </c>
      <c r="DH203" s="283">
        <f t="shared" si="213"/>
        <v>6.6320143039673044E-5</v>
      </c>
      <c r="DL203" s="258">
        <v>57.512596130371094</v>
      </c>
      <c r="DM203" s="258">
        <v>8.4433250427246094</v>
      </c>
      <c r="DN203" s="258">
        <v>3744</v>
      </c>
      <c r="DO203" s="258">
        <v>1.710846326129309E+22</v>
      </c>
      <c r="DP203" s="258">
        <v>7.8993622235157092E+21</v>
      </c>
      <c r="DR203" s="50">
        <v>84</v>
      </c>
      <c r="DS203" s="46">
        <v>0.15797826883164448</v>
      </c>
      <c r="DT203" s="46">
        <v>0.1353925039677695</v>
      </c>
      <c r="DU203" s="46">
        <v>0.15639116103039921</v>
      </c>
      <c r="DV203" s="51">
        <v>0.13209620314979856</v>
      </c>
      <c r="DW203" s="287">
        <f t="shared" si="214"/>
        <v>0.20805831767489089</v>
      </c>
      <c r="DX203" s="287">
        <f t="shared" si="169"/>
        <v>81.988956909468484</v>
      </c>
      <c r="DY203" s="281">
        <f t="shared" si="170"/>
        <v>40.541745045837516</v>
      </c>
      <c r="DZ203" s="287">
        <f t="shared" si="171"/>
        <v>40.597648019531221</v>
      </c>
      <c r="EA203" s="287">
        <f t="shared" si="172"/>
        <v>40.571005022374031</v>
      </c>
      <c r="EB203" s="287">
        <f t="shared" si="173"/>
        <v>40.381914297516055</v>
      </c>
      <c r="EC203" s="287">
        <f t="shared" si="174"/>
        <v>40.193366994788377</v>
      </c>
      <c r="ED203" s="287">
        <f t="shared" si="215"/>
        <v>-1.0448683290318144</v>
      </c>
      <c r="EE203" s="287">
        <f t="shared" si="175"/>
        <v>2.6642997157189541E-2</v>
      </c>
      <c r="EF203" s="287">
        <f t="shared" si="176"/>
        <v>0.21573372201516605</v>
      </c>
      <c r="EG203" s="287">
        <f t="shared" si="177"/>
        <v>0.21573372201516605</v>
      </c>
      <c r="EH203" s="281">
        <f t="shared" si="216"/>
        <v>-2.9259976536515353E-2</v>
      </c>
      <c r="EI203" s="281">
        <f t="shared" si="178"/>
        <v>0.15983074832146116</v>
      </c>
      <c r="EJ203" s="281">
        <f t="shared" si="179"/>
        <v>0.34837805104913855</v>
      </c>
    </row>
    <row r="204" spans="3:140" x14ac:dyDescent="0.25">
      <c r="C204" s="50">
        <f t="shared" si="180"/>
        <v>172</v>
      </c>
      <c r="D204" s="51">
        <v>3.8340597557057139</v>
      </c>
      <c r="E204" s="260">
        <f t="shared" si="181"/>
        <v>11.673177545754903</v>
      </c>
      <c r="F204" s="265">
        <f t="shared" si="182"/>
        <v>11.957314885477771</v>
      </c>
      <c r="G204" s="265">
        <f t="shared" si="183"/>
        <v>9.7132162339606202E-4</v>
      </c>
      <c r="H204" s="50">
        <v>12.915236473083496</v>
      </c>
      <c r="I204" s="216">
        <v>15.767656326293945</v>
      </c>
      <c r="J204" s="50">
        <v>14400</v>
      </c>
      <c r="K204" s="46">
        <v>3</v>
      </c>
      <c r="L204" s="46">
        <v>1.1810708110296274E+22</v>
      </c>
      <c r="M204" s="46">
        <v>1.1199073919305238E+22</v>
      </c>
      <c r="N204" s="46">
        <v>225</v>
      </c>
      <c r="O204" s="46">
        <v>64</v>
      </c>
      <c r="P204" s="46">
        <v>0.31026063602514803</v>
      </c>
      <c r="Q204" s="46">
        <v>0.41475920161142649</v>
      </c>
      <c r="R204" s="46">
        <v>-1.8890128236402237E-2</v>
      </c>
      <c r="S204" s="51"/>
      <c r="T204" s="315">
        <f t="shared" si="184"/>
        <v>53.201673089614133</v>
      </c>
      <c r="U204" s="315">
        <f t="shared" si="217"/>
        <v>0.31564209822175826</v>
      </c>
      <c r="V204" s="350">
        <f t="shared" si="185"/>
        <v>7.1819591672487971E-6</v>
      </c>
      <c r="W204" s="350">
        <f t="shared" si="152"/>
        <v>9.6009074447089456E-6</v>
      </c>
      <c r="X204" s="350">
        <f t="shared" si="186"/>
        <v>1.1989910810422932E-5</v>
      </c>
      <c r="Y204" s="360">
        <f t="shared" si="187"/>
        <v>53.220563217850533</v>
      </c>
      <c r="Z204" s="350">
        <f t="shared" si="188"/>
        <v>7.1787934064262818E-6</v>
      </c>
      <c r="AA204" s="350">
        <f t="shared" si="189"/>
        <v>9.6032747784152899E-6</v>
      </c>
      <c r="AB204" s="350">
        <f t="shared" si="190"/>
        <v>7.1787934064262818E-6</v>
      </c>
      <c r="AC204" s="350">
        <f t="shared" si="191"/>
        <v>9.6032747784152899E-6</v>
      </c>
      <c r="AD204" s="354">
        <f t="shared" si="153"/>
        <v>53.220563217850525</v>
      </c>
      <c r="AE204" s="354" t="str">
        <f t="shared" si="220"/>
        <v/>
      </c>
      <c r="AF204" s="354">
        <f t="shared" si="220"/>
        <v>53.220563217850525</v>
      </c>
      <c r="AG204" s="354" t="str">
        <f t="shared" si="220"/>
        <v/>
      </c>
      <c r="AH204" s="354" t="str">
        <f t="shared" si="220"/>
        <v/>
      </c>
      <c r="AI204" s="348">
        <f t="shared" si="218"/>
        <v>0.32954603950392425</v>
      </c>
      <c r="AJ204" s="355">
        <f t="shared" si="192"/>
        <v>1.1989910810422932E-5</v>
      </c>
      <c r="AK204" s="359">
        <f t="shared" si="193"/>
        <v>174.51449458210539</v>
      </c>
      <c r="AL204" s="355">
        <f t="shared" si="194"/>
        <v>0.25144945821053855</v>
      </c>
      <c r="AM204" s="335">
        <f t="shared" si="195"/>
        <v>-19.555319997925096</v>
      </c>
      <c r="AN204" s="351">
        <f t="shared" si="154"/>
        <v>1.6604835455349369</v>
      </c>
      <c r="AQ204" s="266">
        <f t="shared" si="155"/>
        <v>22.222047246989021</v>
      </c>
      <c r="AR204" s="283">
        <f t="shared" si="156"/>
        <v>8.4763624043792802</v>
      </c>
      <c r="BL204" s="258">
        <v>0.86412286758422852</v>
      </c>
      <c r="BM204" s="260">
        <v>74.65350341796875</v>
      </c>
      <c r="BN204">
        <v>8.0050821304321289</v>
      </c>
      <c r="BO204" s="258">
        <v>1.9518218040466309</v>
      </c>
      <c r="BP204" s="258">
        <v>132.12678527832031</v>
      </c>
      <c r="BQ204" s="260">
        <v>166.83863830566406</v>
      </c>
      <c r="BR204" s="258">
        <v>32.427280426025391</v>
      </c>
      <c r="BT204" s="258">
        <v>62.602516174316406</v>
      </c>
      <c r="BU204" s="258">
        <v>17.090105056762695</v>
      </c>
      <c r="BV204" s="258">
        <v>5.4043793678283691</v>
      </c>
      <c r="BW204" s="258">
        <v>86.366065979003906</v>
      </c>
      <c r="BX204" s="258">
        <v>60.555610656738281</v>
      </c>
      <c r="BY204" s="258">
        <v>19.124641418457031</v>
      </c>
      <c r="BZ204" s="258">
        <v>3.8240330219268799</v>
      </c>
      <c r="CA204" s="258">
        <v>300.29754638671875</v>
      </c>
      <c r="CC204" s="283">
        <f t="shared" si="157"/>
        <v>12.915236473083496</v>
      </c>
      <c r="CD204" s="283">
        <f t="shared" si="158"/>
        <v>15.767656326293945</v>
      </c>
      <c r="CF204" s="283">
        <f t="shared" si="196"/>
        <v>22.222047246989021</v>
      </c>
      <c r="CG204" s="272">
        <f t="shared" si="159"/>
        <v>25.288207547201186</v>
      </c>
      <c r="CH204" s="283">
        <f t="shared" si="197"/>
        <v>18.382745614782369</v>
      </c>
      <c r="CI204" s="272">
        <f t="shared" si="160"/>
        <v>14.214078828619122</v>
      </c>
      <c r="CJ204" s="283">
        <f t="shared" si="198"/>
        <v>2.6792907375321629E-2</v>
      </c>
      <c r="CK204" s="283">
        <f t="shared" si="199"/>
        <v>18.376147891651041</v>
      </c>
      <c r="CL204" s="283">
        <f t="shared" si="200"/>
        <v>0.49246827508937174</v>
      </c>
      <c r="CM204" s="283">
        <f t="shared" si="201"/>
        <v>24.17268447405964</v>
      </c>
      <c r="CN204" s="283">
        <f t="shared" si="202"/>
        <v>0.49246827508937174</v>
      </c>
      <c r="CO204" s="283">
        <f t="shared" si="161"/>
        <v>-63.933228433102926</v>
      </c>
      <c r="CP204" s="268">
        <f t="shared" si="162"/>
        <v>172</v>
      </c>
      <c r="CQ204" s="283">
        <f t="shared" si="203"/>
        <v>10.806677156689707</v>
      </c>
      <c r="CR204" s="283">
        <f t="shared" si="204"/>
        <v>27.668299856328122</v>
      </c>
      <c r="CS204" s="283">
        <f t="shared" si="205"/>
        <v>1.5095346163830596</v>
      </c>
      <c r="CT204" s="283">
        <f t="shared" si="206"/>
        <v>-56.870426929690581</v>
      </c>
      <c r="CU204" s="283">
        <f t="shared" si="163"/>
        <v>-7.062801503412345</v>
      </c>
      <c r="CV204" s="283">
        <f t="shared" si="207"/>
        <v>16.493719849658767</v>
      </c>
      <c r="CW204" s="283">
        <f t="shared" si="208"/>
        <v>18.373862099105292</v>
      </c>
      <c r="CX204" s="283">
        <f t="shared" si="209"/>
        <v>0.57142619896404323</v>
      </c>
      <c r="CZ204" s="283">
        <f t="shared" si="164"/>
        <v>14400</v>
      </c>
      <c r="DA204" s="283">
        <f t="shared" si="165"/>
        <v>1.1810708110296274E+22</v>
      </c>
      <c r="DB204" s="283">
        <f t="shared" si="166"/>
        <v>1.1199073919305238E+22</v>
      </c>
      <c r="DC204" s="286">
        <f t="shared" si="210"/>
        <v>8.2018806321501901E+17</v>
      </c>
      <c r="DD204" s="286">
        <f t="shared" si="167"/>
        <v>7.7771346661841933E+17</v>
      </c>
      <c r="DE204" s="282">
        <f t="shared" si="211"/>
        <v>4.9677437583911758E-5</v>
      </c>
      <c r="DF204" s="282">
        <f t="shared" si="168"/>
        <v>4.3278376843406863E-5</v>
      </c>
      <c r="DG204" s="283">
        <f t="shared" si="212"/>
        <v>41.061982148510666</v>
      </c>
      <c r="DH204" s="283">
        <f t="shared" si="213"/>
        <v>6.5885246505597778E-5</v>
      </c>
      <c r="DL204" s="258">
        <v>56.971572875976562</v>
      </c>
      <c r="DM204" s="258">
        <v>9.0536861419677734</v>
      </c>
      <c r="DN204" s="258">
        <v>4256</v>
      </c>
      <c r="DO204" s="258">
        <v>1.9254082920924225E+22</v>
      </c>
      <c r="DP204" s="258">
        <v>8.9188486200921906E+21</v>
      </c>
      <c r="DR204" s="50">
        <v>83</v>
      </c>
      <c r="DS204" s="46">
        <v>0.15651324624587962</v>
      </c>
      <c r="DT204" s="46">
        <v>0.13429373702844585</v>
      </c>
      <c r="DU204" s="46">
        <v>0.15407154193627151</v>
      </c>
      <c r="DV204" s="51">
        <v>0.13002075448663167</v>
      </c>
      <c r="DW204" s="287">
        <f t="shared" si="214"/>
        <v>0.20623094834551073</v>
      </c>
      <c r="DX204" s="287">
        <f t="shared" si="169"/>
        <v>81.268850610049356</v>
      </c>
      <c r="DY204" s="281">
        <f t="shared" si="170"/>
        <v>40.531754621381346</v>
      </c>
      <c r="DZ204" s="287">
        <f t="shared" si="171"/>
        <v>40.630726145954085</v>
      </c>
      <c r="EA204" s="287">
        <f t="shared" si="172"/>
        <v>40.559826708761271</v>
      </c>
      <c r="EB204" s="287">
        <f t="shared" si="173"/>
        <v>40.363903637100897</v>
      </c>
      <c r="EC204" s="287">
        <f t="shared" si="174"/>
        <v>40.164839388572986</v>
      </c>
      <c r="ED204" s="287">
        <f t="shared" si="215"/>
        <v>-1.0117902026089496</v>
      </c>
      <c r="EE204" s="287">
        <f t="shared" si="175"/>
        <v>7.0899437192814219E-2</v>
      </c>
      <c r="EF204" s="287">
        <f t="shared" si="176"/>
        <v>0.26682250885318837</v>
      </c>
      <c r="EG204" s="287">
        <f t="shared" si="177"/>
        <v>0.26682250885318837</v>
      </c>
      <c r="EH204" s="281">
        <f t="shared" si="216"/>
        <v>-2.8072087379925392E-2</v>
      </c>
      <c r="EI204" s="281">
        <f t="shared" si="178"/>
        <v>0.16785098428044876</v>
      </c>
      <c r="EJ204" s="281">
        <f t="shared" si="179"/>
        <v>0.3669152328083598</v>
      </c>
    </row>
    <row r="205" spans="3:140" x14ac:dyDescent="0.25">
      <c r="C205" s="50">
        <f t="shared" si="180"/>
        <v>173</v>
      </c>
      <c r="D205" s="51">
        <v>3.5190833647069519</v>
      </c>
      <c r="E205" s="260">
        <f t="shared" si="181"/>
        <v>10.928591101997254</v>
      </c>
      <c r="F205" s="265">
        <f t="shared" si="182"/>
        <v>11.958399896143231</v>
      </c>
      <c r="G205" s="265">
        <f t="shared" si="183"/>
        <v>1.197730952966416E-3</v>
      </c>
      <c r="H205" s="50">
        <v>12.88105583190918</v>
      </c>
      <c r="I205" s="216">
        <v>12.919304847717285</v>
      </c>
      <c r="J205" s="50">
        <v>14976</v>
      </c>
      <c r="K205" s="46">
        <v>3</v>
      </c>
      <c r="L205" s="46">
        <v>1.2315118965260607E+22</v>
      </c>
      <c r="M205" s="46">
        <v>1.1549567404811884E+22</v>
      </c>
      <c r="N205" s="46">
        <v>234</v>
      </c>
      <c r="O205" s="46">
        <v>64</v>
      </c>
      <c r="P205" s="46">
        <v>0.32429957883171578</v>
      </c>
      <c r="Q205" s="46">
        <v>0.4286760666544589</v>
      </c>
      <c r="R205" s="46">
        <v>-6.9071771588333775E-3</v>
      </c>
      <c r="S205" s="51"/>
      <c r="T205" s="315">
        <f t="shared" si="184"/>
        <v>52.891973143389848</v>
      </c>
      <c r="U205" s="315">
        <f t="shared" si="217"/>
        <v>-0.30969994622428487</v>
      </c>
      <c r="V205" s="350">
        <f t="shared" si="185"/>
        <v>7.2182064376717371E-6</v>
      </c>
      <c r="W205" s="350">
        <f t="shared" si="152"/>
        <v>9.5414010562335052E-6</v>
      </c>
      <c r="X205" s="350">
        <f t="shared" si="186"/>
        <v>1.1964148038733872E-5</v>
      </c>
      <c r="Y205" s="360">
        <f t="shared" si="187"/>
        <v>52.898880320548685</v>
      </c>
      <c r="Z205" s="350">
        <f t="shared" si="188"/>
        <v>7.2170561408598177E-6</v>
      </c>
      <c r="AA205" s="350">
        <f t="shared" si="189"/>
        <v>9.5422711632198514E-6</v>
      </c>
      <c r="AB205" s="350">
        <f t="shared" si="190"/>
        <v>7.2170561408598177E-6</v>
      </c>
      <c r="AC205" s="350">
        <f t="shared" si="191"/>
        <v>9.5422711632198514E-6</v>
      </c>
      <c r="AD205" s="354">
        <f t="shared" si="153"/>
        <v>52.898880320548678</v>
      </c>
      <c r="AE205" s="354" t="str">
        <f t="shared" si="220"/>
        <v/>
      </c>
      <c r="AF205" s="354">
        <f t="shared" si="220"/>
        <v>52.898880320548678</v>
      </c>
      <c r="AG205" s="354" t="str">
        <f t="shared" si="220"/>
        <v/>
      </c>
      <c r="AH205" s="354" t="str">
        <f t="shared" si="220"/>
        <v/>
      </c>
      <c r="AI205" s="348">
        <f t="shared" si="218"/>
        <v>-0.32168289730184796</v>
      </c>
      <c r="AJ205" s="355">
        <f t="shared" si="192"/>
        <v>1.1964148038733872E-5</v>
      </c>
      <c r="AK205" s="359">
        <f t="shared" si="193"/>
        <v>168.57858348236516</v>
      </c>
      <c r="AL205" s="355">
        <f t="shared" si="194"/>
        <v>-0.44214165176348386</v>
      </c>
      <c r="AM205" s="335">
        <f t="shared" si="195"/>
        <v>-19.574003485291602</v>
      </c>
      <c r="AN205" s="351">
        <f t="shared" si="154"/>
        <v>1.6418000581684309</v>
      </c>
      <c r="AQ205" s="266">
        <f t="shared" si="155"/>
        <v>22.199029252989252</v>
      </c>
      <c r="AR205" s="283">
        <f t="shared" si="156"/>
        <v>5.2904898576160448</v>
      </c>
      <c r="BL205" s="258">
        <v>0.47832611203193665</v>
      </c>
      <c r="BM205" s="260">
        <v>66.808036804199219</v>
      </c>
      <c r="BN205">
        <v>11.283578872680664</v>
      </c>
      <c r="BO205" s="258">
        <v>4.8301663398742676</v>
      </c>
      <c r="BP205" s="258">
        <v>131.45552062988281</v>
      </c>
      <c r="BQ205" s="260">
        <v>153.66207885742187</v>
      </c>
      <c r="BR205" s="258">
        <v>24.902532577514648</v>
      </c>
      <c r="BT205" s="258">
        <v>62.239231109619141</v>
      </c>
      <c r="BU205" s="258">
        <v>17.700466156005859</v>
      </c>
      <c r="BV205" s="258">
        <v>5.3965668678283691</v>
      </c>
      <c r="BW205" s="258">
        <v>89.51959228515625</v>
      </c>
      <c r="BX205" s="258">
        <v>60.07122802734375</v>
      </c>
      <c r="BY205" s="258">
        <v>19.735002517700195</v>
      </c>
      <c r="BZ205" s="258">
        <v>3.7891204357147217</v>
      </c>
      <c r="CA205" s="258">
        <v>295.31292724609375</v>
      </c>
      <c r="CC205" s="283">
        <f t="shared" si="157"/>
        <v>12.88105583190918</v>
      </c>
      <c r="CD205" s="283">
        <f t="shared" si="158"/>
        <v>12.919304847717285</v>
      </c>
      <c r="CF205" s="283">
        <f t="shared" si="196"/>
        <v>22.199029252989252</v>
      </c>
      <c r="CG205" s="272">
        <f t="shared" si="159"/>
        <v>25.286575809465269</v>
      </c>
      <c r="CH205" s="283">
        <f t="shared" si="197"/>
        <v>18.379292542775122</v>
      </c>
      <c r="CI205" s="272">
        <f t="shared" si="160"/>
        <v>14.724429068919704</v>
      </c>
      <c r="CJ205" s="283">
        <f t="shared" si="198"/>
        <v>2.7754894914733284E-2</v>
      </c>
      <c r="CK205" s="283">
        <f t="shared" si="199"/>
        <v>18.372213898470036</v>
      </c>
      <c r="CL205" s="283">
        <f t="shared" si="200"/>
        <v>0.51004984244059537</v>
      </c>
      <c r="CM205" s="283">
        <f t="shared" si="201"/>
        <v>24.168750480878636</v>
      </c>
      <c r="CN205" s="283">
        <f t="shared" si="202"/>
        <v>0.51004984244059537</v>
      </c>
      <c r="CO205" s="283">
        <f t="shared" si="161"/>
        <v>-61.058058296475366</v>
      </c>
      <c r="CP205" s="268">
        <f t="shared" si="162"/>
        <v>173</v>
      </c>
      <c r="CQ205" s="283">
        <f t="shared" si="203"/>
        <v>11.194194170352464</v>
      </c>
      <c r="CR205" s="283">
        <f t="shared" si="204"/>
        <v>27.667017729561586</v>
      </c>
      <c r="CS205" s="283">
        <f t="shared" si="205"/>
        <v>1.5098182253258778</v>
      </c>
      <c r="CT205" s="283">
        <f t="shared" si="206"/>
        <v>-54.266239349347586</v>
      </c>
      <c r="CU205" s="283">
        <f t="shared" si="163"/>
        <v>-6.7918189471278083</v>
      </c>
      <c r="CV205" s="283">
        <f t="shared" si="207"/>
        <v>16.620818105287221</v>
      </c>
      <c r="CW205" s="283">
        <f t="shared" si="208"/>
        <v>18.370273295143697</v>
      </c>
      <c r="CX205" s="283">
        <f t="shared" si="209"/>
        <v>0.57571992725589793</v>
      </c>
      <c r="CZ205" s="283">
        <f t="shared" si="164"/>
        <v>14976</v>
      </c>
      <c r="DA205" s="283">
        <f t="shared" si="165"/>
        <v>1.2315118965260607E+22</v>
      </c>
      <c r="DB205" s="283">
        <f t="shared" si="166"/>
        <v>1.1549567404811884E+22</v>
      </c>
      <c r="DC205" s="286">
        <f t="shared" si="210"/>
        <v>8.2232364885554266E+17</v>
      </c>
      <c r="DD205" s="286">
        <f t="shared" si="167"/>
        <v>7.7120508846233203E+17</v>
      </c>
      <c r="DE205" s="282">
        <f t="shared" si="211"/>
        <v>4.9791678178986816E-5</v>
      </c>
      <c r="DF205" s="282">
        <f t="shared" si="168"/>
        <v>4.2930218951999317E-5</v>
      </c>
      <c r="DG205" s="283">
        <f t="shared" si="212"/>
        <v>40.767802326132241</v>
      </c>
      <c r="DH205" s="283">
        <f t="shared" si="213"/>
        <v>6.5743554171845563E-5</v>
      </c>
      <c r="DL205" s="258">
        <v>56.881729125976562</v>
      </c>
      <c r="DM205" s="258">
        <v>8.4433250427246094</v>
      </c>
      <c r="DN205" s="258">
        <v>3744</v>
      </c>
      <c r="DO205" s="258">
        <v>1.692572241440887E+22</v>
      </c>
      <c r="DP205" s="258">
        <v>7.8278799994979069E+21</v>
      </c>
      <c r="DR205" s="50">
        <v>82</v>
      </c>
      <c r="DS205" s="46">
        <v>0.15468196801367354</v>
      </c>
      <c r="DT205" s="46">
        <v>0.13221828836527896</v>
      </c>
      <c r="DU205" s="46">
        <v>0.15272860456598705</v>
      </c>
      <c r="DV205" s="51">
        <v>0.12721279453058235</v>
      </c>
      <c r="DW205" s="287">
        <f t="shared" si="214"/>
        <v>0.20349001697092461</v>
      </c>
      <c r="DX205" s="287">
        <f t="shared" si="169"/>
        <v>80.188739481236411</v>
      </c>
      <c r="DY205" s="281">
        <f t="shared" si="170"/>
        <v>40.521696833886168</v>
      </c>
      <c r="DZ205" s="287">
        <f t="shared" si="171"/>
        <v>40.522996303052437</v>
      </c>
      <c r="EA205" s="287">
        <f t="shared" si="172"/>
        <v>40.548580950801899</v>
      </c>
      <c r="EB205" s="287">
        <f t="shared" si="173"/>
        <v>40.34574717397772</v>
      </c>
      <c r="EC205" s="287">
        <f t="shared" si="174"/>
        <v>40.136032067044376</v>
      </c>
      <c r="ED205" s="287">
        <f t="shared" si="215"/>
        <v>-1.1195200455105976</v>
      </c>
      <c r="EE205" s="287">
        <f t="shared" si="175"/>
        <v>-2.5584647749461453E-2</v>
      </c>
      <c r="EF205" s="287">
        <f t="shared" si="176"/>
        <v>0.1772491290747169</v>
      </c>
      <c r="EG205" s="287">
        <f t="shared" si="177"/>
        <v>0.1772491290747169</v>
      </c>
      <c r="EH205" s="281">
        <f t="shared" si="216"/>
        <v>-2.6884116915731227E-2</v>
      </c>
      <c r="EI205" s="281">
        <f t="shared" si="178"/>
        <v>0.17594965990844713</v>
      </c>
      <c r="EJ205" s="281">
        <f t="shared" si="179"/>
        <v>0.38566476684179207</v>
      </c>
    </row>
    <row r="206" spans="3:140" x14ac:dyDescent="0.25">
      <c r="C206" s="50">
        <f t="shared" si="180"/>
        <v>174</v>
      </c>
      <c r="D206" s="51">
        <v>1.6728799948385205</v>
      </c>
      <c r="E206" s="260">
        <f t="shared" si="181"/>
        <v>4.4692957535129176</v>
      </c>
      <c r="F206" s="265">
        <f t="shared" si="182"/>
        <v>11.959708404677146</v>
      </c>
      <c r="G206" s="265">
        <f t="shared" si="183"/>
        <v>1.4183122336191923E-3</v>
      </c>
      <c r="H206" s="50">
        <v>12.84443473815918</v>
      </c>
      <c r="I206" s="216">
        <v>13.224485397338867</v>
      </c>
      <c r="J206" s="50">
        <v>15936</v>
      </c>
      <c r="K206" s="46">
        <v>3</v>
      </c>
      <c r="L206" s="46">
        <v>1.3057611743768103E+22</v>
      </c>
      <c r="M206" s="46">
        <v>1.2262083766795786E+22</v>
      </c>
      <c r="N206" s="46">
        <v>249</v>
      </c>
      <c r="O206" s="46">
        <v>64</v>
      </c>
      <c r="P206" s="46">
        <v>0.34370994323383997</v>
      </c>
      <c r="Q206" s="46">
        <v>0.45553317463224074</v>
      </c>
      <c r="R206" s="46">
        <v>9.2442558177552314E-4</v>
      </c>
      <c r="S206" s="51"/>
      <c r="T206" s="315">
        <f t="shared" si="184"/>
        <v>52.964632063649518</v>
      </c>
      <c r="U206" s="315">
        <f t="shared" si="217"/>
        <v>7.2658920259669912E-2</v>
      </c>
      <c r="V206" s="350">
        <f t="shared" si="185"/>
        <v>7.1893813427426366E-6</v>
      </c>
      <c r="W206" s="350">
        <f t="shared" si="152"/>
        <v>9.5283880235994126E-6</v>
      </c>
      <c r="X206" s="350">
        <f t="shared" si="186"/>
        <v>1.1936389002527048E-5</v>
      </c>
      <c r="Y206" s="360">
        <f t="shared" si="187"/>
        <v>52.963707638067746</v>
      </c>
      <c r="Z206" s="350">
        <f t="shared" si="188"/>
        <v>7.1895350753927885E-6</v>
      </c>
      <c r="AA206" s="350">
        <f t="shared" si="189"/>
        <v>9.5282720269388529E-6</v>
      </c>
      <c r="AB206" s="350">
        <f t="shared" si="190"/>
        <v>7.1895350753927885E-6</v>
      </c>
      <c r="AC206" s="350">
        <f t="shared" si="191"/>
        <v>9.5282720269388529E-6</v>
      </c>
      <c r="AD206" s="354">
        <f t="shared" si="153"/>
        <v>52.963707638067746</v>
      </c>
      <c r="AE206" s="354" t="str">
        <f t="shared" si="220"/>
        <v/>
      </c>
      <c r="AF206" s="354">
        <f t="shared" si="220"/>
        <v>52.963707638067746</v>
      </c>
      <c r="AG206" s="354" t="str">
        <f t="shared" si="220"/>
        <v/>
      </c>
      <c r="AH206" s="354" t="str">
        <f t="shared" si="220"/>
        <v/>
      </c>
      <c r="AI206" s="348">
        <f t="shared" si="218"/>
        <v>6.4827317519068117E-2</v>
      </c>
      <c r="AJ206" s="355">
        <f t="shared" si="192"/>
        <v>1.1936389002527048E-5</v>
      </c>
      <c r="AK206" s="359">
        <f t="shared" si="193"/>
        <v>169.77482113396377</v>
      </c>
      <c r="AL206" s="355">
        <f t="shared" si="194"/>
        <v>-0.42251788660362311</v>
      </c>
      <c r="AM206" s="335">
        <f t="shared" si="195"/>
        <v>-19.594179771117378</v>
      </c>
      <c r="AN206" s="351">
        <f t="shared" si="154"/>
        <v>1.6216237723426561</v>
      </c>
      <c r="AQ206" s="266">
        <f t="shared" si="155"/>
        <v>22.174299929151196</v>
      </c>
      <c r="AR206" s="283">
        <f t="shared" si="156"/>
        <v>5.2581493390510516</v>
      </c>
      <c r="BL206" s="258">
        <v>2.1986567974090576</v>
      </c>
      <c r="BM206" s="260">
        <v>79.186958312988281</v>
      </c>
      <c r="BN206">
        <v>10.220150947570801</v>
      </c>
      <c r="BO206" s="258">
        <v>4.265495777130127</v>
      </c>
      <c r="BP206" s="258">
        <v>131.5863037109375</v>
      </c>
      <c r="BQ206" s="260">
        <v>141.20072937011719</v>
      </c>
      <c r="BR206" s="258">
        <v>36.75506591796875</v>
      </c>
      <c r="BT206" s="258">
        <v>62.075164794921875</v>
      </c>
      <c r="BU206" s="258">
        <v>17.598737716674805</v>
      </c>
      <c r="BV206" s="258">
        <v>5.3430991172790527</v>
      </c>
      <c r="BW206" s="258">
        <v>92.876579284667969</v>
      </c>
      <c r="BX206" s="258">
        <v>59.825130462646484</v>
      </c>
      <c r="BY206" s="258">
        <v>19.836729049682617</v>
      </c>
      <c r="BZ206" s="258">
        <v>3.7661707401275635</v>
      </c>
      <c r="CA206" s="258">
        <v>300.60272216796875</v>
      </c>
      <c r="CC206" s="283">
        <f t="shared" si="157"/>
        <v>12.84443473815918</v>
      </c>
      <c r="CD206" s="283">
        <f t="shared" si="158"/>
        <v>13.224485397338867</v>
      </c>
      <c r="CF206" s="283">
        <f t="shared" si="196"/>
        <v>22.174299929151196</v>
      </c>
      <c r="CG206" s="272">
        <f t="shared" si="159"/>
        <v>25.285156712610611</v>
      </c>
      <c r="CH206" s="283">
        <f t="shared" si="197"/>
        <v>18.376289987273211</v>
      </c>
      <c r="CI206" s="272">
        <f t="shared" si="160"/>
        <v>15.233544562143905</v>
      </c>
      <c r="CJ206" s="283">
        <f t="shared" si="198"/>
        <v>2.871455501073842E-2</v>
      </c>
      <c r="CK206" s="283">
        <f t="shared" si="199"/>
        <v>18.368714646397905</v>
      </c>
      <c r="CL206" s="283">
        <f t="shared" si="200"/>
        <v>0.52759448022587296</v>
      </c>
      <c r="CM206" s="283">
        <f t="shared" si="201"/>
        <v>24.165251228806504</v>
      </c>
      <c r="CN206" s="283">
        <f t="shared" si="202"/>
        <v>0.52759448022587296</v>
      </c>
      <c r="CO206" s="283">
        <f t="shared" si="161"/>
        <v>-58.191932433421144</v>
      </c>
      <c r="CP206" s="268">
        <f t="shared" si="162"/>
        <v>174</v>
      </c>
      <c r="CQ206" s="283">
        <f t="shared" si="203"/>
        <v>11.580806756657886</v>
      </c>
      <c r="CR206" s="283">
        <f t="shared" si="204"/>
        <v>27.665895949393267</v>
      </c>
      <c r="CS206" s="283">
        <f t="shared" si="205"/>
        <v>1.5100649189197686</v>
      </c>
      <c r="CT206" s="283">
        <f t="shared" si="206"/>
        <v>-51.67395095417595</v>
      </c>
      <c r="CU206" s="283">
        <f t="shared" si="163"/>
        <v>-6.5179814792451793</v>
      </c>
      <c r="CV206" s="283">
        <f t="shared" si="207"/>
        <v>16.748201852075482</v>
      </c>
      <c r="CW206" s="283">
        <f t="shared" si="208"/>
        <v>18.367133468522923</v>
      </c>
      <c r="CX206" s="283">
        <f t="shared" si="209"/>
        <v>0.58003607286341574</v>
      </c>
      <c r="CZ206" s="283">
        <f t="shared" si="164"/>
        <v>15936</v>
      </c>
      <c r="DA206" s="283">
        <f t="shared" si="165"/>
        <v>1.3057611743768103E+22</v>
      </c>
      <c r="DB206" s="283">
        <f t="shared" si="166"/>
        <v>1.2262083766795786E+22</v>
      </c>
      <c r="DC206" s="286">
        <f t="shared" si="210"/>
        <v>8.1937824697340006E+17</v>
      </c>
      <c r="DD206" s="286">
        <f t="shared" si="167"/>
        <v>7.6945806769551872E+17</v>
      </c>
      <c r="DE206" s="282">
        <f t="shared" si="211"/>
        <v>4.9634117434352539E-5</v>
      </c>
      <c r="DF206" s="282">
        <f t="shared" si="168"/>
        <v>4.2836764169282053E-5</v>
      </c>
      <c r="DG206" s="283">
        <f t="shared" si="212"/>
        <v>40.79586092648919</v>
      </c>
      <c r="DH206" s="283">
        <f t="shared" si="213"/>
        <v>6.5563205976994327E-5</v>
      </c>
      <c r="DL206" s="258">
        <v>56.358280181884766</v>
      </c>
      <c r="DM206" s="258">
        <v>7.9346914291381836</v>
      </c>
      <c r="DN206" s="258">
        <v>4000</v>
      </c>
      <c r="DO206" s="258">
        <v>1.7917826507430143E+22</v>
      </c>
      <c r="DP206" s="258">
        <v>8.2550439349591296E+21</v>
      </c>
      <c r="DR206" s="50">
        <v>81</v>
      </c>
      <c r="DS206" s="46">
        <v>0.15297277499694786</v>
      </c>
      <c r="DT206" s="46">
        <v>0.13038701013307288</v>
      </c>
      <c r="DU206" s="46">
        <v>0.14784519594677084</v>
      </c>
      <c r="DV206" s="51">
        <v>0.12648028323769991</v>
      </c>
      <c r="DW206" s="287">
        <f t="shared" si="214"/>
        <v>0.20100110024999587</v>
      </c>
      <c r="DX206" s="287">
        <f t="shared" si="169"/>
        <v>79.207939059201138</v>
      </c>
      <c r="DY206" s="281">
        <f t="shared" si="170"/>
        <v>40.511541893452794</v>
      </c>
      <c r="DZ206" s="287">
        <f t="shared" si="171"/>
        <v>40.442758733663759</v>
      </c>
      <c r="EA206" s="287">
        <f t="shared" si="172"/>
        <v>40.537267748495928</v>
      </c>
      <c r="EB206" s="287">
        <f t="shared" si="173"/>
        <v>40.327444908146511</v>
      </c>
      <c r="EC206" s="287">
        <f t="shared" si="174"/>
        <v>40.106945030202539</v>
      </c>
      <c r="ED206" s="287">
        <f t="shared" si="215"/>
        <v>-1.1997576148992763</v>
      </c>
      <c r="EE206" s="287">
        <f t="shared" si="175"/>
        <v>-9.4509014832169669E-2</v>
      </c>
      <c r="EF206" s="287">
        <f t="shared" si="176"/>
        <v>0.11531382551724789</v>
      </c>
      <c r="EG206" s="287">
        <f t="shared" si="177"/>
        <v>0.11531382551724789</v>
      </c>
      <c r="EH206" s="281">
        <f t="shared" si="216"/>
        <v>-2.5725855043134516E-2</v>
      </c>
      <c r="EI206" s="281">
        <f t="shared" si="178"/>
        <v>0.18409698530628305</v>
      </c>
      <c r="EJ206" s="281">
        <f t="shared" si="179"/>
        <v>0.40459686325025501</v>
      </c>
    </row>
    <row r="207" spans="3:140" x14ac:dyDescent="0.25">
      <c r="C207" s="50">
        <f t="shared" si="180"/>
        <v>175</v>
      </c>
      <c r="D207" s="51">
        <v>4.0579970299626877</v>
      </c>
      <c r="E207" s="260">
        <f t="shared" si="181"/>
        <v>12.166234496769178</v>
      </c>
      <c r="F207" s="265">
        <f t="shared" si="182"/>
        <v>11.961234568003466</v>
      </c>
      <c r="G207" s="265">
        <f t="shared" si="183"/>
        <v>1.6330357634528414E-3</v>
      </c>
      <c r="H207" s="50">
        <v>12.764842987060547</v>
      </c>
      <c r="I207" s="216">
        <v>14.140027046203613</v>
      </c>
      <c r="J207" s="50">
        <v>15680</v>
      </c>
      <c r="K207" s="46">
        <v>3</v>
      </c>
      <c r="L207" s="46">
        <v>1.2748624065755668E+22</v>
      </c>
      <c r="M207" s="46">
        <v>1.2011319513184945E+22</v>
      </c>
      <c r="N207" s="46">
        <v>245</v>
      </c>
      <c r="O207" s="46">
        <v>64</v>
      </c>
      <c r="P207" s="46">
        <v>0.33534761643166699</v>
      </c>
      <c r="Q207" s="46">
        <v>0.44588903131294633</v>
      </c>
      <c r="R207" s="46">
        <v>3.1977380956238477E-4</v>
      </c>
      <c r="S207" s="51"/>
      <c r="T207" s="315">
        <f t="shared" si="184"/>
        <v>53.053627791230703</v>
      </c>
      <c r="U207" s="315">
        <f t="shared" si="217"/>
        <v>8.8995727581185236E-2</v>
      </c>
      <c r="V207" s="350">
        <f t="shared" si="185"/>
        <v>7.1289884445507441E-6</v>
      </c>
      <c r="W207" s="350">
        <f t="shared" si="152"/>
        <v>9.4789334887956277E-6</v>
      </c>
      <c r="X207" s="350">
        <f t="shared" si="186"/>
        <v>1.1860550422621595E-5</v>
      </c>
      <c r="Y207" s="360">
        <f t="shared" si="187"/>
        <v>53.053308017421138</v>
      </c>
      <c r="Z207" s="350">
        <f t="shared" si="188"/>
        <v>7.1290413473707506E-6</v>
      </c>
      <c r="AA207" s="350">
        <f t="shared" si="189"/>
        <v>9.4788937010089691E-6</v>
      </c>
      <c r="AB207" s="350">
        <f t="shared" si="190"/>
        <v>7.1290413473707506E-6</v>
      </c>
      <c r="AC207" s="350">
        <f t="shared" si="191"/>
        <v>9.4788937010089691E-6</v>
      </c>
      <c r="AD207" s="354">
        <f t="shared" si="153"/>
        <v>53.053308017421138</v>
      </c>
      <c r="AE207" s="354" t="str">
        <f t="shared" si="220"/>
        <v/>
      </c>
      <c r="AF207" s="354">
        <f t="shared" si="220"/>
        <v>53.053308017421138</v>
      </c>
      <c r="AG207" s="354" t="str">
        <f t="shared" si="220"/>
        <v/>
      </c>
      <c r="AH207" s="354" t="str">
        <f t="shared" si="220"/>
        <v/>
      </c>
      <c r="AI207" s="348">
        <f t="shared" si="218"/>
        <v>8.9600379353392157E-2</v>
      </c>
      <c r="AJ207" s="355">
        <f t="shared" si="192"/>
        <v>1.1860550422621595E-5</v>
      </c>
      <c r="AK207" s="359">
        <f t="shared" si="193"/>
        <v>171.42818813235192</v>
      </c>
      <c r="AL207" s="355">
        <f t="shared" si="194"/>
        <v>-0.35718118676480798</v>
      </c>
      <c r="AM207" s="335">
        <f t="shared" si="195"/>
        <v>-19.649542164885442</v>
      </c>
      <c r="AN207" s="351">
        <f t="shared" si="154"/>
        <v>1.5662613785745907</v>
      </c>
      <c r="AQ207" s="266">
        <f t="shared" si="155"/>
        <v>22.120309543365394</v>
      </c>
      <c r="AR207" s="283">
        <f t="shared" si="156"/>
        <v>5.8361699197292296</v>
      </c>
      <c r="BL207" s="258">
        <v>0.90994501113891602</v>
      </c>
      <c r="BM207" s="260">
        <v>72.476333618164062</v>
      </c>
      <c r="BN207">
        <v>4.898888111114502</v>
      </c>
      <c r="BO207" s="258">
        <v>5.439816951751709</v>
      </c>
      <c r="BP207" s="258">
        <v>131.71882629394531</v>
      </c>
      <c r="BQ207" s="260">
        <v>125.51244354248047</v>
      </c>
      <c r="BR207" s="258">
        <v>30.270195007324219</v>
      </c>
      <c r="BT207" s="258">
        <v>61.469688415527344</v>
      </c>
      <c r="BU207" s="258">
        <v>18.616006851196289</v>
      </c>
      <c r="BV207" s="258">
        <v>5.3157548904418945</v>
      </c>
      <c r="BW207" s="258">
        <v>92.16448974609375</v>
      </c>
      <c r="BX207" s="258">
        <v>59.543876647949219</v>
      </c>
      <c r="BY207" s="258">
        <v>19.226367950439453</v>
      </c>
      <c r="BZ207" s="258">
        <v>3.7874112129211426</v>
      </c>
      <c r="CA207" s="258">
        <v>299.38201904296875</v>
      </c>
      <c r="CC207" s="283">
        <f t="shared" si="157"/>
        <v>12.764842987060547</v>
      </c>
      <c r="CD207" s="283">
        <f t="shared" si="158"/>
        <v>14.140027046203613</v>
      </c>
      <c r="CF207" s="283">
        <f t="shared" si="196"/>
        <v>22.120309543365394</v>
      </c>
      <c r="CG207" s="272">
        <f t="shared" si="159"/>
        <v>25.28394387403123</v>
      </c>
      <c r="CH207" s="283">
        <f t="shared" si="197"/>
        <v>18.373724226204644</v>
      </c>
      <c r="CI207" s="272">
        <f t="shared" si="160"/>
        <v>15.741414876000348</v>
      </c>
      <c r="CJ207" s="283">
        <f t="shared" si="198"/>
        <v>2.9671867998931067E-2</v>
      </c>
      <c r="CK207" s="283">
        <f t="shared" si="199"/>
        <v>18.365636524761854</v>
      </c>
      <c r="CL207" s="283">
        <f t="shared" si="200"/>
        <v>0.54510272513786084</v>
      </c>
      <c r="CM207" s="283">
        <f t="shared" si="201"/>
        <v>24.162173107170453</v>
      </c>
      <c r="CN207" s="283">
        <f t="shared" si="202"/>
        <v>0.54510272513786084</v>
      </c>
      <c r="CO207" s="283">
        <f t="shared" si="161"/>
        <v>-55.334881495646826</v>
      </c>
      <c r="CP207" s="268">
        <f t="shared" si="162"/>
        <v>175</v>
      </c>
      <c r="CQ207" s="283">
        <f t="shared" si="203"/>
        <v>11.966511850435317</v>
      </c>
      <c r="CR207" s="283">
        <f t="shared" si="204"/>
        <v>27.66492965746238</v>
      </c>
      <c r="CS207" s="283">
        <f t="shared" si="205"/>
        <v>1.5102757888409819</v>
      </c>
      <c r="CT207" s="283">
        <f t="shared" si="206"/>
        <v>-49.0935414210944</v>
      </c>
      <c r="CU207" s="283">
        <f t="shared" si="163"/>
        <v>-6.2413400745524257</v>
      </c>
      <c r="CV207" s="283">
        <f t="shared" si="207"/>
        <v>16.875865992544757</v>
      </c>
      <c r="CW207" s="283">
        <f t="shared" si="208"/>
        <v>18.364428893082387</v>
      </c>
      <c r="CX207" s="283">
        <f t="shared" si="209"/>
        <v>0.58437434195920568</v>
      </c>
      <c r="CZ207" s="283">
        <f t="shared" si="164"/>
        <v>15680</v>
      </c>
      <c r="DA207" s="283">
        <f t="shared" si="165"/>
        <v>1.2748624065755668E+22</v>
      </c>
      <c r="DB207" s="283">
        <f t="shared" si="166"/>
        <v>1.2011319513184945E+22</v>
      </c>
      <c r="DC207" s="286">
        <f t="shared" si="210"/>
        <v>8.1305000419360128E+17</v>
      </c>
      <c r="DD207" s="286">
        <f t="shared" si="167"/>
        <v>7.6602803017761126E+17</v>
      </c>
      <c r="DE207" s="282">
        <f t="shared" si="211"/>
        <v>4.9295595669069268E-5</v>
      </c>
      <c r="DF207" s="282">
        <f t="shared" si="168"/>
        <v>4.265327842198163E-5</v>
      </c>
      <c r="DG207" s="283">
        <f t="shared" si="212"/>
        <v>40.86817349300393</v>
      </c>
      <c r="DH207" s="283">
        <f t="shared" si="213"/>
        <v>6.518709927977655E-5</v>
      </c>
      <c r="DL207" s="258">
        <v>56.145389556884766</v>
      </c>
      <c r="DM207" s="258">
        <v>7.3243303298950195</v>
      </c>
      <c r="DN207" s="258">
        <v>4000</v>
      </c>
      <c r="DO207" s="258">
        <v>1.7860179552577077E+22</v>
      </c>
      <c r="DP207" s="258">
        <v>8.2040263799141659E+21</v>
      </c>
      <c r="DR207" s="50">
        <v>80</v>
      </c>
      <c r="DS207" s="46">
        <v>0.15089732633378097</v>
      </c>
      <c r="DT207" s="46">
        <v>0.12904407276278843</v>
      </c>
      <c r="DU207" s="46">
        <v>0.14967647417897692</v>
      </c>
      <c r="DV207" s="51">
        <v>0.12464900500549383</v>
      </c>
      <c r="DW207" s="287">
        <f t="shared" si="214"/>
        <v>0.19855068826345432</v>
      </c>
      <c r="DX207" s="287">
        <f t="shared" si="169"/>
        <v>78.24231208970437</v>
      </c>
      <c r="DY207" s="281">
        <f t="shared" si="170"/>
        <v>40.50125738455624</v>
      </c>
      <c r="DZ207" s="287">
        <f t="shared" si="171"/>
        <v>40.536333471577734</v>
      </c>
      <c r="EA207" s="287">
        <f t="shared" si="172"/>
        <v>40.525887101843352</v>
      </c>
      <c r="EB207" s="287">
        <f t="shared" si="173"/>
        <v>40.308996839607282</v>
      </c>
      <c r="EC207" s="287">
        <f t="shared" si="174"/>
        <v>40.077578278047483</v>
      </c>
      <c r="ED207" s="287">
        <f t="shared" si="215"/>
        <v>-1.1061828769853008</v>
      </c>
      <c r="EE207" s="287">
        <f t="shared" si="175"/>
        <v>1.0446369734381733E-2</v>
      </c>
      <c r="EF207" s="287">
        <f t="shared" si="176"/>
        <v>0.22733663197045217</v>
      </c>
      <c r="EG207" s="287">
        <f t="shared" si="177"/>
        <v>0.22733663197045217</v>
      </c>
      <c r="EH207" s="281">
        <f t="shared" si="216"/>
        <v>-2.4629717287112385E-2</v>
      </c>
      <c r="EI207" s="281">
        <f t="shared" si="178"/>
        <v>0.19226054494895806</v>
      </c>
      <c r="EJ207" s="281">
        <f t="shared" si="179"/>
        <v>0.42367910650875729</v>
      </c>
    </row>
    <row r="208" spans="3:140" x14ac:dyDescent="0.25">
      <c r="C208" s="50">
        <f t="shared" si="180"/>
        <v>176</v>
      </c>
      <c r="D208" s="51">
        <v>3.5924554171671641</v>
      </c>
      <c r="E208" s="260">
        <f t="shared" si="181"/>
        <v>11.107827743788839</v>
      </c>
      <c r="F208" s="265">
        <f t="shared" si="182"/>
        <v>11.962972514398366</v>
      </c>
      <c r="G208" s="265">
        <f t="shared" si="183"/>
        <v>1.8418739458171208E-3</v>
      </c>
      <c r="H208" s="50">
        <v>12.65986156463623</v>
      </c>
      <c r="I208" s="216">
        <v>16.581470489501953</v>
      </c>
      <c r="J208" s="50">
        <v>15936</v>
      </c>
      <c r="K208" s="46">
        <v>3</v>
      </c>
      <c r="L208" s="46">
        <v>1.2792435751443998E+22</v>
      </c>
      <c r="M208" s="46">
        <v>1.2168119230385288E+22</v>
      </c>
      <c r="N208" s="46">
        <v>249</v>
      </c>
      <c r="O208" s="46">
        <v>64</v>
      </c>
      <c r="P208" s="46">
        <v>0.33583592748580848</v>
      </c>
      <c r="Q208" s="46">
        <v>0.45107733626319968</v>
      </c>
      <c r="R208" s="46">
        <v>9.2442558177552314E-4</v>
      </c>
      <c r="S208" s="51"/>
      <c r="T208" s="315">
        <f t="shared" si="184"/>
        <v>53.331593215481895</v>
      </c>
      <c r="U208" s="315">
        <f t="shared" si="217"/>
        <v>0.27796542425119242</v>
      </c>
      <c r="V208" s="350">
        <f t="shared" si="185"/>
        <v>7.0246805448002111E-6</v>
      </c>
      <c r="W208" s="350">
        <f t="shared" si="152"/>
        <v>9.4351852464692045E-6</v>
      </c>
      <c r="X208" s="350">
        <f t="shared" si="186"/>
        <v>1.1763029260853037E-5</v>
      </c>
      <c r="Y208" s="360">
        <f t="shared" si="187"/>
        <v>53.330668789900116</v>
      </c>
      <c r="Z208" s="350">
        <f t="shared" si="188"/>
        <v>7.0248327737130233E-6</v>
      </c>
      <c r="AA208" s="350">
        <f t="shared" si="189"/>
        <v>9.4350719071479338E-6</v>
      </c>
      <c r="AB208" s="350">
        <f t="shared" si="190"/>
        <v>7.0248327737130233E-6</v>
      </c>
      <c r="AC208" s="350">
        <f t="shared" si="191"/>
        <v>9.4350719071479338E-6</v>
      </c>
      <c r="AD208" s="354">
        <f t="shared" si="153"/>
        <v>53.330668789900123</v>
      </c>
      <c r="AE208" s="354" t="str">
        <f t="shared" si="220"/>
        <v/>
      </c>
      <c r="AF208" s="354">
        <f t="shared" si="220"/>
        <v>53.330668789900123</v>
      </c>
      <c r="AG208" s="354" t="str">
        <f t="shared" si="220"/>
        <v/>
      </c>
      <c r="AH208" s="354" t="str">
        <f t="shared" si="220"/>
        <v/>
      </c>
      <c r="AI208" s="348">
        <f t="shared" si="218"/>
        <v>0.2773607724789855</v>
      </c>
      <c r="AJ208" s="355">
        <f t="shared" si="192"/>
        <v>1.1763029260853037E-5</v>
      </c>
      <c r="AK208" s="359">
        <f t="shared" si="193"/>
        <v>176.54623730997309</v>
      </c>
      <c r="AL208" s="355">
        <f t="shared" si="194"/>
        <v>5.4623730997309397E-2</v>
      </c>
      <c r="AM208" s="335">
        <f t="shared" si="195"/>
        <v>-19.721255501440947</v>
      </c>
      <c r="AN208" s="351">
        <f t="shared" si="154"/>
        <v>1.4945480420190855</v>
      </c>
      <c r="AQ208" s="266">
        <f t="shared" si="155"/>
        <v>22.048579134095448</v>
      </c>
      <c r="AR208" s="283">
        <f t="shared" si="156"/>
        <v>7.9400922948409942</v>
      </c>
      <c r="BL208" s="258">
        <v>1.9795088768005371</v>
      </c>
      <c r="BM208" s="260">
        <v>49.24853515625</v>
      </c>
      <c r="BN208">
        <v>7.9997658729553223</v>
      </c>
      <c r="BO208" s="258">
        <v>5.0516324043273926</v>
      </c>
      <c r="BP208" s="258">
        <v>131.04258728027344</v>
      </c>
      <c r="BQ208" s="260">
        <v>112.02672576904297</v>
      </c>
      <c r="BR208" s="258">
        <v>22.625654220581055</v>
      </c>
      <c r="BT208" s="258">
        <v>61.157184600830078</v>
      </c>
      <c r="BU208" s="258">
        <v>18.005645751953125</v>
      </c>
      <c r="BV208" s="258">
        <v>5.3284506797790527</v>
      </c>
      <c r="BW208" s="258">
        <v>89.010963439941406</v>
      </c>
      <c r="BX208" s="258">
        <v>59.407157897949219</v>
      </c>
      <c r="BY208" s="258">
        <v>18.921186447143555</v>
      </c>
      <c r="BZ208" s="258">
        <v>3.7893645763397217</v>
      </c>
      <c r="CA208" s="258">
        <v>295.31292724609375</v>
      </c>
      <c r="CC208" s="283">
        <f t="shared" si="157"/>
        <v>12.65986156463623</v>
      </c>
      <c r="CD208" s="283">
        <f t="shared" si="158"/>
        <v>16.581470489501953</v>
      </c>
      <c r="CF208" s="283">
        <f t="shared" si="196"/>
        <v>22.048579134095448</v>
      </c>
      <c r="CG208" s="272">
        <f t="shared" si="159"/>
        <v>25.28293087344495</v>
      </c>
      <c r="CH208" s="283">
        <f t="shared" si="197"/>
        <v>18.371581497149261</v>
      </c>
      <c r="CI208" s="272">
        <f t="shared" si="160"/>
        <v>16.248029767948566</v>
      </c>
      <c r="CJ208" s="283">
        <f t="shared" si="198"/>
        <v>3.062681457257729E-2</v>
      </c>
      <c r="CK208" s="283">
        <f t="shared" si="199"/>
        <v>18.362965882647046</v>
      </c>
      <c r="CL208" s="283">
        <f t="shared" si="200"/>
        <v>0.562575060892056</v>
      </c>
      <c r="CM208" s="283">
        <f t="shared" si="201"/>
        <v>24.159502465055645</v>
      </c>
      <c r="CN208" s="283">
        <f t="shared" si="202"/>
        <v>0.562575060892056</v>
      </c>
      <c r="CO208" s="283">
        <f t="shared" si="161"/>
        <v>-52.486937874302299</v>
      </c>
      <c r="CP208" s="268">
        <f t="shared" si="162"/>
        <v>176</v>
      </c>
      <c r="CQ208" s="283">
        <f t="shared" si="203"/>
        <v>12.351306212569771</v>
      </c>
      <c r="CR208" s="283">
        <f t="shared" si="204"/>
        <v>27.664113970261127</v>
      </c>
      <c r="CS208" s="283">
        <f t="shared" si="205"/>
        <v>1.5104519365403453</v>
      </c>
      <c r="CT208" s="283">
        <f t="shared" si="206"/>
        <v>-46.524991498751106</v>
      </c>
      <c r="CU208" s="283">
        <f t="shared" si="163"/>
        <v>-5.9619463755512072</v>
      </c>
      <c r="CV208" s="283">
        <f t="shared" si="207"/>
        <v>17.003805362444879</v>
      </c>
      <c r="CW208" s="283">
        <f t="shared" si="208"/>
        <v>18.362145802784884</v>
      </c>
      <c r="CX208" s="283">
        <f t="shared" si="209"/>
        <v>0.58873442541319554</v>
      </c>
      <c r="CZ208" s="283">
        <f t="shared" si="164"/>
        <v>15936</v>
      </c>
      <c r="DA208" s="283">
        <f t="shared" si="165"/>
        <v>1.2792435751443998E+22</v>
      </c>
      <c r="DB208" s="283">
        <f t="shared" si="166"/>
        <v>1.2168119230385288E+22</v>
      </c>
      <c r="DC208" s="286">
        <f t="shared" si="210"/>
        <v>8.0273818721410637E+17</v>
      </c>
      <c r="DD208" s="286">
        <f t="shared" si="167"/>
        <v>7.6356169869385587E+17</v>
      </c>
      <c r="DE208" s="282">
        <f t="shared" si="211"/>
        <v>4.8743977374916579E-5</v>
      </c>
      <c r="DF208" s="282">
        <f t="shared" si="168"/>
        <v>4.2521344974307999E-5</v>
      </c>
      <c r="DG208" s="283">
        <f t="shared" si="212"/>
        <v>41.099508266079546</v>
      </c>
      <c r="DH208" s="283">
        <f t="shared" si="213"/>
        <v>6.4684156551279907E-5</v>
      </c>
      <c r="DL208" s="258">
        <v>55.9051513671875</v>
      </c>
      <c r="DM208" s="258">
        <v>7.8329644203186035</v>
      </c>
      <c r="DN208" s="258">
        <v>4000</v>
      </c>
      <c r="DO208" s="258">
        <v>1.7774862059394539E+22</v>
      </c>
      <c r="DP208" s="258">
        <v>8.1852911195869193E+21</v>
      </c>
      <c r="DR208" s="50">
        <v>79</v>
      </c>
      <c r="DS208" s="46">
        <v>0.14906604810157489</v>
      </c>
      <c r="DT208" s="46">
        <v>0.12672445366866072</v>
      </c>
      <c r="DU208" s="46">
        <v>0.14662434379196679</v>
      </c>
      <c r="DV208" s="51">
        <v>0.12477109022097424</v>
      </c>
      <c r="DW208" s="287">
        <f t="shared" si="214"/>
        <v>0.1956521756951391</v>
      </c>
      <c r="DX208" s="287">
        <f t="shared" si="169"/>
        <v>77.100103382449063</v>
      </c>
      <c r="DY208" s="281">
        <f t="shared" si="170"/>
        <v>40.490808170803021</v>
      </c>
      <c r="DZ208" s="287">
        <f t="shared" si="171"/>
        <v>40.368622707701263</v>
      </c>
      <c r="EA208" s="287">
        <f t="shared" si="172"/>
        <v>40.514439010844171</v>
      </c>
      <c r="EB208" s="287">
        <f t="shared" si="173"/>
        <v>40.290402968360027</v>
      </c>
      <c r="EC208" s="287">
        <f t="shared" si="174"/>
        <v>40.047931810579207</v>
      </c>
      <c r="ED208" s="287">
        <f t="shared" si="215"/>
        <v>-1.2738936408617718</v>
      </c>
      <c r="EE208" s="287">
        <f t="shared" si="175"/>
        <v>-0.14581630314290805</v>
      </c>
      <c r="EF208" s="287">
        <f t="shared" si="176"/>
        <v>7.821973934123605E-2</v>
      </c>
      <c r="EG208" s="287">
        <f t="shared" si="177"/>
        <v>7.821973934123605E-2</v>
      </c>
      <c r="EH208" s="281">
        <f t="shared" si="216"/>
        <v>-2.3630840041150236E-2</v>
      </c>
      <c r="EI208" s="281">
        <f t="shared" si="178"/>
        <v>0.20040520244299387</v>
      </c>
      <c r="EJ208" s="281">
        <f t="shared" si="179"/>
        <v>0.44287636022381349</v>
      </c>
    </row>
    <row r="209" spans="3:140" x14ac:dyDescent="0.25">
      <c r="C209" s="50">
        <f t="shared" si="180"/>
        <v>177</v>
      </c>
      <c r="D209" s="51">
        <v>8.3091744596221275</v>
      </c>
      <c r="E209" s="260">
        <f t="shared" si="181"/>
        <v>18.391157550434365</v>
      </c>
      <c r="F209" s="265">
        <f t="shared" si="182"/>
        <v>11.964916345586545</v>
      </c>
      <c r="G209" s="265">
        <f t="shared" si="183"/>
        <v>2.0448012714828568E-3</v>
      </c>
      <c r="H209" s="50">
        <v>25.429098129272461</v>
      </c>
      <c r="I209" s="216">
        <v>18.819459915161133</v>
      </c>
      <c r="J209" s="50">
        <v>7616</v>
      </c>
      <c r="K209" s="46">
        <v>6</v>
      </c>
      <c r="L209" s="46">
        <v>1.3184435044444849E+22</v>
      </c>
      <c r="M209" s="46">
        <v>1.0650274909104045E+22</v>
      </c>
      <c r="N209" s="46">
        <v>119</v>
      </c>
      <c r="O209" s="46">
        <v>64</v>
      </c>
      <c r="P209" s="46">
        <v>0.32051516816211928</v>
      </c>
      <c r="Q209" s="46">
        <v>0.43374229384117685</v>
      </c>
      <c r="R209" s="46">
        <v>-1.7433189923455883E-2</v>
      </c>
      <c r="S209" s="51"/>
      <c r="T209" s="315">
        <f t="shared" si="184"/>
        <v>53.537340777034608</v>
      </c>
      <c r="U209" s="315">
        <f t="shared" si="217"/>
        <v>0.20574756155271245</v>
      </c>
      <c r="V209" s="350">
        <f t="shared" si="185"/>
        <v>7.0140749335197673E-6</v>
      </c>
      <c r="W209" s="350">
        <f t="shared" si="152"/>
        <v>9.4919094415523641E-6</v>
      </c>
      <c r="X209" s="350">
        <f t="shared" si="186"/>
        <v>1.1802270629826332E-5</v>
      </c>
      <c r="Y209" s="360">
        <f t="shared" si="187"/>
        <v>53.554773966958066</v>
      </c>
      <c r="Z209" s="350">
        <f t="shared" si="188"/>
        <v>7.0111865382244798E-6</v>
      </c>
      <c r="AA209" s="350">
        <f t="shared" si="189"/>
        <v>9.4940431506224516E-6</v>
      </c>
      <c r="AB209" s="350">
        <f t="shared" si="190"/>
        <v>7.0111865382244798E-6</v>
      </c>
      <c r="AC209" s="350">
        <f t="shared" si="191"/>
        <v>9.4940431506224516E-6</v>
      </c>
      <c r="AD209" s="354">
        <f t="shared" si="153"/>
        <v>53.554773966958066</v>
      </c>
      <c r="AE209" s="354" t="str">
        <f t="shared" si="220"/>
        <v/>
      </c>
      <c r="AF209" s="354" t="str">
        <f t="shared" si="220"/>
        <v/>
      </c>
      <c r="AG209" s="354">
        <f t="shared" si="220"/>
        <v>53.554773966958066</v>
      </c>
      <c r="AH209" s="354" t="str">
        <f t="shared" si="220"/>
        <v/>
      </c>
      <c r="AI209" s="348">
        <f t="shared" si="218"/>
        <v>0.22410517705794319</v>
      </c>
      <c r="AJ209" s="355">
        <f t="shared" si="192"/>
        <v>1.1802270629826332E-5</v>
      </c>
      <c r="AK209" s="359">
        <f t="shared" si="193"/>
        <v>151.46086019898121</v>
      </c>
      <c r="AL209" s="355">
        <f t="shared" si="194"/>
        <v>-2.5539139801018793</v>
      </c>
      <c r="AM209" s="335">
        <f t="shared" si="195"/>
        <v>-19.692327669689991</v>
      </c>
      <c r="AN209" s="351">
        <f t="shared" si="154"/>
        <v>1.5234758737700436</v>
      </c>
      <c r="AQ209" s="266">
        <f t="shared" si="155"/>
        <v>28.106619154417906</v>
      </c>
      <c r="AR209" s="283">
        <f t="shared" si="156"/>
        <v>9.8405606523135987</v>
      </c>
      <c r="BL209" s="258">
        <v>1.5228900909423828</v>
      </c>
      <c r="BM209" s="260">
        <v>75.638282775878906</v>
      </c>
      <c r="BN209">
        <v>7.0592045783996582</v>
      </c>
      <c r="BO209" s="258">
        <v>4.4985337257385254</v>
      </c>
      <c r="BP209" s="258">
        <v>131.32649230957031</v>
      </c>
      <c r="BQ209" s="260">
        <v>101.43049621582031</v>
      </c>
      <c r="BR209" s="258">
        <v>33.616371154785156</v>
      </c>
      <c r="BT209" s="258">
        <v>60.977493286132812</v>
      </c>
      <c r="BU209" s="258">
        <v>18.107372283935547</v>
      </c>
      <c r="BV209" s="258">
        <v>5.2669262886047363</v>
      </c>
      <c r="BW209" s="258">
        <v>90.231681823730469</v>
      </c>
      <c r="BX209" s="258">
        <v>59.090744018554687</v>
      </c>
      <c r="BY209" s="258">
        <v>19.226367950439453</v>
      </c>
      <c r="BZ209" s="258">
        <v>3.7693445682525635</v>
      </c>
      <c r="CA209" s="258">
        <v>301.0096435546875</v>
      </c>
      <c r="CC209" s="283">
        <f t="shared" si="157"/>
        <v>25.429098129272461</v>
      </c>
      <c r="CD209" s="283">
        <f t="shared" si="158"/>
        <v>18.819459915161133</v>
      </c>
      <c r="CF209" s="283">
        <f t="shared" si="196"/>
        <v>28.106619154417906</v>
      </c>
      <c r="CG209" s="272">
        <f t="shared" si="159"/>
        <v>25.28211125534218</v>
      </c>
      <c r="CH209" s="283">
        <f t="shared" si="197"/>
        <v>18.369847999374741</v>
      </c>
      <c r="CI209" s="272">
        <f t="shared" si="160"/>
        <v>16.753379183990134</v>
      </c>
      <c r="CJ209" s="283">
        <f t="shared" si="198"/>
        <v>3.1579375780336538E-2</v>
      </c>
      <c r="CK209" s="283">
        <f t="shared" si="199"/>
        <v>18.360689031045897</v>
      </c>
      <c r="CL209" s="283">
        <f t="shared" si="200"/>
        <v>0.58001191829403043</v>
      </c>
      <c r="CM209" s="283">
        <f t="shared" si="201"/>
        <v>24.157225613454496</v>
      </c>
      <c r="CN209" s="283">
        <f t="shared" si="202"/>
        <v>0.58001191829403043</v>
      </c>
      <c r="CO209" s="283">
        <f t="shared" si="161"/>
        <v>-49.648135710983837</v>
      </c>
      <c r="CP209" s="268">
        <f t="shared" si="162"/>
        <v>177</v>
      </c>
      <c r="CQ209" s="283">
        <f t="shared" si="203"/>
        <v>12.735186428901617</v>
      </c>
      <c r="CR209" s="283">
        <f t="shared" si="204"/>
        <v>27.663443980718178</v>
      </c>
      <c r="CS209" s="283">
        <f t="shared" si="205"/>
        <v>1.5105944725629949</v>
      </c>
      <c r="CT209" s="283">
        <f t="shared" si="206"/>
        <v>-43.968283002939842</v>
      </c>
      <c r="CU209" s="283">
        <f t="shared" si="163"/>
        <v>-5.6798527080439669</v>
      </c>
      <c r="CV209" s="283">
        <f t="shared" si="207"/>
        <v>17.132014729195603</v>
      </c>
      <c r="CW209" s="283">
        <f t="shared" si="208"/>
        <v>18.360270393768296</v>
      </c>
      <c r="CX209" s="283">
        <f t="shared" si="209"/>
        <v>0.59311599864400855</v>
      </c>
      <c r="CZ209" s="283">
        <f t="shared" si="164"/>
        <v>7616</v>
      </c>
      <c r="DA209" s="283">
        <f t="shared" si="165"/>
        <v>1.3184435044444849E+22</v>
      </c>
      <c r="DB209" s="283">
        <f t="shared" si="166"/>
        <v>1.0650274909104045E+22</v>
      </c>
      <c r="DC209" s="286">
        <f t="shared" si="210"/>
        <v>1.7311495594071493E+18</v>
      </c>
      <c r="DD209" s="286">
        <f t="shared" si="167"/>
        <v>1.3984079449979049E+18</v>
      </c>
      <c r="DE209" s="282">
        <f t="shared" si="211"/>
        <v>9.8408231348726577E-5</v>
      </c>
      <c r="DF209" s="282">
        <f t="shared" si="168"/>
        <v>7.648168427550349E-5</v>
      </c>
      <c r="DG209" s="283">
        <f t="shared" si="212"/>
        <v>37.853918316546348</v>
      </c>
      <c r="DH209" s="283">
        <f t="shared" si="213"/>
        <v>1.2463397621356021E-4</v>
      </c>
      <c r="DL209" s="258">
        <v>55.791866302490234</v>
      </c>
      <c r="DM209" s="258">
        <v>7.5277843475341797</v>
      </c>
      <c r="DN209" s="258">
        <v>4000</v>
      </c>
      <c r="DO209" s="258">
        <v>1.7743732703773883E+22</v>
      </c>
      <c r="DP209" s="258">
        <v>8.1596382246773048E+21</v>
      </c>
      <c r="DR209" s="50">
        <v>78</v>
      </c>
      <c r="DS209" s="46">
        <v>0.1468685142229276</v>
      </c>
      <c r="DT209" s="46">
        <v>0.12586985716029789</v>
      </c>
      <c r="DU209" s="46">
        <v>0.1445488951287999</v>
      </c>
      <c r="DV209" s="51">
        <v>0.1215968746184837</v>
      </c>
      <c r="DW209" s="287">
        <f t="shared" si="214"/>
        <v>0.19342590677467195</v>
      </c>
      <c r="DX209" s="287">
        <f t="shared" si="169"/>
        <v>76.222803841489167</v>
      </c>
      <c r="DY209" s="281">
        <f t="shared" si="170"/>
        <v>40.48015629833769</v>
      </c>
      <c r="DZ209" s="287">
        <f t="shared" si="171"/>
        <v>40.597372157195643</v>
      </c>
      <c r="EA209" s="287">
        <f t="shared" si="172"/>
        <v>40.502923475498392</v>
      </c>
      <c r="EB209" s="287">
        <f t="shared" si="173"/>
        <v>40.271663294404753</v>
      </c>
      <c r="EC209" s="287">
        <f t="shared" si="174"/>
        <v>40.018005627797706</v>
      </c>
      <c r="ED209" s="287">
        <f t="shared" si="215"/>
        <v>-1.0451441913673918</v>
      </c>
      <c r="EE209" s="287">
        <f t="shared" si="175"/>
        <v>9.4448681697251402E-2</v>
      </c>
      <c r="EF209" s="287">
        <f t="shared" si="176"/>
        <v>0.32570886279088995</v>
      </c>
      <c r="EG209" s="287">
        <f t="shared" si="177"/>
        <v>0.32570886279088995</v>
      </c>
      <c r="EH209" s="281">
        <f t="shared" si="216"/>
        <v>-2.276717716070209E-2</v>
      </c>
      <c r="EI209" s="281">
        <f t="shared" si="178"/>
        <v>0.20849300393293646</v>
      </c>
      <c r="EJ209" s="281">
        <f t="shared" si="179"/>
        <v>0.46215067053998382</v>
      </c>
    </row>
    <row r="210" spans="3:140" x14ac:dyDescent="0.25">
      <c r="C210" s="50">
        <f t="shared" si="180"/>
        <v>178</v>
      </c>
      <c r="D210" s="51">
        <v>1.8412553186599887</v>
      </c>
      <c r="E210" s="260">
        <f t="shared" si="181"/>
        <v>5.3022802871573784</v>
      </c>
      <c r="F210" s="265">
        <f t="shared" si="182"/>
        <v>11.967060138819756</v>
      </c>
      <c r="G210" s="265">
        <f t="shared" si="183"/>
        <v>2.2417943008116526E-3</v>
      </c>
      <c r="H210" s="50">
        <v>25.206439971923828</v>
      </c>
      <c r="I210" s="216">
        <v>18.514280319213867</v>
      </c>
      <c r="J210" s="50">
        <v>8320</v>
      </c>
      <c r="K210" s="46">
        <v>6</v>
      </c>
      <c r="L210" s="46">
        <v>1.428491541258989E+22</v>
      </c>
      <c r="M210" s="46">
        <v>1.1524202744676534E+22</v>
      </c>
      <c r="N210" s="46">
        <v>130</v>
      </c>
      <c r="O210" s="46">
        <v>64</v>
      </c>
      <c r="P210" s="46">
        <v>0.3475553927852042</v>
      </c>
      <c r="Q210" s="46">
        <v>0.46987731184764697</v>
      </c>
      <c r="R210" s="46">
        <v>7.5110859498664806E-2</v>
      </c>
      <c r="S210" s="51"/>
      <c r="T210" s="315">
        <f t="shared" si="184"/>
        <v>53.510680328088057</v>
      </c>
      <c r="U210" s="315">
        <f t="shared" si="217"/>
        <v>-2.666044894655073E-2</v>
      </c>
      <c r="V210" s="350">
        <f t="shared" si="185"/>
        <v>6.9622474516266861E-6</v>
      </c>
      <c r="W210" s="350">
        <f t="shared" si="152"/>
        <v>9.4126064072044656E-6</v>
      </c>
      <c r="X210" s="350">
        <f t="shared" si="186"/>
        <v>1.1707691871356576E-5</v>
      </c>
      <c r="Y210" s="360">
        <f t="shared" si="187"/>
        <v>53.435569468589392</v>
      </c>
      <c r="Z210" s="350">
        <f t="shared" si="188"/>
        <v>6.9745807507165974E-6</v>
      </c>
      <c r="AA210" s="350">
        <f t="shared" si="189"/>
        <v>9.4034712902397032E-6</v>
      </c>
      <c r="AB210" s="350">
        <f t="shared" si="190"/>
        <v>6.9745807507165974E-6</v>
      </c>
      <c r="AC210" s="350">
        <f t="shared" si="191"/>
        <v>9.4034712902397032E-6</v>
      </c>
      <c r="AD210" s="354">
        <f t="shared" si="153"/>
        <v>53.435569468589392</v>
      </c>
      <c r="AE210" s="354" t="str">
        <f t="shared" si="220"/>
        <v/>
      </c>
      <c r="AF210" s="354" t="str">
        <f t="shared" si="220"/>
        <v/>
      </c>
      <c r="AG210" s="354">
        <f t="shared" si="220"/>
        <v>53.435569468589392</v>
      </c>
      <c r="AH210" s="354" t="str">
        <f t="shared" si="220"/>
        <v/>
      </c>
      <c r="AI210" s="348">
        <f t="shared" si="218"/>
        <v>-0.11920449836867419</v>
      </c>
      <c r="AJ210" s="355">
        <f t="shared" si="192"/>
        <v>1.1707691871356576E-5</v>
      </c>
      <c r="AK210" s="359">
        <f t="shared" si="193"/>
        <v>147.41179459306363</v>
      </c>
      <c r="AL210" s="355">
        <f t="shared" si="194"/>
        <v>-3.0588205406936368</v>
      </c>
      <c r="AM210" s="335">
        <f t="shared" si="195"/>
        <v>-19.762213369411686</v>
      </c>
      <c r="AN210" s="351">
        <f t="shared" si="154"/>
        <v>1.4535901740483479</v>
      </c>
      <c r="AQ210" s="266">
        <f t="shared" si="155"/>
        <v>28.030230249724546</v>
      </c>
      <c r="AR210" s="283">
        <f t="shared" si="156"/>
        <v>9.1978599881797578</v>
      </c>
      <c r="BL210" s="258">
        <v>0.44742774963378906</v>
      </c>
      <c r="BM210" s="260">
        <v>69.466697692871094</v>
      </c>
      <c r="BN210">
        <v>9.772552490234375</v>
      </c>
      <c r="BO210" s="258">
        <v>3.9619886875152588</v>
      </c>
      <c r="BP210" s="258">
        <v>131.71882629394531</v>
      </c>
      <c r="BQ210" s="260">
        <v>85.065414428710938</v>
      </c>
      <c r="BR210" s="258">
        <v>47.090862274169922</v>
      </c>
      <c r="BT210" s="258">
        <v>60.645458221435547</v>
      </c>
      <c r="BU210" s="258">
        <v>18.209098815917969</v>
      </c>
      <c r="BV210" s="258">
        <v>5.2464179992675781</v>
      </c>
      <c r="BW210" s="258">
        <v>93.893844604492188</v>
      </c>
      <c r="BX210" s="258">
        <v>58.598548889160156</v>
      </c>
      <c r="BY210" s="258">
        <v>19.735002517700195</v>
      </c>
      <c r="BZ210" s="258">
        <v>3.7820401191711426</v>
      </c>
      <c r="CA210" s="258">
        <v>302.53555297851562</v>
      </c>
      <c r="CC210" s="283">
        <f t="shared" si="157"/>
        <v>25.206439971923828</v>
      </c>
      <c r="CD210" s="283">
        <f t="shared" si="158"/>
        <v>18.514280319213867</v>
      </c>
      <c r="CF210" s="283">
        <f t="shared" si="196"/>
        <v>28.030230249724546</v>
      </c>
      <c r="CG210" s="272">
        <f t="shared" si="159"/>
        <v>25.281478531414365</v>
      </c>
      <c r="CH210" s="283">
        <f t="shared" si="197"/>
        <v>18.368509895906517</v>
      </c>
      <c r="CI210" s="272">
        <f t="shared" si="160"/>
        <v>17.257453257462302</v>
      </c>
      <c r="CJ210" s="283">
        <f t="shared" si="198"/>
        <v>3.2529533023987686E-2</v>
      </c>
      <c r="CK210" s="283">
        <f t="shared" si="199"/>
        <v>18.358792245040142</v>
      </c>
      <c r="CL210" s="283">
        <f t="shared" si="200"/>
        <v>0.59741367532861556</v>
      </c>
      <c r="CM210" s="283">
        <f t="shared" si="201"/>
        <v>24.155328827448741</v>
      </c>
      <c r="CN210" s="283">
        <f t="shared" si="202"/>
        <v>0.59741367532861556</v>
      </c>
      <c r="CO210" s="283">
        <f t="shared" si="161"/>
        <v>-46.818510906232916</v>
      </c>
      <c r="CP210" s="268">
        <f t="shared" si="162"/>
        <v>178</v>
      </c>
      <c r="CQ210" s="283">
        <f t="shared" si="203"/>
        <v>13.118148909376707</v>
      </c>
      <c r="CR210" s="283">
        <f t="shared" si="204"/>
        <v>27.662914759772711</v>
      </c>
      <c r="CS210" s="283">
        <f t="shared" si="205"/>
        <v>1.5107045158770294</v>
      </c>
      <c r="CT210" s="283">
        <f t="shared" si="206"/>
        <v>-41.423398810352253</v>
      </c>
      <c r="CU210" s="283">
        <f t="shared" si="163"/>
        <v>-5.3951120958806769</v>
      </c>
      <c r="CV210" s="283">
        <f t="shared" si="207"/>
        <v>17.260488790411934</v>
      </c>
      <c r="CW210" s="283">
        <f t="shared" si="208"/>
        <v>18.358788826431272</v>
      </c>
      <c r="CX210" s="283">
        <f t="shared" si="209"/>
        <v>0.59751872147893448</v>
      </c>
      <c r="CZ210" s="283">
        <f t="shared" si="164"/>
        <v>8320</v>
      </c>
      <c r="DA210" s="283">
        <f t="shared" si="165"/>
        <v>1.428491541258989E+22</v>
      </c>
      <c r="DB210" s="283">
        <f t="shared" si="166"/>
        <v>1.1524202744676534E+22</v>
      </c>
      <c r="DC210" s="286">
        <f t="shared" si="210"/>
        <v>1.7169369486285926E+18</v>
      </c>
      <c r="DD210" s="286">
        <f t="shared" si="167"/>
        <v>1.3851205221966989E+18</v>
      </c>
      <c r="DE210" s="282">
        <f t="shared" si="211"/>
        <v>9.7647944764052576E-5</v>
      </c>
      <c r="DF210" s="282">
        <f t="shared" si="168"/>
        <v>7.577088951315835E-5</v>
      </c>
      <c r="DG210" s="283">
        <f t="shared" si="212"/>
        <v>37.810028825760646</v>
      </c>
      <c r="DH210" s="283">
        <f t="shared" si="213"/>
        <v>1.2359752754104229E-4</v>
      </c>
      <c r="DL210" s="258">
        <v>55.446159362792969</v>
      </c>
      <c r="DM210" s="258">
        <v>8.4433250427246094</v>
      </c>
      <c r="DN210" s="258">
        <v>4256</v>
      </c>
      <c r="DO210" s="258">
        <v>1.8749095596411364E+22</v>
      </c>
      <c r="DP210" s="258">
        <v>8.6579961493820644E+21</v>
      </c>
      <c r="DR210" s="50">
        <v>77</v>
      </c>
      <c r="DS210" s="46">
        <v>0.14479306555976071</v>
      </c>
      <c r="DT210" s="46">
        <v>0.12355023806617019</v>
      </c>
      <c r="DU210" s="46">
        <v>0.14283970211207422</v>
      </c>
      <c r="DV210" s="51">
        <v>0.12013185203271884</v>
      </c>
      <c r="DW210" s="287">
        <f t="shared" si="214"/>
        <v>0.19034099180260802</v>
      </c>
      <c r="DX210" s="287">
        <f t="shared" si="169"/>
        <v>75.007140062504149</v>
      </c>
      <c r="DY210" s="281">
        <f t="shared" si="170"/>
        <v>40.469260897898437</v>
      </c>
      <c r="DZ210" s="287">
        <f t="shared" si="171"/>
        <v>40.473740594952275</v>
      </c>
      <c r="EA210" s="287">
        <f t="shared" si="172"/>
        <v>40.491340495806007</v>
      </c>
      <c r="EB210" s="287">
        <f t="shared" si="173"/>
        <v>40.252777817741453</v>
      </c>
      <c r="EC210" s="287">
        <f t="shared" si="174"/>
        <v>39.987799729702985</v>
      </c>
      <c r="ED210" s="287">
        <f t="shared" si="215"/>
        <v>-1.1687757536107597</v>
      </c>
      <c r="EE210" s="287">
        <f t="shared" si="175"/>
        <v>-1.7599900853731754E-2</v>
      </c>
      <c r="EF210" s="287">
        <f t="shared" si="176"/>
        <v>0.22096277721082203</v>
      </c>
      <c r="EG210" s="287">
        <f t="shared" si="177"/>
        <v>0.22096277721082203</v>
      </c>
      <c r="EH210" s="281">
        <f t="shared" si="216"/>
        <v>-2.2079597907570303E-2</v>
      </c>
      <c r="EI210" s="281">
        <f t="shared" si="178"/>
        <v>0.21648308015698348</v>
      </c>
      <c r="EJ210" s="281">
        <f t="shared" si="179"/>
        <v>0.48146116819545171</v>
      </c>
    </row>
    <row r="211" spans="3:140" x14ac:dyDescent="0.25">
      <c r="C211" s="50">
        <f t="shared" si="180"/>
        <v>179</v>
      </c>
      <c r="D211" s="51">
        <v>0.78087685423012398</v>
      </c>
      <c r="E211" s="260">
        <f t="shared" si="181"/>
        <v>-2.1483489958259461</v>
      </c>
      <c r="F211" s="265">
        <f t="shared" si="182"/>
        <v>11.969397948937491</v>
      </c>
      <c r="G211" s="265">
        <f t="shared" si="183"/>
        <v>2.4328316459261501E-3</v>
      </c>
      <c r="H211" s="50">
        <v>24.763072967529297</v>
      </c>
      <c r="I211" s="216">
        <v>21.362630844116211</v>
      </c>
      <c r="J211" s="50">
        <v>7744</v>
      </c>
      <c r="K211" s="46">
        <v>6</v>
      </c>
      <c r="L211" s="46">
        <v>1.3117564576815292E+22</v>
      </c>
      <c r="M211" s="46">
        <v>1.0696392472986498E+22</v>
      </c>
      <c r="N211" s="46">
        <v>121</v>
      </c>
      <c r="O211" s="46">
        <v>64</v>
      </c>
      <c r="P211" s="46">
        <v>0.31831776841848258</v>
      </c>
      <c r="Q211" s="46">
        <v>0.43429164377708601</v>
      </c>
      <c r="R211" s="46">
        <v>0</v>
      </c>
      <c r="S211" s="51"/>
      <c r="T211" s="315">
        <f t="shared" si="184"/>
        <v>53.760129177876848</v>
      </c>
      <c r="U211" s="315">
        <f t="shared" si="217"/>
        <v>0.24944884978879145</v>
      </c>
      <c r="V211" s="350">
        <f t="shared" si="185"/>
        <v>6.8508472886209236E-6</v>
      </c>
      <c r="W211" s="350">
        <f t="shared" si="152"/>
        <v>9.3468415069104253E-6</v>
      </c>
      <c r="X211" s="350">
        <f t="shared" si="186"/>
        <v>1.1588682182513601E-5</v>
      </c>
      <c r="Y211" s="360">
        <f t="shared" si="187"/>
        <v>53.760129177876848</v>
      </c>
      <c r="Z211" s="350">
        <f t="shared" si="188"/>
        <v>6.8508472886209227E-6</v>
      </c>
      <c r="AA211" s="350">
        <f t="shared" si="189"/>
        <v>9.3468415069104253E-6</v>
      </c>
      <c r="AB211" s="350">
        <f t="shared" si="190"/>
        <v>6.8508472886209227E-6</v>
      </c>
      <c r="AC211" s="350">
        <f t="shared" si="191"/>
        <v>9.3468415069104253E-6</v>
      </c>
      <c r="AD211" s="354">
        <f t="shared" si="153"/>
        <v>53.760129177876848</v>
      </c>
      <c r="AE211" s="354" t="str">
        <f t="shared" si="220"/>
        <v/>
      </c>
      <c r="AF211" s="354" t="str">
        <f t="shared" si="220"/>
        <v/>
      </c>
      <c r="AG211" s="354">
        <f t="shared" si="220"/>
        <v>53.760129177876848</v>
      </c>
      <c r="AH211" s="354" t="str">
        <f t="shared" si="220"/>
        <v/>
      </c>
      <c r="AI211" s="348">
        <f t="shared" si="218"/>
        <v>0.32455970928745614</v>
      </c>
      <c r="AJ211" s="355">
        <f t="shared" si="192"/>
        <v>1.1588682182513601E-5</v>
      </c>
      <c r="AK211" s="359">
        <f t="shared" si="193"/>
        <v>158.43624059910326</v>
      </c>
      <c r="AL211" s="355">
        <f t="shared" si="194"/>
        <v>-2.0563759400896742</v>
      </c>
      <c r="AM211" s="335">
        <f t="shared" si="195"/>
        <v>-19.850957996626803</v>
      </c>
      <c r="AN211" s="351">
        <f t="shared" si="154"/>
        <v>1.3648455468332279</v>
      </c>
      <c r="AQ211" s="266">
        <f t="shared" si="155"/>
        <v>27.876090747212711</v>
      </c>
      <c r="AR211" s="283">
        <f t="shared" si="156"/>
        <v>11.708689444895526</v>
      </c>
      <c r="BL211" s="258">
        <v>1.2650091648101807</v>
      </c>
      <c r="BM211" s="260">
        <v>46.550861358642578</v>
      </c>
      <c r="BN211">
        <v>5.003422737121582</v>
      </c>
      <c r="BO211" s="258">
        <v>3.9469039440155029</v>
      </c>
      <c r="BP211" s="258">
        <v>131.10490417480469</v>
      </c>
      <c r="BQ211" s="260">
        <v>72.607498168945313</v>
      </c>
      <c r="BR211" s="258">
        <v>37.481727600097656</v>
      </c>
      <c r="BT211" s="258">
        <v>60.329044342041016</v>
      </c>
      <c r="BU211" s="258">
        <v>18.412553787231445</v>
      </c>
      <c r="BV211" s="258">
        <v>5.1956357955932617</v>
      </c>
      <c r="BW211" s="258">
        <v>91.248947143554688</v>
      </c>
      <c r="BX211" s="258">
        <v>58.278232574462891</v>
      </c>
      <c r="BY211" s="258">
        <v>20.447090148925781</v>
      </c>
      <c r="BZ211" s="258">
        <v>3.7241778373718262</v>
      </c>
      <c r="CA211" s="258">
        <v>298.97509765625</v>
      </c>
      <c r="CC211" s="283">
        <f t="shared" si="157"/>
        <v>24.763072967529297</v>
      </c>
      <c r="CD211" s="283">
        <f t="shared" si="158"/>
        <v>21.362630844116211</v>
      </c>
      <c r="CF211" s="283">
        <f t="shared" si="196"/>
        <v>27.876090747212711</v>
      </c>
      <c r="CG211" s="272">
        <f t="shared" si="159"/>
        <v>25.281026182962094</v>
      </c>
      <c r="CH211" s="283">
        <f t="shared" si="197"/>
        <v>18.367553315635242</v>
      </c>
      <c r="CI211" s="272">
        <f t="shared" si="160"/>
        <v>17.760242307833863</v>
      </c>
      <c r="CJ211" s="283">
        <f t="shared" si="198"/>
        <v>3.3477268056159297E-2</v>
      </c>
      <c r="CK211" s="283">
        <f t="shared" si="199"/>
        <v>18.35726176601915</v>
      </c>
      <c r="CL211" s="283">
        <f t="shared" si="200"/>
        <v>0.61478065727110354</v>
      </c>
      <c r="CM211" s="283">
        <f t="shared" si="201"/>
        <v>24.153798348427749</v>
      </c>
      <c r="CN211" s="283">
        <f t="shared" si="202"/>
        <v>0.61478065727110354</v>
      </c>
      <c r="CO211" s="283">
        <f t="shared" si="161"/>
        <v>-43.998101125588079</v>
      </c>
      <c r="CP211" s="268">
        <f t="shared" si="162"/>
        <v>179</v>
      </c>
      <c r="CQ211" s="283">
        <f t="shared" si="203"/>
        <v>13.500189887441191</v>
      </c>
      <c r="CR211" s="283">
        <f t="shared" si="204"/>
        <v>27.662521357939319</v>
      </c>
      <c r="CS211" s="283">
        <f t="shared" si="205"/>
        <v>1.5107831932114995</v>
      </c>
      <c r="CT211" s="283">
        <f t="shared" si="206"/>
        <v>-38.890322850731891</v>
      </c>
      <c r="CU211" s="283">
        <f t="shared" si="163"/>
        <v>-5.1077782748562015</v>
      </c>
      <c r="CV211" s="283">
        <f t="shared" si="207"/>
        <v>17.38922217251438</v>
      </c>
      <c r="CW211" s="283">
        <f t="shared" si="208"/>
        <v>18.357687227556397</v>
      </c>
      <c r="CX211" s="283">
        <f t="shared" si="209"/>
        <v>0.60194223802277269</v>
      </c>
      <c r="CZ211" s="283">
        <f t="shared" si="164"/>
        <v>7744</v>
      </c>
      <c r="DA211" s="283">
        <f t="shared" si="165"/>
        <v>1.3117564576815292E+22</v>
      </c>
      <c r="DB211" s="283">
        <f t="shared" si="166"/>
        <v>1.0696392472986498E+22</v>
      </c>
      <c r="DC211" s="286">
        <f t="shared" si="210"/>
        <v>1.6939003844028012E+18</v>
      </c>
      <c r="DD211" s="286">
        <f t="shared" si="167"/>
        <v>1.3812490280199506E+18</v>
      </c>
      <c r="DE211" s="282">
        <f t="shared" si="211"/>
        <v>9.6415631362191536E-5</v>
      </c>
      <c r="DF211" s="282">
        <f t="shared" si="168"/>
        <v>7.5563788570827176E-5</v>
      </c>
      <c r="DG211" s="283">
        <f t="shared" si="212"/>
        <v>38.086851333372067</v>
      </c>
      <c r="DH211" s="283">
        <f t="shared" si="213"/>
        <v>1.2249840861883342E-4</v>
      </c>
      <c r="DL211" s="258">
        <v>55.209827423095703</v>
      </c>
      <c r="DM211" s="258">
        <v>8.4433250427246094</v>
      </c>
      <c r="DN211" s="258">
        <v>4256</v>
      </c>
      <c r="DO211" s="258">
        <v>1.8670119268262663E+22</v>
      </c>
      <c r="DP211" s="258">
        <v>8.6202373939533059E+21</v>
      </c>
      <c r="DR211" s="50">
        <v>76</v>
      </c>
      <c r="DS211" s="46">
        <v>0.14357221340495666</v>
      </c>
      <c r="DT211" s="46">
        <v>0.12220730069588573</v>
      </c>
      <c r="DU211" s="46">
        <v>0.14149676474178977</v>
      </c>
      <c r="DV211" s="51">
        <v>0.1169576364302283</v>
      </c>
      <c r="DW211" s="287">
        <f t="shared" si="214"/>
        <v>0.18854072452754883</v>
      </c>
      <c r="DX211" s="287">
        <f t="shared" si="169"/>
        <v>74.297713793514532</v>
      </c>
      <c r="DY211" s="281">
        <f t="shared" si="170"/>
        <v>40.458078085522082</v>
      </c>
      <c r="DZ211" s="287">
        <f t="shared" si="171"/>
        <v>40.404112308135232</v>
      </c>
      <c r="EA211" s="287">
        <f t="shared" si="172"/>
        <v>40.479690071767017</v>
      </c>
      <c r="EB211" s="287">
        <f t="shared" si="173"/>
        <v>40.233746538370127</v>
      </c>
      <c r="EC211" s="287">
        <f t="shared" si="174"/>
        <v>39.957314116295045</v>
      </c>
      <c r="ED211" s="287">
        <f t="shared" si="215"/>
        <v>-1.2384040404278025</v>
      </c>
      <c r="EE211" s="287">
        <f t="shared" si="175"/>
        <v>-7.5577763631784478E-2</v>
      </c>
      <c r="EF211" s="287">
        <f t="shared" si="176"/>
        <v>0.17036576976510531</v>
      </c>
      <c r="EG211" s="287">
        <f t="shared" si="177"/>
        <v>0.17036576976510531</v>
      </c>
      <c r="EH211" s="281">
        <f t="shared" si="216"/>
        <v>-2.1611986244934656E-2</v>
      </c>
      <c r="EI211" s="281">
        <f t="shared" si="178"/>
        <v>0.22433154715195514</v>
      </c>
      <c r="EJ211" s="281">
        <f t="shared" si="179"/>
        <v>0.50076396922703736</v>
      </c>
    </row>
    <row r="212" spans="3:140" x14ac:dyDescent="0.25">
      <c r="C212" s="50">
        <f t="shared" si="180"/>
        <v>180</v>
      </c>
      <c r="D212" s="51">
        <v>7.8717166286980023</v>
      </c>
      <c r="E212" s="260">
        <f t="shared" si="181"/>
        <v>17.921389033648939</v>
      </c>
      <c r="F212" s="265">
        <f t="shared" si="182"/>
        <v>11.97192381040982</v>
      </c>
      <c r="G212" s="265">
        <f t="shared" si="183"/>
        <v>2.6178939528805701E-3</v>
      </c>
      <c r="H212" s="50">
        <v>24.975967407226563</v>
      </c>
      <c r="I212" s="216">
        <v>22.888532638549805</v>
      </c>
      <c r="J212" s="50">
        <v>8192</v>
      </c>
      <c r="K212" s="46">
        <v>6</v>
      </c>
      <c r="L212" s="46">
        <v>1.3846222086158053E+22</v>
      </c>
      <c r="M212" s="46">
        <v>1.1354144227859987E+22</v>
      </c>
      <c r="N212" s="46">
        <v>128</v>
      </c>
      <c r="O212" s="46">
        <v>64</v>
      </c>
      <c r="P212" s="46">
        <v>0.33559177195873774</v>
      </c>
      <c r="Q212" s="46">
        <v>0.46066044070072637</v>
      </c>
      <c r="R212" s="46">
        <v>5.8891667814076509E-2</v>
      </c>
      <c r="S212" s="51"/>
      <c r="T212" s="315">
        <f t="shared" si="184"/>
        <v>53.926609904368426</v>
      </c>
      <c r="U212" s="315">
        <f t="shared" si="217"/>
        <v>0.16648072649157797</v>
      </c>
      <c r="V212" s="350">
        <f t="shared" si="185"/>
        <v>6.8276320792386419E-6</v>
      </c>
      <c r="W212" s="350">
        <f t="shared" si="152"/>
        <v>9.3721606587875645E-6</v>
      </c>
      <c r="X212" s="350">
        <f t="shared" si="186"/>
        <v>1.1595428203545306E-5</v>
      </c>
      <c r="Y212" s="360">
        <f t="shared" si="187"/>
        <v>53.867718236554353</v>
      </c>
      <c r="Z212" s="350">
        <f t="shared" si="188"/>
        <v>6.8372616790905184E-6</v>
      </c>
      <c r="AA212" s="350">
        <f t="shared" si="189"/>
        <v>9.3651379036944377E-6</v>
      </c>
      <c r="AB212" s="350">
        <f t="shared" si="190"/>
        <v>6.8372616790905184E-6</v>
      </c>
      <c r="AC212" s="350">
        <f t="shared" si="191"/>
        <v>9.3651379036944377E-6</v>
      </c>
      <c r="AD212" s="354">
        <f t="shared" si="153"/>
        <v>53.867718236554353</v>
      </c>
      <c r="AE212" s="354" t="str">
        <f t="shared" ref="AE212:AH231" si="221">IF($K212=AE$29,$AD212,"")</f>
        <v/>
      </c>
      <c r="AF212" s="354" t="str">
        <f t="shared" si="221"/>
        <v/>
      </c>
      <c r="AG212" s="354">
        <f t="shared" si="221"/>
        <v>53.867718236554353</v>
      </c>
      <c r="AH212" s="354" t="str">
        <f t="shared" si="221"/>
        <v/>
      </c>
      <c r="AI212" s="348">
        <f t="shared" si="218"/>
        <v>0.10758905867750457</v>
      </c>
      <c r="AJ212" s="355">
        <f t="shared" si="192"/>
        <v>1.1595428203545306E-5</v>
      </c>
      <c r="AK212" s="359">
        <f t="shared" si="193"/>
        <v>162.09076004279768</v>
      </c>
      <c r="AL212" s="355">
        <f t="shared" si="194"/>
        <v>-1.7909239957202316</v>
      </c>
      <c r="AM212" s="335">
        <f t="shared" si="195"/>
        <v>-19.84590322464242</v>
      </c>
      <c r="AN212" s="351">
        <f t="shared" si="154"/>
        <v>1.3699003188176115</v>
      </c>
      <c r="AQ212" s="266">
        <f t="shared" si="155"/>
        <v>27.950446379588747</v>
      </c>
      <c r="AR212" s="283">
        <f t="shared" si="156"/>
        <v>12.897070171142545</v>
      </c>
      <c r="BL212" s="258">
        <v>1.7474614381790161</v>
      </c>
      <c r="BM212" s="260">
        <v>73.138748168945313</v>
      </c>
      <c r="BN212">
        <v>11.496195793151855</v>
      </c>
      <c r="BO212" s="258">
        <v>4.5298628807067871</v>
      </c>
      <c r="BP212" s="258">
        <v>131.26263427734375</v>
      </c>
      <c r="BQ212" s="260">
        <v>61.054122924804688</v>
      </c>
      <c r="BR212" s="258">
        <v>51.02679443359375</v>
      </c>
      <c r="BT212" s="258">
        <v>60.11810302734375</v>
      </c>
      <c r="BU212" s="258">
        <v>18.514280319213867</v>
      </c>
      <c r="BV212" s="258">
        <v>5.2105288505554199</v>
      </c>
      <c r="BW212" s="258">
        <v>91.757583618164063</v>
      </c>
      <c r="BX212" s="258">
        <v>58.235263824462891</v>
      </c>
      <c r="BY212" s="258">
        <v>19.836729049682617</v>
      </c>
      <c r="BZ212" s="258">
        <v>3.7920501232147217</v>
      </c>
      <c r="CA212" s="258">
        <v>299.99237060546875</v>
      </c>
      <c r="CC212" s="283">
        <f t="shared" si="157"/>
        <v>24.975967407226563</v>
      </c>
      <c r="CD212" s="283">
        <f t="shared" si="158"/>
        <v>22.888532638549805</v>
      </c>
      <c r="CF212" s="283">
        <f t="shared" si="196"/>
        <v>27.950446379588747</v>
      </c>
      <c r="CG212" s="272">
        <f t="shared" si="159"/>
        <v>25.280747663282856</v>
      </c>
      <c r="CH212" s="283">
        <f t="shared" si="197"/>
        <v>18.366964355465107</v>
      </c>
      <c r="CI212" s="272">
        <f t="shared" si="160"/>
        <v>18.261736839503726</v>
      </c>
      <c r="CJ212" s="283">
        <f t="shared" si="198"/>
        <v>3.4422562978064994E-2</v>
      </c>
      <c r="CK212" s="283">
        <f t="shared" si="199"/>
        <v>18.356083803937718</v>
      </c>
      <c r="CL212" s="283">
        <f t="shared" si="200"/>
        <v>0.63211313682056713</v>
      </c>
      <c r="CM212" s="283">
        <f t="shared" si="201"/>
        <v>24.152620386346317</v>
      </c>
      <c r="CN212" s="283">
        <f t="shared" si="202"/>
        <v>0.63211313682056713</v>
      </c>
      <c r="CO212" s="283">
        <f t="shared" si="161"/>
        <v>-41.186945803244441</v>
      </c>
      <c r="CP212" s="268">
        <f t="shared" si="162"/>
        <v>180</v>
      </c>
      <c r="CQ212" s="283">
        <f t="shared" si="203"/>
        <v>13.881305419675556</v>
      </c>
      <c r="CR212" s="283">
        <f t="shared" si="204"/>
        <v>27.662258806864312</v>
      </c>
      <c r="CS212" s="283">
        <f t="shared" si="205"/>
        <v>1.5108316384041449</v>
      </c>
      <c r="CT212" s="283">
        <f t="shared" si="206"/>
        <v>-36.369040097493055</v>
      </c>
      <c r="CU212" s="283">
        <f t="shared" si="163"/>
        <v>-4.8179057057514001</v>
      </c>
      <c r="CV212" s="283">
        <f t="shared" si="207"/>
        <v>17.518209429424861</v>
      </c>
      <c r="CW212" s="283">
        <f t="shared" si="208"/>
        <v>18.356951692474219</v>
      </c>
      <c r="CX212" s="283">
        <f t="shared" si="209"/>
        <v>0.60638617653581828</v>
      </c>
      <c r="CZ212" s="283">
        <f t="shared" si="164"/>
        <v>8192</v>
      </c>
      <c r="DA212" s="283">
        <f t="shared" si="165"/>
        <v>1.3846222086158053E+22</v>
      </c>
      <c r="DB212" s="283">
        <f t="shared" si="166"/>
        <v>1.1354144227859987E+22</v>
      </c>
      <c r="DC212" s="286">
        <f t="shared" si="210"/>
        <v>1.6902126570017155E+18</v>
      </c>
      <c r="DD212" s="286">
        <f t="shared" si="167"/>
        <v>1.3860039340649398E+18</v>
      </c>
      <c r="DE212" s="282">
        <f t="shared" si="211"/>
        <v>9.6218360803343168E-5</v>
      </c>
      <c r="DF212" s="282">
        <f t="shared" si="168"/>
        <v>7.5818146572584661E-5</v>
      </c>
      <c r="DG212" s="283">
        <f t="shared" si="212"/>
        <v>38.237403949874647</v>
      </c>
      <c r="DH212" s="283">
        <f t="shared" si="213"/>
        <v>1.2250046655170035E-4</v>
      </c>
      <c r="DL212" s="258">
        <v>54.969589233398438</v>
      </c>
      <c r="DM212" s="258">
        <v>8.4433250427246094</v>
      </c>
      <c r="DN212" s="258">
        <v>4256</v>
      </c>
      <c r="DO212" s="258">
        <v>1.8588260592371307E+22</v>
      </c>
      <c r="DP212" s="258">
        <v>8.5844962819444048E+21</v>
      </c>
      <c r="DR212" s="50">
        <v>75</v>
      </c>
      <c r="DS212" s="46">
        <v>0.14149676474178977</v>
      </c>
      <c r="DT212" s="46">
        <v>0.12037602246367965</v>
      </c>
      <c r="DU212" s="46">
        <v>0.13820046392381882</v>
      </c>
      <c r="DV212" s="51">
        <v>0.11610303992186546</v>
      </c>
      <c r="DW212" s="287">
        <f t="shared" si="214"/>
        <v>0.18577330598492806</v>
      </c>
      <c r="DX212" s="287">
        <f t="shared" si="169"/>
        <v>73.207164940783983</v>
      </c>
      <c r="DY212" s="281">
        <f t="shared" si="170"/>
        <v>40.446560861897943</v>
      </c>
      <c r="DZ212" s="287">
        <f t="shared" si="171"/>
        <v>40.38892263771374</v>
      </c>
      <c r="EA212" s="287">
        <f t="shared" si="172"/>
        <v>40.467972203381422</v>
      </c>
      <c r="EB212" s="287">
        <f t="shared" si="173"/>
        <v>40.214569456290775</v>
      </c>
      <c r="EC212" s="287">
        <f t="shared" si="174"/>
        <v>39.926548787573878</v>
      </c>
      <c r="ED212" s="287">
        <f t="shared" si="215"/>
        <v>-1.2535937108492945</v>
      </c>
      <c r="EE212" s="287">
        <f t="shared" si="175"/>
        <v>-7.9049565667681065E-2</v>
      </c>
      <c r="EF212" s="287">
        <f t="shared" si="176"/>
        <v>0.17435318142296552</v>
      </c>
      <c r="EG212" s="287">
        <f t="shared" si="177"/>
        <v>0.17435318142296552</v>
      </c>
      <c r="EH212" s="281">
        <f t="shared" si="216"/>
        <v>-2.1411341483478452E-2</v>
      </c>
      <c r="EI212" s="281">
        <f t="shared" si="178"/>
        <v>0.23199140560716813</v>
      </c>
      <c r="EJ212" s="281">
        <f t="shared" si="179"/>
        <v>0.5200120743240646</v>
      </c>
    </row>
    <row r="213" spans="3:140" x14ac:dyDescent="0.25">
      <c r="C213" s="50">
        <f t="shared" si="180"/>
        <v>181</v>
      </c>
      <c r="D213" s="51">
        <v>6.6129902730684753</v>
      </c>
      <c r="E213" s="260">
        <f t="shared" si="181"/>
        <v>16.407957678166149</v>
      </c>
      <c r="F213" s="265">
        <f t="shared" si="182"/>
        <v>11.97463173936239</v>
      </c>
      <c r="G213" s="265">
        <f t="shared" si="183"/>
        <v>2.7969638838291422E-3</v>
      </c>
      <c r="H213" s="50">
        <v>24.81483268737793</v>
      </c>
      <c r="I213" s="216">
        <v>22.074718475341797</v>
      </c>
      <c r="J213" s="50">
        <v>8064</v>
      </c>
      <c r="K213" s="46">
        <v>6</v>
      </c>
      <c r="L213" s="46">
        <v>1.2991317745687077E+22</v>
      </c>
      <c r="M213" s="46">
        <v>1.103593303707106E+22</v>
      </c>
      <c r="N213" s="46">
        <v>126</v>
      </c>
      <c r="O213" s="46">
        <v>64</v>
      </c>
      <c r="P213" s="46">
        <v>0.32729048403833244</v>
      </c>
      <c r="Q213" s="46">
        <v>0.44790331441128001</v>
      </c>
      <c r="R213" s="46">
        <v>4.2402698743073675E-2</v>
      </c>
      <c r="S213" s="51"/>
      <c r="T213" s="315">
        <f t="shared" si="184"/>
        <v>53.843772279212359</v>
      </c>
      <c r="U213" s="315">
        <f t="shared" si="217"/>
        <v>-8.2837625156066963E-2</v>
      </c>
      <c r="V213" s="350">
        <f t="shared" si="185"/>
        <v>6.7644362607128898E-6</v>
      </c>
      <c r="W213" s="350">
        <f t="shared" si="152"/>
        <v>9.2572609625347217E-6</v>
      </c>
      <c r="X213" s="350">
        <f t="shared" si="186"/>
        <v>1.1465359935637288E-5</v>
      </c>
      <c r="Y213" s="360">
        <f t="shared" si="187"/>
        <v>53.801369580469284</v>
      </c>
      <c r="Z213" s="350">
        <f t="shared" si="188"/>
        <v>6.7712853982670242E-6</v>
      </c>
      <c r="AA213" s="350">
        <f t="shared" si="189"/>
        <v>9.2522522938435067E-6</v>
      </c>
      <c r="AB213" s="350">
        <f t="shared" si="190"/>
        <v>6.7712853982670242E-6</v>
      </c>
      <c r="AC213" s="350">
        <f t="shared" si="191"/>
        <v>9.2522522938435067E-6</v>
      </c>
      <c r="AD213" s="354">
        <f t="shared" si="153"/>
        <v>53.801369580469284</v>
      </c>
      <c r="AE213" s="354" t="str">
        <f t="shared" si="221"/>
        <v/>
      </c>
      <c r="AF213" s="354" t="str">
        <f t="shared" si="221"/>
        <v/>
      </c>
      <c r="AG213" s="354">
        <f t="shared" si="221"/>
        <v>53.801369580469284</v>
      </c>
      <c r="AH213" s="354" t="str">
        <f t="shared" si="221"/>
        <v/>
      </c>
      <c r="AI213" s="348">
        <f t="shared" si="218"/>
        <v>-6.6348656085068569E-2</v>
      </c>
      <c r="AJ213" s="355">
        <f t="shared" si="192"/>
        <v>1.1465359935637288E-5</v>
      </c>
      <c r="AK213" s="359">
        <f t="shared" si="193"/>
        <v>159.83706941006631</v>
      </c>
      <c r="AL213" s="355">
        <f t="shared" si="194"/>
        <v>-2.1162930589933695</v>
      </c>
      <c r="AM213" s="335">
        <f t="shared" si="195"/>
        <v>-19.943885183795668</v>
      </c>
      <c r="AN213" s="351">
        <f t="shared" si="154"/>
        <v>1.2719183596643646</v>
      </c>
      <c r="AQ213" s="266">
        <f t="shared" si="155"/>
        <v>27.894227026738992</v>
      </c>
      <c r="AR213" s="283">
        <f t="shared" si="156"/>
        <v>11.745734939747962</v>
      </c>
      <c r="BL213" s="258">
        <v>2.0960657596588135</v>
      </c>
      <c r="BM213" s="260">
        <v>67.294914245605469</v>
      </c>
      <c r="BN213">
        <v>6.6919784545898437</v>
      </c>
      <c r="BO213" s="258">
        <v>4.8147540092468262</v>
      </c>
      <c r="BP213" s="258">
        <v>131.75222778320312</v>
      </c>
      <c r="BQ213" s="260">
        <v>45.716461181640625</v>
      </c>
      <c r="BR213" s="258">
        <v>25.356784820556641</v>
      </c>
      <c r="BT213" s="258">
        <v>59.629817962646484</v>
      </c>
      <c r="BU213" s="258">
        <v>17.395284652709961</v>
      </c>
      <c r="BV213" s="258">
        <v>5.1663384437561035</v>
      </c>
      <c r="BW213" s="258">
        <v>93.1817626953125</v>
      </c>
      <c r="BX213" s="258">
        <v>57.944244384765625</v>
      </c>
      <c r="BY213" s="258">
        <v>20.345361709594727</v>
      </c>
      <c r="BZ213" s="258">
        <v>3.7705652713775635</v>
      </c>
      <c r="CA213" s="258">
        <v>300.7044677734375</v>
      </c>
      <c r="CC213" s="283">
        <f t="shared" si="157"/>
        <v>24.81483268737793</v>
      </c>
      <c r="CD213" s="283">
        <f t="shared" si="158"/>
        <v>22.074718475341797</v>
      </c>
      <c r="CF213" s="283">
        <f t="shared" si="196"/>
        <v>27.894227026738992</v>
      </c>
      <c r="CG213" s="272">
        <f t="shared" si="159"/>
        <v>25.280636400038539</v>
      </c>
      <c r="CH213" s="283">
        <f t="shared" si="197"/>
        <v>18.366729082506446</v>
      </c>
      <c r="CI213" s="272">
        <f t="shared" si="160"/>
        <v>18.761927540601533</v>
      </c>
      <c r="CJ213" s="283">
        <f t="shared" si="198"/>
        <v>3.5365400237242675E-2</v>
      </c>
      <c r="CK213" s="283">
        <f t="shared" si="199"/>
        <v>18.355244539616702</v>
      </c>
      <c r="CL213" s="283">
        <f t="shared" si="200"/>
        <v>0.64941133425538833</v>
      </c>
      <c r="CM213" s="283">
        <f t="shared" si="201"/>
        <v>24.151781122025302</v>
      </c>
      <c r="CN213" s="283">
        <f t="shared" si="202"/>
        <v>0.64941133425538833</v>
      </c>
      <c r="CO213" s="283">
        <f t="shared" si="161"/>
        <v>-38.385086143383234</v>
      </c>
      <c r="CP213" s="268">
        <f t="shared" si="162"/>
        <v>181</v>
      </c>
      <c r="CQ213" s="283">
        <f t="shared" si="203"/>
        <v>14.261491385661676</v>
      </c>
      <c r="CR213" s="283">
        <f t="shared" si="204"/>
        <v>27.66212212087375</v>
      </c>
      <c r="CS213" s="283">
        <f t="shared" si="205"/>
        <v>1.5108509917592257</v>
      </c>
      <c r="CT213" s="283">
        <f t="shared" si="206"/>
        <v>-33.859536556871547</v>
      </c>
      <c r="CU213" s="283">
        <f t="shared" si="163"/>
        <v>-4.525549586511687</v>
      </c>
      <c r="CV213" s="283">
        <f t="shared" si="207"/>
        <v>17.647445041348831</v>
      </c>
      <c r="CW213" s="283">
        <f t="shared" si="208"/>
        <v>18.356568287271514</v>
      </c>
      <c r="CX213" s="283">
        <f t="shared" si="209"/>
        <v>0.61085014932127513</v>
      </c>
      <c r="CZ213" s="283">
        <f t="shared" si="164"/>
        <v>8064</v>
      </c>
      <c r="DA213" s="283">
        <f t="shared" si="165"/>
        <v>1.2991317745687077E+22</v>
      </c>
      <c r="DB213" s="283">
        <f t="shared" si="166"/>
        <v>1.103593303707106E+22</v>
      </c>
      <c r="DC213" s="286">
        <f t="shared" si="210"/>
        <v>1.6110265061615918E+18</v>
      </c>
      <c r="DD213" s="286">
        <f t="shared" si="167"/>
        <v>1.3685432833669471E+18</v>
      </c>
      <c r="DE213" s="282">
        <f t="shared" si="211"/>
        <v>9.1982392541512561E-5</v>
      </c>
      <c r="DF213" s="282">
        <f t="shared" si="168"/>
        <v>7.4884109984078956E-5</v>
      </c>
      <c r="DG213" s="283">
        <f t="shared" si="212"/>
        <v>39.149501415532121</v>
      </c>
      <c r="DH213" s="283">
        <f t="shared" si="213"/>
        <v>1.1861024604041819E-4</v>
      </c>
      <c r="DL213" s="258">
        <v>54.662944793701172</v>
      </c>
      <c r="DM213" s="258">
        <v>8.1381454467773437</v>
      </c>
      <c r="DN213" s="258">
        <v>4256</v>
      </c>
      <c r="DO213" s="258">
        <v>1.8521966594290281E+22</v>
      </c>
      <c r="DP213" s="258">
        <v>8.5406845962560744E+21</v>
      </c>
      <c r="DR213" s="50">
        <v>74</v>
      </c>
      <c r="DS213" s="46">
        <v>0.13954340129410328</v>
      </c>
      <c r="DT213" s="46">
        <v>0.11866682944695398</v>
      </c>
      <c r="DU213" s="46">
        <v>0.13612501526065193</v>
      </c>
      <c r="DV213" s="51">
        <v>0.11439384690513979</v>
      </c>
      <c r="DW213" s="287">
        <f t="shared" si="214"/>
        <v>0.1831779933718011</v>
      </c>
      <c r="DX213" s="287">
        <f t="shared" si="169"/>
        <v>72.184437388325534</v>
      </c>
      <c r="DY213" s="281">
        <f t="shared" si="170"/>
        <v>40.434659010371178</v>
      </c>
      <c r="DZ213" s="287">
        <f t="shared" si="171"/>
        <v>40.377629758315763</v>
      </c>
      <c r="EA213" s="287">
        <f t="shared" si="172"/>
        <v>40.456186890649221</v>
      </c>
      <c r="EB213" s="287">
        <f t="shared" si="173"/>
        <v>40.195246571503397</v>
      </c>
      <c r="EC213" s="287">
        <f t="shared" si="174"/>
        <v>39.895503743539493</v>
      </c>
      <c r="ED213" s="287">
        <f t="shared" si="215"/>
        <v>-1.2648865902472721</v>
      </c>
      <c r="EE213" s="287">
        <f t="shared" si="175"/>
        <v>-7.8557132333457957E-2</v>
      </c>
      <c r="EF213" s="287">
        <f t="shared" si="176"/>
        <v>0.1823831868123662</v>
      </c>
      <c r="EG213" s="287">
        <f t="shared" si="177"/>
        <v>0.1823831868123662</v>
      </c>
      <c r="EH213" s="281">
        <f t="shared" si="216"/>
        <v>-2.1527880278043199E-2</v>
      </c>
      <c r="EI213" s="281">
        <f t="shared" si="178"/>
        <v>0.23941243886778096</v>
      </c>
      <c r="EJ213" s="281">
        <f t="shared" si="179"/>
        <v>0.5391552668316848</v>
      </c>
    </row>
    <row r="214" spans="3:140" x14ac:dyDescent="0.25">
      <c r="C214" s="50">
        <f t="shared" si="180"/>
        <v>182</v>
      </c>
      <c r="D214" s="51">
        <v>7.1194510069509231</v>
      </c>
      <c r="E214" s="260">
        <f t="shared" si="181"/>
        <v>17.04893011474767</v>
      </c>
      <c r="F214" s="265">
        <f t="shared" si="182"/>
        <v>11.977515735583614</v>
      </c>
      <c r="G214" s="265">
        <f t="shared" si="183"/>
        <v>2.9700260991978112E-3</v>
      </c>
      <c r="H214" s="50">
        <v>24.484748840332031</v>
      </c>
      <c r="I214" s="216">
        <v>19.836729049682617</v>
      </c>
      <c r="J214" s="50">
        <v>7680</v>
      </c>
      <c r="K214" s="46">
        <v>6</v>
      </c>
      <c r="L214" s="46">
        <v>1.2780906360473385E+22</v>
      </c>
      <c r="M214" s="46">
        <v>1.0366075421678427E+22</v>
      </c>
      <c r="N214" s="46">
        <v>120</v>
      </c>
      <c r="O214" s="46">
        <v>64</v>
      </c>
      <c r="P214" s="46">
        <v>0.3103216749069157</v>
      </c>
      <c r="Q214" s="46">
        <v>0.42159555636940732</v>
      </c>
      <c r="R214" s="46">
        <v>-8.6828727884262769E-3</v>
      </c>
      <c r="S214" s="51"/>
      <c r="T214" s="315">
        <f t="shared" si="184"/>
        <v>53.644521253126626</v>
      </c>
      <c r="U214" s="315">
        <f t="shared" si="217"/>
        <v>-0.19925102608573297</v>
      </c>
      <c r="V214" s="350">
        <f t="shared" si="185"/>
        <v>6.7344113478063297E-6</v>
      </c>
      <c r="W214" s="350">
        <f t="shared" si="152"/>
        <v>9.1492091225999859E-6</v>
      </c>
      <c r="X214" s="350">
        <f t="shared" si="186"/>
        <v>1.1360471987137219E-5</v>
      </c>
      <c r="Y214" s="360">
        <f t="shared" si="187"/>
        <v>53.653204125915053</v>
      </c>
      <c r="Z214" s="350">
        <f t="shared" si="188"/>
        <v>6.7330247561583411E-6</v>
      </c>
      <c r="AA214" s="350">
        <f t="shared" si="189"/>
        <v>9.1502295820098637E-6</v>
      </c>
      <c r="AB214" s="350">
        <f t="shared" si="190"/>
        <v>6.7330247561583411E-6</v>
      </c>
      <c r="AC214" s="350">
        <f t="shared" si="191"/>
        <v>9.1502295820098637E-6</v>
      </c>
      <c r="AD214" s="354">
        <f t="shared" si="153"/>
        <v>53.653204125915067</v>
      </c>
      <c r="AE214" s="354" t="str">
        <f t="shared" si="221"/>
        <v/>
      </c>
      <c r="AF214" s="354" t="str">
        <f t="shared" si="221"/>
        <v/>
      </c>
      <c r="AG214" s="354">
        <f t="shared" si="221"/>
        <v>53.653204125915067</v>
      </c>
      <c r="AH214" s="354" t="str">
        <f t="shared" si="221"/>
        <v/>
      </c>
      <c r="AI214" s="348">
        <f t="shared" si="218"/>
        <v>-0.14816545455421704</v>
      </c>
      <c r="AJ214" s="355">
        <f t="shared" si="192"/>
        <v>1.1360471987137219E-5</v>
      </c>
      <c r="AK214" s="359">
        <f t="shared" si="193"/>
        <v>154.80427573003931</v>
      </c>
      <c r="AL214" s="355">
        <f t="shared" si="194"/>
        <v>-2.719572426996069</v>
      </c>
      <c r="AM214" s="335">
        <f t="shared" si="195"/>
        <v>-20.023711545484385</v>
      </c>
      <c r="AN214" s="351">
        <f t="shared" si="154"/>
        <v>1.1920919979756441</v>
      </c>
      <c r="AQ214" s="266">
        <f t="shared" si="155"/>
        <v>27.777913069418968</v>
      </c>
      <c r="AR214" s="283">
        <f t="shared" si="156"/>
        <v>9.170224445902214</v>
      </c>
      <c r="BL214" s="258">
        <v>1.8133167028427124</v>
      </c>
      <c r="BM214" s="260">
        <v>60.669582366943359</v>
      </c>
      <c r="BN214">
        <v>9.3888492584228516</v>
      </c>
      <c r="BO214" s="258">
        <v>4.3363494873046875</v>
      </c>
      <c r="BP214" s="258">
        <v>130.82794189453125</v>
      </c>
      <c r="BQ214" s="260">
        <v>34.086093902587891</v>
      </c>
      <c r="BR214" s="258">
        <v>56.568931579589844</v>
      </c>
      <c r="BT214" s="258">
        <v>59.317310333251953</v>
      </c>
      <c r="BU214" s="258">
        <v>18.310825347900391</v>
      </c>
      <c r="BV214" s="258">
        <v>5.0913863182067871</v>
      </c>
      <c r="BW214" s="258">
        <v>92.673126220703125</v>
      </c>
      <c r="BX214" s="258">
        <v>57.637599945068359</v>
      </c>
      <c r="BY214" s="258">
        <v>20.650543212890625</v>
      </c>
      <c r="BZ214" s="258">
        <v>3.7664148807525635</v>
      </c>
      <c r="CA214" s="258">
        <v>301.0096435546875</v>
      </c>
      <c r="CC214" s="283">
        <f t="shared" si="157"/>
        <v>24.484748840332031</v>
      </c>
      <c r="CD214" s="283">
        <f t="shared" si="158"/>
        <v>19.836729049682617</v>
      </c>
      <c r="CF214" s="283">
        <f t="shared" si="196"/>
        <v>27.777913069418968</v>
      </c>
      <c r="CG214" s="272">
        <f t="shared" si="159"/>
        <v>25.280685797602469</v>
      </c>
      <c r="CH214" s="283">
        <f t="shared" si="197"/>
        <v>18.366833536315074</v>
      </c>
      <c r="CI214" s="272">
        <f t="shared" si="160"/>
        <v>19.26080528179115</v>
      </c>
      <c r="CJ214" s="283">
        <f t="shared" si="198"/>
        <v>3.6305762625299137E-2</v>
      </c>
      <c r="CK214" s="283">
        <f t="shared" si="199"/>
        <v>18.354730127088796</v>
      </c>
      <c r="CL214" s="283">
        <f t="shared" si="200"/>
        <v>0.66667541761111793</v>
      </c>
      <c r="CM214" s="283">
        <f t="shared" si="201"/>
        <v>24.151266709497396</v>
      </c>
      <c r="CN214" s="283">
        <f t="shared" si="202"/>
        <v>0.66667541761111793</v>
      </c>
      <c r="CO214" s="283">
        <f t="shared" si="161"/>
        <v>-35.592565119225469</v>
      </c>
      <c r="CP214" s="268">
        <f t="shared" si="162"/>
        <v>182</v>
      </c>
      <c r="CQ214" s="283">
        <f t="shared" si="203"/>
        <v>14.640743488077453</v>
      </c>
      <c r="CR214" s="283">
        <f t="shared" si="204"/>
        <v>27.662106298513443</v>
      </c>
      <c r="CS214" s="283">
        <f t="shared" si="205"/>
        <v>1.510842399415856</v>
      </c>
      <c r="CT214" s="283">
        <f t="shared" si="206"/>
        <v>-31.36179925566833</v>
      </c>
      <c r="CU214" s="283">
        <f t="shared" si="163"/>
        <v>-4.2307658635571386</v>
      </c>
      <c r="CV214" s="283">
        <f t="shared" si="207"/>
        <v>17.776923413644287</v>
      </c>
      <c r="CW214" s="283">
        <f t="shared" si="208"/>
        <v>18.356523051046235</v>
      </c>
      <c r="CX214" s="283">
        <f t="shared" si="209"/>
        <v>0.6153337526223539</v>
      </c>
      <c r="CZ214" s="283">
        <f t="shared" si="164"/>
        <v>7680</v>
      </c>
      <c r="DA214" s="283">
        <f t="shared" si="165"/>
        <v>1.2780906360473385E+22</v>
      </c>
      <c r="DB214" s="283">
        <f t="shared" si="166"/>
        <v>1.0366075421678427E+22</v>
      </c>
      <c r="DC214" s="286">
        <f t="shared" si="210"/>
        <v>1.6641805156866386E+18</v>
      </c>
      <c r="DD214" s="286">
        <f t="shared" si="167"/>
        <v>1.3497494038643786E+18</v>
      </c>
      <c r="DE214" s="282">
        <f t="shared" si="211"/>
        <v>9.4825802594259459E-5</v>
      </c>
      <c r="DF214" s="282">
        <f t="shared" si="168"/>
        <v>7.3878753918088562E-5</v>
      </c>
      <c r="DG214" s="283">
        <f t="shared" si="212"/>
        <v>37.922145461342659</v>
      </c>
      <c r="DH214" s="283">
        <f t="shared" si="213"/>
        <v>1.2020816577144395E-4</v>
      </c>
      <c r="DL214" s="258">
        <v>54.543800354003906</v>
      </c>
      <c r="DM214" s="258">
        <v>8.5450525283813477</v>
      </c>
      <c r="DN214" s="258">
        <v>4000</v>
      </c>
      <c r="DO214" s="258">
        <v>1.7330980507025926E+22</v>
      </c>
      <c r="DP214" s="258">
        <v>8.0117737854791886E+21</v>
      </c>
      <c r="DR214" s="50">
        <v>73</v>
      </c>
      <c r="DS214" s="46">
        <v>0.13795629349285801</v>
      </c>
      <c r="DT214" s="46">
        <v>0.1169576364302283</v>
      </c>
      <c r="DU214" s="46">
        <v>0.13478207789036747</v>
      </c>
      <c r="DV214" s="51">
        <v>0.11317299475033574</v>
      </c>
      <c r="DW214" s="287">
        <f t="shared" si="214"/>
        <v>0.18086190210664335</v>
      </c>
      <c r="DX214" s="287">
        <f t="shared" si="169"/>
        <v>71.271741808261581</v>
      </c>
      <c r="DY214" s="281">
        <f t="shared" si="170"/>
        <v>40.422318993595105</v>
      </c>
      <c r="DZ214" s="287">
        <f t="shared" si="171"/>
        <v>40.290865138728591</v>
      </c>
      <c r="EA214" s="287">
        <f t="shared" si="172"/>
        <v>40.444334133570422</v>
      </c>
      <c r="EB214" s="287">
        <f t="shared" si="173"/>
        <v>40.175777884007999</v>
      </c>
      <c r="EC214" s="287">
        <f t="shared" si="174"/>
        <v>39.864178984191888</v>
      </c>
      <c r="ED214" s="287">
        <f t="shared" si="215"/>
        <v>-1.3516512098344435</v>
      </c>
      <c r="EE214" s="287">
        <f t="shared" si="175"/>
        <v>-0.15346899484183041</v>
      </c>
      <c r="EF214" s="287">
        <f t="shared" si="176"/>
        <v>0.11508725472059211</v>
      </c>
      <c r="EG214" s="287">
        <f t="shared" si="177"/>
        <v>0.11508725472059211</v>
      </c>
      <c r="EH214" s="281">
        <f t="shared" si="216"/>
        <v>-2.2015139975316345E-2</v>
      </c>
      <c r="EI214" s="281">
        <f t="shared" si="178"/>
        <v>0.24654110958710618</v>
      </c>
      <c r="EJ214" s="281">
        <f t="shared" si="179"/>
        <v>0.55814000940321762</v>
      </c>
    </row>
    <row r="215" spans="3:140" x14ac:dyDescent="0.25">
      <c r="C215" s="50">
        <f t="shared" si="180"/>
        <v>183</v>
      </c>
      <c r="D215" s="51">
        <v>6.7552768032086679</v>
      </c>
      <c r="E215" s="260">
        <f t="shared" si="181"/>
        <v>16.592862986163585</v>
      </c>
      <c r="F215" s="265">
        <f t="shared" si="182"/>
        <v>11.980569784514064</v>
      </c>
      <c r="G215" s="265">
        <f t="shared" si="183"/>
        <v>3.1370672398532218E-3</v>
      </c>
      <c r="H215" s="50">
        <v>24.199588775634766</v>
      </c>
      <c r="I215" s="216">
        <v>18.921186447143555</v>
      </c>
      <c r="J215" s="50">
        <v>9088</v>
      </c>
      <c r="K215" s="46">
        <v>6</v>
      </c>
      <c r="L215" s="46">
        <v>1.4968031827598728E+22</v>
      </c>
      <c r="M215" s="46">
        <v>1.2097213475916014E+22</v>
      </c>
      <c r="N215" s="46">
        <v>142</v>
      </c>
      <c r="O215" s="46">
        <v>64</v>
      </c>
      <c r="P215" s="46">
        <v>0.36409692974424707</v>
      </c>
      <c r="Q215" s="46">
        <v>0.49325520356467067</v>
      </c>
      <c r="R215" s="46">
        <v>0.1667606844914814</v>
      </c>
      <c r="S215" s="51"/>
      <c r="T215" s="315">
        <f t="shared" si="184"/>
        <v>53.567065617175409</v>
      </c>
      <c r="U215" s="315">
        <f t="shared" si="217"/>
        <v>-7.7455635951217516E-2</v>
      </c>
      <c r="V215" s="350">
        <f t="shared" si="185"/>
        <v>6.6772470977157982E-6</v>
      </c>
      <c r="W215" s="350">
        <f t="shared" si="152"/>
        <v>9.0459067555140602E-6</v>
      </c>
      <c r="X215" s="350">
        <f t="shared" si="186"/>
        <v>1.1243400634746097E-5</v>
      </c>
      <c r="Y215" s="360">
        <f t="shared" si="187"/>
        <v>53.40030493268393</v>
      </c>
      <c r="Z215" s="350">
        <f t="shared" si="188"/>
        <v>6.7035470983359314E-6</v>
      </c>
      <c r="AA215" s="350">
        <f t="shared" si="189"/>
        <v>9.0264341870863306E-6</v>
      </c>
      <c r="AB215" s="350">
        <f t="shared" si="190"/>
        <v>6.7035470983359314E-6</v>
      </c>
      <c r="AC215" s="350">
        <f t="shared" si="191"/>
        <v>9.0264341870863306E-6</v>
      </c>
      <c r="AD215" s="354">
        <f t="shared" si="153"/>
        <v>53.40030493268393</v>
      </c>
      <c r="AE215" s="354" t="str">
        <f t="shared" si="221"/>
        <v/>
      </c>
      <c r="AF215" s="354" t="str">
        <f t="shared" si="221"/>
        <v/>
      </c>
      <c r="AG215" s="354">
        <f t="shared" si="221"/>
        <v>53.40030493268393</v>
      </c>
      <c r="AH215" s="354" t="str">
        <f t="shared" si="221"/>
        <v/>
      </c>
      <c r="AI215" s="348">
        <f t="shared" si="218"/>
        <v>-0.25289919323113708</v>
      </c>
      <c r="AJ215" s="355">
        <f t="shared" si="192"/>
        <v>1.1243400634746097E-5</v>
      </c>
      <c r="AK215" s="359">
        <f t="shared" si="193"/>
        <v>146.21395037243838</v>
      </c>
      <c r="AL215" s="355">
        <f t="shared" si="194"/>
        <v>-3.6786049627561623</v>
      </c>
      <c r="AM215" s="335">
        <f t="shared" si="195"/>
        <v>-20.113685326191799</v>
      </c>
      <c r="AN215" s="351">
        <f t="shared" si="154"/>
        <v>1.1021182172682349</v>
      </c>
      <c r="AQ215" s="266">
        <f t="shared" si="155"/>
        <v>27.676159721269741</v>
      </c>
      <c r="AR215" s="283">
        <f t="shared" si="156"/>
        <v>7.9171607751765762</v>
      </c>
      <c r="BL215" s="258">
        <v>0.11730100214481354</v>
      </c>
      <c r="BM215" s="260">
        <v>70.03509521484375</v>
      </c>
      <c r="BN215">
        <v>8.453883171081543</v>
      </c>
      <c r="BO215" s="258">
        <v>4.4156699180603027</v>
      </c>
      <c r="BP215" s="258">
        <v>130.88871765136719</v>
      </c>
      <c r="BQ215" s="260">
        <v>91.115798950195313</v>
      </c>
      <c r="BR215" s="258">
        <v>65.259368896484375</v>
      </c>
      <c r="BT215" s="258">
        <v>59.004806518554687</v>
      </c>
      <c r="BU215" s="258">
        <v>18.717733383178711</v>
      </c>
      <c r="BV215" s="258">
        <v>5.1197071075439453</v>
      </c>
      <c r="BW215" s="258">
        <v>92.571395874023438</v>
      </c>
      <c r="BX215" s="258">
        <v>57.334857940673828</v>
      </c>
      <c r="BY215" s="258">
        <v>21.362630844116211</v>
      </c>
      <c r="BZ215" s="258">
        <v>3.7971770763397217</v>
      </c>
      <c r="CA215" s="258">
        <v>304.264892578125</v>
      </c>
      <c r="CC215" s="283">
        <f t="shared" si="157"/>
        <v>24.199588775634766</v>
      </c>
      <c r="CD215" s="283">
        <f t="shared" si="158"/>
        <v>18.921186447143555</v>
      </c>
      <c r="CF215" s="283">
        <f t="shared" si="196"/>
        <v>27.676159721269741</v>
      </c>
      <c r="CG215" s="272">
        <f t="shared" si="159"/>
        <v>25.280889239386237</v>
      </c>
      <c r="CH215" s="283">
        <f t="shared" si="197"/>
        <v>18.367263731181929</v>
      </c>
      <c r="CI215" s="272">
        <f t="shared" si="160"/>
        <v>19.758361115076212</v>
      </c>
      <c r="CJ215" s="283">
        <f t="shared" si="198"/>
        <v>3.7243633275658598E-2</v>
      </c>
      <c r="CK215" s="283">
        <f t="shared" si="199"/>
        <v>18.35452669599302</v>
      </c>
      <c r="CL215" s="283">
        <f t="shared" si="200"/>
        <v>0.68390550288079699</v>
      </c>
      <c r="CM215" s="283">
        <f t="shared" si="201"/>
        <v>24.151063278401619</v>
      </c>
      <c r="CN215" s="283">
        <f t="shared" si="202"/>
        <v>0.68390550288079699</v>
      </c>
      <c r="CO215" s="283">
        <f t="shared" si="161"/>
        <v>-32.809427469872958</v>
      </c>
      <c r="CP215" s="268">
        <f t="shared" si="162"/>
        <v>183</v>
      </c>
      <c r="CQ215" s="283">
        <f t="shared" si="203"/>
        <v>15.019057253012704</v>
      </c>
      <c r="CR215" s="283">
        <f t="shared" si="204"/>
        <v>27.662206324081431</v>
      </c>
      <c r="CS215" s="283">
        <f t="shared" si="205"/>
        <v>1.5108070127271054</v>
      </c>
      <c r="CT215" s="283">
        <f t="shared" si="206"/>
        <v>-28.875816227652052</v>
      </c>
      <c r="CU215" s="283">
        <f t="shared" si="163"/>
        <v>-3.9336112422209339</v>
      </c>
      <c r="CV215" s="283">
        <f t="shared" si="207"/>
        <v>17.906638875777908</v>
      </c>
      <c r="CW215" s="283">
        <f t="shared" si="208"/>
        <v>18.356801998212656</v>
      </c>
      <c r="CX215" s="283">
        <f t="shared" si="209"/>
        <v>0.61983656652935049</v>
      </c>
      <c r="CZ215" s="283">
        <f t="shared" si="164"/>
        <v>9088</v>
      </c>
      <c r="DA215" s="283">
        <f t="shared" si="165"/>
        <v>1.4968031827598728E+22</v>
      </c>
      <c r="DB215" s="283">
        <f t="shared" si="166"/>
        <v>1.2097213475916014E+22</v>
      </c>
      <c r="DC215" s="286">
        <f t="shared" si="210"/>
        <v>1.6470105444100713E+18</v>
      </c>
      <c r="DD215" s="286">
        <f t="shared" si="167"/>
        <v>1.3311194405717445E+18</v>
      </c>
      <c r="DE215" s="282">
        <f t="shared" si="211"/>
        <v>9.390731555312361E-5</v>
      </c>
      <c r="DF215" s="282">
        <f t="shared" si="168"/>
        <v>7.2882166353351407E-5</v>
      </c>
      <c r="DG215" s="283">
        <f t="shared" si="212"/>
        <v>37.815304874829287</v>
      </c>
      <c r="DH215" s="283">
        <f t="shared" si="213"/>
        <v>1.1887133416745821E-4</v>
      </c>
      <c r="DL215" s="258">
        <v>54.166843414306641</v>
      </c>
      <c r="DM215" s="258">
        <v>9.6640472412109375</v>
      </c>
      <c r="DN215" s="258">
        <v>4512</v>
      </c>
      <c r="DO215" s="258">
        <v>1.9398200308056891E+22</v>
      </c>
      <c r="DP215" s="258">
        <v>9.0093543392115058E+21</v>
      </c>
      <c r="DR215" s="50">
        <v>72</v>
      </c>
      <c r="DS215" s="46">
        <v>0.1352704187522891</v>
      </c>
      <c r="DT215" s="46">
        <v>0.11561469905994384</v>
      </c>
      <c r="DU215" s="46">
        <v>0.13441582224392626</v>
      </c>
      <c r="DV215" s="51">
        <v>0.11366133561225736</v>
      </c>
      <c r="DW215" s="287">
        <f t="shared" si="214"/>
        <v>0.17794618520255226</v>
      </c>
      <c r="DX215" s="287">
        <f t="shared" si="169"/>
        <v>70.122753436725858</v>
      </c>
      <c r="DY215" s="281">
        <f t="shared" si="170"/>
        <v>40.409483848832814</v>
      </c>
      <c r="DZ215" s="287">
        <f t="shared" si="171"/>
        <v>40.520284146022199</v>
      </c>
      <c r="EA215" s="287">
        <f t="shared" si="172"/>
        <v>40.432413932145018</v>
      </c>
      <c r="EB215" s="287">
        <f t="shared" si="173"/>
        <v>40.156163393804576</v>
      </c>
      <c r="EC215" s="287">
        <f t="shared" si="174"/>
        <v>39.832574509531057</v>
      </c>
      <c r="ED215" s="287">
        <f t="shared" si="215"/>
        <v>-1.122232202540836</v>
      </c>
      <c r="EE215" s="287">
        <f t="shared" si="175"/>
        <v>8.7870213877181413E-2</v>
      </c>
      <c r="EF215" s="287">
        <f t="shared" si="176"/>
        <v>0.36412075221762308</v>
      </c>
      <c r="EG215" s="287">
        <f t="shared" si="177"/>
        <v>0.36412075221762308</v>
      </c>
      <c r="EH215" s="281">
        <f t="shared" si="216"/>
        <v>-2.2930083312203919E-2</v>
      </c>
      <c r="EI215" s="281">
        <f t="shared" si="178"/>
        <v>0.25332045502823775</v>
      </c>
      <c r="EJ215" s="281">
        <f t="shared" si="179"/>
        <v>0.57690933930175703</v>
      </c>
    </row>
    <row r="216" spans="3:140" x14ac:dyDescent="0.25">
      <c r="C216" s="50">
        <f t="shared" si="180"/>
        <v>184</v>
      </c>
      <c r="D216" s="51">
        <v>9.042675368656532</v>
      </c>
      <c r="E216" s="260">
        <f t="shared" si="181"/>
        <v>19.125938799657515</v>
      </c>
      <c r="F216" s="265">
        <f t="shared" si="182"/>
        <v>11.983787859217969</v>
      </c>
      <c r="G216" s="265">
        <f t="shared" si="183"/>
        <v>3.2980759092734258E-3</v>
      </c>
      <c r="H216" s="50">
        <v>24.394903182983398</v>
      </c>
      <c r="I216" s="216">
        <v>21.972991943359375</v>
      </c>
      <c r="J216" s="50">
        <v>7616</v>
      </c>
      <c r="K216" s="46">
        <v>6</v>
      </c>
      <c r="L216" s="46">
        <v>1.2588365531264141E+22</v>
      </c>
      <c r="M216" s="46">
        <v>1.0290557910820908E+22</v>
      </c>
      <c r="N216" s="46">
        <v>119</v>
      </c>
      <c r="O216" s="46">
        <v>64</v>
      </c>
      <c r="P216" s="46">
        <v>0.30495025331135933</v>
      </c>
      <c r="Q216" s="46">
        <v>0.41768906793627542</v>
      </c>
      <c r="R216" s="46">
        <v>-1.7433189923455883E-2</v>
      </c>
      <c r="S216" s="51"/>
      <c r="T216" s="315">
        <f t="shared" si="184"/>
        <v>53.867224097090627</v>
      </c>
      <c r="U216" s="315">
        <f t="shared" si="217"/>
        <v>0.30015847991521838</v>
      </c>
      <c r="V216" s="350">
        <f t="shared" si="185"/>
        <v>6.6734561736554475E-6</v>
      </c>
      <c r="W216" s="350">
        <f t="shared" si="152"/>
        <v>9.1406046029472045E-6</v>
      </c>
      <c r="X216" s="350">
        <f t="shared" si="186"/>
        <v>1.1317493972126499E-5</v>
      </c>
      <c r="Y216" s="360">
        <f t="shared" si="187"/>
        <v>53.884657287014086</v>
      </c>
      <c r="Z216" s="350">
        <f t="shared" si="188"/>
        <v>6.6706746844413461E-6</v>
      </c>
      <c r="AA216" s="350">
        <f t="shared" si="189"/>
        <v>9.1426346893810093E-6</v>
      </c>
      <c r="AB216" s="350">
        <f t="shared" si="190"/>
        <v>6.6706746844413461E-6</v>
      </c>
      <c r="AC216" s="350">
        <f t="shared" si="191"/>
        <v>9.1426346893810093E-6</v>
      </c>
      <c r="AD216" s="354">
        <f t="shared" si="153"/>
        <v>53.884657287014086</v>
      </c>
      <c r="AE216" s="354" t="str">
        <f t="shared" si="221"/>
        <v/>
      </c>
      <c r="AF216" s="354" t="str">
        <f t="shared" si="221"/>
        <v/>
      </c>
      <c r="AG216" s="354">
        <f t="shared" si="221"/>
        <v>53.884657287014086</v>
      </c>
      <c r="AH216" s="354" t="str">
        <f t="shared" si="221"/>
        <v/>
      </c>
      <c r="AI216" s="348">
        <f t="shared" si="218"/>
        <v>0.48435235433015578</v>
      </c>
      <c r="AJ216" s="355">
        <f t="shared" si="192"/>
        <v>1.1317493972126499E-5</v>
      </c>
      <c r="AK216" s="359">
        <f t="shared" si="193"/>
        <v>162.66613536463547</v>
      </c>
      <c r="AL216" s="355">
        <f t="shared" si="194"/>
        <v>-2.1333864635364534</v>
      </c>
      <c r="AM216" s="335">
        <f t="shared" si="195"/>
        <v>-20.056633611143337</v>
      </c>
      <c r="AN216" s="351">
        <f t="shared" si="154"/>
        <v>1.1591699323166953</v>
      </c>
      <c r="AQ216" s="266">
        <f t="shared" si="155"/>
        <v>27.745981977000543</v>
      </c>
      <c r="AR216" s="283">
        <f t="shared" si="156"/>
        <v>10.631445203205821</v>
      </c>
      <c r="BL216" s="258">
        <v>1.0825914144515991</v>
      </c>
      <c r="BM216" s="260">
        <v>47.450164794921875</v>
      </c>
      <c r="BN216">
        <v>4.1566195487976074</v>
      </c>
      <c r="BO216" s="258">
        <v>4.7532691955566406</v>
      </c>
      <c r="BP216" s="258">
        <v>131.29450988769531</v>
      </c>
      <c r="BQ216" s="260">
        <v>77.65484619140625</v>
      </c>
      <c r="BR216" s="258">
        <v>37.764991760253906</v>
      </c>
      <c r="BT216" s="258">
        <v>58.621986389160156</v>
      </c>
      <c r="BU216" s="258">
        <v>19.124641418457031</v>
      </c>
      <c r="BV216" s="258">
        <v>5.0943160057067871</v>
      </c>
      <c r="BW216" s="258">
        <v>94.300758361816406</v>
      </c>
      <c r="BX216" s="258">
        <v>57.200092315673828</v>
      </c>
      <c r="BY216" s="258">
        <v>19.735002517700195</v>
      </c>
      <c r="BZ216" s="258">
        <v>3.8211033344268799</v>
      </c>
      <c r="CA216" s="258">
        <v>301.11135864257812</v>
      </c>
      <c r="CC216" s="283">
        <f t="shared" si="157"/>
        <v>24.394903182983398</v>
      </c>
      <c r="CD216" s="283">
        <f t="shared" si="158"/>
        <v>21.972991943359375</v>
      </c>
      <c r="CF216" s="283">
        <f t="shared" si="196"/>
        <v>27.745981977000543</v>
      </c>
      <c r="CG216" s="272">
        <f t="shared" si="159"/>
        <v>25.281240090146085</v>
      </c>
      <c r="CH216" s="283">
        <f t="shared" si="197"/>
        <v>18.368005658475155</v>
      </c>
      <c r="CI216" s="272">
        <f t="shared" si="160"/>
        <v>20.254586272608265</v>
      </c>
      <c r="CJ216" s="283">
        <f t="shared" si="198"/>
        <v>3.8178995661316079E-2</v>
      </c>
      <c r="CK216" s="283">
        <f t="shared" si="199"/>
        <v>18.354620354019861</v>
      </c>
      <c r="CL216" s="283">
        <f t="shared" si="200"/>
        <v>0.70110165423787463</v>
      </c>
      <c r="CM216" s="283">
        <f t="shared" si="201"/>
        <v>24.15115693642846</v>
      </c>
      <c r="CN216" s="283">
        <f t="shared" si="202"/>
        <v>0.70110165423787463</v>
      </c>
      <c r="CO216" s="283">
        <f t="shared" si="161"/>
        <v>-30.03571969499373</v>
      </c>
      <c r="CP216" s="268">
        <f t="shared" si="162"/>
        <v>184</v>
      </c>
      <c r="CQ216" s="283">
        <f t="shared" si="203"/>
        <v>15.396428030500628</v>
      </c>
      <c r="CR216" s="283">
        <f t="shared" si="204"/>
        <v>27.662417169153109</v>
      </c>
      <c r="CS216" s="283">
        <f t="shared" si="205"/>
        <v>1.5107459876502198</v>
      </c>
      <c r="CT216" s="283">
        <f t="shared" si="206"/>
        <v>-26.401576498681621</v>
      </c>
      <c r="CU216" s="283">
        <f t="shared" si="163"/>
        <v>-3.6341431963120954</v>
      </c>
      <c r="CV216" s="283">
        <f t="shared" si="207"/>
        <v>18.036585680368791</v>
      </c>
      <c r="CW216" s="283">
        <f t="shared" si="208"/>
        <v>18.357391120858896</v>
      </c>
      <c r="CX216" s="283">
        <f t="shared" si="209"/>
        <v>0.62435815489696334</v>
      </c>
      <c r="CZ216" s="283">
        <f t="shared" si="164"/>
        <v>7616</v>
      </c>
      <c r="DA216" s="283">
        <f t="shared" si="165"/>
        <v>1.2588365531264141E+22</v>
      </c>
      <c r="DB216" s="283">
        <f t="shared" si="166"/>
        <v>1.0290557910820908E+22</v>
      </c>
      <c r="DC216" s="286">
        <f t="shared" si="210"/>
        <v>1.6528841296302707E+18</v>
      </c>
      <c r="DD216" s="286">
        <f t="shared" si="167"/>
        <v>1.3511761962737539E+18</v>
      </c>
      <c r="DE216" s="282">
        <f t="shared" si="211"/>
        <v>9.4221515957006806E-5</v>
      </c>
      <c r="DF216" s="282">
        <f t="shared" si="168"/>
        <v>7.39550784685082E-5</v>
      </c>
      <c r="DG216" s="283">
        <f t="shared" si="212"/>
        <v>38.128598220561763</v>
      </c>
      <c r="DH216" s="283">
        <f t="shared" si="213"/>
        <v>1.1977916221329857E-4</v>
      </c>
      <c r="DL216" s="258">
        <v>53.963714599609375</v>
      </c>
      <c r="DM216" s="258">
        <v>8.7485055923461914</v>
      </c>
      <c r="DN216" s="258">
        <v>4000</v>
      </c>
      <c r="DO216" s="258">
        <v>1.7145357312399052E+22</v>
      </c>
      <c r="DP216" s="258">
        <v>7.9299151095878344E+21</v>
      </c>
      <c r="DR216" s="50">
        <v>71</v>
      </c>
      <c r="DS216" s="46">
        <v>0.13404956659748504</v>
      </c>
      <c r="DT216" s="46">
        <v>0.11366133561225736</v>
      </c>
      <c r="DU216" s="46">
        <v>0.13246245879623977</v>
      </c>
      <c r="DV216" s="51">
        <v>0.10914418263948236</v>
      </c>
      <c r="DW216" s="287">
        <f t="shared" si="214"/>
        <v>0.17575034998012318</v>
      </c>
      <c r="DX216" s="287">
        <f t="shared" si="169"/>
        <v>69.257446817678073</v>
      </c>
      <c r="DY216" s="281">
        <f t="shared" si="170"/>
        <v>40.396093081907871</v>
      </c>
      <c r="DZ216" s="287">
        <f t="shared" si="171"/>
        <v>40.29478759710917</v>
      </c>
      <c r="EA216" s="287">
        <f t="shared" si="172"/>
        <v>40.420426286373008</v>
      </c>
      <c r="EB216" s="287">
        <f t="shared" si="173"/>
        <v>40.136403100893133</v>
      </c>
      <c r="EC216" s="287">
        <f t="shared" si="174"/>
        <v>39.800690319557006</v>
      </c>
      <c r="ED216" s="287">
        <f t="shared" si="215"/>
        <v>-1.3477287514538645</v>
      </c>
      <c r="EE216" s="287">
        <f t="shared" si="175"/>
        <v>-0.12563868926383748</v>
      </c>
      <c r="EF216" s="287">
        <f t="shared" si="176"/>
        <v>0.15838449621603701</v>
      </c>
      <c r="EG216" s="287">
        <f t="shared" si="177"/>
        <v>0.15838449621603701</v>
      </c>
      <c r="EH216" s="281">
        <f t="shared" si="216"/>
        <v>-2.433320446513676E-2</v>
      </c>
      <c r="EI216" s="281">
        <f t="shared" si="178"/>
        <v>0.25968998101473773</v>
      </c>
      <c r="EJ216" s="281">
        <f t="shared" si="179"/>
        <v>0.59540276235086509</v>
      </c>
    </row>
    <row r="217" spans="3:140" x14ac:dyDescent="0.25">
      <c r="C217" s="50">
        <f t="shared" si="180"/>
        <v>185</v>
      </c>
      <c r="D217" s="51">
        <v>1.2653276279776167</v>
      </c>
      <c r="E217" s="260">
        <f t="shared" si="181"/>
        <v>2.0440598161687875</v>
      </c>
      <c r="F217" s="265">
        <f t="shared" si="182"/>
        <v>11.98716392233688</v>
      </c>
      <c r="G217" s="265">
        <f t="shared" si="183"/>
        <v>3.4530426557163674E-3</v>
      </c>
      <c r="H217" s="50">
        <v>24.136110305786133</v>
      </c>
      <c r="I217" s="216">
        <v>23.905801773071289</v>
      </c>
      <c r="J217" s="50">
        <v>9024</v>
      </c>
      <c r="K217" s="46">
        <v>6</v>
      </c>
      <c r="L217" s="46">
        <v>1.4715538165342298E+22</v>
      </c>
      <c r="M217" s="46">
        <v>1.2115084031920467E+22</v>
      </c>
      <c r="N217" s="46">
        <v>141</v>
      </c>
      <c r="O217" s="46">
        <v>64</v>
      </c>
      <c r="P217" s="46">
        <v>0.35658914728682173</v>
      </c>
      <c r="Q217" s="46">
        <v>0.49117988158456938</v>
      </c>
      <c r="R217" s="46">
        <v>0.15949414298173414</v>
      </c>
      <c r="S217" s="51"/>
      <c r="T217" s="315">
        <f t="shared" si="184"/>
        <v>54.020919202252941</v>
      </c>
      <c r="U217" s="315">
        <f t="shared" si="217"/>
        <v>0.15369510516231344</v>
      </c>
      <c r="V217" s="350">
        <f t="shared" si="185"/>
        <v>6.5859402202796561E-6</v>
      </c>
      <c r="W217" s="350">
        <f t="shared" si="152"/>
        <v>9.0717324465235173E-6</v>
      </c>
      <c r="X217" s="350">
        <f t="shared" si="186"/>
        <v>1.1210304998812691E-5</v>
      </c>
      <c r="Y217" s="360">
        <f t="shared" si="187"/>
        <v>53.861425059271205</v>
      </c>
      <c r="Z217" s="350">
        <f t="shared" si="188"/>
        <v>6.6111676333988883E-6</v>
      </c>
      <c r="AA217" s="350">
        <f t="shared" si="189"/>
        <v>9.0533640537373595E-6</v>
      </c>
      <c r="AB217" s="350">
        <f t="shared" si="190"/>
        <v>6.6111676333988883E-6</v>
      </c>
      <c r="AC217" s="350">
        <f t="shared" si="191"/>
        <v>9.0533640537373595E-6</v>
      </c>
      <c r="AD217" s="354">
        <f t="shared" si="153"/>
        <v>53.861425059271205</v>
      </c>
      <c r="AE217" s="354" t="str">
        <f t="shared" si="221"/>
        <v/>
      </c>
      <c r="AF217" s="354" t="str">
        <f t="shared" si="221"/>
        <v/>
      </c>
      <c r="AG217" s="354">
        <f t="shared" si="221"/>
        <v>53.861425059271205</v>
      </c>
      <c r="AH217" s="354" t="str">
        <f t="shared" si="221"/>
        <v/>
      </c>
      <c r="AI217" s="348">
        <f t="shared" si="218"/>
        <v>-2.3232227742880696E-2</v>
      </c>
      <c r="AJ217" s="355">
        <f t="shared" si="192"/>
        <v>1.1210304998812691E-5</v>
      </c>
      <c r="AK217" s="359">
        <f t="shared" si="193"/>
        <v>161.87699723990136</v>
      </c>
      <c r="AL217" s="355">
        <f t="shared" si="194"/>
        <v>-2.3123002760098643</v>
      </c>
      <c r="AM217" s="335">
        <f t="shared" si="195"/>
        <v>-20.139290476102119</v>
      </c>
      <c r="AN217" s="351">
        <f t="shared" si="154"/>
        <v>1.0765130673579166</v>
      </c>
      <c r="AQ217" s="266">
        <f t="shared" si="155"/>
        <v>27.653345639298841</v>
      </c>
      <c r="AR217" s="283">
        <f t="shared" si="156"/>
        <v>12.22673396473116</v>
      </c>
      <c r="BL217" s="258">
        <v>1.6960630416870117</v>
      </c>
      <c r="BM217" s="260">
        <v>42.095451354980469</v>
      </c>
      <c r="BN217">
        <v>7.818056583404541</v>
      </c>
      <c r="BO217" s="258">
        <v>4.3943057060241699</v>
      </c>
      <c r="BP217" s="258">
        <v>131.13623046875</v>
      </c>
      <c r="BQ217" s="260">
        <v>66.240150451660156</v>
      </c>
      <c r="BR217" s="258">
        <v>54.404300689697266</v>
      </c>
      <c r="BT217" s="258">
        <v>58.377845764160156</v>
      </c>
      <c r="BU217" s="258">
        <v>19.124641418457031</v>
      </c>
      <c r="BV217" s="258">
        <v>5.0196080207824707</v>
      </c>
      <c r="BW217" s="258">
        <v>93.4869384765625</v>
      </c>
      <c r="BX217" s="258">
        <v>57.069229125976562</v>
      </c>
      <c r="BY217" s="258">
        <v>19.633274078369141</v>
      </c>
      <c r="BZ217" s="258">
        <v>3.7429771423339844</v>
      </c>
      <c r="CA217" s="258">
        <v>299.58544921875</v>
      </c>
      <c r="CC217" s="283">
        <f t="shared" si="157"/>
        <v>24.136110305786133</v>
      </c>
      <c r="CD217" s="283">
        <f t="shared" si="158"/>
        <v>23.905801773071289</v>
      </c>
      <c r="CF217" s="283">
        <f t="shared" si="196"/>
        <v>27.653345639298841</v>
      </c>
      <c r="CG217" s="272">
        <f t="shared" si="159"/>
        <v>25.281731698269031</v>
      </c>
      <c r="CH217" s="283">
        <f t="shared" si="197"/>
        <v>18.369045289037281</v>
      </c>
      <c r="CI217" s="272">
        <f t="shared" si="160"/>
        <v>20.749472165497394</v>
      </c>
      <c r="CJ217" s="283">
        <f t="shared" si="198"/>
        <v>3.9111833592595506E-2</v>
      </c>
      <c r="CK217" s="283">
        <f t="shared" si="199"/>
        <v>18.354997189409726</v>
      </c>
      <c r="CL217" s="283">
        <f t="shared" si="200"/>
        <v>0.71826388428187471</v>
      </c>
      <c r="CM217" s="283">
        <f t="shared" si="201"/>
        <v>24.151533771818325</v>
      </c>
      <c r="CN217" s="283">
        <f t="shared" si="202"/>
        <v>0.71826388428187471</v>
      </c>
      <c r="CO217" s="283">
        <f t="shared" si="161"/>
        <v>-27.271490047412044</v>
      </c>
      <c r="CP217" s="268">
        <f t="shared" si="162"/>
        <v>185</v>
      </c>
      <c r="CQ217" s="283">
        <f t="shared" si="203"/>
        <v>15.772850995258795</v>
      </c>
      <c r="CR217" s="283">
        <f t="shared" si="204"/>
        <v>27.662733794099314</v>
      </c>
      <c r="CS217" s="283">
        <f t="shared" si="205"/>
        <v>1.510660484148233</v>
      </c>
      <c r="CT217" s="283">
        <f t="shared" si="206"/>
        <v>-23.93907007061101</v>
      </c>
      <c r="CU217" s="283">
        <f t="shared" si="163"/>
        <v>-3.3324199768010487</v>
      </c>
      <c r="CV217" s="283">
        <f t="shared" si="207"/>
        <v>18.166758002319895</v>
      </c>
      <c r="CW217" s="283">
        <f t="shared" si="208"/>
        <v>18.358276391159375</v>
      </c>
      <c r="CX217" s="283">
        <f t="shared" si="209"/>
        <v>0.62889806527212377</v>
      </c>
      <c r="CZ217" s="283">
        <f t="shared" si="164"/>
        <v>9024</v>
      </c>
      <c r="DA217" s="283">
        <f t="shared" si="165"/>
        <v>1.4715538165342298E+22</v>
      </c>
      <c r="DB217" s="283">
        <f t="shared" si="166"/>
        <v>1.2115084031920467E+22</v>
      </c>
      <c r="DC217" s="286">
        <f t="shared" si="210"/>
        <v>1.6307112328615135E+18</v>
      </c>
      <c r="DD217" s="286">
        <f t="shared" si="167"/>
        <v>1.3425403404167183E+18</v>
      </c>
      <c r="DE217" s="282">
        <f t="shared" si="211"/>
        <v>9.3035403410951447E-5</v>
      </c>
      <c r="DF217" s="282">
        <f t="shared" si="168"/>
        <v>7.3493113706538606E-5</v>
      </c>
      <c r="DG217" s="283">
        <f t="shared" si="212"/>
        <v>38.306894537658209</v>
      </c>
      <c r="DH217" s="283">
        <f t="shared" si="213"/>
        <v>1.1856147793495445E-4</v>
      </c>
      <c r="DL217" s="258">
        <v>53.641445159912109</v>
      </c>
      <c r="DM217" s="258">
        <v>9.5623207092285156</v>
      </c>
      <c r="DN217" s="258">
        <v>4512</v>
      </c>
      <c r="DO217" s="258">
        <v>1.813861434451739E+22</v>
      </c>
      <c r="DP217" s="258">
        <v>8.902707472733332E+21</v>
      </c>
      <c r="DR217" s="50">
        <v>70</v>
      </c>
      <c r="DS217" s="46">
        <v>0.13160786228787694</v>
      </c>
      <c r="DT217" s="46">
        <v>0.11158588694909047</v>
      </c>
      <c r="DU217" s="46">
        <v>0.13002075448663167</v>
      </c>
      <c r="DV217" s="51">
        <v>0.10963252350140398</v>
      </c>
      <c r="DW217" s="287">
        <f t="shared" si="214"/>
        <v>0.17254576083520565</v>
      </c>
      <c r="DX217" s="287">
        <f t="shared" si="169"/>
        <v>67.994623373504353</v>
      </c>
      <c r="DY217" s="281">
        <f t="shared" si="170"/>
        <v>40.382082559804289</v>
      </c>
      <c r="DZ217" s="287">
        <f t="shared" si="171"/>
        <v>40.293492190466047</v>
      </c>
      <c r="EA217" s="287">
        <f t="shared" si="172"/>
        <v>40.408371196254393</v>
      </c>
      <c r="EB217" s="287">
        <f t="shared" si="173"/>
        <v>40.116497005273658</v>
      </c>
      <c r="EC217" s="287">
        <f t="shared" si="174"/>
        <v>39.768526414269736</v>
      </c>
      <c r="ED217" s="287">
        <f t="shared" si="215"/>
        <v>-1.3490241580969879</v>
      </c>
      <c r="EE217" s="287">
        <f t="shared" si="175"/>
        <v>-0.11487900578834598</v>
      </c>
      <c r="EF217" s="287">
        <f t="shared" si="176"/>
        <v>0.17699518519238921</v>
      </c>
      <c r="EG217" s="287">
        <f t="shared" si="177"/>
        <v>0.17699518519238921</v>
      </c>
      <c r="EH217" s="281">
        <f t="shared" si="216"/>
        <v>-2.6288636450104264E-2</v>
      </c>
      <c r="EI217" s="281">
        <f t="shared" si="178"/>
        <v>0.26558555453063093</v>
      </c>
      <c r="EJ217" s="281">
        <f t="shared" si="179"/>
        <v>0.6135561455345524</v>
      </c>
    </row>
    <row r="218" spans="3:140" x14ac:dyDescent="0.25">
      <c r="C218" s="50">
        <f t="shared" si="180"/>
        <v>186</v>
      </c>
      <c r="D218" s="51">
        <v>2.6321392420197691</v>
      </c>
      <c r="E218" s="260">
        <f t="shared" si="181"/>
        <v>8.4061772006719426</v>
      </c>
      <c r="F218" s="265">
        <f t="shared" si="182"/>
        <v>11.990691928025599</v>
      </c>
      <c r="G218" s="265">
        <f t="shared" si="183"/>
        <v>3.6019599543922554E-3</v>
      </c>
      <c r="H218" s="50">
        <v>23.9925537109375</v>
      </c>
      <c r="I218" s="216">
        <v>21.769536972045898</v>
      </c>
      <c r="J218" s="50">
        <v>8832</v>
      </c>
      <c r="K218" s="46">
        <v>6</v>
      </c>
      <c r="L218" s="46">
        <v>1.436273880164153E+22</v>
      </c>
      <c r="M218" s="46">
        <v>1.1730002373501981E+22</v>
      </c>
      <c r="N218" s="46">
        <v>138</v>
      </c>
      <c r="O218" s="46">
        <v>64</v>
      </c>
      <c r="P218" s="46">
        <v>0.34877617042055792</v>
      </c>
      <c r="Q218" s="46">
        <v>0.47634743331502166</v>
      </c>
      <c r="R218" s="46">
        <v>0.13728985237286906</v>
      </c>
      <c r="S218" s="51"/>
      <c r="T218" s="315">
        <f t="shared" si="184"/>
        <v>53.788836168060563</v>
      </c>
      <c r="U218" s="315">
        <f t="shared" si="217"/>
        <v>-0.23208303419237808</v>
      </c>
      <c r="V218" s="350">
        <f t="shared" si="185"/>
        <v>6.5816759212816633E-6</v>
      </c>
      <c r="W218" s="350">
        <f t="shared" si="152"/>
        <v>8.9890442579072618E-6</v>
      </c>
      <c r="X218" s="350">
        <f t="shared" si="186"/>
        <v>1.1140977273264422E-5</v>
      </c>
      <c r="Y218" s="360">
        <f t="shared" si="187"/>
        <v>53.651546315687696</v>
      </c>
      <c r="Z218" s="350">
        <f t="shared" si="188"/>
        <v>6.6031961939323722E-6</v>
      </c>
      <c r="AA218" s="350">
        <f t="shared" si="189"/>
        <v>8.9732477190720316E-6</v>
      </c>
      <c r="AB218" s="350">
        <f t="shared" si="190"/>
        <v>6.6031961939323722E-6</v>
      </c>
      <c r="AC218" s="350">
        <f t="shared" si="191"/>
        <v>8.9732477190720316E-6</v>
      </c>
      <c r="AD218" s="354">
        <f t="shared" si="153"/>
        <v>53.651546315687703</v>
      </c>
      <c r="AE218" s="354" t="str">
        <f t="shared" si="221"/>
        <v/>
      </c>
      <c r="AF218" s="354" t="str">
        <f t="shared" si="221"/>
        <v/>
      </c>
      <c r="AG218" s="354">
        <f t="shared" si="221"/>
        <v>53.651546315687703</v>
      </c>
      <c r="AH218" s="354" t="str">
        <f t="shared" si="221"/>
        <v/>
      </c>
      <c r="AI218" s="348">
        <f t="shared" si="218"/>
        <v>-0.20987874358350211</v>
      </c>
      <c r="AJ218" s="355">
        <f t="shared" si="192"/>
        <v>1.1140977273264422E-5</v>
      </c>
      <c r="AK218" s="359">
        <f t="shared" si="193"/>
        <v>154.74796424461192</v>
      </c>
      <c r="AL218" s="355">
        <f t="shared" si="194"/>
        <v>-3.1252035755388077</v>
      </c>
      <c r="AM218" s="335">
        <f t="shared" si="195"/>
        <v>-20.193173282177426</v>
      </c>
      <c r="AN218" s="351">
        <f t="shared" si="154"/>
        <v>1.0226302612826075</v>
      </c>
      <c r="AQ218" s="266">
        <f t="shared" si="155"/>
        <v>27.601529514207328</v>
      </c>
      <c r="AR218" s="283">
        <f t="shared" si="156"/>
        <v>9.7529480955191943</v>
      </c>
      <c r="BL218" s="258">
        <v>1.856326699256897</v>
      </c>
      <c r="BM218" s="260">
        <v>67.795661926269531</v>
      </c>
      <c r="BN218">
        <v>6.8134241104125977</v>
      </c>
      <c r="BO218" s="258">
        <v>3.9867212772369385</v>
      </c>
      <c r="BP218" s="258">
        <v>130.16104125976562</v>
      </c>
      <c r="BQ218" s="260">
        <v>115.31051635742187</v>
      </c>
      <c r="BR218" s="258">
        <v>39.716175079345703</v>
      </c>
      <c r="BT218" s="258">
        <v>58.082916259765625</v>
      </c>
      <c r="BU218" s="258">
        <v>18.717733383178711</v>
      </c>
      <c r="BV218" s="258">
        <v>5.0445103645324707</v>
      </c>
      <c r="BW218" s="258">
        <v>92.876579284667969</v>
      </c>
      <c r="BX218" s="258">
        <v>56.868053436279297</v>
      </c>
      <c r="BY218" s="258">
        <v>20.040182113647461</v>
      </c>
      <c r="BZ218" s="258">
        <v>3.7705652713775635</v>
      </c>
      <c r="CA218" s="258">
        <v>301.82345581054687</v>
      </c>
      <c r="CC218" s="283">
        <f t="shared" si="157"/>
        <v>23.9925537109375</v>
      </c>
      <c r="CD218" s="283">
        <f t="shared" si="158"/>
        <v>21.769536972045898</v>
      </c>
      <c r="CF218" s="283">
        <f t="shared" si="196"/>
        <v>27.601529514207328</v>
      </c>
      <c r="CG218" s="272">
        <f t="shared" si="159"/>
        <v>25.282357398038631</v>
      </c>
      <c r="CH218" s="283">
        <f t="shared" si="197"/>
        <v>18.370368575639937</v>
      </c>
      <c r="CI218" s="272">
        <f t="shared" si="160"/>
        <v>21.243010382625059</v>
      </c>
      <c r="CJ218" s="283">
        <f t="shared" si="198"/>
        <v>4.0042131214911951E-2</v>
      </c>
      <c r="CK218" s="283">
        <f t="shared" si="199"/>
        <v>18.355643273507006</v>
      </c>
      <c r="CL218" s="283">
        <f t="shared" si="200"/>
        <v>0.73539215430695748</v>
      </c>
      <c r="CM218" s="283">
        <f t="shared" si="201"/>
        <v>24.152179855915605</v>
      </c>
      <c r="CN218" s="283">
        <f t="shared" si="202"/>
        <v>0.73539215430695748</v>
      </c>
      <c r="CO218" s="283">
        <f t="shared" si="161"/>
        <v>-24.516788523665895</v>
      </c>
      <c r="CP218" s="268">
        <f t="shared" si="162"/>
        <v>186</v>
      </c>
      <c r="CQ218" s="283">
        <f t="shared" si="203"/>
        <v>16.148321147633411</v>
      </c>
      <c r="CR218" s="283">
        <f t="shared" si="204"/>
        <v>27.663151149597685</v>
      </c>
      <c r="CS218" s="283">
        <f t="shared" si="205"/>
        <v>1.5105516656032156</v>
      </c>
      <c r="CT218" s="283">
        <f t="shared" si="206"/>
        <v>-21.488287904039296</v>
      </c>
      <c r="CU218" s="283">
        <f t="shared" si="163"/>
        <v>-3.0285006196266124</v>
      </c>
      <c r="CV218" s="283">
        <f t="shared" si="207"/>
        <v>18.297149938037339</v>
      </c>
      <c r="CW218" s="283">
        <f t="shared" si="208"/>
        <v>18.359443763844734</v>
      </c>
      <c r="CX218" s="283">
        <f t="shared" si="209"/>
        <v>0.63345582883261453</v>
      </c>
      <c r="CZ218" s="283">
        <f t="shared" si="164"/>
        <v>8832</v>
      </c>
      <c r="DA218" s="283">
        <f t="shared" si="165"/>
        <v>1.436273880164153E+22</v>
      </c>
      <c r="DB218" s="283">
        <f t="shared" si="166"/>
        <v>1.1730002373501981E+22</v>
      </c>
      <c r="DC218" s="286">
        <f t="shared" si="210"/>
        <v>1.626215896924992E+18</v>
      </c>
      <c r="DD218" s="286">
        <f t="shared" si="167"/>
        <v>1.3281252687389018E+18</v>
      </c>
      <c r="DE218" s="282">
        <f t="shared" si="211"/>
        <v>9.2794930801140963E-5</v>
      </c>
      <c r="DF218" s="282">
        <f t="shared" si="168"/>
        <v>7.2721996718638434E-5</v>
      </c>
      <c r="DG218" s="283">
        <f t="shared" si="212"/>
        <v>38.085267177327992</v>
      </c>
      <c r="DH218" s="283">
        <f t="shared" si="213"/>
        <v>1.1789566569273952E-4</v>
      </c>
      <c r="DL218" s="258">
        <v>53.424644470214844</v>
      </c>
      <c r="DM218" s="258">
        <v>9.1554126739501953</v>
      </c>
      <c r="DN218" s="258">
        <v>4256</v>
      </c>
      <c r="DO218" s="258">
        <v>1.8053296851334851E+22</v>
      </c>
      <c r="DP218" s="258">
        <v>8.3688966707939356E+21</v>
      </c>
      <c r="DR218" s="50">
        <v>69</v>
      </c>
      <c r="DS218" s="46">
        <v>0.12965449884019045</v>
      </c>
      <c r="DT218" s="46">
        <v>0.11024294957880601</v>
      </c>
      <c r="DU218" s="46">
        <v>0.12745696496154316</v>
      </c>
      <c r="DV218" s="51">
        <v>0.10572579660603101</v>
      </c>
      <c r="DW218" s="287">
        <f t="shared" si="214"/>
        <v>0.17018753480010254</v>
      </c>
      <c r="DX218" s="287">
        <f t="shared" si="169"/>
        <v>67.065323862984528</v>
      </c>
      <c r="DY218" s="281">
        <f t="shared" si="170"/>
        <v>40.367384401915615</v>
      </c>
      <c r="DZ218" s="287">
        <f t="shared" si="171"/>
        <v>40.373931634013907</v>
      </c>
      <c r="EA218" s="287">
        <f t="shared" si="172"/>
        <v>40.39624866178918</v>
      </c>
      <c r="EB218" s="287">
        <f t="shared" si="173"/>
        <v>40.096445106946163</v>
      </c>
      <c r="EC218" s="287">
        <f t="shared" si="174"/>
        <v>39.73608279366924</v>
      </c>
      <c r="ED218" s="287">
        <f t="shared" si="215"/>
        <v>-1.268584714549128</v>
      </c>
      <c r="EE218" s="287">
        <f t="shared" si="175"/>
        <v>-2.2317027775272891E-2</v>
      </c>
      <c r="EF218" s="287">
        <f t="shared" si="176"/>
        <v>0.27748652706774379</v>
      </c>
      <c r="EG218" s="287">
        <f t="shared" si="177"/>
        <v>0.27748652706774379</v>
      </c>
      <c r="EH218" s="281">
        <f t="shared" si="216"/>
        <v>-2.886425987356489E-2</v>
      </c>
      <c r="EI218" s="281">
        <f t="shared" si="178"/>
        <v>0.27093929496945179</v>
      </c>
      <c r="EJ218" s="281">
        <f t="shared" si="179"/>
        <v>0.63130160824637471</v>
      </c>
    </row>
    <row r="219" spans="3:140" x14ac:dyDescent="0.25">
      <c r="C219" s="50">
        <f t="shared" si="180"/>
        <v>187</v>
      </c>
      <c r="D219" s="51">
        <v>2.1649016228406501</v>
      </c>
      <c r="E219" s="260">
        <f t="shared" si="181"/>
        <v>6.7087633197629248</v>
      </c>
      <c r="F219" s="265">
        <f t="shared" si="182"/>
        <v>11.994365823870176</v>
      </c>
      <c r="G219" s="265">
        <f t="shared" si="183"/>
        <v>3.7448221896311052E-3</v>
      </c>
      <c r="H219" s="50">
        <v>24.104860305786133</v>
      </c>
      <c r="I219" s="216">
        <v>23.091985702514648</v>
      </c>
      <c r="J219" s="50">
        <v>7232</v>
      </c>
      <c r="K219" s="46">
        <v>6</v>
      </c>
      <c r="L219" s="46">
        <v>1.1791108145646232E+22</v>
      </c>
      <c r="M219" s="46">
        <v>9.6800766589269338E+21</v>
      </c>
      <c r="N219" s="46">
        <v>113</v>
      </c>
      <c r="O219" s="46">
        <v>64</v>
      </c>
      <c r="P219" s="46">
        <v>0.28553988890923521</v>
      </c>
      <c r="Q219" s="46">
        <v>0.39174754318500887</v>
      </c>
      <c r="R219" s="46">
        <v>-7.1351424012312314E-2</v>
      </c>
      <c r="S219" s="51"/>
      <c r="T219" s="315">
        <f t="shared" si="184"/>
        <v>53.912160076231991</v>
      </c>
      <c r="U219" s="315">
        <f t="shared" si="217"/>
        <v>0.1233239081714288</v>
      </c>
      <c r="V219" s="350">
        <f t="shared" si="185"/>
        <v>6.5804731035498534E-6</v>
      </c>
      <c r="W219" s="350">
        <f t="shared" si="152"/>
        <v>9.0281052540792973E-6</v>
      </c>
      <c r="X219" s="350">
        <f t="shared" si="186"/>
        <v>1.1171808749941849E-5</v>
      </c>
      <c r="Y219" s="360">
        <f t="shared" si="187"/>
        <v>53.983511500244305</v>
      </c>
      <c r="Z219" s="350">
        <f t="shared" si="188"/>
        <v>6.569225148474429E-6</v>
      </c>
      <c r="AA219" s="350">
        <f t="shared" si="189"/>
        <v>9.0362930283345932E-6</v>
      </c>
      <c r="AB219" s="350">
        <f t="shared" si="190"/>
        <v>6.569225148474429E-6</v>
      </c>
      <c r="AC219" s="350">
        <f t="shared" si="191"/>
        <v>9.0362930283345932E-6</v>
      </c>
      <c r="AD219" s="354">
        <f t="shared" si="153"/>
        <v>53.983511500244305</v>
      </c>
      <c r="AE219" s="354" t="str">
        <f t="shared" si="221"/>
        <v/>
      </c>
      <c r="AF219" s="354" t="str">
        <f t="shared" si="221"/>
        <v/>
      </c>
      <c r="AG219" s="354">
        <f t="shared" si="221"/>
        <v>53.983511500244305</v>
      </c>
      <c r="AH219" s="354" t="str">
        <f t="shared" si="221"/>
        <v/>
      </c>
      <c r="AI219" s="348">
        <f t="shared" si="218"/>
        <v>0.3319651845566014</v>
      </c>
      <c r="AJ219" s="355">
        <f t="shared" si="192"/>
        <v>1.1171808749941849E-5</v>
      </c>
      <c r="AK219" s="359">
        <f t="shared" si="193"/>
        <v>166.0239549122889</v>
      </c>
      <c r="AL219" s="355">
        <f t="shared" si="194"/>
        <v>-2.0976045087711102</v>
      </c>
      <c r="AM219" s="335">
        <f t="shared" si="195"/>
        <v>-20.169169200037334</v>
      </c>
      <c r="AN219" s="351">
        <f t="shared" si="154"/>
        <v>1.046634343422701</v>
      </c>
      <c r="AQ219" s="266">
        <f t="shared" si="155"/>
        <v>27.642092379436288</v>
      </c>
      <c r="AR219" s="283">
        <f t="shared" si="156"/>
        <v>10.737875757801369</v>
      </c>
      <c r="BL219" s="258">
        <v>1.5771967172622681</v>
      </c>
      <c r="BM219" s="260">
        <v>62.017875671386719</v>
      </c>
      <c r="BN219">
        <v>8.0674934387207031</v>
      </c>
      <c r="BO219" s="258">
        <v>3.4634380340576172</v>
      </c>
      <c r="BP219" s="258">
        <v>131.07368469238281</v>
      </c>
      <c r="BQ219" s="260">
        <v>41.865001678466797</v>
      </c>
      <c r="BR219" s="258">
        <v>46.867618560791016</v>
      </c>
      <c r="BT219" s="258">
        <v>57.553611755371094</v>
      </c>
      <c r="BU219" s="258">
        <v>19.633274078369141</v>
      </c>
      <c r="BV219" s="258">
        <v>5.0017852783203125</v>
      </c>
      <c r="BW219" s="258">
        <v>95.216293334960937</v>
      </c>
      <c r="BX219" s="258">
        <v>56.473518371582031</v>
      </c>
      <c r="BY219" s="258">
        <v>20.345361709594727</v>
      </c>
      <c r="BZ219" s="258">
        <v>3.7312581539154053</v>
      </c>
      <c r="CA219" s="258">
        <v>302.73898315429687</v>
      </c>
      <c r="CC219" s="283">
        <f t="shared" si="157"/>
        <v>24.104860305786133</v>
      </c>
      <c r="CD219" s="283">
        <f t="shared" si="158"/>
        <v>23.091985702514648</v>
      </c>
      <c r="CF219" s="283">
        <f t="shared" si="196"/>
        <v>27.642092379436288</v>
      </c>
      <c r="CG219" s="272">
        <f t="shared" si="159"/>
        <v>25.283110511880402</v>
      </c>
      <c r="CH219" s="283">
        <f t="shared" si="197"/>
        <v>18.371961455498017</v>
      </c>
      <c r="CI219" s="272">
        <f t="shared" si="160"/>
        <v>21.735192689459609</v>
      </c>
      <c r="CJ219" s="283">
        <f t="shared" si="198"/>
        <v>4.0969873006538933E-2</v>
      </c>
      <c r="CK219" s="283">
        <f t="shared" si="199"/>
        <v>18.356544663371587</v>
      </c>
      <c r="CL219" s="283">
        <f t="shared" si="200"/>
        <v>0.7524863745935445</v>
      </c>
      <c r="CM219" s="283">
        <f t="shared" si="201"/>
        <v>24.153081245780186</v>
      </c>
      <c r="CN219" s="283">
        <f t="shared" si="202"/>
        <v>0.7524863745935445</v>
      </c>
      <c r="CO219" s="283">
        <f t="shared" si="161"/>
        <v>-21.771666852587998</v>
      </c>
      <c r="CP219" s="268">
        <f t="shared" si="162"/>
        <v>187</v>
      </c>
      <c r="CQ219" s="283">
        <f t="shared" si="203"/>
        <v>16.522833314741199</v>
      </c>
      <c r="CR219" s="283">
        <f t="shared" si="204"/>
        <v>27.663664178137466</v>
      </c>
      <c r="CS219" s="283">
        <f t="shared" si="205"/>
        <v>1.5104206982414259</v>
      </c>
      <c r="CT219" s="283">
        <f t="shared" si="206"/>
        <v>-19.049221899964024</v>
      </c>
      <c r="CU219" s="283">
        <f t="shared" si="163"/>
        <v>-2.722444952623988</v>
      </c>
      <c r="CV219" s="283">
        <f t="shared" si="207"/>
        <v>18.4277555047376</v>
      </c>
      <c r="CW219" s="283">
        <f t="shared" si="208"/>
        <v>18.360879178730976</v>
      </c>
      <c r="CX219" s="283">
        <f t="shared" si="209"/>
        <v>0.6380309603367369</v>
      </c>
      <c r="CZ219" s="283">
        <f t="shared" si="164"/>
        <v>7232</v>
      </c>
      <c r="DA219" s="283">
        <f t="shared" si="165"/>
        <v>1.1791108145646232E+22</v>
      </c>
      <c r="DB219" s="283">
        <f t="shared" si="166"/>
        <v>9.6800766589269338E+21</v>
      </c>
      <c r="DC219" s="286">
        <f t="shared" si="210"/>
        <v>1.6304076528824988E+18</v>
      </c>
      <c r="DD219" s="286">
        <f t="shared" si="167"/>
        <v>1.3385061751834808E+18</v>
      </c>
      <c r="DE219" s="282">
        <f t="shared" si="211"/>
        <v>9.3019163763710232E-5</v>
      </c>
      <c r="DF219" s="282">
        <f t="shared" si="168"/>
        <v>7.3277310870945844E-5</v>
      </c>
      <c r="DG219" s="283">
        <f t="shared" si="212"/>
        <v>38.229828752470851</v>
      </c>
      <c r="DH219" s="283">
        <f t="shared" si="213"/>
        <v>1.1841507132023854E-4</v>
      </c>
      <c r="DL219" s="258">
        <v>53.186359405517578</v>
      </c>
      <c r="DM219" s="258">
        <v>8.8502330780029297</v>
      </c>
      <c r="DN219" s="258">
        <v>4256</v>
      </c>
      <c r="DO219" s="258">
        <v>1.7978355810025863E+22</v>
      </c>
      <c r="DP219" s="258">
        <v>8.3196085243945639E+21</v>
      </c>
      <c r="DR219" s="50">
        <v>68</v>
      </c>
      <c r="DS219" s="46">
        <v>0.12733487974606275</v>
      </c>
      <c r="DT219" s="46">
        <v>0.10792333048467831</v>
      </c>
      <c r="DU219" s="46">
        <v>0.12550360151385667</v>
      </c>
      <c r="DV219" s="51">
        <v>0.10474911488218777</v>
      </c>
      <c r="DW219" s="287">
        <f t="shared" si="214"/>
        <v>0.16691799442495514</v>
      </c>
      <c r="DX219" s="287">
        <f t="shared" si="169"/>
        <v>65.776905269931191</v>
      </c>
      <c r="DY219" s="281">
        <f t="shared" si="170"/>
        <v>40.351926869943199</v>
      </c>
      <c r="DZ219" s="287">
        <f t="shared" si="171"/>
        <v>40.283114293000153</v>
      </c>
      <c r="EA219" s="287">
        <f t="shared" si="172"/>
        <v>40.384058682977354</v>
      </c>
      <c r="EB219" s="287">
        <f t="shared" si="173"/>
        <v>40.076247405910642</v>
      </c>
      <c r="EC219" s="287">
        <f t="shared" si="174"/>
        <v>39.703359457755525</v>
      </c>
      <c r="ED219" s="287">
        <f t="shared" si="215"/>
        <v>-1.3594020555628816</v>
      </c>
      <c r="EE219" s="287">
        <f t="shared" si="175"/>
        <v>-0.1009443899772009</v>
      </c>
      <c r="EF219" s="287">
        <f t="shared" si="176"/>
        <v>0.20686688708951095</v>
      </c>
      <c r="EG219" s="287">
        <f t="shared" si="177"/>
        <v>0.20686688708951095</v>
      </c>
      <c r="EH219" s="281">
        <f t="shared" si="216"/>
        <v>-3.2131813034155243E-2</v>
      </c>
      <c r="EI219" s="281">
        <f t="shared" si="178"/>
        <v>0.27567946403255661</v>
      </c>
      <c r="EJ219" s="281">
        <f t="shared" si="179"/>
        <v>0.64856741218767411</v>
      </c>
    </row>
    <row r="220" spans="3:140" x14ac:dyDescent="0.25">
      <c r="C220" s="50">
        <f t="shared" si="180"/>
        <v>188</v>
      </c>
      <c r="D220" s="51">
        <v>4.2143034264118517</v>
      </c>
      <c r="E220" s="260">
        <f t="shared" si="181"/>
        <v>12.494516024930569</v>
      </c>
      <c r="F220" s="265">
        <f t="shared" si="182"/>
        <v>11.998179552788102</v>
      </c>
      <c r="G220" s="265">
        <f t="shared" si="183"/>
        <v>3.8816256370546665E-3</v>
      </c>
      <c r="H220" s="50">
        <v>23.649774551391602</v>
      </c>
      <c r="I220" s="216">
        <v>21.057449340820313</v>
      </c>
      <c r="J220" s="50">
        <v>8320</v>
      </c>
      <c r="K220" s="46">
        <v>6</v>
      </c>
      <c r="L220" s="46">
        <v>1.3349881804873152E+22</v>
      </c>
      <c r="M220" s="46">
        <v>1.0876250972128065E+22</v>
      </c>
      <c r="N220" s="46">
        <v>130</v>
      </c>
      <c r="O220" s="46">
        <v>64</v>
      </c>
      <c r="P220" s="46">
        <v>0.3238112677775743</v>
      </c>
      <c r="Q220" s="46">
        <v>0.44210462064334982</v>
      </c>
      <c r="R220" s="46">
        <v>7.5110859498664806E-2</v>
      </c>
      <c r="S220" s="51"/>
      <c r="T220" s="315">
        <f t="shared" si="184"/>
        <v>53.779784931703404</v>
      </c>
      <c r="U220" s="315">
        <f t="shared" si="217"/>
        <v>-0.1323751445285879</v>
      </c>
      <c r="V220" s="350">
        <f t="shared" si="185"/>
        <v>6.4866039218264085E-6</v>
      </c>
      <c r="W220" s="350">
        <f t="shared" si="152"/>
        <v>8.856262432759412E-6</v>
      </c>
      <c r="X220" s="350">
        <f t="shared" si="186"/>
        <v>1.0977678020262727E-5</v>
      </c>
      <c r="Y220" s="360">
        <f t="shared" si="187"/>
        <v>53.704674072204739</v>
      </c>
      <c r="Z220" s="350">
        <f t="shared" si="188"/>
        <v>6.4982083008228001E-6</v>
      </c>
      <c r="AA220" s="350">
        <f t="shared" si="189"/>
        <v>8.847751329896034E-6</v>
      </c>
      <c r="AB220" s="350">
        <f t="shared" si="190"/>
        <v>6.4982083008228001E-6</v>
      </c>
      <c r="AC220" s="350">
        <f t="shared" si="191"/>
        <v>8.847751329896034E-6</v>
      </c>
      <c r="AD220" s="354">
        <f t="shared" si="153"/>
        <v>53.704674072204746</v>
      </c>
      <c r="AE220" s="354" t="str">
        <f t="shared" si="221"/>
        <v/>
      </c>
      <c r="AF220" s="354" t="str">
        <f t="shared" si="221"/>
        <v/>
      </c>
      <c r="AG220" s="354">
        <f t="shared" si="221"/>
        <v>53.704674072204746</v>
      </c>
      <c r="AH220" s="354" t="str">
        <f t="shared" si="221"/>
        <v/>
      </c>
      <c r="AI220" s="348">
        <f t="shared" si="218"/>
        <v>-0.27883742803955869</v>
      </c>
      <c r="AJ220" s="355">
        <f t="shared" si="192"/>
        <v>1.0977678020262727E-5</v>
      </c>
      <c r="AK220" s="359">
        <f t="shared" si="193"/>
        <v>156.55257543442985</v>
      </c>
      <c r="AL220" s="355">
        <f t="shared" si="194"/>
        <v>-3.1447424565570143</v>
      </c>
      <c r="AM220" s="335">
        <f t="shared" si="195"/>
        <v>-20.321429276259238</v>
      </c>
      <c r="AN220" s="351">
        <f t="shared" si="154"/>
        <v>0.89437426720079527</v>
      </c>
      <c r="AQ220" s="266">
        <f t="shared" si="155"/>
        <v>27.476540101008734</v>
      </c>
      <c r="AR220" s="283">
        <f t="shared" si="156"/>
        <v>8.3658183279204579</v>
      </c>
      <c r="BL220" s="258">
        <v>1.6926106214523315</v>
      </c>
      <c r="BM220" s="260">
        <v>26.978031158447266</v>
      </c>
      <c r="BN220">
        <v>7.1549968719482422</v>
      </c>
      <c r="BO220" s="258">
        <v>3.1108553409576416</v>
      </c>
      <c r="BP220" s="258">
        <v>130.24467468261719</v>
      </c>
      <c r="BQ220" s="260">
        <v>90.958457946777344</v>
      </c>
      <c r="BR220" s="258">
        <v>52.510616302490234</v>
      </c>
      <c r="BT220" s="258">
        <v>57.309467315673828</v>
      </c>
      <c r="BU220" s="258">
        <v>20.141908645629883</v>
      </c>
      <c r="BV220" s="258">
        <v>4.9707789421081543</v>
      </c>
      <c r="BW220" s="258">
        <v>98.7767333984375</v>
      </c>
      <c r="BX220" s="258">
        <v>56.0633544921875</v>
      </c>
      <c r="BY220" s="258">
        <v>21.159177780151367</v>
      </c>
      <c r="BZ220" s="258">
        <v>3.7168536186218262</v>
      </c>
      <c r="CA220" s="258">
        <v>304.875244140625</v>
      </c>
      <c r="CC220" s="283">
        <f t="shared" si="157"/>
        <v>23.649774551391602</v>
      </c>
      <c r="CD220" s="283">
        <f t="shared" si="158"/>
        <v>21.057449340820313</v>
      </c>
      <c r="CF220" s="283">
        <f t="shared" si="196"/>
        <v>27.476540101008734</v>
      </c>
      <c r="CG220" s="272">
        <f t="shared" si="159"/>
        <v>25.28398435258692</v>
      </c>
      <c r="CH220" s="283">
        <f t="shared" si="197"/>
        <v>18.373809852845476</v>
      </c>
      <c r="CI220" s="272">
        <f t="shared" si="160"/>
        <v>22.226011026874048</v>
      </c>
      <c r="CJ220" s="283">
        <f t="shared" si="198"/>
        <v>4.1895043776379946E-2</v>
      </c>
      <c r="CK220" s="283">
        <f t="shared" si="199"/>
        <v>18.357687404449916</v>
      </c>
      <c r="CL220" s="283">
        <f t="shared" si="200"/>
        <v>0.76954640472316238</v>
      </c>
      <c r="CM220" s="283">
        <f t="shared" si="201"/>
        <v>24.154223986858515</v>
      </c>
      <c r="CN220" s="283">
        <f t="shared" si="202"/>
        <v>0.76954640472316238</v>
      </c>
      <c r="CO220" s="283">
        <f t="shared" si="161"/>
        <v>-19.036178481975583</v>
      </c>
      <c r="CP220" s="268">
        <f t="shared" si="162"/>
        <v>188</v>
      </c>
      <c r="CQ220" s="283">
        <f t="shared" si="203"/>
        <v>16.896382151802442</v>
      </c>
      <c r="CR220" s="283">
        <f t="shared" si="204"/>
        <v>27.664267815518006</v>
      </c>
      <c r="CS220" s="283">
        <f t="shared" si="205"/>
        <v>1.5102687505705543</v>
      </c>
      <c r="CT220" s="283">
        <f t="shared" si="206"/>
        <v>-16.621864880400381</v>
      </c>
      <c r="CU220" s="283">
        <f t="shared" si="163"/>
        <v>-2.414313601575202</v>
      </c>
      <c r="CV220" s="283">
        <f t="shared" si="207"/>
        <v>18.558568639842481</v>
      </c>
      <c r="CW220" s="283">
        <f t="shared" si="208"/>
        <v>18.362568563310102</v>
      </c>
      <c r="CX220" s="283">
        <f t="shared" si="209"/>
        <v>0.64262295808429004</v>
      </c>
      <c r="CZ220" s="283">
        <f t="shared" si="164"/>
        <v>8320</v>
      </c>
      <c r="DA220" s="283">
        <f t="shared" si="165"/>
        <v>1.3349881804873152E+22</v>
      </c>
      <c r="DB220" s="283">
        <f t="shared" si="166"/>
        <v>1.0876250972128065E+22</v>
      </c>
      <c r="DC220" s="286">
        <f t="shared" si="210"/>
        <v>1.6045531015472538E+18</v>
      </c>
      <c r="DD220" s="286">
        <f t="shared" si="167"/>
        <v>1.307241703380777E+18</v>
      </c>
      <c r="DE220" s="282">
        <f t="shared" si="211"/>
        <v>9.1636105517817128E-5</v>
      </c>
      <c r="DF220" s="282">
        <f t="shared" si="168"/>
        <v>7.1604855411574705E-5</v>
      </c>
      <c r="DG220" s="283">
        <f t="shared" si="212"/>
        <v>38.004225284260343</v>
      </c>
      <c r="DH220" s="283">
        <f t="shared" si="213"/>
        <v>1.1629458780607563E-4</v>
      </c>
      <c r="DL220" s="258">
        <v>52.891433715820313</v>
      </c>
      <c r="DM220" s="258">
        <v>8.8502330780029297</v>
      </c>
      <c r="DN220" s="258">
        <v>4512</v>
      </c>
      <c r="DO220" s="258">
        <v>1.895431875568828E+22</v>
      </c>
      <c r="DP220" s="258">
        <v>8.7704077113455448E+21</v>
      </c>
      <c r="DR220" s="50">
        <v>67</v>
      </c>
      <c r="DS220" s="46">
        <v>0.12562568672933708</v>
      </c>
      <c r="DT220" s="46">
        <v>0.10633622268343304</v>
      </c>
      <c r="DU220" s="46">
        <v>0.12440483457453302</v>
      </c>
      <c r="DV220" s="51">
        <v>0.10365034794286412</v>
      </c>
      <c r="DW220" s="287">
        <f t="shared" si="214"/>
        <v>0.16458798686659423</v>
      </c>
      <c r="DX220" s="287">
        <f t="shared" si="169"/>
        <v>64.8587257352889</v>
      </c>
      <c r="DY220" s="281">
        <f t="shared" si="170"/>
        <v>40.335634256443655</v>
      </c>
      <c r="DZ220" s="287">
        <f t="shared" si="171"/>
        <v>40.246341021867835</v>
      </c>
      <c r="EA220" s="287">
        <f t="shared" si="172"/>
        <v>40.37180125981893</v>
      </c>
      <c r="EB220" s="287">
        <f t="shared" si="173"/>
        <v>40.055903902167103</v>
      </c>
      <c r="EC220" s="287">
        <f t="shared" si="174"/>
        <v>39.670356406528583</v>
      </c>
      <c r="ED220" s="287">
        <f t="shared" si="215"/>
        <v>-1.3961753266952002</v>
      </c>
      <c r="EE220" s="287">
        <f t="shared" si="175"/>
        <v>-0.12546023795109562</v>
      </c>
      <c r="EF220" s="287">
        <f t="shared" si="176"/>
        <v>0.19043711970073218</v>
      </c>
      <c r="EG220" s="287">
        <f t="shared" si="177"/>
        <v>0.19043711970073218</v>
      </c>
      <c r="EH220" s="281">
        <f t="shared" si="216"/>
        <v>-3.6167003375275897E-2</v>
      </c>
      <c r="EI220" s="281">
        <f t="shared" si="178"/>
        <v>0.27973035427655191</v>
      </c>
      <c r="EJ220" s="281">
        <f t="shared" si="179"/>
        <v>0.66527784991507133</v>
      </c>
    </row>
    <row r="221" spans="3:140" x14ac:dyDescent="0.25">
      <c r="C221" s="50">
        <f t="shared" si="180"/>
        <v>189</v>
      </c>
      <c r="D221" s="51">
        <v>1.8074160259157526</v>
      </c>
      <c r="E221" s="260">
        <f t="shared" si="181"/>
        <v>5.1411625748931939</v>
      </c>
      <c r="F221" s="265">
        <f t="shared" si="182"/>
        <v>12.002127054910755</v>
      </c>
      <c r="G221" s="265">
        <f t="shared" si="183"/>
        <v>4.0123684457452425E-3</v>
      </c>
      <c r="H221" s="50">
        <v>23.933958053588867</v>
      </c>
      <c r="I221" s="216">
        <v>21.464357376098633</v>
      </c>
      <c r="J221" s="50">
        <v>7808</v>
      </c>
      <c r="K221" s="46">
        <v>6</v>
      </c>
      <c r="L221" s="46">
        <v>1.2673683024446679E+22</v>
      </c>
      <c r="M221" s="46">
        <v>1.0336675474703364E+22</v>
      </c>
      <c r="N221" s="46">
        <v>122</v>
      </c>
      <c r="O221" s="46">
        <v>64</v>
      </c>
      <c r="P221" s="46">
        <v>0.34779954831227494</v>
      </c>
      <c r="Q221" s="46">
        <v>0.48287859366416408</v>
      </c>
      <c r="R221" s="46">
        <v>8.6154284418220595E-3</v>
      </c>
      <c r="S221" s="51"/>
      <c r="T221" s="315">
        <f t="shared" si="184"/>
        <v>54.236192686879868</v>
      </c>
      <c r="U221" s="315">
        <f t="shared" si="217"/>
        <v>0.45640775517646404</v>
      </c>
      <c r="V221" s="350">
        <f t="shared" si="185"/>
        <v>7.4239999212831907E-6</v>
      </c>
      <c r="W221" s="350">
        <f t="shared" si="152"/>
        <v>1.0307347030058147E-5</v>
      </c>
      <c r="X221" s="350">
        <f t="shared" si="186"/>
        <v>1.2702644513220911E-5</v>
      </c>
      <c r="Y221" s="360">
        <f t="shared" si="187"/>
        <v>54.227577258438046</v>
      </c>
      <c r="Z221" s="350">
        <f t="shared" si="188"/>
        <v>7.4255497283083533E-6</v>
      </c>
      <c r="AA221" s="350">
        <f t="shared" si="189"/>
        <v>1.0306230584538708E-5</v>
      </c>
      <c r="AB221" s="350">
        <f t="shared" si="190"/>
        <v>7.4255497283083533E-6</v>
      </c>
      <c r="AC221" s="350">
        <f t="shared" si="191"/>
        <v>1.0306230584538708E-5</v>
      </c>
      <c r="AD221" s="354">
        <f t="shared" si="153"/>
        <v>54.227577258438046</v>
      </c>
      <c r="AE221" s="354" t="str">
        <f t="shared" si="221"/>
        <v/>
      </c>
      <c r="AF221" s="354" t="str">
        <f t="shared" si="221"/>
        <v/>
      </c>
      <c r="AG221" s="354">
        <f t="shared" si="221"/>
        <v>54.227577258438046</v>
      </c>
      <c r="AH221" s="354" t="str">
        <f t="shared" si="221"/>
        <v/>
      </c>
      <c r="AI221" s="348">
        <f t="shared" si="218"/>
        <v>0.52290318623330023</v>
      </c>
      <c r="AJ221" s="355">
        <f t="shared" si="192"/>
        <v>1.2702644513220911E-5</v>
      </c>
      <c r="AK221" s="359">
        <f t="shared" si="193"/>
        <v>174.31423154285767</v>
      </c>
      <c r="AL221" s="355">
        <f t="shared" si="194"/>
        <v>-1.468576845714233</v>
      </c>
      <c r="AM221" s="335">
        <f t="shared" si="195"/>
        <v>-19.053756159933858</v>
      </c>
      <c r="AN221" s="351">
        <f t="shared" si="154"/>
        <v>2.1620473835261751</v>
      </c>
      <c r="AQ221" s="266">
        <f t="shared" si="155"/>
        <v>27.580290511081284</v>
      </c>
      <c r="AR221" s="283">
        <f t="shared" si="156"/>
        <v>8.4352052950122101</v>
      </c>
      <c r="BL221" s="258">
        <v>1.9729241132736206</v>
      </c>
      <c r="BM221" s="260">
        <v>46.937553405761719</v>
      </c>
      <c r="BN221">
        <v>10.164514541625977</v>
      </c>
      <c r="BO221" s="258">
        <v>4.6872591972351074</v>
      </c>
      <c r="BP221" s="258">
        <v>130.02391052246094</v>
      </c>
      <c r="BQ221" s="260">
        <v>81.165534973144531</v>
      </c>
      <c r="BR221" s="258">
        <v>45.517494201660156</v>
      </c>
      <c r="BT221" s="258">
        <v>57.153217315673828</v>
      </c>
      <c r="BU221" s="258">
        <v>20.141908645629883</v>
      </c>
      <c r="BV221" s="258">
        <v>4.9646754264831543</v>
      </c>
      <c r="BW221" s="258">
        <v>95.82666015625</v>
      </c>
      <c r="BX221" s="258">
        <v>55.830928802490234</v>
      </c>
      <c r="BY221" s="258">
        <v>20.752269744873047</v>
      </c>
      <c r="BZ221" s="258">
        <v>3.7566490173339844</v>
      </c>
      <c r="CA221" s="258">
        <v>299.07684326171875</v>
      </c>
      <c r="CC221" s="283">
        <f t="shared" si="157"/>
        <v>23.933958053588867</v>
      </c>
      <c r="CD221" s="283">
        <f t="shared" si="158"/>
        <v>21.464357376098633</v>
      </c>
      <c r="CF221" s="283">
        <f t="shared" si="196"/>
        <v>27.580290511081284</v>
      </c>
      <c r="CG221" s="272">
        <f t="shared" si="159"/>
        <v>25.284972225522566</v>
      </c>
      <c r="CH221" s="283">
        <f t="shared" si="197"/>
        <v>18.375899681574342</v>
      </c>
      <c r="CI221" s="272">
        <f t="shared" si="160"/>
        <v>22.715457509966313</v>
      </c>
      <c r="CJ221" s="283">
        <f t="shared" si="198"/>
        <v>4.281762866174476E-2</v>
      </c>
      <c r="CK221" s="283">
        <f t="shared" si="199"/>
        <v>18.35905753330713</v>
      </c>
      <c r="CL221" s="283">
        <f t="shared" si="200"/>
        <v>0.78657205391667051</v>
      </c>
      <c r="CM221" s="283">
        <f t="shared" si="201"/>
        <v>24.155594115715729</v>
      </c>
      <c r="CN221" s="283">
        <f t="shared" si="202"/>
        <v>0.78657205391667051</v>
      </c>
      <c r="CO221" s="283">
        <f t="shared" si="161"/>
        <v>-16.310378563405891</v>
      </c>
      <c r="CP221" s="268">
        <f t="shared" si="162"/>
        <v>189</v>
      </c>
      <c r="CQ221" s="283">
        <f t="shared" si="203"/>
        <v>17.268962143659412</v>
      </c>
      <c r="CR221" s="283">
        <f t="shared" si="204"/>
        <v>27.664956992341132</v>
      </c>
      <c r="CS221" s="283">
        <f t="shared" si="205"/>
        <v>1.5100969928292767</v>
      </c>
      <c r="CT221" s="283">
        <f t="shared" si="206"/>
        <v>-14.20621056802328</v>
      </c>
      <c r="CU221" s="283">
        <f t="shared" si="163"/>
        <v>-2.1041679953825962</v>
      </c>
      <c r="CV221" s="283">
        <f t="shared" si="207"/>
        <v>18.68958320046174</v>
      </c>
      <c r="CW221" s="283">
        <f t="shared" si="208"/>
        <v>18.364497835403778</v>
      </c>
      <c r="CX221" s="283">
        <f t="shared" si="209"/>
        <v>0.64723130388912442</v>
      </c>
      <c r="CZ221" s="283">
        <f t="shared" si="164"/>
        <v>7808</v>
      </c>
      <c r="DA221" s="283">
        <f t="shared" si="165"/>
        <v>1.2673683024446679E+22</v>
      </c>
      <c r="DB221" s="283">
        <f t="shared" si="166"/>
        <v>1.0336675474703364E+22</v>
      </c>
      <c r="DC221" s="286">
        <f t="shared" si="210"/>
        <v>1.6231663709588472E+18</v>
      </c>
      <c r="DD221" s="286">
        <f t="shared" si="167"/>
        <v>1.3238570023954102E+18</v>
      </c>
      <c r="DE221" s="282">
        <f t="shared" si="211"/>
        <v>9.2631800063389889E-5</v>
      </c>
      <c r="DF221" s="282">
        <f t="shared" si="168"/>
        <v>7.2493670924642285E-5</v>
      </c>
      <c r="DG221" s="283">
        <f t="shared" si="212"/>
        <v>38.046742830855479</v>
      </c>
      <c r="DH221" s="283">
        <f t="shared" si="213"/>
        <v>1.1762645411264494E-4</v>
      </c>
      <c r="DL221" s="258">
        <v>52.674633026123047</v>
      </c>
      <c r="DM221" s="258">
        <v>8.4433250427246094</v>
      </c>
      <c r="DN221" s="258">
        <v>4512</v>
      </c>
      <c r="DO221" s="258">
        <v>1.8880530653476356E+22</v>
      </c>
      <c r="DP221" s="258">
        <v>8.7222725040432344E+21</v>
      </c>
      <c r="DR221" s="50">
        <v>66</v>
      </c>
      <c r="DS221" s="46">
        <v>0.12367232328165059</v>
      </c>
      <c r="DT221" s="46">
        <v>0.10523745574410939</v>
      </c>
      <c r="DU221" s="46">
        <v>0.12306189720424857</v>
      </c>
      <c r="DV221" s="51">
        <v>0.10218532535709926</v>
      </c>
      <c r="DW221" s="287">
        <f t="shared" si="214"/>
        <v>0.1623877016198409</v>
      </c>
      <c r="DX221" s="287">
        <f t="shared" si="169"/>
        <v>63.99166550765365</v>
      </c>
      <c r="DY221" s="281">
        <f t="shared" si="170"/>
        <v>40.31842677202556</v>
      </c>
      <c r="DZ221" s="287">
        <f t="shared" si="171"/>
        <v>40.395716606988771</v>
      </c>
      <c r="EA221" s="287">
        <f t="shared" si="172"/>
        <v>40.359476392313908</v>
      </c>
      <c r="EB221" s="287">
        <f t="shared" si="173"/>
        <v>40.03541459571553</v>
      </c>
      <c r="EC221" s="287">
        <f t="shared" si="174"/>
        <v>39.637073639988429</v>
      </c>
      <c r="ED221" s="287">
        <f t="shared" si="215"/>
        <v>-1.2467997415742644</v>
      </c>
      <c r="EE221" s="287">
        <f t="shared" si="175"/>
        <v>3.6240214674862159E-2</v>
      </c>
      <c r="EF221" s="287">
        <f t="shared" si="176"/>
        <v>0.36030201127324091</v>
      </c>
      <c r="EG221" s="287">
        <f t="shared" si="177"/>
        <v>0.36030201127324091</v>
      </c>
      <c r="EH221" s="281">
        <f t="shared" si="216"/>
        <v>-4.104962028834791E-2</v>
      </c>
      <c r="EI221" s="281">
        <f t="shared" si="178"/>
        <v>0.28301217631003084</v>
      </c>
      <c r="EJ221" s="281">
        <f t="shared" si="179"/>
        <v>0.6813531320371311</v>
      </c>
    </row>
    <row r="222" spans="3:140" x14ac:dyDescent="0.25">
      <c r="C222" s="50">
        <f t="shared" si="180"/>
        <v>190</v>
      </c>
      <c r="D222" s="51">
        <v>7.3551574123120682</v>
      </c>
      <c r="E222" s="260">
        <f t="shared" si="181"/>
        <v>17.33183943540277</v>
      </c>
      <c r="F222" s="265">
        <f t="shared" si="182"/>
        <v>12.006202269447842</v>
      </c>
      <c r="G222" s="265">
        <f t="shared" si="183"/>
        <v>4.1370506204159519E-3</v>
      </c>
      <c r="H222" s="50">
        <v>23.579462051391602</v>
      </c>
      <c r="I222" s="216">
        <v>24.923069000244141</v>
      </c>
      <c r="J222" s="50">
        <v>8640</v>
      </c>
      <c r="K222" s="46">
        <v>6</v>
      </c>
      <c r="L222" s="46">
        <v>1.3741304628325472E+22</v>
      </c>
      <c r="M222" s="46">
        <v>1.1361061862442355E+22</v>
      </c>
      <c r="N222" s="46">
        <v>135</v>
      </c>
      <c r="O222" s="46">
        <v>64</v>
      </c>
      <c r="P222" s="46">
        <v>0.33199047793444425</v>
      </c>
      <c r="Q222" s="46">
        <v>0.46035524629188795</v>
      </c>
      <c r="R222" s="46">
        <v>0.11447856264457024</v>
      </c>
      <c r="S222" s="51"/>
      <c r="T222" s="315">
        <f t="shared" si="184"/>
        <v>54.202308641320158</v>
      </c>
      <c r="U222" s="315">
        <f t="shared" si="217"/>
        <v>-3.3884045559709364E-2</v>
      </c>
      <c r="V222" s="350">
        <f t="shared" si="185"/>
        <v>6.4041373058341872E-6</v>
      </c>
      <c r="W222" s="350">
        <f t="shared" si="152"/>
        <v>8.880309534951542E-6</v>
      </c>
      <c r="X222" s="350">
        <f t="shared" si="186"/>
        <v>1.0948647042832663E-5</v>
      </c>
      <c r="Y222" s="360">
        <f t="shared" si="187"/>
        <v>54.087830078675587</v>
      </c>
      <c r="Z222" s="350">
        <f t="shared" si="188"/>
        <v>6.4218676166943135E-6</v>
      </c>
      <c r="AA222" s="350">
        <f t="shared" si="189"/>
        <v>8.8674961732261999E-6</v>
      </c>
      <c r="AB222" s="350">
        <f t="shared" si="190"/>
        <v>6.4218676166943135E-6</v>
      </c>
      <c r="AC222" s="350">
        <f t="shared" si="191"/>
        <v>8.8674961732261999E-6</v>
      </c>
      <c r="AD222" s="354">
        <f t="shared" si="153"/>
        <v>54.08783007867558</v>
      </c>
      <c r="AE222" s="354" t="str">
        <f t="shared" si="221"/>
        <v/>
      </c>
      <c r="AF222" s="354" t="str">
        <f t="shared" si="221"/>
        <v/>
      </c>
      <c r="AG222" s="354">
        <f t="shared" si="221"/>
        <v>54.08783007867558</v>
      </c>
      <c r="AH222" s="354" t="str">
        <f t="shared" si="221"/>
        <v/>
      </c>
      <c r="AI222" s="348">
        <f t="shared" si="218"/>
        <v>-0.13974717976246609</v>
      </c>
      <c r="AJ222" s="355">
        <f t="shared" si="192"/>
        <v>1.0948647042832663E-5</v>
      </c>
      <c r="AK222" s="359">
        <f t="shared" si="193"/>
        <v>169.56738468016511</v>
      </c>
      <c r="AL222" s="355">
        <f t="shared" si="194"/>
        <v>-2.0432615319834895</v>
      </c>
      <c r="AM222" s="335">
        <f t="shared" si="195"/>
        <v>-20.344429939860269</v>
      </c>
      <c r="AN222" s="351">
        <f t="shared" si="154"/>
        <v>0.87137360359976346</v>
      </c>
      <c r="AQ222" s="266">
        <f t="shared" si="155"/>
        <v>27.450677855065049</v>
      </c>
      <c r="AR222" s="283">
        <f t="shared" si="156"/>
        <v>11.556395850971136</v>
      </c>
      <c r="BL222" s="258">
        <v>0.46341699361801147</v>
      </c>
      <c r="BM222" s="260">
        <v>31.571630477905273</v>
      </c>
      <c r="BN222">
        <v>6.1774497032165527</v>
      </c>
      <c r="BO222" s="258">
        <v>4.1952905654907227</v>
      </c>
      <c r="BP222" s="258">
        <v>130.58927917480469</v>
      </c>
      <c r="BQ222" s="260">
        <v>68.650001525878906</v>
      </c>
      <c r="BR222" s="258">
        <v>54.529888153076172</v>
      </c>
      <c r="BT222" s="258">
        <v>56.649303436279297</v>
      </c>
      <c r="BU222" s="258">
        <v>21.159177780151367</v>
      </c>
      <c r="BV222" s="258">
        <v>4.9329366683959961</v>
      </c>
      <c r="BW222" s="258">
        <v>97.759468078613281</v>
      </c>
      <c r="BX222" s="258">
        <v>55.760616302490234</v>
      </c>
      <c r="BY222" s="258">
        <v>20.752269744873047</v>
      </c>
      <c r="BZ222" s="258">
        <v>3.7459068298339844</v>
      </c>
      <c r="CA222" s="258">
        <v>301.0096435546875</v>
      </c>
      <c r="CC222" s="283">
        <f t="shared" si="157"/>
        <v>23.579462051391602</v>
      </c>
      <c r="CD222" s="283">
        <f t="shared" si="158"/>
        <v>24.923069000244141</v>
      </c>
      <c r="CF222" s="283">
        <f t="shared" si="196"/>
        <v>27.450677855065049</v>
      </c>
      <c r="CG222" s="272">
        <f t="shared" si="159"/>
        <v>25.28606743080794</v>
      </c>
      <c r="CH222" s="283">
        <f t="shared" si="197"/>
        <v>18.378216847938781</v>
      </c>
      <c r="CI222" s="272">
        <f t="shared" si="160"/>
        <v>23.203524426881899</v>
      </c>
      <c r="CJ222" s="283">
        <f t="shared" si="198"/>
        <v>4.3737613126130094E-2</v>
      </c>
      <c r="CK222" s="283">
        <f t="shared" si="199"/>
        <v>18.360641080421949</v>
      </c>
      <c r="CL222" s="283">
        <f t="shared" si="200"/>
        <v>0.80356308139603949</v>
      </c>
      <c r="CM222" s="283">
        <f t="shared" si="201"/>
        <v>24.157177662830549</v>
      </c>
      <c r="CN222" s="283">
        <f t="shared" si="202"/>
        <v>0.80356308139603949</v>
      </c>
      <c r="CO222" s="283">
        <f t="shared" si="161"/>
        <v>-13.594323935260917</v>
      </c>
      <c r="CP222" s="268">
        <f t="shared" si="162"/>
        <v>190</v>
      </c>
      <c r="CQ222" s="283">
        <f t="shared" si="203"/>
        <v>17.640567606473908</v>
      </c>
      <c r="CR222" s="283">
        <f t="shared" si="204"/>
        <v>27.665726635497599</v>
      </c>
      <c r="CS222" s="283">
        <f t="shared" si="205"/>
        <v>1.5099065964492702</v>
      </c>
      <c r="CT222" s="283">
        <f t="shared" si="206"/>
        <v>-11.802253564891814</v>
      </c>
      <c r="CU222" s="283">
        <f t="shared" si="163"/>
        <v>-1.7920703703691174</v>
      </c>
      <c r="CV222" s="283">
        <f t="shared" si="207"/>
        <v>18.82079296296309</v>
      </c>
      <c r="CW222" s="283">
        <f t="shared" si="208"/>
        <v>18.366652905881764</v>
      </c>
      <c r="CX222" s="283">
        <f t="shared" si="209"/>
        <v>0.65185546306352149</v>
      </c>
      <c r="CZ222" s="283">
        <f t="shared" si="164"/>
        <v>8640</v>
      </c>
      <c r="DA222" s="283">
        <f t="shared" si="165"/>
        <v>1.3741304628325472E+22</v>
      </c>
      <c r="DB222" s="283">
        <f t="shared" si="166"/>
        <v>1.1361061862442355E+22</v>
      </c>
      <c r="DC222" s="286">
        <f t="shared" si="210"/>
        <v>1.5904287764265592E+18</v>
      </c>
      <c r="DD222" s="286">
        <f t="shared" si="167"/>
        <v>1.3149377155604577E+18</v>
      </c>
      <c r="DE222" s="282">
        <f t="shared" si="211"/>
        <v>9.0880541668630479E-5</v>
      </c>
      <c r="DF222" s="282">
        <f t="shared" si="168"/>
        <v>7.2016544362103554E-5</v>
      </c>
      <c r="DG222" s="283">
        <f t="shared" si="212"/>
        <v>38.39439071442051</v>
      </c>
      <c r="DH222" s="283">
        <f t="shared" si="213"/>
        <v>1.1595540313345691E-4</v>
      </c>
      <c r="DL222" s="258">
        <v>52.477363586425781</v>
      </c>
      <c r="DM222" s="258">
        <v>9.1554126739501953</v>
      </c>
      <c r="DN222" s="258">
        <v>4512</v>
      </c>
      <c r="DO222" s="258">
        <v>1.8799824916682063E+22</v>
      </c>
      <c r="DP222" s="258">
        <v>8.7142019303638051E+21</v>
      </c>
      <c r="DR222" s="50">
        <v>65</v>
      </c>
      <c r="DS222" s="46">
        <v>0.1215968746184837</v>
      </c>
      <c r="DT222" s="46">
        <v>0.10340617751190331</v>
      </c>
      <c r="DU222" s="46">
        <v>0.11817848858503235</v>
      </c>
      <c r="DV222" s="51">
        <v>9.9255280185569533E-2</v>
      </c>
      <c r="DW222" s="287">
        <f t="shared" si="214"/>
        <v>0.15962029151898735</v>
      </c>
      <c r="DX222" s="287">
        <f t="shared" si="169"/>
        <v>62.901119981546607</v>
      </c>
      <c r="DY222" s="281">
        <f t="shared" si="170"/>
        <v>40.300220431195186</v>
      </c>
      <c r="DZ222" s="287">
        <f t="shared" si="171"/>
        <v>40.377892621577864</v>
      </c>
      <c r="EA222" s="287">
        <f t="shared" si="172"/>
        <v>40.347084080462274</v>
      </c>
      <c r="EB222" s="287">
        <f t="shared" si="173"/>
        <v>40.014779486555938</v>
      </c>
      <c r="EC222" s="287">
        <f t="shared" si="174"/>
        <v>39.603511158135049</v>
      </c>
      <c r="ED222" s="287">
        <f t="shared" si="215"/>
        <v>-1.264623726985171</v>
      </c>
      <c r="EE222" s="287">
        <f t="shared" si="175"/>
        <v>3.080854111559006E-2</v>
      </c>
      <c r="EF222" s="287">
        <f t="shared" si="176"/>
        <v>0.36311313502192633</v>
      </c>
      <c r="EG222" s="287">
        <f t="shared" si="177"/>
        <v>0.36311313502192633</v>
      </c>
      <c r="EH222" s="281">
        <f t="shared" si="216"/>
        <v>-4.6863649267088192E-2</v>
      </c>
      <c r="EI222" s="281">
        <f t="shared" si="178"/>
        <v>0.28544094463924807</v>
      </c>
      <c r="EJ222" s="281">
        <f t="shared" si="179"/>
        <v>0.69670927306013652</v>
      </c>
    </row>
    <row r="223" spans="3:140" x14ac:dyDescent="0.25">
      <c r="C223" s="50">
        <f t="shared" si="180"/>
        <v>191</v>
      </c>
      <c r="D223" s="51">
        <v>2.1628462177811687</v>
      </c>
      <c r="E223" s="260">
        <f t="shared" si="181"/>
        <v>6.7005128285106679</v>
      </c>
      <c r="F223" s="265">
        <f t="shared" si="182"/>
        <v>12.010399136534197</v>
      </c>
      <c r="G223" s="265">
        <f t="shared" si="183"/>
        <v>4.2556740035812691E-3</v>
      </c>
      <c r="H223" s="50">
        <v>23.407583236694336</v>
      </c>
      <c r="I223" s="216">
        <v>24.51616096496582</v>
      </c>
      <c r="J223" s="50">
        <v>8960</v>
      </c>
      <c r="K223" s="46">
        <v>6</v>
      </c>
      <c r="L223" s="46">
        <v>1.4153480355524899E+22</v>
      </c>
      <c r="M223" s="46">
        <v>1.1686190687813651E+22</v>
      </c>
      <c r="N223" s="46">
        <v>140</v>
      </c>
      <c r="O223" s="46">
        <v>64</v>
      </c>
      <c r="P223" s="46">
        <v>0.3421229323078801</v>
      </c>
      <c r="Q223" s="46">
        <v>0.47384483916254655</v>
      </c>
      <c r="R223" s="46">
        <v>0.15216015712538289</v>
      </c>
      <c r="S223" s="51"/>
      <c r="T223" s="315">
        <f t="shared" si="184"/>
        <v>54.170162593281077</v>
      </c>
      <c r="U223" s="315">
        <f t="shared" si="217"/>
        <v>-3.2146048039081165E-2</v>
      </c>
      <c r="V223" s="350">
        <f t="shared" si="185"/>
        <v>6.3638938301316984E-6</v>
      </c>
      <c r="W223" s="350">
        <f t="shared" si="152"/>
        <v>8.814078109422368E-6</v>
      </c>
      <c r="X223" s="350">
        <f t="shared" si="186"/>
        <v>1.0871389865154633E-5</v>
      </c>
      <c r="Y223" s="360">
        <f t="shared" si="187"/>
        <v>54.018002436155697</v>
      </c>
      <c r="Z223" s="350">
        <f t="shared" si="188"/>
        <v>6.3872788708687623E-6</v>
      </c>
      <c r="AA223" s="350">
        <f t="shared" si="189"/>
        <v>8.7971464820099669E-6</v>
      </c>
      <c r="AB223" s="350">
        <f t="shared" si="190"/>
        <v>6.3872788708687623E-6</v>
      </c>
      <c r="AC223" s="350">
        <f t="shared" si="191"/>
        <v>8.7971464820099669E-6</v>
      </c>
      <c r="AD223" s="354">
        <f t="shared" si="153"/>
        <v>54.018002436155697</v>
      </c>
      <c r="AE223" s="354" t="str">
        <f t="shared" si="221"/>
        <v/>
      </c>
      <c r="AF223" s="354" t="str">
        <f t="shared" si="221"/>
        <v/>
      </c>
      <c r="AG223" s="354">
        <f t="shared" si="221"/>
        <v>54.018002436155697</v>
      </c>
      <c r="AH223" s="354" t="str">
        <f t="shared" si="221"/>
        <v/>
      </c>
      <c r="AI223" s="348">
        <f t="shared" si="218"/>
        <v>-6.9827642519882716E-2</v>
      </c>
      <c r="AJ223" s="355">
        <f t="shared" si="192"/>
        <v>1.0871389865154633E-5</v>
      </c>
      <c r="AK223" s="359">
        <f t="shared" si="193"/>
        <v>167.19552196073028</v>
      </c>
      <c r="AL223" s="355">
        <f t="shared" si="194"/>
        <v>-2.3804478039269723</v>
      </c>
      <c r="AM223" s="335">
        <f t="shared" si="195"/>
        <v>-20.405937638132599</v>
      </c>
      <c r="AN223" s="351">
        <f t="shared" si="154"/>
        <v>0.80986590532743052</v>
      </c>
      <c r="AQ223" s="266">
        <f t="shared" si="155"/>
        <v>27.387131527969895</v>
      </c>
      <c r="AR223" s="283">
        <f t="shared" si="156"/>
        <v>10.81196674750624</v>
      </c>
      <c r="BL223" s="258">
        <v>0.56070065498352051</v>
      </c>
      <c r="BM223" s="260">
        <v>26.550369262695313</v>
      </c>
      <c r="BN223">
        <v>6.1807246208190918</v>
      </c>
      <c r="BO223" s="258">
        <v>3.7993335723876953</v>
      </c>
      <c r="BP223" s="258">
        <v>130.32931518554687</v>
      </c>
      <c r="BQ223" s="260">
        <v>57.028446197509766</v>
      </c>
      <c r="BR223" s="258">
        <v>63.277641296386719</v>
      </c>
      <c r="BT223" s="258">
        <v>56.598518371582031</v>
      </c>
      <c r="BU223" s="258">
        <v>20.752269744873047</v>
      </c>
      <c r="BV223" s="258">
        <v>4.9119400978088379</v>
      </c>
      <c r="BW223" s="258">
        <v>95.318023681640625</v>
      </c>
      <c r="BX223" s="258">
        <v>55.481315612792969</v>
      </c>
      <c r="BY223" s="258">
        <v>21.057449340820313</v>
      </c>
      <c r="BZ223" s="258">
        <v>3.7366292476654053</v>
      </c>
      <c r="CA223" s="258">
        <v>309.24951171875</v>
      </c>
      <c r="CC223" s="283">
        <f t="shared" si="157"/>
        <v>23.407583236694336</v>
      </c>
      <c r="CD223" s="283">
        <f t="shared" si="158"/>
        <v>24.51616096496582</v>
      </c>
      <c r="CF223" s="283">
        <f t="shared" si="196"/>
        <v>27.387131527969895</v>
      </c>
      <c r="CG223" s="272">
        <f t="shared" si="159"/>
        <v>25.287263265483972</v>
      </c>
      <c r="CH223" s="283">
        <f t="shared" si="197"/>
        <v>18.380747253325534</v>
      </c>
      <c r="CI223" s="272">
        <f t="shared" si="160"/>
        <v>23.690204237639037</v>
      </c>
      <c r="CJ223" s="283">
        <f t="shared" si="198"/>
        <v>4.4654982957005152E-2</v>
      </c>
      <c r="CK223" s="283">
        <f t="shared" si="199"/>
        <v>18.362424073045648</v>
      </c>
      <c r="CL223" s="283">
        <f t="shared" si="200"/>
        <v>0.82051919676984642</v>
      </c>
      <c r="CM223" s="283">
        <f t="shared" si="201"/>
        <v>24.158960655454248</v>
      </c>
      <c r="CN223" s="283">
        <f t="shared" si="202"/>
        <v>0.82051919676984642</v>
      </c>
      <c r="CO223" s="283">
        <f t="shared" si="161"/>
        <v>-10.888073104019441</v>
      </c>
      <c r="CP223" s="268">
        <f t="shared" si="162"/>
        <v>191</v>
      </c>
      <c r="CQ223" s="283">
        <f t="shared" si="203"/>
        <v>18.011192689598055</v>
      </c>
      <c r="CR223" s="283">
        <f t="shared" si="204"/>
        <v>27.666571669647769</v>
      </c>
      <c r="CS223" s="283">
        <f t="shared" si="205"/>
        <v>1.5096987335298526</v>
      </c>
      <c r="CT223" s="283">
        <f t="shared" si="206"/>
        <v>-9.4099893303120155</v>
      </c>
      <c r="CU223" s="283">
        <f t="shared" si="163"/>
        <v>-1.4780837737074251</v>
      </c>
      <c r="CV223" s="283">
        <f t="shared" si="207"/>
        <v>18.952191622629257</v>
      </c>
      <c r="CW223" s="283">
        <f t="shared" si="208"/>
        <v>18.369019681446574</v>
      </c>
      <c r="CX223" s="283">
        <f t="shared" si="209"/>
        <v>0.65649488441465531</v>
      </c>
      <c r="CZ223" s="283">
        <f t="shared" si="164"/>
        <v>8960</v>
      </c>
      <c r="DA223" s="283">
        <f t="shared" si="165"/>
        <v>1.4153480355524899E+22</v>
      </c>
      <c r="DB223" s="283">
        <f t="shared" si="166"/>
        <v>1.1686190687813651E+22</v>
      </c>
      <c r="DC223" s="286">
        <f t="shared" si="210"/>
        <v>1.5796295039648325E+18</v>
      </c>
      <c r="DD223" s="286">
        <f t="shared" si="167"/>
        <v>1.3042623535506307E+18</v>
      </c>
      <c r="DE223" s="282">
        <f t="shared" si="211"/>
        <v>9.0302847527503518E-5</v>
      </c>
      <c r="DF223" s="282">
        <f t="shared" si="168"/>
        <v>7.1445478662136909E-5</v>
      </c>
      <c r="DG223" s="283">
        <f t="shared" si="212"/>
        <v>38.350212198444346</v>
      </c>
      <c r="DH223" s="283">
        <f t="shared" si="213"/>
        <v>1.1514799474084387E-4</v>
      </c>
      <c r="DL223" s="258">
        <v>52.08673095703125</v>
      </c>
      <c r="DM223" s="258">
        <v>9.4605932235717773</v>
      </c>
      <c r="DN223" s="258">
        <v>4512</v>
      </c>
      <c r="DO223" s="258">
        <v>1.8656283999097927E+22</v>
      </c>
      <c r="DP223" s="258">
        <v>8.658572618930595E+21</v>
      </c>
      <c r="DR223" s="50">
        <v>64</v>
      </c>
      <c r="DS223" s="46">
        <v>0.12025393724819924</v>
      </c>
      <c r="DT223" s="46">
        <v>0.10133072884873642</v>
      </c>
      <c r="DU223" s="46">
        <v>0.11793431815407154</v>
      </c>
      <c r="DV223" s="51">
        <v>9.8278598461726291E-2</v>
      </c>
      <c r="DW223" s="287">
        <f t="shared" si="214"/>
        <v>0.15725433549734005</v>
      </c>
      <c r="DX223" s="287">
        <f t="shared" si="169"/>
        <v>61.968774336939163</v>
      </c>
      <c r="DY223" s="281">
        <f t="shared" si="170"/>
        <v>40.280926936851543</v>
      </c>
      <c r="DZ223" s="287">
        <f t="shared" si="171"/>
        <v>40.118815274809648</v>
      </c>
      <c r="EA223" s="287">
        <f t="shared" si="172"/>
        <v>40.334624324264041</v>
      </c>
      <c r="EB223" s="287">
        <f t="shared" si="173"/>
        <v>39.993998574688327</v>
      </c>
      <c r="EC223" s="287">
        <f t="shared" si="174"/>
        <v>39.569668960968443</v>
      </c>
      <c r="ED223" s="287">
        <f t="shared" si="215"/>
        <v>-1.5237010737533865</v>
      </c>
      <c r="EE223" s="287">
        <f t="shared" si="175"/>
        <v>-0.21580904945439272</v>
      </c>
      <c r="EF223" s="287">
        <f t="shared" si="176"/>
        <v>0.12481670012132184</v>
      </c>
      <c r="EG223" s="287">
        <f t="shared" si="177"/>
        <v>0.12481670012132184</v>
      </c>
      <c r="EH223" s="281">
        <f t="shared" si="216"/>
        <v>-5.3697387412498188E-2</v>
      </c>
      <c r="EI223" s="281">
        <f t="shared" si="178"/>
        <v>0.28692836216321638</v>
      </c>
      <c r="EJ223" s="281">
        <f t="shared" si="179"/>
        <v>0.71125797588310036</v>
      </c>
    </row>
    <row r="224" spans="3:140" x14ac:dyDescent="0.25">
      <c r="C224" s="50">
        <f t="shared" si="180"/>
        <v>192</v>
      </c>
      <c r="D224" s="51">
        <v>10.724005938718966</v>
      </c>
      <c r="E224" s="260">
        <f t="shared" si="181"/>
        <v>20.607140916273092</v>
      </c>
      <c r="F224" s="265">
        <f t="shared" si="182"/>
        <v>12.014711599058636</v>
      </c>
      <c r="G224" s="265">
        <f t="shared" si="183"/>
        <v>4.3682422577258984E-3</v>
      </c>
      <c r="H224" s="50">
        <v>23.247425079345703</v>
      </c>
      <c r="I224" s="216">
        <v>27.567966461181641</v>
      </c>
      <c r="J224" s="50">
        <v>8960</v>
      </c>
      <c r="K224" s="46">
        <v>6</v>
      </c>
      <c r="L224" s="46">
        <v>1.3988033595096598E+22</v>
      </c>
      <c r="M224" s="46">
        <v>1.1686767157362182E+22</v>
      </c>
      <c r="N224" s="46">
        <v>140</v>
      </c>
      <c r="O224" s="46">
        <v>64</v>
      </c>
      <c r="P224" s="46">
        <v>0.33730086064823295</v>
      </c>
      <c r="Q224" s="46">
        <v>0.47213575047305134</v>
      </c>
      <c r="R224" s="46">
        <v>0.15216015712538289</v>
      </c>
      <c r="S224" s="51"/>
      <c r="T224" s="315">
        <f t="shared" si="184"/>
        <v>54.45741764727218</v>
      </c>
      <c r="U224" s="315">
        <f t="shared" si="217"/>
        <v>0.28725505399110318</v>
      </c>
      <c r="V224" s="350">
        <f t="shared" si="185"/>
        <v>6.2741975567007622E-6</v>
      </c>
      <c r="W224" s="350">
        <f t="shared" ref="W224:W287" si="222">IF(Q224&lt;&gt;"",Q224/$J224/$K224,"")</f>
        <v>8.782287025168366E-6</v>
      </c>
      <c r="X224" s="350">
        <f t="shared" si="186"/>
        <v>1.0793244200561314E-5</v>
      </c>
      <c r="Y224" s="360">
        <f t="shared" si="187"/>
        <v>54.305257490146801</v>
      </c>
      <c r="Z224" s="350">
        <f t="shared" si="188"/>
        <v>6.2974984863914496E-6</v>
      </c>
      <c r="AA224" s="350">
        <f t="shared" si="189"/>
        <v>8.7655937155932481E-6</v>
      </c>
      <c r="AB224" s="350">
        <f t="shared" si="190"/>
        <v>6.2974984863914496E-6</v>
      </c>
      <c r="AC224" s="350">
        <f t="shared" si="191"/>
        <v>8.7655937155932481E-6</v>
      </c>
      <c r="AD224" s="354">
        <f t="shared" ref="AD224:AD287" si="223">IF(AB224&lt;&gt;"",180*ATAN2(AB224,AC224)/PI(),"")</f>
        <v>54.305257490146801</v>
      </c>
      <c r="AE224" s="354" t="str">
        <f t="shared" si="221"/>
        <v/>
      </c>
      <c r="AF224" s="354" t="str">
        <f t="shared" si="221"/>
        <v/>
      </c>
      <c r="AG224" s="354">
        <f t="shared" si="221"/>
        <v>54.305257490146801</v>
      </c>
      <c r="AH224" s="354" t="str">
        <f t="shared" si="221"/>
        <v/>
      </c>
      <c r="AI224" s="348">
        <f t="shared" si="218"/>
        <v>0.28725505399110318</v>
      </c>
      <c r="AJ224" s="355">
        <f t="shared" si="192"/>
        <v>1.0793244200561314E-5</v>
      </c>
      <c r="AK224" s="359">
        <f t="shared" si="193"/>
        <v>176.95282621651563</v>
      </c>
      <c r="AL224" s="355">
        <f t="shared" si="194"/>
        <v>-1.5047173783484369</v>
      </c>
      <c r="AM224" s="335">
        <f t="shared" si="195"/>
        <v>-20.468598983816314</v>
      </c>
      <c r="AN224" s="351">
        <f t="shared" ref="AN224:AN287" si="224">20*LOG10(AJ224/(($AB$30^2+$AC$30^2)^0.5))</f>
        <v>0.74720455964372134</v>
      </c>
      <c r="AQ224" s="266">
        <f t="shared" ref="AQ224:AQ287" si="225">IF(H224&lt;&gt;"",20*LOG10(H224),"")</f>
        <v>27.327497135263471</v>
      </c>
      <c r="AR224" s="283">
        <f t="shared" ref="AR224:AR287" si="226">IF(I224&lt;&gt;"",I224-(AR$27*C224+AR$28),"")</f>
        <v>13.526251175535499</v>
      </c>
      <c r="BL224" s="258">
        <v>1.7630231380462646</v>
      </c>
      <c r="BM224" s="260">
        <v>43.827964782714844</v>
      </c>
      <c r="BN224">
        <v>8.2413349151611328</v>
      </c>
      <c r="BO224" s="258">
        <v>2.9454126358032227</v>
      </c>
      <c r="BP224" s="258">
        <v>130.05111694335938</v>
      </c>
      <c r="BQ224" s="260">
        <v>47.655170440673828</v>
      </c>
      <c r="BR224" s="258">
        <v>29.48878288269043</v>
      </c>
      <c r="BT224" s="258">
        <v>56.268436431884766</v>
      </c>
      <c r="BU224" s="258">
        <v>19.022914886474609</v>
      </c>
      <c r="BV224" s="258">
        <v>4.9248800277709961</v>
      </c>
      <c r="BW224" s="258">
        <v>96.335289001464844</v>
      </c>
      <c r="BX224" s="258">
        <v>55.327014923095703</v>
      </c>
      <c r="BY224" s="258">
        <v>20.345361709594727</v>
      </c>
      <c r="BZ224" s="258">
        <v>3.7686121463775635</v>
      </c>
      <c r="CA224" s="258">
        <v>307.11325073242187</v>
      </c>
      <c r="CC224" s="283">
        <f t="shared" ref="CC224:CC287" si="227">IF(H224&lt;&gt;"",H224,"")</f>
        <v>23.247425079345703</v>
      </c>
      <c r="CD224" s="283">
        <f t="shared" ref="CD224:CD287" si="228">IF(I224&lt;&gt;"",I224,"")</f>
        <v>27.567966461181641</v>
      </c>
      <c r="CF224" s="283">
        <f t="shared" si="196"/>
        <v>27.327497135263471</v>
      </c>
      <c r="CG224" s="272">
        <f t="shared" ref="CG224:CG287" si="229">IF(C224&lt;&gt;"",$CK$27*C224^6+$CL$27*C224^5+$CM$27*C224^4+$CN$27*C224^3+$CO$27*C224^2+$CP$27*C224+$CQ$27,"")</f>
        <v>25.288553025655666</v>
      </c>
      <c r="CH224" s="283">
        <f t="shared" si="197"/>
        <v>18.38347679709204</v>
      </c>
      <c r="CI224" s="272">
        <f t="shared" ref="CI224:CI287" si="230">IF(C224&lt;&gt;"",$CK$28*C224^6+$CL$28*C224^5+$CM$28*C224^4+$CN$28*C224^3+$CO$28*C224^2+$CP$28*C224+$CQ$28,"")</f>
        <v>24.175489572956167</v>
      </c>
      <c r="CJ224" s="283">
        <f t="shared" si="198"/>
        <v>4.5569724263601445E-2</v>
      </c>
      <c r="CK224" s="283">
        <f t="shared" si="199"/>
        <v>18.364392538126253</v>
      </c>
      <c r="CL224" s="283">
        <f t="shared" si="200"/>
        <v>0.83744006044264085</v>
      </c>
      <c r="CM224" s="283">
        <f t="shared" si="201"/>
        <v>24.160929120534853</v>
      </c>
      <c r="CN224" s="283">
        <f t="shared" si="202"/>
        <v>0.83744006044264085</v>
      </c>
      <c r="CO224" s="283">
        <f t="shared" ref="CO224:CO287" si="231">IF(C224&lt;&gt;"",10*CQ224-C224,"")</f>
        <v>-8.1916862238787758</v>
      </c>
      <c r="CP224" s="268">
        <f t="shared" ref="CP224:CP287" si="232">C224</f>
        <v>192</v>
      </c>
      <c r="CQ224" s="283">
        <f t="shared" si="203"/>
        <v>18.380831377612122</v>
      </c>
      <c r="CR224" s="283">
        <f t="shared" si="204"/>
        <v>27.667487018696608</v>
      </c>
      <c r="CS224" s="283">
        <f t="shared" si="205"/>
        <v>1.5094745763253754</v>
      </c>
      <c r="CT224" s="283">
        <f t="shared" si="206"/>
        <v>-7.0294141578954594</v>
      </c>
      <c r="CU224" s="283">
        <f t="shared" ref="CU224:CU287" si="233">IF(CV224&lt;&gt;"",10*CV224-C224,"")</f>
        <v>-1.1622720659833305</v>
      </c>
      <c r="CV224" s="283">
        <f t="shared" si="207"/>
        <v>19.083772793401668</v>
      </c>
      <c r="CW224" s="283">
        <f t="shared" si="208"/>
        <v>18.371584067485454</v>
      </c>
      <c r="CX224" s="283">
        <f t="shared" si="209"/>
        <v>0.66114900025337153</v>
      </c>
      <c r="CZ224" s="283">
        <f t="shared" ref="CZ224:CZ287" si="234">IF(J224&lt;&gt;"",J224,"")</f>
        <v>8960</v>
      </c>
      <c r="DA224" s="283">
        <f t="shared" ref="DA224:DA287" si="235">IF(L224&lt;&gt;"",L224,"")</f>
        <v>1.3988033595096598E+22</v>
      </c>
      <c r="DB224" s="283">
        <f t="shared" ref="DB224:DB287" si="236">IF(M224&lt;&gt;"",M224,"")</f>
        <v>1.1686767157362182E+22</v>
      </c>
      <c r="DC224" s="286">
        <f t="shared" si="210"/>
        <v>1.5611644637384596E+18</v>
      </c>
      <c r="DD224" s="286">
        <f t="shared" ref="DD224:DD287" si="237">IF(DB224&lt;&gt;"",DB224/$CZ224,"")</f>
        <v>1.3043266916698862E+18</v>
      </c>
      <c r="DE224" s="282">
        <f t="shared" si="211"/>
        <v>8.931508232459245E-5</v>
      </c>
      <c r="DF224" s="282">
        <f t="shared" ref="DF224:DF287" si="238">IF(DD224&lt;&gt;"",(DD224+DJ$31)/$DC$31,"")</f>
        <v>7.1448920352739371E-5</v>
      </c>
      <c r="DG224" s="283">
        <f t="shared" si="212"/>
        <v>38.658577837751523</v>
      </c>
      <c r="DH224" s="283">
        <f t="shared" si="213"/>
        <v>1.1437714872395108E-4</v>
      </c>
      <c r="DL224" s="258">
        <v>51.89337158203125</v>
      </c>
      <c r="DM224" s="258">
        <v>9.4605932235717773</v>
      </c>
      <c r="DN224" s="258">
        <v>4256</v>
      </c>
      <c r="DO224" s="258">
        <v>1.753274484901166E+22</v>
      </c>
      <c r="DP224" s="258">
        <v>8.1365794427360783E+21</v>
      </c>
      <c r="DR224" s="50">
        <v>63</v>
      </c>
      <c r="DS224" s="46">
        <v>0.11793431815407154</v>
      </c>
      <c r="DT224" s="46">
        <v>9.9743621047491154E-2</v>
      </c>
      <c r="DU224" s="46">
        <v>0.11732389207666952</v>
      </c>
      <c r="DV224" s="51">
        <v>9.4738127212794537E-2</v>
      </c>
      <c r="DW224" s="287">
        <f t="shared" si="214"/>
        <v>0.15445806336391535</v>
      </c>
      <c r="DX224" s="287">
        <f t="shared" ref="DX224:DX271" si="239">255*DW224/DW$32</f>
        <v>60.866855230716503</v>
      </c>
      <c r="DY224" s="281">
        <f t="shared" ref="DY224:DY271" si="240">$EA$30*DR224^6+$EB$30*DR224^5+$EC$30*DR224^4+$ED$30*DR224^3+$EE$30*DR224^2+$EF$30*DR224+$EG$30</f>
        <v>40.260453563430559</v>
      </c>
      <c r="DZ224" s="287">
        <f t="shared" ref="DZ224:DZ271" si="241">180*ATAN2(DS224,DT224)/PI()</f>
        <v>40.223061540073431</v>
      </c>
      <c r="EA224" s="287">
        <f t="shared" ref="EA224:EA271" si="242">$DX$30*DR224^2+$DY$30*DR224+$DZ$30</f>
        <v>40.322097123719203</v>
      </c>
      <c r="EB224" s="287">
        <f t="shared" ref="EB224:EB271" si="243">$DX$29*DR224^2+$DY$29*DR224+$DZ$29</f>
        <v>39.973071860112682</v>
      </c>
      <c r="EC224" s="287">
        <f t="shared" ref="EC224:EC271" si="244">$DX$28*DR224^2+$DY$28*DR224+$DZ$28</f>
        <v>39.535547048488617</v>
      </c>
      <c r="ED224" s="287">
        <f t="shared" si="215"/>
        <v>-1.4194548084896041</v>
      </c>
      <c r="EE224" s="287">
        <f t="shared" ref="EE224:EE271" si="245">DZ224-EA224</f>
        <v>-9.9035583645772363E-2</v>
      </c>
      <c r="EF224" s="287">
        <f t="shared" ref="EF224:EF271" si="246">DZ224-EB224</f>
        <v>0.24998967996074839</v>
      </c>
      <c r="EG224" s="287">
        <f t="shared" ref="EG224:EG271" si="247">DZ224-EB224</f>
        <v>0.24998967996074839</v>
      </c>
      <c r="EH224" s="281">
        <f t="shared" si="216"/>
        <v>-6.1643560288644039E-2</v>
      </c>
      <c r="EI224" s="281">
        <f t="shared" ref="EI224:EI271" si="248">$DY224-EB224</f>
        <v>0.28738170331787671</v>
      </c>
      <c r="EJ224" s="281">
        <f t="shared" ref="EJ224:EJ271" si="249">$DY224-EC224</f>
        <v>0.72490651494194225</v>
      </c>
    </row>
    <row r="225" spans="3:140" x14ac:dyDescent="0.25">
      <c r="C225" s="50">
        <f t="shared" ref="C225:C288" si="250">IF(C224&lt;&gt;"",IF(C224+aptStep*10&gt;600,"",C224+aptStep*10),"")</f>
        <v>193</v>
      </c>
      <c r="D225" s="51">
        <v>4.8149291312100964</v>
      </c>
      <c r="E225" s="260">
        <f t="shared" ref="E225:E288" si="251">IF(D225&lt;&gt;"",20*LOG10(D225),"")</f>
        <v>13.651797986424372</v>
      </c>
      <c r="F225" s="265">
        <f t="shared" ref="F225:F288" si="252">IF(C225&lt;&gt;"",$B$23*C225^6+$C$23*C225^5+$D$23*C225^4+$E$23*C225^3+$F$23*C225^2+$G$23*C225^1+$H$23,"")</f>
        <v>12.019133604475018</v>
      </c>
      <c r="G225" s="265">
        <f t="shared" ref="G225:G288" si="253">IF(C225&lt;&gt;"",$C$24*C225^5+$D$24*C225^4+$E$24*C225^3+$F$24*C225^2+$G$24*C225^1+$H$24,"")</f>
        <v>4.4747608474759249E-3</v>
      </c>
      <c r="H225" s="50">
        <v>23.380239486694336</v>
      </c>
      <c r="I225" s="216">
        <v>27.771419525146484</v>
      </c>
      <c r="J225" s="50">
        <v>8128</v>
      </c>
      <c r="K225" s="46">
        <v>6</v>
      </c>
      <c r="L225" s="46">
        <v>1.2758424048080689E+22</v>
      </c>
      <c r="M225" s="46">
        <v>1.0667568995559964E+22</v>
      </c>
      <c r="N225" s="46">
        <v>127</v>
      </c>
      <c r="O225" s="46">
        <v>64</v>
      </c>
      <c r="P225" s="46">
        <v>0.30739180858206677</v>
      </c>
      <c r="Q225" s="46">
        <v>0.43044619422572178</v>
      </c>
      <c r="R225" s="46">
        <v>5.0680905451876868E-2</v>
      </c>
      <c r="S225" s="51"/>
      <c r="T225" s="315">
        <f t="shared" ref="T225:T288" si="254">IF(P225&lt;&gt;"",180*ATAN2(P225,Q225)/PI(),"")</f>
        <v>54.468471143343614</v>
      </c>
      <c r="U225" s="315">
        <f t="shared" si="217"/>
        <v>1.1053496071433244E-2</v>
      </c>
      <c r="V225" s="350">
        <f t="shared" ref="V225:V288" si="255">IF(P225&lt;&gt;"",P225/$J225/$K225,"")</f>
        <v>6.3031456812267633E-6</v>
      </c>
      <c r="W225" s="350">
        <f t="shared" si="222"/>
        <v>8.8264065417019733E-6</v>
      </c>
      <c r="X225" s="350">
        <f t="shared" ref="X225:X288" si="256">(V225^2+W225^2)^0.5</f>
        <v>1.0845971506424263E-5</v>
      </c>
      <c r="Y225" s="360">
        <f t="shared" ref="Y225:Y288" si="257">IF(V225&lt;&gt;"",T225-$T$30*R225,"")</f>
        <v>54.417790237891737</v>
      </c>
      <c r="Z225" s="350">
        <f t="shared" ref="Z225:Z288" si="258">X225*COS(PI()*Y225/180)</f>
        <v>6.310950600485115E-6</v>
      </c>
      <c r="AA225" s="350">
        <f t="shared" ref="AA225:AA288" si="259">X225*SIN(PI()*Y225/180)</f>
        <v>8.8208276503060394E-6</v>
      </c>
      <c r="AB225" s="350">
        <f t="shared" ref="AB225:AB288" si="260">IF($K225=1,Z225+AF$18,IF($K225=3,Z225+AF$19,IF($K225=6,Z225+AF$20,IF($K225=12,Z225+AF$21,""))))</f>
        <v>6.310950600485115E-6</v>
      </c>
      <c r="AC225" s="350">
        <f t="shared" ref="AC225:AC288" si="261">IF($K225=1,AA225+AG$18,IF($K225=3,AA225+AG$19,IF($K225=6,AA225+AG$20,IF($K225=12,AA225+AG$21,""))))</f>
        <v>8.8208276503060394E-6</v>
      </c>
      <c r="AD225" s="354">
        <f t="shared" si="223"/>
        <v>54.417790237891737</v>
      </c>
      <c r="AE225" s="354" t="str">
        <f t="shared" si="221"/>
        <v/>
      </c>
      <c r="AF225" s="354" t="str">
        <f t="shared" si="221"/>
        <v/>
      </c>
      <c r="AG225" s="354">
        <f t="shared" si="221"/>
        <v>54.417790237891737</v>
      </c>
      <c r="AH225" s="354" t="str">
        <f t="shared" si="221"/>
        <v/>
      </c>
      <c r="AI225" s="348">
        <f t="shared" si="218"/>
        <v>0.11253274774493605</v>
      </c>
      <c r="AJ225" s="355">
        <f t="shared" ref="AJ225:AJ288" si="262">IF(V225&lt;&gt;"",(V225^2+W225^2)^0.5,"")</f>
        <v>1.0845971506424263E-5</v>
      </c>
      <c r="AK225" s="359">
        <f t="shared" ref="AK225:AK288" si="263">IF(K225=1,$Q$25*AE225+$R$25,IF(K225=3,$Q$26*AF225+$R$26,IF(K225=6,$Q$27*AG225+$R$27,IF(K225=12,$Q$28*AH225+$R$28,""))))</f>
        <v>180.77526987148735</v>
      </c>
      <c r="AL225" s="355">
        <f t="shared" ref="AL225:AL288" si="264">(AK225-C225)/10</f>
        <v>-1.2224730128512646</v>
      </c>
      <c r="AM225" s="335">
        <f t="shared" ref="AM225:AM288" si="265">20*LOG10(AJ225/AM$30)</f>
        <v>-20.426269865031578</v>
      </c>
      <c r="AN225" s="351">
        <f t="shared" si="224"/>
        <v>0.7895336784284579</v>
      </c>
      <c r="AQ225" s="266">
        <f t="shared" si="225"/>
        <v>27.376979107617498</v>
      </c>
      <c r="AR225" s="283">
        <f t="shared" si="226"/>
        <v>13.392183171313768</v>
      </c>
      <c r="BL225" s="258">
        <v>0.35739165544509888</v>
      </c>
      <c r="BM225" s="260">
        <v>39.776844024658203</v>
      </c>
      <c r="BN225">
        <v>10.045164108276367</v>
      </c>
      <c r="BO225" s="258">
        <v>4.5704283714294434</v>
      </c>
      <c r="BP225" s="258">
        <v>130.02391052246094</v>
      </c>
      <c r="BQ225" s="260">
        <v>36.516178131103516</v>
      </c>
      <c r="BR225" s="258">
        <v>25.481023788452148</v>
      </c>
      <c r="BT225" s="258">
        <v>56.0203857421875</v>
      </c>
      <c r="BU225" s="258">
        <v>18.717733383178711</v>
      </c>
      <c r="BV225" s="258">
        <v>4.8299078941345215</v>
      </c>
      <c r="BW225" s="258">
        <v>97.45428466796875</v>
      </c>
      <c r="BX225" s="258">
        <v>55.116073608398438</v>
      </c>
      <c r="BY225" s="258">
        <v>20.345361709594727</v>
      </c>
      <c r="BZ225" s="258">
        <v>3.7131915092468262</v>
      </c>
      <c r="CA225" s="258">
        <v>303.14590454101562</v>
      </c>
      <c r="CC225" s="283">
        <f t="shared" si="227"/>
        <v>23.380239486694336</v>
      </c>
      <c r="CD225" s="283">
        <f t="shared" si="228"/>
        <v>27.771419525146484</v>
      </c>
      <c r="CF225" s="283">
        <f t="shared" ref="CF225:CF288" si="266">IF(CC225&lt;&gt;"",20*LOG10(CC225),"")</f>
        <v>27.376979107617498</v>
      </c>
      <c r="CG225" s="272">
        <f t="shared" si="229"/>
        <v>25.289930008615478</v>
      </c>
      <c r="CH225" s="283">
        <f t="shared" ref="CH225:CH288" si="267">IF(CG225&lt;&gt;"",10^(CG225/20),"")</f>
        <v>18.38639137947321</v>
      </c>
      <c r="CI225" s="272">
        <f t="shared" si="230"/>
        <v>24.659373233081936</v>
      </c>
      <c r="CJ225" s="283">
        <f t="shared" ref="CJ225:CJ288" si="268">IF(CI225&lt;&gt;"",CJ$30*CI225,"")</f>
        <v>4.6481823474707397E-2</v>
      </c>
      <c r="CK225" s="283">
        <f t="shared" ref="CK225:CK288" si="269">IF(CH225&lt;&gt;"",CH225*COS(CJ225),"")</f>
        <v>18.366532505298938</v>
      </c>
      <c r="CL225" s="283">
        <f t="shared" ref="CL225:CL288" si="270">IF(CH225&lt;&gt;"",CH225*SIN(CJ225),"")</f>
        <v>0.85432528404833741</v>
      </c>
      <c r="CM225" s="283">
        <f t="shared" ref="CM225:CM288" si="271">IF(CK225&lt;&gt;"",CK225+CM$31,"")</f>
        <v>24.163069087707537</v>
      </c>
      <c r="CN225" s="283">
        <f t="shared" ref="CN225:CN288" si="272">IF(CL225&lt;&gt;"",CL225+CN$31,"")</f>
        <v>0.85432528404833741</v>
      </c>
      <c r="CO225" s="283">
        <f t="shared" si="231"/>
        <v>-5.5052250747654909</v>
      </c>
      <c r="CP225" s="268">
        <f t="shared" si="232"/>
        <v>193</v>
      </c>
      <c r="CQ225" s="283">
        <f t="shared" ref="CQ225:CQ288" si="273">IF(CM225&lt;&gt;"",(ATAN2(CM225,CN225))/$CJ$30,"")</f>
        <v>18.74947749252345</v>
      </c>
      <c r="CR225" s="283">
        <f t="shared" ref="CR225:CR288" si="274">IF(CM225&lt;&gt;"",10*LOG10(CM225*CM225+CN225*CN225),"")</f>
        <v>27.668467607263132</v>
      </c>
      <c r="CS225" s="283">
        <f t="shared" ref="CS225:CS288" si="275">IF(CH225&lt;&gt;"",CS$31/CH225,"")</f>
        <v>1.509235296745485</v>
      </c>
      <c r="CT225" s="283">
        <f t="shared" ref="CT225:CT288" si="276">IF(CQ225&lt;&gt;"",$CT$27*CQ225^2+$CU$27*CQ225+$CV$27,"")</f>
        <v>-4.6605251518682849</v>
      </c>
      <c r="CU225" s="283">
        <f t="shared" si="233"/>
        <v>-0.8446999228972345</v>
      </c>
      <c r="CV225" s="283">
        <f t="shared" ref="CV225:CV288" si="277">IF(CQ225&lt;&gt;"",CQ225-CT225/10,"")</f>
        <v>19.215530007710278</v>
      </c>
      <c r="CW225" s="283">
        <f t="shared" ref="CW225:CW288" si="278">IF(CH225&lt;&gt;"",CH225*COS($CJ$30*$CV225),"")</f>
        <v>18.374331970990813</v>
      </c>
      <c r="CX225" s="283">
        <f t="shared" ref="CX225:CX288" si="279">IF(CH225&lt;&gt;"",CH225*SIN($CJ$30*$CV225),"")</f>
        <v>0.66581722641552676</v>
      </c>
      <c r="CZ225" s="283">
        <f t="shared" si="234"/>
        <v>8128</v>
      </c>
      <c r="DA225" s="283">
        <f t="shared" si="235"/>
        <v>1.2758424048080689E+22</v>
      </c>
      <c r="DB225" s="283">
        <f t="shared" si="236"/>
        <v>1.0667568995559964E+22</v>
      </c>
      <c r="DC225" s="286">
        <f t="shared" ref="DC225:DC288" si="280">IF(DA225&lt;&gt;"",DA225/$CZ225,"")</f>
        <v>1.5696879980414234E+18</v>
      </c>
      <c r="DD225" s="286">
        <f t="shared" si="237"/>
        <v>1.3124469728789327E+18</v>
      </c>
      <c r="DE225" s="282">
        <f t="shared" ref="DE225:DE288" si="281">IF(DC225&lt;&gt;"",(DC225+DI$31)/$DC$31,"")</f>
        <v>8.9771038579605715E-5</v>
      </c>
      <c r="DF225" s="282">
        <f t="shared" si="238"/>
        <v>7.1883305066653663E-5</v>
      </c>
      <c r="DG225" s="283">
        <f t="shared" ref="DG225:DG288" si="282">IF(DE225&lt;&gt;"",180*ATAN2(DE225,DF225)/PI(),"")</f>
        <v>38.685668866165869</v>
      </c>
      <c r="DH225" s="283">
        <f t="shared" ref="DH225:DH288" si="283">IF(DE225&lt;&gt;"",(DE225^2+DF225^2)^0.5,"")</f>
        <v>1.1500456040943183E-4</v>
      </c>
      <c r="DL225" s="258">
        <v>51.729305267333984</v>
      </c>
      <c r="DM225" s="258">
        <v>9.5623207092285156</v>
      </c>
      <c r="DN225" s="258">
        <v>4256</v>
      </c>
      <c r="DO225" s="258">
        <v>1.7473368485513002E+22</v>
      </c>
      <c r="DP225" s="258">
        <v>8.1143853651176467E+21</v>
      </c>
      <c r="DR225" s="50">
        <v>62</v>
      </c>
      <c r="DS225" s="46">
        <v>0.11573678427542425</v>
      </c>
      <c r="DT225" s="46">
        <v>9.7668172384324264E-2</v>
      </c>
      <c r="DU225" s="46">
        <v>0.11390550604321817</v>
      </c>
      <c r="DV225" s="51">
        <v>9.5104382859235753E-2</v>
      </c>
      <c r="DW225" s="287">
        <f t="shared" ref="DW225:DW271" si="284">(DS225^2+DT225^2)^0.5</f>
        <v>0.15144000505583116</v>
      </c>
      <c r="DX225" s="287">
        <f t="shared" si="239"/>
        <v>59.677537469537469</v>
      </c>
      <c r="DY225" s="281">
        <f t="shared" si="240"/>
        <v>40.238703038698411</v>
      </c>
      <c r="DZ225" s="287">
        <f t="shared" si="241"/>
        <v>40.160412423702418</v>
      </c>
      <c r="EA225" s="287">
        <f t="shared" si="242"/>
        <v>40.30950247882776</v>
      </c>
      <c r="EB225" s="287">
        <f t="shared" si="243"/>
        <v>39.951999342829019</v>
      </c>
      <c r="EC225" s="287">
        <f t="shared" si="244"/>
        <v>39.501145420695572</v>
      </c>
      <c r="ED225" s="287">
        <f t="shared" ref="ED225:ED271" si="285">DZ225-DZ$32</f>
        <v>-1.4821039248606169</v>
      </c>
      <c r="EE225" s="287">
        <f t="shared" si="245"/>
        <v>-0.14909005512534179</v>
      </c>
      <c r="EF225" s="287">
        <f t="shared" si="246"/>
        <v>0.20841308087339883</v>
      </c>
      <c r="EG225" s="287">
        <f t="shared" si="247"/>
        <v>0.20841308087339883</v>
      </c>
      <c r="EH225" s="281">
        <f t="shared" ref="EH225:EH271" si="286">$DY225-EA225</f>
        <v>-7.0799440129349023E-2</v>
      </c>
      <c r="EI225" s="281">
        <f t="shared" si="248"/>
        <v>0.28670369586939159</v>
      </c>
      <c r="EJ225" s="281">
        <f t="shared" si="249"/>
        <v>0.73755761800283892</v>
      </c>
    </row>
    <row r="226" spans="3:140" x14ac:dyDescent="0.25">
      <c r="C226" s="50">
        <f t="shared" si="250"/>
        <v>194</v>
      </c>
      <c r="D226" s="51">
        <v>2.2576576619579516</v>
      </c>
      <c r="E226" s="260">
        <f t="shared" si="251"/>
        <v>7.0731617739740029</v>
      </c>
      <c r="F226" s="265">
        <f t="shared" si="252"/>
        <v>12.023659106595469</v>
      </c>
      <c r="G226" s="265">
        <f t="shared" si="253"/>
        <v>4.5752370217682992E-3</v>
      </c>
      <c r="H226" s="50">
        <v>23.210315704345703</v>
      </c>
      <c r="I226" s="216">
        <v>24.617889404296875</v>
      </c>
      <c r="J226" s="50">
        <v>8064</v>
      </c>
      <c r="K226" s="46">
        <v>6</v>
      </c>
      <c r="L226" s="46">
        <v>1.2584906713972957E+22</v>
      </c>
      <c r="M226" s="46">
        <v>1.0484251679127213E+22</v>
      </c>
      <c r="N226" s="46">
        <v>126</v>
      </c>
      <c r="O226" s="46">
        <v>64</v>
      </c>
      <c r="P226" s="46">
        <v>0.36049563571995363</v>
      </c>
      <c r="Q226" s="46">
        <v>0.49880974180553012</v>
      </c>
      <c r="R226" s="46">
        <v>4.2402698743073675E-2</v>
      </c>
      <c r="S226" s="51"/>
      <c r="T226" s="315">
        <f t="shared" si="254"/>
        <v>54.143920180687303</v>
      </c>
      <c r="U226" s="315">
        <f t="shared" ref="U226:U289" si="287">IF(T226&lt;&gt;"",T226-T225,"")</f>
        <v>-0.32455096265631056</v>
      </c>
      <c r="V226" s="350">
        <f t="shared" si="255"/>
        <v>7.4507199842913693E-6</v>
      </c>
      <c r="W226" s="350">
        <f t="shared" si="222"/>
        <v>1.0309394465226731E-5</v>
      </c>
      <c r="X226" s="350">
        <f t="shared" si="256"/>
        <v>1.2719938778310466E-5</v>
      </c>
      <c r="Y226" s="360">
        <f t="shared" si="257"/>
        <v>54.101517481944228</v>
      </c>
      <c r="Z226" s="350">
        <f t="shared" si="258"/>
        <v>7.458347582810421E-6</v>
      </c>
      <c r="AA226" s="350">
        <f t="shared" si="259"/>
        <v>1.0303877612721937E-5</v>
      </c>
      <c r="AB226" s="350">
        <f t="shared" si="260"/>
        <v>7.458347582810421E-6</v>
      </c>
      <c r="AC226" s="350">
        <f t="shared" si="261"/>
        <v>1.0303877612721937E-5</v>
      </c>
      <c r="AD226" s="354">
        <f t="shared" si="223"/>
        <v>54.101517481944235</v>
      </c>
      <c r="AE226" s="354" t="str">
        <f t="shared" si="221"/>
        <v/>
      </c>
      <c r="AF226" s="354" t="str">
        <f t="shared" si="221"/>
        <v/>
      </c>
      <c r="AG226" s="354">
        <f t="shared" si="221"/>
        <v>54.101517481944235</v>
      </c>
      <c r="AH226" s="354" t="str">
        <f t="shared" si="221"/>
        <v/>
      </c>
      <c r="AI226" s="348">
        <f t="shared" ref="AI226:AI289" si="288">IF(AD226&lt;&gt;"",AD226-AD225,"")</f>
        <v>-0.31627275594750159</v>
      </c>
      <c r="AJ226" s="355">
        <f t="shared" si="262"/>
        <v>1.2719938778310466E-5</v>
      </c>
      <c r="AK226" s="359">
        <f t="shared" si="263"/>
        <v>170.03231003590145</v>
      </c>
      <c r="AL226" s="355">
        <f t="shared" si="264"/>
        <v>-2.3967689964098553</v>
      </c>
      <c r="AM226" s="335">
        <f t="shared" si="265"/>
        <v>-19.041938627514863</v>
      </c>
      <c r="AN226" s="351">
        <f t="shared" si="224"/>
        <v>2.1738649159451704</v>
      </c>
      <c r="AQ226" s="266">
        <f t="shared" si="225"/>
        <v>27.313620954506355</v>
      </c>
      <c r="AR226" s="283">
        <f t="shared" si="226"/>
        <v>9.9011319822775832</v>
      </c>
      <c r="BL226" s="258">
        <v>0.85222715139389038</v>
      </c>
      <c r="BM226" s="260">
        <v>26.014114379882813</v>
      </c>
      <c r="BN226">
        <v>3.9262454509735107</v>
      </c>
      <c r="BO226" s="258">
        <v>3.7008605003356934</v>
      </c>
      <c r="BP226" s="258">
        <v>129.75811767578125</v>
      </c>
      <c r="BQ226" s="260">
        <v>26.149822235107422</v>
      </c>
      <c r="BR226" s="258">
        <v>46.543701171875</v>
      </c>
      <c r="BT226" s="258">
        <v>55.616081237792969</v>
      </c>
      <c r="BU226" s="258">
        <v>19.226367950439453</v>
      </c>
      <c r="BV226" s="258">
        <v>4.8745861053466797</v>
      </c>
      <c r="BW226" s="258">
        <v>99.895729064941406</v>
      </c>
      <c r="BX226" s="258">
        <v>54.973495483398438</v>
      </c>
      <c r="BY226" s="258">
        <v>20.548816680908203</v>
      </c>
      <c r="BZ226" s="258">
        <v>3.7122149467468262</v>
      </c>
      <c r="CA226" s="258">
        <v>297.04229736328125</v>
      </c>
      <c r="CC226" s="283">
        <f t="shared" si="227"/>
        <v>23.210315704345703</v>
      </c>
      <c r="CD226" s="283">
        <f t="shared" si="228"/>
        <v>24.617889404296875</v>
      </c>
      <c r="CF226" s="283">
        <f t="shared" si="266"/>
        <v>27.313620954506355</v>
      </c>
      <c r="CG226" s="272">
        <f t="shared" si="229"/>
        <v>25.291387514946457</v>
      </c>
      <c r="CH226" s="283">
        <f t="shared" si="267"/>
        <v>18.389476904558084</v>
      </c>
      <c r="CI226" s="272">
        <f t="shared" si="230"/>
        <v>25.141848186627527</v>
      </c>
      <c r="CJ226" s="283">
        <f t="shared" si="268"/>
        <v>4.7391267336467341E-2</v>
      </c>
      <c r="CK226" s="283">
        <f t="shared" si="269"/>
        <v>18.368830009943682</v>
      </c>
      <c r="CL226" s="283">
        <f t="shared" si="270"/>
        <v>0.87117443090779478</v>
      </c>
      <c r="CM226" s="283">
        <f t="shared" si="271"/>
        <v>24.165366592352282</v>
      </c>
      <c r="CN226" s="283">
        <f t="shared" si="272"/>
        <v>0.87117443090779478</v>
      </c>
      <c r="CO226" s="283">
        <f t="shared" si="231"/>
        <v>-2.82875303879527</v>
      </c>
      <c r="CP226" s="268">
        <f t="shared" si="232"/>
        <v>194</v>
      </c>
      <c r="CQ226" s="283">
        <f t="shared" si="273"/>
        <v>19.117124696120474</v>
      </c>
      <c r="CR226" s="283">
        <f t="shared" si="274"/>
        <v>27.66950836214448</v>
      </c>
      <c r="CS226" s="283">
        <f t="shared" si="275"/>
        <v>1.5089820658683233</v>
      </c>
      <c r="CT226" s="283">
        <f t="shared" si="276"/>
        <v>-2.303320202684688</v>
      </c>
      <c r="CU226" s="283">
        <f t="shared" si="233"/>
        <v>-0.52543283611055358</v>
      </c>
      <c r="CV226" s="283">
        <f t="shared" si="277"/>
        <v>19.347456716388944</v>
      </c>
      <c r="CW226" s="283">
        <f t="shared" si="278"/>
        <v>18.377249303550165</v>
      </c>
      <c r="CX226" s="283">
        <f t="shared" si="279"/>
        <v>0.67049896229612171</v>
      </c>
      <c r="CZ226" s="283">
        <f t="shared" si="234"/>
        <v>8064</v>
      </c>
      <c r="DA226" s="283">
        <f t="shared" si="235"/>
        <v>1.2584906713972957E+22</v>
      </c>
      <c r="DB226" s="283">
        <f t="shared" si="236"/>
        <v>1.0484251679127213E+22</v>
      </c>
      <c r="DC226" s="286">
        <f t="shared" si="280"/>
        <v>1.5606283127446623E+18</v>
      </c>
      <c r="DD226" s="286">
        <f t="shared" si="237"/>
        <v>1.3001304165584343E+18</v>
      </c>
      <c r="DE226" s="282">
        <f t="shared" si="281"/>
        <v>8.9286401569571797E-5</v>
      </c>
      <c r="DF226" s="282">
        <f t="shared" si="238"/>
        <v>7.1224445643444464E-5</v>
      </c>
      <c r="DG226" s="283">
        <f t="shared" si="282"/>
        <v>38.579632106145453</v>
      </c>
      <c r="DH226" s="283">
        <f t="shared" si="283"/>
        <v>1.1421463637581134E-4</v>
      </c>
      <c r="DL226" s="258">
        <v>51.498832702636719</v>
      </c>
      <c r="DM226" s="258">
        <v>8.9519596099853516</v>
      </c>
      <c r="DN226" s="258">
        <v>4256</v>
      </c>
      <c r="DO226" s="258">
        <v>1.7407650956980504E+22</v>
      </c>
      <c r="DP226" s="258">
        <v>8.057314879813111E+21</v>
      </c>
      <c r="DR226" s="50">
        <v>61</v>
      </c>
      <c r="DS226" s="46">
        <v>0.11402759125869857</v>
      </c>
      <c r="DT226" s="46">
        <v>9.6081064583078996E-2</v>
      </c>
      <c r="DU226" s="46">
        <v>0.11219631302649249</v>
      </c>
      <c r="DV226" s="51">
        <v>9.351727505799047E-2</v>
      </c>
      <c r="DW226" s="287">
        <f t="shared" si="284"/>
        <v>0.14911023620019728</v>
      </c>
      <c r="DX226" s="287">
        <f t="shared" si="239"/>
        <v>58.759451999808427</v>
      </c>
      <c r="DY226" s="281">
        <f t="shared" si="240"/>
        <v>40.215573424194091</v>
      </c>
      <c r="DZ226" s="287">
        <f t="shared" si="241"/>
        <v>40.117904777423611</v>
      </c>
      <c r="EA226" s="287">
        <f t="shared" si="242"/>
        <v>40.296840389589711</v>
      </c>
      <c r="EB226" s="287">
        <f t="shared" si="243"/>
        <v>39.93078102283733</v>
      </c>
      <c r="EC226" s="287">
        <f t="shared" si="244"/>
        <v>39.466464077589308</v>
      </c>
      <c r="ED226" s="287">
        <f t="shared" si="285"/>
        <v>-1.5246115711394239</v>
      </c>
      <c r="EE226" s="287">
        <f t="shared" si="245"/>
        <v>-0.1789356121661001</v>
      </c>
      <c r="EF226" s="287">
        <f t="shared" si="246"/>
        <v>0.18712375458628117</v>
      </c>
      <c r="EG226" s="287">
        <f t="shared" si="247"/>
        <v>0.18712375458628117</v>
      </c>
      <c r="EH226" s="281">
        <f t="shared" si="286"/>
        <v>-8.1266965395620616E-2</v>
      </c>
      <c r="EI226" s="281">
        <f t="shared" si="248"/>
        <v>0.28479240135676065</v>
      </c>
      <c r="EJ226" s="281">
        <f t="shared" si="249"/>
        <v>0.7491093466047829</v>
      </c>
    </row>
    <row r="227" spans="3:140" x14ac:dyDescent="0.25">
      <c r="C227" s="50">
        <f t="shared" si="250"/>
        <v>195</v>
      </c>
      <c r="D227" s="51">
        <v>9.6770807872867106</v>
      </c>
      <c r="E227" s="260">
        <f t="shared" si="251"/>
        <v>19.714887333818218</v>
      </c>
      <c r="F227" s="265">
        <f t="shared" si="252"/>
        <v>12.028282067365772</v>
      </c>
      <c r="G227" s="265">
        <f t="shared" si="253"/>
        <v>4.669679796020545E-3</v>
      </c>
      <c r="H227" s="50">
        <v>23.12730598449707</v>
      </c>
      <c r="I227" s="216">
        <v>28.178327560424805</v>
      </c>
      <c r="J227" s="50">
        <v>8704</v>
      </c>
      <c r="K227" s="46">
        <v>6</v>
      </c>
      <c r="L227" s="46">
        <v>1.35049521134279E+22</v>
      </c>
      <c r="M227" s="46">
        <v>1.1310909011720187E+22</v>
      </c>
      <c r="N227" s="46">
        <v>136</v>
      </c>
      <c r="O227" s="46">
        <v>64</v>
      </c>
      <c r="P227" s="46">
        <v>0.32527620093999876</v>
      </c>
      <c r="Q227" s="46">
        <v>0.45669291338582679</v>
      </c>
      <c r="R227" s="46">
        <v>0.12214977023394058</v>
      </c>
      <c r="S227" s="51"/>
      <c r="T227" s="315">
        <f t="shared" si="254"/>
        <v>54.539906645450202</v>
      </c>
      <c r="U227" s="315">
        <f t="shared" si="287"/>
        <v>0.395986464762899</v>
      </c>
      <c r="V227" s="350">
        <f t="shared" si="255"/>
        <v>6.2284811760875994E-6</v>
      </c>
      <c r="W227" s="350">
        <f t="shared" si="222"/>
        <v>8.7448857495754206E-6</v>
      </c>
      <c r="X227" s="350">
        <f t="shared" si="256"/>
        <v>1.0736247227686443E-5</v>
      </c>
      <c r="Y227" s="360">
        <f t="shared" si="257"/>
        <v>54.417756875216263</v>
      </c>
      <c r="Z227" s="350">
        <f t="shared" si="258"/>
        <v>6.2471103665181195E-6</v>
      </c>
      <c r="AA227" s="350">
        <f t="shared" si="259"/>
        <v>8.7315872899803664E-6</v>
      </c>
      <c r="AB227" s="350">
        <f t="shared" si="260"/>
        <v>6.2471103665181195E-6</v>
      </c>
      <c r="AC227" s="350">
        <f t="shared" si="261"/>
        <v>8.7315872899803664E-6</v>
      </c>
      <c r="AD227" s="354">
        <f t="shared" si="223"/>
        <v>54.417756875216263</v>
      </c>
      <c r="AE227" s="354" t="str">
        <f t="shared" si="221"/>
        <v/>
      </c>
      <c r="AF227" s="354" t="str">
        <f t="shared" si="221"/>
        <v/>
      </c>
      <c r="AG227" s="354">
        <f t="shared" si="221"/>
        <v>54.417756875216263</v>
      </c>
      <c r="AH227" s="354" t="str">
        <f t="shared" si="221"/>
        <v/>
      </c>
      <c r="AI227" s="348">
        <f t="shared" si="288"/>
        <v>0.31623939327202777</v>
      </c>
      <c r="AJ227" s="355">
        <f t="shared" si="262"/>
        <v>1.0736247227686443E-5</v>
      </c>
      <c r="AK227" s="359">
        <f t="shared" si="263"/>
        <v>180.7741366285004</v>
      </c>
      <c r="AL227" s="355">
        <f t="shared" si="264"/>
        <v>-1.4225863371499599</v>
      </c>
      <c r="AM227" s="335">
        <f t="shared" si="265"/>
        <v>-20.514588976133929</v>
      </c>
      <c r="AN227" s="351">
        <f t="shared" si="224"/>
        <v>0.70121456732610565</v>
      </c>
      <c r="AQ227" s="266">
        <f t="shared" si="225"/>
        <v>27.28250092674077</v>
      </c>
      <c r="AR227" s="283">
        <f t="shared" si="226"/>
        <v>13.124049070218938</v>
      </c>
      <c r="BL227" s="258">
        <v>0.20093196630477905</v>
      </c>
      <c r="BM227" s="260">
        <v>40.847438812255859</v>
      </c>
      <c r="BN227">
        <v>6.4702253341674805</v>
      </c>
      <c r="BO227" s="258">
        <v>4.1176652908325195</v>
      </c>
      <c r="BP227" s="258">
        <v>129.70632934570312</v>
      </c>
      <c r="BQ227" s="260">
        <v>19.474952697753906</v>
      </c>
      <c r="BR227" s="258">
        <v>37.710353851318359</v>
      </c>
      <c r="BT227" s="258">
        <v>55.168811798095703</v>
      </c>
      <c r="BU227" s="258">
        <v>19.836729049682617</v>
      </c>
      <c r="BV227" s="258">
        <v>4.7874264717102051</v>
      </c>
      <c r="BW227" s="258">
        <v>99.895729064941406</v>
      </c>
      <c r="BX227" s="258">
        <v>54.502784729003906</v>
      </c>
      <c r="BY227" s="258">
        <v>21.260904312133789</v>
      </c>
      <c r="BZ227" s="258">
        <v>3.7124590873718262</v>
      </c>
      <c r="CA227" s="258">
        <v>302.94244384765625</v>
      </c>
      <c r="CC227" s="283">
        <f t="shared" si="227"/>
        <v>23.12730598449707</v>
      </c>
      <c r="CD227" s="283">
        <f t="shared" si="228"/>
        <v>28.178327560424805</v>
      </c>
      <c r="CF227" s="283">
        <f t="shared" si="266"/>
        <v>27.28250092674077</v>
      </c>
      <c r="CG227" s="272">
        <f t="shared" si="229"/>
        <v>25.292918850604917</v>
      </c>
      <c r="CH227" s="283">
        <f t="shared" si="267"/>
        <v>18.392719283336778</v>
      </c>
      <c r="CI227" s="272">
        <f t="shared" si="230"/>
        <v>25.622907569401534</v>
      </c>
      <c r="CJ227" s="283">
        <f t="shared" si="268"/>
        <v>4.8298042910185295E-2</v>
      </c>
      <c r="CK227" s="283">
        <f t="shared" si="269"/>
        <v>18.37127109631059</v>
      </c>
      <c r="CL227" s="283">
        <f t="shared" si="270"/>
        <v>0.88798701651071366</v>
      </c>
      <c r="CM227" s="283">
        <f t="shared" si="271"/>
        <v>24.167807678719189</v>
      </c>
      <c r="CN227" s="283">
        <f t="shared" si="272"/>
        <v>0.88798701651071366</v>
      </c>
      <c r="CO227" s="283">
        <f t="shared" si="231"/>
        <v>-0.1623350752412307</v>
      </c>
      <c r="CP227" s="268">
        <f t="shared" si="232"/>
        <v>195</v>
      </c>
      <c r="CQ227" s="283">
        <f t="shared" si="273"/>
        <v>19.483766492475876</v>
      </c>
      <c r="CR227" s="283">
        <f t="shared" si="274"/>
        <v>27.670604213774524</v>
      </c>
      <c r="CS227" s="283">
        <f t="shared" si="275"/>
        <v>1.5087160534667621</v>
      </c>
      <c r="CT227" s="283">
        <f t="shared" si="276"/>
        <v>4.2202038001363462E-2</v>
      </c>
      <c r="CU227" s="283">
        <f t="shared" si="233"/>
        <v>-0.20453711324262258</v>
      </c>
      <c r="CV227" s="283">
        <f t="shared" si="277"/>
        <v>19.479546288675738</v>
      </c>
      <c r="CW227" s="283">
        <f t="shared" si="278"/>
        <v>18.380321984406066</v>
      </c>
      <c r="CX227" s="283">
        <f t="shared" si="279"/>
        <v>0.67519359089644737</v>
      </c>
      <c r="CZ227" s="283">
        <f t="shared" si="234"/>
        <v>8704</v>
      </c>
      <c r="DA227" s="283">
        <f t="shared" si="235"/>
        <v>1.35049521134279E+22</v>
      </c>
      <c r="DB227" s="283">
        <f t="shared" si="236"/>
        <v>1.1310909011720187E+22</v>
      </c>
      <c r="DC227" s="286">
        <f t="shared" si="280"/>
        <v>1.5515799762669921E+18</v>
      </c>
      <c r="DD227" s="286">
        <f t="shared" si="237"/>
        <v>1.2995070096185876E+18</v>
      </c>
      <c r="DE227" s="282">
        <f t="shared" si="281"/>
        <v>8.8802371651017478E-5</v>
      </c>
      <c r="DF227" s="282">
        <f t="shared" si="238"/>
        <v>7.1191097236136125E-5</v>
      </c>
      <c r="DG227" s="283">
        <f t="shared" si="282"/>
        <v>38.718458096882941</v>
      </c>
      <c r="DH227" s="283">
        <f t="shared" si="283"/>
        <v>1.1381578772969249E-4</v>
      </c>
      <c r="DL227" s="258">
        <v>51.272266387939453</v>
      </c>
      <c r="DM227" s="258">
        <v>10.070954322814941</v>
      </c>
      <c r="DN227" s="258">
        <v>4256</v>
      </c>
      <c r="DO227" s="258">
        <v>1.7328098159283273E+22</v>
      </c>
      <c r="DP227" s="258">
        <v>8.0668266273638669E+21</v>
      </c>
      <c r="DR227" s="50">
        <v>60</v>
      </c>
      <c r="DS227" s="46">
        <v>0.11256256867293371</v>
      </c>
      <c r="DT227" s="46">
        <v>9.4982297643755348E-2</v>
      </c>
      <c r="DU227" s="46">
        <v>0.11060920522524723</v>
      </c>
      <c r="DV227" s="51">
        <v>9.119765596386277E-2</v>
      </c>
      <c r="DW227" s="287">
        <f t="shared" si="284"/>
        <v>0.14728193620378519</v>
      </c>
      <c r="DX227" s="287">
        <f t="shared" si="239"/>
        <v>58.038978955045827</v>
      </c>
      <c r="DY227" s="281">
        <f t="shared" si="240"/>
        <v>40.190957994321067</v>
      </c>
      <c r="DZ227" s="287">
        <f t="shared" si="241"/>
        <v>40.158268315455182</v>
      </c>
      <c r="EA227" s="287">
        <f t="shared" si="242"/>
        <v>40.284110856005064</v>
      </c>
      <c r="EB227" s="287">
        <f t="shared" si="243"/>
        <v>39.909416900137614</v>
      </c>
      <c r="EC227" s="287">
        <f t="shared" si="244"/>
        <v>39.431503019169817</v>
      </c>
      <c r="ED227" s="287">
        <f t="shared" si="285"/>
        <v>-1.4842480331078534</v>
      </c>
      <c r="EE227" s="287">
        <f t="shared" si="245"/>
        <v>-0.12584254054988264</v>
      </c>
      <c r="EF227" s="287">
        <f t="shared" si="246"/>
        <v>0.24885141531756716</v>
      </c>
      <c r="EG227" s="287">
        <f t="shared" si="247"/>
        <v>0.24885141531756716</v>
      </c>
      <c r="EH227" s="281">
        <f t="shared" si="286"/>
        <v>-9.3152861683996946E-2</v>
      </c>
      <c r="EI227" s="281">
        <f t="shared" si="248"/>
        <v>0.28154109418345286</v>
      </c>
      <c r="EJ227" s="281">
        <f t="shared" si="249"/>
        <v>0.75945497515125027</v>
      </c>
    </row>
    <row r="228" spans="3:140" x14ac:dyDescent="0.25">
      <c r="C228" s="50">
        <f t="shared" si="250"/>
        <v>196</v>
      </c>
      <c r="D228" s="51">
        <v>10.452985744381726</v>
      </c>
      <c r="E228" s="260">
        <f t="shared" si="251"/>
        <v>20.384807162244822</v>
      </c>
      <c r="F228" s="265">
        <f t="shared" si="252"/>
        <v>12.032996458622961</v>
      </c>
      <c r="G228" s="265">
        <f t="shared" si="253"/>
        <v>4.7580999343012987E-3</v>
      </c>
      <c r="H228" s="50">
        <v>23.018905639648438</v>
      </c>
      <c r="I228" s="216">
        <v>29.500776290893555</v>
      </c>
      <c r="J228" s="50">
        <v>8832</v>
      </c>
      <c r="K228" s="46">
        <v>6</v>
      </c>
      <c r="L228" s="46">
        <v>1.3613904858100196E+22</v>
      </c>
      <c r="M228" s="46">
        <v>1.1453296990207261E+22</v>
      </c>
      <c r="N228" s="46">
        <v>138</v>
      </c>
      <c r="O228" s="46">
        <v>64</v>
      </c>
      <c r="P228" s="46">
        <v>0.32747360068363546</v>
      </c>
      <c r="Q228" s="46">
        <v>0.46200329609961543</v>
      </c>
      <c r="R228" s="46">
        <v>0.13728985237286906</v>
      </c>
      <c r="S228" s="51"/>
      <c r="T228" s="315">
        <f t="shared" si="254"/>
        <v>54.670518164924722</v>
      </c>
      <c r="U228" s="315">
        <f t="shared" si="287"/>
        <v>0.13061151947452032</v>
      </c>
      <c r="V228" s="350">
        <f t="shared" si="255"/>
        <v>6.1796799645915501E-6</v>
      </c>
      <c r="W228" s="350">
        <f t="shared" si="222"/>
        <v>8.7183593013967289E-6</v>
      </c>
      <c r="X228" s="350">
        <f t="shared" si="256"/>
        <v>1.0686357348181142E-5</v>
      </c>
      <c r="Y228" s="360">
        <f t="shared" si="257"/>
        <v>54.533228312551856</v>
      </c>
      <c r="Z228" s="350">
        <f t="shared" si="258"/>
        <v>6.2005527874560581E-6</v>
      </c>
      <c r="AA228" s="350">
        <f t="shared" si="259"/>
        <v>8.7035267853322536E-6</v>
      </c>
      <c r="AB228" s="350">
        <f t="shared" si="260"/>
        <v>6.2005527874560581E-6</v>
      </c>
      <c r="AC228" s="350">
        <f t="shared" si="261"/>
        <v>8.7035267853322536E-6</v>
      </c>
      <c r="AD228" s="354">
        <f t="shared" si="223"/>
        <v>54.533228312551856</v>
      </c>
      <c r="AE228" s="354" t="str">
        <f t="shared" si="221"/>
        <v/>
      </c>
      <c r="AF228" s="354" t="str">
        <f t="shared" si="221"/>
        <v/>
      </c>
      <c r="AG228" s="354">
        <f t="shared" si="221"/>
        <v>54.533228312551856</v>
      </c>
      <c r="AH228" s="354" t="str">
        <f t="shared" si="221"/>
        <v/>
      </c>
      <c r="AI228" s="348">
        <f t="shared" si="288"/>
        <v>0.11547143733559295</v>
      </c>
      <c r="AJ228" s="355">
        <f t="shared" si="262"/>
        <v>1.0686357348181142E-5</v>
      </c>
      <c r="AK228" s="359">
        <f t="shared" si="263"/>
        <v>184.69639989691677</v>
      </c>
      <c r="AL228" s="355">
        <f t="shared" si="264"/>
        <v>-1.1303600103083227</v>
      </c>
      <c r="AM228" s="335">
        <f t="shared" si="265"/>
        <v>-20.555045193239692</v>
      </c>
      <c r="AN228" s="351">
        <f t="shared" si="224"/>
        <v>0.66075835022034135</v>
      </c>
      <c r="AQ228" s="266">
        <f t="shared" si="225"/>
        <v>27.241693452809059</v>
      </c>
      <c r="AR228" s="283">
        <f t="shared" si="226"/>
        <v>14.108976732501112</v>
      </c>
      <c r="BL228" s="258">
        <v>1.1094403266906738</v>
      </c>
      <c r="BM228" s="260">
        <v>36.992855072021484</v>
      </c>
      <c r="BN228">
        <v>8.2649641036987305</v>
      </c>
      <c r="BO228" s="258">
        <v>4.0935845375061035</v>
      </c>
      <c r="BP228" s="258">
        <v>129.68060302734375</v>
      </c>
      <c r="BQ228" s="260">
        <v>106.36803436279297</v>
      </c>
      <c r="BR228" s="258">
        <v>32.856319427490234</v>
      </c>
      <c r="BT228" s="258">
        <v>54.994979858398437</v>
      </c>
      <c r="BU228" s="258">
        <v>19.429821014404297</v>
      </c>
      <c r="BV228" s="258">
        <v>4.7527580261230469</v>
      </c>
      <c r="BW228" s="258">
        <v>102.43890380859375</v>
      </c>
      <c r="BX228" s="258">
        <v>54.235202789306641</v>
      </c>
      <c r="BY228" s="258">
        <v>22.379898071289063</v>
      </c>
      <c r="BZ228" s="258">
        <v>3.7266194820404053</v>
      </c>
      <c r="CA228" s="258">
        <v>308.84259033203125</v>
      </c>
      <c r="CC228" s="283">
        <f t="shared" si="227"/>
        <v>23.018905639648438</v>
      </c>
      <c r="CD228" s="283">
        <f t="shared" si="228"/>
        <v>29.500776290893555</v>
      </c>
      <c r="CF228" s="283">
        <f t="shared" si="266"/>
        <v>27.241693452809059</v>
      </c>
      <c r="CG228" s="272">
        <f t="shared" si="229"/>
        <v>25.294517328982881</v>
      </c>
      <c r="CH228" s="283">
        <f t="shared" si="267"/>
        <v>18.396104436818572</v>
      </c>
      <c r="CI228" s="272">
        <f t="shared" si="230"/>
        <v>26.102544683247189</v>
      </c>
      <c r="CJ228" s="283">
        <f t="shared" si="268"/>
        <v>4.9202137570133211E-2</v>
      </c>
      <c r="CK228" s="283">
        <f t="shared" si="269"/>
        <v>18.373841820713601</v>
      </c>
      <c r="CL228" s="283">
        <f t="shared" si="270"/>
        <v>0.90476250902199595</v>
      </c>
      <c r="CM228" s="283">
        <f t="shared" si="271"/>
        <v>24.1703784031222</v>
      </c>
      <c r="CN228" s="283">
        <f t="shared" si="272"/>
        <v>0.90476250902199595</v>
      </c>
      <c r="CO228" s="283">
        <f t="shared" si="231"/>
        <v>2.4939623059298697</v>
      </c>
      <c r="CP228" s="268">
        <f t="shared" si="232"/>
        <v>196</v>
      </c>
      <c r="CQ228" s="283">
        <f t="shared" si="273"/>
        <v>19.849396230592987</v>
      </c>
      <c r="CR228" s="283">
        <f t="shared" si="274"/>
        <v>27.671750097677233</v>
      </c>
      <c r="CS228" s="283">
        <f t="shared" si="275"/>
        <v>1.5084384275477001</v>
      </c>
      <c r="CT228" s="283">
        <f t="shared" si="276"/>
        <v>2.3760421829550751</v>
      </c>
      <c r="CU228" s="283">
        <f t="shared" si="233"/>
        <v>0.11792012297479459</v>
      </c>
      <c r="CV228" s="283">
        <f t="shared" si="277"/>
        <v>19.611792012297478</v>
      </c>
      <c r="CW228" s="283">
        <f t="shared" si="278"/>
        <v>18.383535943586821</v>
      </c>
      <c r="CX228" s="283">
        <f t="shared" si="279"/>
        <v>0.67990047888446636</v>
      </c>
      <c r="CZ228" s="283">
        <f t="shared" si="234"/>
        <v>8832</v>
      </c>
      <c r="DA228" s="283">
        <f t="shared" si="235"/>
        <v>1.3613904858100196E+22</v>
      </c>
      <c r="DB228" s="283">
        <f t="shared" si="236"/>
        <v>1.1453296990207261E+22</v>
      </c>
      <c r="DC228" s="286">
        <f t="shared" si="280"/>
        <v>1.5414294449841708E+18</v>
      </c>
      <c r="DD228" s="286">
        <f t="shared" si="237"/>
        <v>1.2967954019709307E+18</v>
      </c>
      <c r="DE228" s="282">
        <f t="shared" si="281"/>
        <v>8.8259381141962917E-5</v>
      </c>
      <c r="DF228" s="282">
        <f t="shared" si="238"/>
        <v>7.1046043033953703E-5</v>
      </c>
      <c r="DG228" s="283">
        <f t="shared" si="282"/>
        <v>38.832978221664057</v>
      </c>
      <c r="DH228" s="283">
        <f t="shared" si="283"/>
        <v>1.1330162660061276E-4</v>
      </c>
      <c r="DL228" s="258">
        <v>51.145313262939453</v>
      </c>
      <c r="DM228" s="258">
        <v>9.9692277908325195</v>
      </c>
      <c r="DN228" s="258">
        <v>4512</v>
      </c>
      <c r="DO228" s="258">
        <v>1.8310978739528058E+22</v>
      </c>
      <c r="DP228" s="258">
        <v>8.5170493447663172E+21</v>
      </c>
      <c r="DR228" s="50">
        <v>59</v>
      </c>
      <c r="DS228" s="46">
        <v>0.1101208643633256</v>
      </c>
      <c r="DT228" s="46">
        <v>9.2418508118666823E-2</v>
      </c>
      <c r="DU228" s="46">
        <v>0.10792333048467831</v>
      </c>
      <c r="DV228" s="51">
        <v>8.8755951654254664E-2</v>
      </c>
      <c r="DW228" s="287">
        <f t="shared" si="284"/>
        <v>0.14376294867247971</v>
      </c>
      <c r="DX228" s="287">
        <f t="shared" si="239"/>
        <v>56.652261421743468</v>
      </c>
      <c r="DY228" s="281">
        <f t="shared" si="240"/>
        <v>40.164745114088227</v>
      </c>
      <c r="DZ228" s="287">
        <f t="shared" si="241"/>
        <v>40.004924962626433</v>
      </c>
      <c r="EA228" s="287">
        <f t="shared" si="242"/>
        <v>40.271313878073805</v>
      </c>
      <c r="EB228" s="287">
        <f t="shared" si="243"/>
        <v>39.88790697472988</v>
      </c>
      <c r="EC228" s="287">
        <f t="shared" si="244"/>
        <v>39.396262245437107</v>
      </c>
      <c r="ED228" s="287">
        <f t="shared" si="285"/>
        <v>-1.6375913859366023</v>
      </c>
      <c r="EE228" s="287">
        <f t="shared" si="245"/>
        <v>-0.2663889154473722</v>
      </c>
      <c r="EF228" s="287">
        <f t="shared" si="246"/>
        <v>0.11701798789655271</v>
      </c>
      <c r="EG228" s="287">
        <f t="shared" si="247"/>
        <v>0.11701798789655271</v>
      </c>
      <c r="EH228" s="281">
        <f t="shared" si="286"/>
        <v>-0.10656876398557813</v>
      </c>
      <c r="EI228" s="281">
        <f t="shared" si="248"/>
        <v>0.27683813935834678</v>
      </c>
      <c r="EJ228" s="281">
        <f t="shared" si="249"/>
        <v>0.76848286865111959</v>
      </c>
    </row>
    <row r="229" spans="3:140" x14ac:dyDescent="0.25">
      <c r="C229" s="50">
        <f t="shared" si="250"/>
        <v>197</v>
      </c>
      <c r="D229" s="51">
        <v>0.74957670223545847</v>
      </c>
      <c r="E229" s="260">
        <f t="shared" si="251"/>
        <v>-2.5036784063282091</v>
      </c>
      <c r="F229" s="265">
        <f t="shared" si="252"/>
        <v>12.03779626383499</v>
      </c>
      <c r="G229" s="265">
        <f t="shared" si="253"/>
        <v>4.8405099314999056E-3</v>
      </c>
      <c r="H229" s="50">
        <v>22.774761199951172</v>
      </c>
      <c r="I229" s="216">
        <v>33.468120574951172</v>
      </c>
      <c r="J229" s="50">
        <v>9024</v>
      </c>
      <c r="K229" s="46">
        <v>6</v>
      </c>
      <c r="L229" s="46">
        <v>1.3674434160695915E+22</v>
      </c>
      <c r="M229" s="46">
        <v>1.1682731870522467E+22</v>
      </c>
      <c r="N229" s="46">
        <v>141</v>
      </c>
      <c r="O229" s="46">
        <v>64</v>
      </c>
      <c r="P229" s="46">
        <v>0.31471647439418909</v>
      </c>
      <c r="Q229" s="46">
        <v>0.44363059268754196</v>
      </c>
      <c r="R229" s="46">
        <v>0.15949414298173414</v>
      </c>
      <c r="S229" s="51"/>
      <c r="T229" s="315">
        <f t="shared" si="254"/>
        <v>54.647686742366005</v>
      </c>
      <c r="U229" s="315">
        <f t="shared" si="287"/>
        <v>-2.2831422558716952E-2</v>
      </c>
      <c r="V229" s="350">
        <f t="shared" si="255"/>
        <v>5.8125826387815657E-6</v>
      </c>
      <c r="W229" s="350">
        <f t="shared" si="222"/>
        <v>8.1935319275920132E-6</v>
      </c>
      <c r="X229" s="350">
        <f t="shared" si="256"/>
        <v>1.0045898784137464E-5</v>
      </c>
      <c r="Y229" s="360">
        <f t="shared" si="257"/>
        <v>54.48819259938427</v>
      </c>
      <c r="Z229" s="350">
        <f t="shared" si="258"/>
        <v>5.835368406451051E-6</v>
      </c>
      <c r="AA229" s="350">
        <f t="shared" si="259"/>
        <v>8.1773197285007447E-6</v>
      </c>
      <c r="AB229" s="350">
        <f t="shared" si="260"/>
        <v>5.835368406451051E-6</v>
      </c>
      <c r="AC229" s="350">
        <f t="shared" si="261"/>
        <v>8.1773197285007447E-6</v>
      </c>
      <c r="AD229" s="354">
        <f t="shared" si="223"/>
        <v>54.488192599384263</v>
      </c>
      <c r="AE229" s="354" t="str">
        <f t="shared" si="221"/>
        <v/>
      </c>
      <c r="AF229" s="354" t="str">
        <f t="shared" si="221"/>
        <v/>
      </c>
      <c r="AG229" s="354">
        <f t="shared" si="221"/>
        <v>54.488192599384263</v>
      </c>
      <c r="AH229" s="354" t="str">
        <f t="shared" si="221"/>
        <v/>
      </c>
      <c r="AI229" s="348">
        <f t="shared" si="288"/>
        <v>-4.5035713167592917E-2</v>
      </c>
      <c r="AJ229" s="355">
        <f t="shared" si="262"/>
        <v>1.0045898784137464E-5</v>
      </c>
      <c r="AK229" s="359">
        <f t="shared" si="263"/>
        <v>183.16665429402087</v>
      </c>
      <c r="AL229" s="355">
        <f t="shared" si="264"/>
        <v>-1.3833345705979128</v>
      </c>
      <c r="AM229" s="335">
        <f t="shared" si="265"/>
        <v>-21.091863084644565</v>
      </c>
      <c r="AN229" s="351">
        <f t="shared" si="224"/>
        <v>0.12394045881546822</v>
      </c>
      <c r="AQ229" s="266">
        <f t="shared" si="225"/>
        <v>27.14907663927859</v>
      </c>
      <c r="AR229" s="283">
        <f t="shared" si="226"/>
        <v>17.738799948372154</v>
      </c>
      <c r="BL229" s="258">
        <v>0.94243526458740234</v>
      </c>
      <c r="BM229" s="260">
        <v>25.010431289672852</v>
      </c>
      <c r="BN229">
        <v>5.3258461952209473</v>
      </c>
      <c r="BO229" s="258">
        <v>4.3002691268920898</v>
      </c>
      <c r="BP229" s="258">
        <v>129.42958068847656</v>
      </c>
      <c r="BQ229" s="260">
        <v>99.144721984863281</v>
      </c>
      <c r="BR229" s="258">
        <v>57.359970092773438</v>
      </c>
      <c r="BT229" s="258">
        <v>54.785991668701172</v>
      </c>
      <c r="BU229" s="258">
        <v>19.735002517700195</v>
      </c>
      <c r="BV229" s="258">
        <v>4.8040285110473633</v>
      </c>
      <c r="BW229" s="258">
        <v>98.064643859863281</v>
      </c>
      <c r="BX229" s="258">
        <v>54.018402099609375</v>
      </c>
      <c r="BY229" s="258">
        <v>22.583353042602539</v>
      </c>
      <c r="BZ229" s="258">
        <v>3.7507896423339844</v>
      </c>
      <c r="CA229" s="258">
        <v>309.04605102539062</v>
      </c>
      <c r="CC229" s="283">
        <f t="shared" si="227"/>
        <v>22.774761199951172</v>
      </c>
      <c r="CD229" s="283">
        <f t="shared" si="228"/>
        <v>33.468120574951172</v>
      </c>
      <c r="CF229" s="283">
        <f t="shared" si="266"/>
        <v>27.14907663927859</v>
      </c>
      <c r="CG229" s="272">
        <f t="shared" si="229"/>
        <v>25.296176272950188</v>
      </c>
      <c r="CH229" s="283">
        <f t="shared" si="267"/>
        <v>18.399618299221473</v>
      </c>
      <c r="CI229" s="272">
        <f t="shared" si="230"/>
        <v>26.580752994881934</v>
      </c>
      <c r="CJ229" s="283">
        <f t="shared" si="268"/>
        <v>5.0103539001363585E-2</v>
      </c>
      <c r="CK229" s="283">
        <f t="shared" si="269"/>
        <v>18.376528254792873</v>
      </c>
      <c r="CL229" s="283">
        <f t="shared" si="270"/>
        <v>0.92150032981268337</v>
      </c>
      <c r="CM229" s="283">
        <f t="shared" si="271"/>
        <v>24.173064837201473</v>
      </c>
      <c r="CN229" s="283">
        <f t="shared" si="272"/>
        <v>0.92150032981268337</v>
      </c>
      <c r="CO229" s="283">
        <f t="shared" si="231"/>
        <v>5.140071071894198</v>
      </c>
      <c r="CP229" s="268">
        <f t="shared" si="232"/>
        <v>197</v>
      </c>
      <c r="CQ229" s="283">
        <f t="shared" si="273"/>
        <v>20.214007107189421</v>
      </c>
      <c r="CR229" s="283">
        <f t="shared" si="274"/>
        <v>27.672940955914758</v>
      </c>
      <c r="CS229" s="283">
        <f t="shared" si="275"/>
        <v>1.5081503539044618</v>
      </c>
      <c r="CT229" s="283">
        <f t="shared" si="276"/>
        <v>4.6982001355179364</v>
      </c>
      <c r="CU229" s="283">
        <f t="shared" si="233"/>
        <v>0.44187093637629005</v>
      </c>
      <c r="CV229" s="283">
        <f t="shared" si="277"/>
        <v>19.744187093637628</v>
      </c>
      <c r="CW229" s="283">
        <f t="shared" si="278"/>
        <v>18.386877125108299</v>
      </c>
      <c r="CX229" s="283">
        <f t="shared" si="279"/>
        <v>0.68461897666863258</v>
      </c>
      <c r="CZ229" s="283">
        <f t="shared" si="234"/>
        <v>9024</v>
      </c>
      <c r="DA229" s="283">
        <f t="shared" si="235"/>
        <v>1.3674434160695915E+22</v>
      </c>
      <c r="DB229" s="283">
        <f t="shared" si="236"/>
        <v>1.1682731870522467E+22</v>
      </c>
      <c r="DC229" s="286">
        <f t="shared" si="280"/>
        <v>1.5153406649707354E+18</v>
      </c>
      <c r="DD229" s="286">
        <f t="shared" si="237"/>
        <v>1.2946289750135713E+18</v>
      </c>
      <c r="DE229" s="282">
        <f t="shared" si="281"/>
        <v>8.6863793113572509E-5</v>
      </c>
      <c r="DF229" s="282">
        <f t="shared" si="238"/>
        <v>7.0930152619587216E-5</v>
      </c>
      <c r="DG229" s="283">
        <f t="shared" si="282"/>
        <v>39.233959301997416</v>
      </c>
      <c r="DH229" s="283">
        <f t="shared" si="283"/>
        <v>1.1214457233729799E-4</v>
      </c>
      <c r="DL229" s="258">
        <v>50.897262573242188</v>
      </c>
      <c r="DM229" s="258">
        <v>10.579588890075684</v>
      </c>
      <c r="DN229" s="258">
        <v>4512</v>
      </c>
      <c r="DO229" s="258">
        <v>1.8213555385826376E+22</v>
      </c>
      <c r="DP229" s="258">
        <v>8.4965846757934786E+21</v>
      </c>
      <c r="DR229" s="50">
        <v>58</v>
      </c>
      <c r="DS229" s="46">
        <v>0.10841167134659993</v>
      </c>
      <c r="DT229" s="46">
        <v>9.1319741179343175E-2</v>
      </c>
      <c r="DU229" s="46">
        <v>0.10670247832987426</v>
      </c>
      <c r="DV229" s="51">
        <v>8.7168843853009395E-2</v>
      </c>
      <c r="DW229" s="287">
        <f t="shared" si="284"/>
        <v>0.141747612372221</v>
      </c>
      <c r="DX229" s="287">
        <f t="shared" si="239"/>
        <v>55.858083506019895</v>
      </c>
      <c r="DY229" s="281">
        <f t="shared" si="240"/>
        <v>40.136818115499892</v>
      </c>
      <c r="DZ229" s="287">
        <f t="shared" si="241"/>
        <v>40.108854256218571</v>
      </c>
      <c r="EA229" s="287">
        <f t="shared" si="242"/>
        <v>40.258449455795947</v>
      </c>
      <c r="EB229" s="287">
        <f t="shared" si="243"/>
        <v>39.866251246614119</v>
      </c>
      <c r="EC229" s="287">
        <f t="shared" si="244"/>
        <v>39.360741756391171</v>
      </c>
      <c r="ED229" s="287">
        <f t="shared" si="285"/>
        <v>-1.5336620923444642</v>
      </c>
      <c r="EE229" s="287">
        <f t="shared" si="245"/>
        <v>-0.14959519957737655</v>
      </c>
      <c r="EF229" s="287">
        <f t="shared" si="246"/>
        <v>0.24260300960445136</v>
      </c>
      <c r="EG229" s="287">
        <f t="shared" si="247"/>
        <v>0.24260300960445136</v>
      </c>
      <c r="EH229" s="281">
        <f t="shared" si="286"/>
        <v>-0.12163134029605516</v>
      </c>
      <c r="EI229" s="281">
        <f t="shared" si="248"/>
        <v>0.27056686888577275</v>
      </c>
      <c r="EJ229" s="281">
        <f t="shared" si="249"/>
        <v>0.77607635910872119</v>
      </c>
    </row>
    <row r="230" spans="3:140" x14ac:dyDescent="0.25">
      <c r="C230" s="50">
        <f t="shared" si="250"/>
        <v>198</v>
      </c>
      <c r="D230" s="51">
        <v>4.1230972306357465</v>
      </c>
      <c r="E230" s="260">
        <f t="shared" si="251"/>
        <v>12.304471528579576</v>
      </c>
      <c r="F230" s="265">
        <f t="shared" si="252"/>
        <v>12.042675479822725</v>
      </c>
      <c r="G230" s="265">
        <f t="shared" si="253"/>
        <v>4.9169239954964051E-3</v>
      </c>
      <c r="H230" s="50">
        <v>22.471046447753906</v>
      </c>
      <c r="I230" s="216">
        <v>26.550697326660156</v>
      </c>
      <c r="J230" s="50">
        <v>9152</v>
      </c>
      <c r="K230" s="46">
        <v>6</v>
      </c>
      <c r="L230" s="46">
        <v>1.3900410223719937E+22</v>
      </c>
      <c r="M230" s="46">
        <v>1.1566861491267804E+22</v>
      </c>
      <c r="N230" s="46">
        <v>143</v>
      </c>
      <c r="O230" s="46">
        <v>64</v>
      </c>
      <c r="P230" s="46">
        <v>0.33528657754989927</v>
      </c>
      <c r="Q230" s="46">
        <v>0.46804614539461636</v>
      </c>
      <c r="R230" s="46">
        <v>0.17395978165462511</v>
      </c>
      <c r="S230" s="51"/>
      <c r="T230" s="315">
        <f t="shared" si="254"/>
        <v>54.383942257584955</v>
      </c>
      <c r="U230" s="315">
        <f t="shared" si="287"/>
        <v>-0.26374448478104995</v>
      </c>
      <c r="V230" s="350">
        <f t="shared" si="255"/>
        <v>6.1058890142391331E-6</v>
      </c>
      <c r="W230" s="350">
        <f t="shared" si="222"/>
        <v>8.5235676244648952E-6</v>
      </c>
      <c r="X230" s="350">
        <f t="shared" si="256"/>
        <v>1.048489798248091E-5</v>
      </c>
      <c r="Y230" s="360">
        <f t="shared" si="257"/>
        <v>54.209982475930332</v>
      </c>
      <c r="Z230" s="350">
        <f t="shared" si="258"/>
        <v>6.1317398399004226E-6</v>
      </c>
      <c r="AA230" s="350">
        <f t="shared" si="259"/>
        <v>8.504989843545388E-6</v>
      </c>
      <c r="AB230" s="350">
        <f t="shared" si="260"/>
        <v>6.1317398399004226E-6</v>
      </c>
      <c r="AC230" s="350">
        <f t="shared" si="261"/>
        <v>8.504989843545388E-6</v>
      </c>
      <c r="AD230" s="354">
        <f t="shared" si="223"/>
        <v>54.209982475930332</v>
      </c>
      <c r="AE230" s="354" t="str">
        <f t="shared" si="221"/>
        <v/>
      </c>
      <c r="AF230" s="354" t="str">
        <f t="shared" si="221"/>
        <v/>
      </c>
      <c r="AG230" s="354">
        <f t="shared" si="221"/>
        <v>54.209982475930332</v>
      </c>
      <c r="AH230" s="354" t="str">
        <f t="shared" si="221"/>
        <v/>
      </c>
      <c r="AI230" s="348">
        <f t="shared" si="288"/>
        <v>-0.27821012345393115</v>
      </c>
      <c r="AJ230" s="355">
        <f t="shared" si="262"/>
        <v>1.048489798248091E-5</v>
      </c>
      <c r="AK230" s="359">
        <f t="shared" si="263"/>
        <v>173.71658271525007</v>
      </c>
      <c r="AL230" s="355">
        <f t="shared" si="264"/>
        <v>-2.4283417284749929</v>
      </c>
      <c r="AM230" s="335">
        <f t="shared" si="265"/>
        <v>-20.72035486507216</v>
      </c>
      <c r="AN230" s="351">
        <f t="shared" si="224"/>
        <v>0.49544867838787321</v>
      </c>
      <c r="AQ230" s="266">
        <f t="shared" si="225"/>
        <v>27.032465948518759</v>
      </c>
      <c r="AR230" s="283">
        <f t="shared" si="226"/>
        <v>10.483855631894563</v>
      </c>
      <c r="BL230" s="258">
        <v>0.23213917016983032</v>
      </c>
      <c r="BM230" s="260">
        <v>21.519023895263672</v>
      </c>
      <c r="BN230">
        <v>9.3923673629760742</v>
      </c>
      <c r="BO230" s="258">
        <v>3.1643352508544922</v>
      </c>
      <c r="BP230" s="258">
        <v>129.30836486816406</v>
      </c>
      <c r="BQ230" s="260">
        <v>143.63748168945312</v>
      </c>
      <c r="BR230" s="258">
        <v>23.73052978515625</v>
      </c>
      <c r="BT230" s="258">
        <v>54.496925354003906</v>
      </c>
      <c r="BU230" s="258">
        <v>20.752269744873047</v>
      </c>
      <c r="BV230" s="258">
        <v>4.7329821586608887</v>
      </c>
      <c r="BW230" s="258">
        <v>100.40436553955078</v>
      </c>
      <c r="BX230" s="258">
        <v>53.807460784912109</v>
      </c>
      <c r="BY230" s="258">
        <v>21.871265411376953</v>
      </c>
      <c r="BZ230" s="258">
        <v>3.7249102592468262</v>
      </c>
      <c r="CA230" s="258">
        <v>306.19769287109375</v>
      </c>
      <c r="CC230" s="283">
        <f t="shared" si="227"/>
        <v>22.471046447753906</v>
      </c>
      <c r="CD230" s="283">
        <f t="shared" si="228"/>
        <v>26.550697326660156</v>
      </c>
      <c r="CF230" s="283">
        <f t="shared" si="266"/>
        <v>27.032465948518759</v>
      </c>
      <c r="CG230" s="272">
        <f t="shared" si="229"/>
        <v>25.297889016876152</v>
      </c>
      <c r="CH230" s="283">
        <f t="shared" si="267"/>
        <v>18.403246821233353</v>
      </c>
      <c r="CI230" s="272">
        <f t="shared" si="230"/>
        <v>27.057526134739632</v>
      </c>
      <c r="CJ230" s="283">
        <f t="shared" si="268"/>
        <v>5.1002235197527113E-2</v>
      </c>
      <c r="CK230" s="283">
        <f t="shared" si="269"/>
        <v>18.379316488845841</v>
      </c>
      <c r="CL230" s="283">
        <f t="shared" si="270"/>
        <v>0.93819985401559369</v>
      </c>
      <c r="CM230" s="283">
        <f t="shared" si="271"/>
        <v>24.175853071254441</v>
      </c>
      <c r="CN230" s="283">
        <f t="shared" si="272"/>
        <v>0.93819985401559369</v>
      </c>
      <c r="CO230" s="283">
        <f t="shared" si="231"/>
        <v>7.7759216961240156</v>
      </c>
      <c r="CP230" s="268">
        <f t="shared" si="232"/>
        <v>198</v>
      </c>
      <c r="CQ230" s="283">
        <f t="shared" si="273"/>
        <v>20.577592169612402</v>
      </c>
      <c r="CR230" s="283">
        <f t="shared" si="274"/>
        <v>27.674171738530188</v>
      </c>
      <c r="CS230" s="283">
        <f t="shared" si="275"/>
        <v>1.5078529956823217</v>
      </c>
      <c r="CT230" s="283">
        <f t="shared" si="276"/>
        <v>7.0086751162555174</v>
      </c>
      <c r="CU230" s="283">
        <f t="shared" si="233"/>
        <v>0.76724657986846978</v>
      </c>
      <c r="CV230" s="283">
        <f t="shared" si="277"/>
        <v>19.876724657986848</v>
      </c>
      <c r="CW230" s="283">
        <f t="shared" si="278"/>
        <v>18.390331490246915</v>
      </c>
      <c r="CX230" s="283">
        <f t="shared" si="279"/>
        <v>0.68934841848534911</v>
      </c>
      <c r="CZ230" s="283">
        <f t="shared" si="234"/>
        <v>9152</v>
      </c>
      <c r="DA230" s="283">
        <f t="shared" si="235"/>
        <v>1.3900410223719937E+22</v>
      </c>
      <c r="DB230" s="283">
        <f t="shared" si="236"/>
        <v>1.1566861491267804E+22</v>
      </c>
      <c r="DC230" s="286">
        <f t="shared" si="280"/>
        <v>1.5188385296896786E+18</v>
      </c>
      <c r="DD230" s="286">
        <f t="shared" si="237"/>
        <v>1.2638616139934226E+18</v>
      </c>
      <c r="DE230" s="282">
        <f t="shared" si="281"/>
        <v>8.705090719572478E-5</v>
      </c>
      <c r="DF230" s="282">
        <f t="shared" si="238"/>
        <v>6.9284289505912593E-5</v>
      </c>
      <c r="DG230" s="283">
        <f t="shared" si="282"/>
        <v>38.516472429171699</v>
      </c>
      <c r="DH230" s="283">
        <f t="shared" si="283"/>
        <v>1.1125723893723859E-4</v>
      </c>
      <c r="DL230" s="258">
        <v>50.733196258544922</v>
      </c>
      <c r="DM230" s="258">
        <v>10.681315422058105</v>
      </c>
      <c r="DN230" s="258">
        <v>4512</v>
      </c>
      <c r="DO230" s="258">
        <v>1.8150720205036534E+22</v>
      </c>
      <c r="DP230" s="258">
        <v>8.4738141286265174E+21</v>
      </c>
      <c r="DR230" s="50">
        <v>57</v>
      </c>
      <c r="DS230" s="46">
        <v>0.10645830789891345</v>
      </c>
      <c r="DT230" s="46">
        <v>8.936637773165669E-2</v>
      </c>
      <c r="DU230" s="46">
        <v>0.10523745574410939</v>
      </c>
      <c r="DV230" s="51">
        <v>8.521548040532291E-2</v>
      </c>
      <c r="DW230" s="287">
        <f t="shared" si="284"/>
        <v>0.13899539844749179</v>
      </c>
      <c r="DX230" s="287">
        <f t="shared" si="239"/>
        <v>54.77352629435935</v>
      </c>
      <c r="DY230" s="281">
        <f t="shared" si="240"/>
        <v>40.107055172595111</v>
      </c>
      <c r="DZ230" s="287">
        <f t="shared" si="241"/>
        <v>40.011762840966625</v>
      </c>
      <c r="EA230" s="287">
        <f t="shared" si="242"/>
        <v>40.245517589171492</v>
      </c>
      <c r="EB230" s="287">
        <f t="shared" si="243"/>
        <v>39.844449715790333</v>
      </c>
      <c r="EC230" s="287">
        <f t="shared" si="244"/>
        <v>39.324941552032016</v>
      </c>
      <c r="ED230" s="287">
        <f t="shared" si="285"/>
        <v>-1.6307535075964097</v>
      </c>
      <c r="EE230" s="287">
        <f t="shared" si="245"/>
        <v>-0.2337547482048663</v>
      </c>
      <c r="EF230" s="287">
        <f t="shared" si="246"/>
        <v>0.16731312517629249</v>
      </c>
      <c r="EG230" s="287">
        <f t="shared" si="247"/>
        <v>0.16731312517629249</v>
      </c>
      <c r="EH230" s="281">
        <f t="shared" si="286"/>
        <v>-0.13846241657638103</v>
      </c>
      <c r="EI230" s="281">
        <f t="shared" si="248"/>
        <v>0.26260545680477776</v>
      </c>
      <c r="EJ230" s="281">
        <f t="shared" si="249"/>
        <v>0.78211362056309497</v>
      </c>
    </row>
    <row r="231" spans="3:140" x14ac:dyDescent="0.25">
      <c r="C231" s="50">
        <f t="shared" si="250"/>
        <v>199</v>
      </c>
      <c r="D231" s="51">
        <v>3.5521280137434634</v>
      </c>
      <c r="E231" s="260">
        <f t="shared" si="251"/>
        <v>11.009772175130069</v>
      </c>
      <c r="F231" s="265">
        <f t="shared" si="252"/>
        <v>12.047628118463955</v>
      </c>
      <c r="G231" s="265">
        <f t="shared" si="253"/>
        <v>4.9873580293321252E-3</v>
      </c>
      <c r="H231" s="50">
        <v>22.517921447753906</v>
      </c>
      <c r="I231" s="216">
        <v>24.109254837036133</v>
      </c>
      <c r="J231" s="50">
        <v>8512</v>
      </c>
      <c r="K231" s="46">
        <v>6</v>
      </c>
      <c r="L231" s="46">
        <v>1.2943470773159032E+22</v>
      </c>
      <c r="M231" s="46">
        <v>1.0669298404205556E+22</v>
      </c>
      <c r="N231" s="46">
        <v>133</v>
      </c>
      <c r="O231" s="46">
        <v>64</v>
      </c>
      <c r="P231" s="46">
        <v>0.31288530794115854</v>
      </c>
      <c r="Q231" s="46">
        <v>0.43233839956052006</v>
      </c>
      <c r="R231" s="46">
        <v>9.8933814426019562E-2</v>
      </c>
      <c r="S231" s="51"/>
      <c r="T231" s="315">
        <f t="shared" si="254"/>
        <v>54.10656593335144</v>
      </c>
      <c r="U231" s="315">
        <f t="shared" si="287"/>
        <v>-0.27737632423351499</v>
      </c>
      <c r="V231" s="350">
        <f t="shared" si="255"/>
        <v>6.1263570633842134E-6</v>
      </c>
      <c r="W231" s="350">
        <f t="shared" si="222"/>
        <v>8.4652725477858718E-6</v>
      </c>
      <c r="X231" s="350">
        <f t="shared" si="256"/>
        <v>1.0449549759505178E-5</v>
      </c>
      <c r="Y231" s="360">
        <f t="shared" si="257"/>
        <v>54.007632118925422</v>
      </c>
      <c r="Z231" s="350">
        <f t="shared" si="258"/>
        <v>6.1409650852715262E-6</v>
      </c>
      <c r="AA231" s="350">
        <f t="shared" si="259"/>
        <v>8.4546814249769823E-6</v>
      </c>
      <c r="AB231" s="350">
        <f t="shared" si="260"/>
        <v>6.1409650852715262E-6</v>
      </c>
      <c r="AC231" s="350">
        <f t="shared" si="261"/>
        <v>8.4546814249769823E-6</v>
      </c>
      <c r="AD231" s="354">
        <f t="shared" si="223"/>
        <v>54.007632118925422</v>
      </c>
      <c r="AE231" s="354" t="str">
        <f t="shared" si="221"/>
        <v/>
      </c>
      <c r="AF231" s="354" t="str">
        <f t="shared" si="221"/>
        <v/>
      </c>
      <c r="AG231" s="354">
        <f t="shared" si="221"/>
        <v>54.007632118925422</v>
      </c>
      <c r="AH231" s="354" t="str">
        <f t="shared" si="221"/>
        <v/>
      </c>
      <c r="AI231" s="348">
        <f t="shared" si="288"/>
        <v>-0.20235035700491011</v>
      </c>
      <c r="AJ231" s="355">
        <f t="shared" si="262"/>
        <v>1.0449549759505178E-5</v>
      </c>
      <c r="AK231" s="359">
        <f t="shared" si="263"/>
        <v>166.84326935789886</v>
      </c>
      <c r="AL231" s="355">
        <f t="shared" si="264"/>
        <v>-3.2156730642101139</v>
      </c>
      <c r="AM231" s="335">
        <f t="shared" si="265"/>
        <v>-20.749687480791966</v>
      </c>
      <c r="AN231" s="351">
        <f t="shared" si="224"/>
        <v>0.4661160626680671</v>
      </c>
      <c r="AQ231" s="266">
        <f t="shared" si="225"/>
        <v>27.050565995848789</v>
      </c>
      <c r="AR231" s="283">
        <f t="shared" si="226"/>
        <v>7.7048920740839648</v>
      </c>
      <c r="BL231" s="258">
        <v>1.2457478046417236</v>
      </c>
      <c r="BM231" s="260">
        <v>60.401985168457031</v>
      </c>
      <c r="BN231">
        <v>6.8082995414733887</v>
      </c>
      <c r="BO231" s="258">
        <v>2.9331579208374023</v>
      </c>
      <c r="BP231" s="258">
        <v>129.35650634765625</v>
      </c>
      <c r="BQ231" s="260">
        <v>134.30082702636719</v>
      </c>
      <c r="BR231" s="258">
        <v>57.996463775634766</v>
      </c>
      <c r="BT231" s="258">
        <v>54.346530914306641</v>
      </c>
      <c r="BU231" s="258">
        <v>21.057449340820313</v>
      </c>
      <c r="BV231" s="258">
        <v>4.6531472206115723</v>
      </c>
      <c r="BW231" s="258">
        <v>100.91299438476562</v>
      </c>
      <c r="BX231" s="258">
        <v>53.553550720214844</v>
      </c>
      <c r="BY231" s="258">
        <v>22.278171539306641</v>
      </c>
      <c r="BZ231" s="258">
        <v>3.7542076110839844</v>
      </c>
      <c r="CA231" s="258">
        <v>308.02877807617187</v>
      </c>
      <c r="CC231" s="283">
        <f t="shared" si="227"/>
        <v>22.517921447753906</v>
      </c>
      <c r="CD231" s="283">
        <f t="shared" si="228"/>
        <v>24.109254837036133</v>
      </c>
      <c r="CF231" s="283">
        <f t="shared" si="266"/>
        <v>27.050565995848789</v>
      </c>
      <c r="CG231" s="272">
        <f t="shared" si="229"/>
        <v>25.299648908631017</v>
      </c>
      <c r="CH231" s="283">
        <f t="shared" si="267"/>
        <v>18.406975973344924</v>
      </c>
      <c r="CI231" s="272">
        <f t="shared" si="230"/>
        <v>27.532857895815013</v>
      </c>
      <c r="CJ231" s="283">
        <f t="shared" si="268"/>
        <v>5.1898214458694504E-2</v>
      </c>
      <c r="CK231" s="283">
        <f t="shared" si="269"/>
        <v>18.382192635227177</v>
      </c>
      <c r="CL231" s="283">
        <f t="shared" si="270"/>
        <v>0.95486041110574948</v>
      </c>
      <c r="CM231" s="283">
        <f t="shared" si="271"/>
        <v>24.178729217635777</v>
      </c>
      <c r="CN231" s="283">
        <f t="shared" si="272"/>
        <v>0.95486041110574948</v>
      </c>
      <c r="CO231" s="283">
        <f t="shared" si="231"/>
        <v>10.401443188796975</v>
      </c>
      <c r="CP231" s="268">
        <f t="shared" si="232"/>
        <v>199</v>
      </c>
      <c r="CQ231" s="283">
        <f t="shared" si="273"/>
        <v>20.940144318879696</v>
      </c>
      <c r="CR231" s="283">
        <f t="shared" si="274"/>
        <v>27.675437404985132</v>
      </c>
      <c r="CS231" s="283">
        <f t="shared" si="275"/>
        <v>1.507547512957135</v>
      </c>
      <c r="CT231" s="283">
        <f t="shared" si="276"/>
        <v>9.3074656900453192</v>
      </c>
      <c r="CU231" s="283">
        <f t="shared" si="233"/>
        <v>1.0939774987516273</v>
      </c>
      <c r="CV231" s="283">
        <f t="shared" si="277"/>
        <v>20.009397749875163</v>
      </c>
      <c r="CW231" s="283">
        <f t="shared" si="278"/>
        <v>18.393885020884017</v>
      </c>
      <c r="CX231" s="283">
        <f t="shared" si="279"/>
        <v>0.6940881225002522</v>
      </c>
      <c r="CZ231" s="283">
        <f t="shared" si="234"/>
        <v>8512</v>
      </c>
      <c r="DA231" s="283">
        <f t="shared" si="235"/>
        <v>1.2943470773159032E+22</v>
      </c>
      <c r="DB231" s="283">
        <f t="shared" si="236"/>
        <v>1.0669298404205556E+22</v>
      </c>
      <c r="DC231" s="286">
        <f t="shared" si="280"/>
        <v>1.5206145175233825E+18</v>
      </c>
      <c r="DD231" s="286">
        <f t="shared" si="237"/>
        <v>1.2534420117722693E+18</v>
      </c>
      <c r="DE231" s="282">
        <f t="shared" si="281"/>
        <v>8.7145911536978297E-5</v>
      </c>
      <c r="DF231" s="282">
        <f t="shared" si="238"/>
        <v>6.8726905369400929E-5</v>
      </c>
      <c r="DG231" s="283">
        <f t="shared" si="282"/>
        <v>38.260787386303953</v>
      </c>
      <c r="DH231" s="283">
        <f t="shared" si="283"/>
        <v>1.1098557302309808E-4</v>
      </c>
      <c r="DL231" s="258">
        <v>50.483192443847656</v>
      </c>
      <c r="DM231" s="258">
        <v>9.0536861419677734</v>
      </c>
      <c r="DN231" s="258">
        <v>4512</v>
      </c>
      <c r="DO231" s="258">
        <v>1.7008734029397285E+22</v>
      </c>
      <c r="DP231" s="258">
        <v>8.3841731138299982E+21</v>
      </c>
      <c r="DR231" s="50">
        <v>56</v>
      </c>
      <c r="DS231" s="46">
        <v>0.10474911488218777</v>
      </c>
      <c r="DT231" s="46">
        <v>8.7901355145891827E-2</v>
      </c>
      <c r="DU231" s="46">
        <v>0.10218532535709926</v>
      </c>
      <c r="DV231" s="51">
        <v>8.3994628250518857E-2</v>
      </c>
      <c r="DW231" s="287">
        <f t="shared" si="284"/>
        <v>0.13674437942777018</v>
      </c>
      <c r="DX231" s="287">
        <f t="shared" si="239"/>
        <v>53.886473551297492</v>
      </c>
      <c r="DY231" s="281">
        <f t="shared" si="240"/>
        <v>40.075329175136062</v>
      </c>
      <c r="DZ231" s="287">
        <f t="shared" si="241"/>
        <v>40.002057906072082</v>
      </c>
      <c r="EA231" s="287">
        <f t="shared" si="242"/>
        <v>40.232518278200423</v>
      </c>
      <c r="EB231" s="287">
        <f t="shared" si="243"/>
        <v>39.82250238225852</v>
      </c>
      <c r="EC231" s="287">
        <f t="shared" si="244"/>
        <v>39.288861632359641</v>
      </c>
      <c r="ED231" s="287">
        <f t="shared" si="285"/>
        <v>-1.640458442490953</v>
      </c>
      <c r="EE231" s="287">
        <f t="shared" si="245"/>
        <v>-0.23046037212834136</v>
      </c>
      <c r="EF231" s="287">
        <f t="shared" si="246"/>
        <v>0.17955552381356199</v>
      </c>
      <c r="EG231" s="287">
        <f t="shared" si="247"/>
        <v>0.17955552381356199</v>
      </c>
      <c r="EH231" s="281">
        <f t="shared" si="286"/>
        <v>-0.15718910306436129</v>
      </c>
      <c r="EI231" s="281">
        <f t="shared" si="248"/>
        <v>0.25282679287754206</v>
      </c>
      <c r="EJ231" s="281">
        <f t="shared" si="249"/>
        <v>0.78646754277642117</v>
      </c>
    </row>
    <row r="232" spans="3:140" x14ac:dyDescent="0.25">
      <c r="C232" s="50">
        <f t="shared" si="250"/>
        <v>200</v>
      </c>
      <c r="D232" s="51">
        <v>5.2385927636797343</v>
      </c>
      <c r="E232" s="260">
        <f t="shared" si="251"/>
        <v>14.384292773841878</v>
      </c>
      <c r="F232" s="265">
        <f t="shared" si="252"/>
        <v>12.052648208379683</v>
      </c>
      <c r="G232" s="265">
        <f t="shared" si="253"/>
        <v>5.0518296133789465E-3</v>
      </c>
      <c r="H232" s="50">
        <v>22.640970230102539</v>
      </c>
      <c r="I232" s="216">
        <v>29.80595588684082</v>
      </c>
      <c r="J232" s="50">
        <v>8768</v>
      </c>
      <c r="K232" s="46">
        <v>6</v>
      </c>
      <c r="L232" s="46">
        <v>1.3287046624083309E+22</v>
      </c>
      <c r="M232" s="46">
        <v>1.119157981517434E+22</v>
      </c>
      <c r="N232" s="46">
        <v>137</v>
      </c>
      <c r="O232" s="46">
        <v>64</v>
      </c>
      <c r="P232" s="46">
        <v>0.31929439052676556</v>
      </c>
      <c r="Q232" s="46">
        <v>0.4513825306720381</v>
      </c>
      <c r="R232" s="46">
        <v>0.12975353347670671</v>
      </c>
      <c r="S232" s="51"/>
      <c r="T232" s="315">
        <f t="shared" si="254"/>
        <v>54.725563285269644</v>
      </c>
      <c r="U232" s="315">
        <f t="shared" si="287"/>
        <v>0.61899735191820326</v>
      </c>
      <c r="V232" s="350">
        <f t="shared" si="255"/>
        <v>6.0693124719960003E-6</v>
      </c>
      <c r="W232" s="350">
        <f t="shared" si="222"/>
        <v>8.5801119729325986E-6</v>
      </c>
      <c r="X232" s="350">
        <f t="shared" si="256"/>
        <v>1.0509751440961271E-5</v>
      </c>
      <c r="Y232" s="360">
        <f t="shared" si="257"/>
        <v>54.595809751792935</v>
      </c>
      <c r="Z232" s="350">
        <f t="shared" si="258"/>
        <v>6.0887276399372545E-6</v>
      </c>
      <c r="AA232" s="350">
        <f t="shared" si="259"/>
        <v>8.5663452578945013E-6</v>
      </c>
      <c r="AB232" s="350">
        <f t="shared" si="260"/>
        <v>6.0887276399372545E-6</v>
      </c>
      <c r="AC232" s="350">
        <f t="shared" si="261"/>
        <v>8.5663452578945013E-6</v>
      </c>
      <c r="AD232" s="354">
        <f t="shared" si="223"/>
        <v>54.595809751792942</v>
      </c>
      <c r="AE232" s="354" t="str">
        <f t="shared" ref="AE232:AH251" si="289">IF($K232=AE$29,$AD232,"")</f>
        <v/>
      </c>
      <c r="AF232" s="354" t="str">
        <f t="shared" si="289"/>
        <v/>
      </c>
      <c r="AG232" s="354">
        <f t="shared" si="289"/>
        <v>54.595809751792942</v>
      </c>
      <c r="AH232" s="354" t="str">
        <f t="shared" si="289"/>
        <v/>
      </c>
      <c r="AI232" s="348">
        <f t="shared" si="288"/>
        <v>0.58817763286752012</v>
      </c>
      <c r="AJ232" s="355">
        <f t="shared" si="262"/>
        <v>1.0509751440961271E-5</v>
      </c>
      <c r="AK232" s="359">
        <f t="shared" si="263"/>
        <v>186.82212800841967</v>
      </c>
      <c r="AL232" s="355">
        <f t="shared" si="264"/>
        <v>-1.3177871991580332</v>
      </c>
      <c r="AM232" s="335">
        <f t="shared" si="265"/>
        <v>-20.699790149370404</v>
      </c>
      <c r="AN232" s="351">
        <f t="shared" si="224"/>
        <v>0.51601339408962654</v>
      </c>
      <c r="AQ232" s="266">
        <f t="shared" si="225"/>
        <v>27.097900673426466</v>
      </c>
      <c r="AR232" s="283">
        <f t="shared" si="226"/>
        <v>13.064072055702077</v>
      </c>
      <c r="BL232" s="258">
        <v>0.6181219220161438</v>
      </c>
      <c r="BM232" s="260">
        <v>55.228996276855469</v>
      </c>
      <c r="BN232">
        <v>8.3881206512451172</v>
      </c>
      <c r="BO232" s="258">
        <v>4.0350451469421387</v>
      </c>
      <c r="BP232" s="258">
        <v>129.21345520019531</v>
      </c>
      <c r="BQ232" s="260">
        <v>122.44515228271484</v>
      </c>
      <c r="BR232" s="258">
        <v>26.202142715454102</v>
      </c>
      <c r="BT232" s="258">
        <v>54.061370849609375</v>
      </c>
      <c r="BU232" s="258">
        <v>20.548816680908203</v>
      </c>
      <c r="BV232" s="258">
        <v>4.7024641036987305</v>
      </c>
      <c r="BW232" s="258">
        <v>99.285369873046875</v>
      </c>
      <c r="BX232" s="258">
        <v>53.469566345214844</v>
      </c>
      <c r="BY232" s="258">
        <v>21.871265411376953</v>
      </c>
      <c r="BZ232" s="258">
        <v>3.7210040092468262</v>
      </c>
      <c r="CA232" s="258">
        <v>311.8944091796875</v>
      </c>
      <c r="CC232" s="283">
        <f t="shared" si="227"/>
        <v>22.640970230102539</v>
      </c>
      <c r="CD232" s="283">
        <f t="shared" si="228"/>
        <v>29.80595588684082</v>
      </c>
      <c r="CF232" s="283">
        <f t="shared" si="266"/>
        <v>27.097900673426466</v>
      </c>
      <c r="CG232" s="272">
        <f t="shared" si="229"/>
        <v>25.301449311567019</v>
      </c>
      <c r="CH232" s="283">
        <f t="shared" si="267"/>
        <v>18.41079174925445</v>
      </c>
      <c r="CI232" s="272">
        <f t="shared" si="230"/>
        <v>28.006742232510632</v>
      </c>
      <c r="CJ232" s="283">
        <f t="shared" si="268"/>
        <v>5.2791465389183043E-2</v>
      </c>
      <c r="CK232" s="283">
        <f t="shared" si="269"/>
        <v>18.385142831817433</v>
      </c>
      <c r="CL232" s="283">
        <f t="shared" si="270"/>
        <v>0.97148128550569368</v>
      </c>
      <c r="CM232" s="283">
        <f t="shared" si="271"/>
        <v>24.181679414226032</v>
      </c>
      <c r="CN232" s="283">
        <f t="shared" si="272"/>
        <v>0.97148128550569368</v>
      </c>
      <c r="CO232" s="283">
        <f t="shared" si="231"/>
        <v>13.016563128406801</v>
      </c>
      <c r="CP232" s="268">
        <f t="shared" si="232"/>
        <v>200</v>
      </c>
      <c r="CQ232" s="283">
        <f t="shared" si="273"/>
        <v>21.301656312840681</v>
      </c>
      <c r="CR232" s="283">
        <f t="shared" si="274"/>
        <v>27.676732925591967</v>
      </c>
      <c r="CS232" s="283">
        <f t="shared" si="275"/>
        <v>1.5072350623270505</v>
      </c>
      <c r="CT232" s="283">
        <f t="shared" si="276"/>
        <v>11.594569793557952</v>
      </c>
      <c r="CU232" s="283">
        <f t="shared" si="233"/>
        <v>1.4219933348488496</v>
      </c>
      <c r="CV232" s="283">
        <f t="shared" si="277"/>
        <v>20.142199333484886</v>
      </c>
      <c r="CW232" s="283">
        <f t="shared" si="278"/>
        <v>18.397523722921598</v>
      </c>
      <c r="CX232" s="283">
        <f t="shared" si="279"/>
        <v>0.69883739092350872</v>
      </c>
      <c r="CZ232" s="283">
        <f t="shared" si="234"/>
        <v>8768</v>
      </c>
      <c r="DA232" s="283">
        <f t="shared" si="235"/>
        <v>1.3287046624083309E+22</v>
      </c>
      <c r="DB232" s="283">
        <f t="shared" si="236"/>
        <v>1.119157981517434E+22</v>
      </c>
      <c r="DC232" s="286">
        <f t="shared" si="280"/>
        <v>1.5154022153379686E+18</v>
      </c>
      <c r="DD232" s="286">
        <f t="shared" si="237"/>
        <v>1.2764119314751757E+18</v>
      </c>
      <c r="DE232" s="282">
        <f t="shared" si="281"/>
        <v>8.6867085676720716E-5</v>
      </c>
      <c r="DF232" s="282">
        <f t="shared" si="238"/>
        <v>6.9955653702360773E-5</v>
      </c>
      <c r="DG232" s="283">
        <f t="shared" si="282"/>
        <v>38.845129331598635</v>
      </c>
      <c r="DH232" s="283">
        <f t="shared" si="283"/>
        <v>1.1153333160491244E-4</v>
      </c>
      <c r="DL232" s="258">
        <v>50.295688629150391</v>
      </c>
      <c r="DM232" s="258">
        <v>9.6640472412109375</v>
      </c>
      <c r="DN232" s="258">
        <v>4256</v>
      </c>
      <c r="DO232" s="258">
        <v>1.6987404656101651E+22</v>
      </c>
      <c r="DP232" s="258">
        <v>7.8933092932561372E+21</v>
      </c>
      <c r="DR232" s="50">
        <v>55</v>
      </c>
      <c r="DS232" s="46">
        <v>0.10291783664998169</v>
      </c>
      <c r="DT232" s="46">
        <v>8.6192162129166153E-2</v>
      </c>
      <c r="DU232" s="46">
        <v>0.10120864363325602</v>
      </c>
      <c r="DV232" s="51">
        <v>8.2773776095714804E-2</v>
      </c>
      <c r="DW232" s="287">
        <f t="shared" si="284"/>
        <v>0.13424295107458262</v>
      </c>
      <c r="DX232" s="287">
        <f t="shared" si="239"/>
        <v>52.900742705477192</v>
      </c>
      <c r="DY232" s="281">
        <f t="shared" si="240"/>
        <v>40.041507600945636</v>
      </c>
      <c r="DZ232" s="287">
        <f t="shared" si="241"/>
        <v>39.945674605497572</v>
      </c>
      <c r="EA232" s="287">
        <f t="shared" si="242"/>
        <v>40.219451522882757</v>
      </c>
      <c r="EB232" s="287">
        <f t="shared" si="243"/>
        <v>39.800409246018688</v>
      </c>
      <c r="EC232" s="287">
        <f t="shared" si="244"/>
        <v>39.252501997374047</v>
      </c>
      <c r="ED232" s="287">
        <f t="shared" si="285"/>
        <v>-1.6968417430654625</v>
      </c>
      <c r="EE232" s="287">
        <f t="shared" si="245"/>
        <v>-0.2737769173851845</v>
      </c>
      <c r="EF232" s="287">
        <f t="shared" si="246"/>
        <v>0.14526535947888419</v>
      </c>
      <c r="EG232" s="287">
        <f t="shared" si="247"/>
        <v>0.14526535947888419</v>
      </c>
      <c r="EH232" s="281">
        <f t="shared" si="286"/>
        <v>-0.17794392193712127</v>
      </c>
      <c r="EI232" s="281">
        <f t="shared" si="248"/>
        <v>0.24109835492694742</v>
      </c>
      <c r="EJ232" s="281">
        <f t="shared" si="249"/>
        <v>0.78900560357158867</v>
      </c>
    </row>
    <row r="233" spans="3:140" x14ac:dyDescent="0.25">
      <c r="C233" s="50">
        <f t="shared" si="250"/>
        <v>201</v>
      </c>
      <c r="D233" s="51">
        <v>5.6037276239177949</v>
      </c>
      <c r="E233" s="260">
        <f t="shared" si="251"/>
        <v>14.969540354172286</v>
      </c>
      <c r="F233" s="265">
        <f t="shared" si="252"/>
        <v>12.057729796602503</v>
      </c>
      <c r="G233" s="265">
        <f t="shared" si="253"/>
        <v>5.1103579875093419E-3</v>
      </c>
      <c r="H233" s="50">
        <v>22.406591415405273</v>
      </c>
      <c r="I233" s="216">
        <v>27.16105842590332</v>
      </c>
      <c r="J233" s="50">
        <v>9984</v>
      </c>
      <c r="K233" s="46">
        <v>6</v>
      </c>
      <c r="L233" s="46">
        <v>1.5033172886582693E+22</v>
      </c>
      <c r="M233" s="46">
        <v>1.2538212680541974E+22</v>
      </c>
      <c r="N233" s="46">
        <v>156</v>
      </c>
      <c r="O233" s="46">
        <v>64</v>
      </c>
      <c r="P233" s="46">
        <v>0.36250991881828726</v>
      </c>
      <c r="Q233" s="46">
        <v>0.5074772630165415</v>
      </c>
      <c r="R233" s="46">
        <v>0.26141060923455417</v>
      </c>
      <c r="S233" s="51"/>
      <c r="T233" s="315">
        <f t="shared" si="254"/>
        <v>54.460366564931483</v>
      </c>
      <c r="U233" s="315">
        <f t="shared" si="287"/>
        <v>-0.26519672033816022</v>
      </c>
      <c r="V233" s="350">
        <f t="shared" si="255"/>
        <v>6.0515144033501476E-6</v>
      </c>
      <c r="W233" s="350">
        <f t="shared" si="222"/>
        <v>8.4715087976853214E-6</v>
      </c>
      <c r="X233" s="350">
        <f t="shared" si="256"/>
        <v>1.0410921567431679E-5</v>
      </c>
      <c r="Y233" s="360">
        <f t="shared" si="257"/>
        <v>54.198955955696931</v>
      </c>
      <c r="Z233" s="350">
        <f t="shared" si="258"/>
        <v>6.0901023387808866E-6</v>
      </c>
      <c r="AA233" s="350">
        <f t="shared" si="259"/>
        <v>8.4438108331718132E-6</v>
      </c>
      <c r="AB233" s="350">
        <f t="shared" si="260"/>
        <v>6.0901023387808866E-6</v>
      </c>
      <c r="AC233" s="350">
        <f t="shared" si="261"/>
        <v>8.4438108331718132E-6</v>
      </c>
      <c r="AD233" s="354">
        <f t="shared" si="223"/>
        <v>54.198955955696931</v>
      </c>
      <c r="AE233" s="354" t="str">
        <f t="shared" si="289"/>
        <v/>
      </c>
      <c r="AF233" s="354" t="str">
        <f t="shared" si="289"/>
        <v/>
      </c>
      <c r="AG233" s="354">
        <f t="shared" si="289"/>
        <v>54.198955955696931</v>
      </c>
      <c r="AH233" s="354" t="str">
        <f t="shared" si="289"/>
        <v/>
      </c>
      <c r="AI233" s="348">
        <f t="shared" si="288"/>
        <v>-0.39685379609601057</v>
      </c>
      <c r="AJ233" s="355">
        <f t="shared" si="262"/>
        <v>1.0410921567431679E-5</v>
      </c>
      <c r="AK233" s="359">
        <f t="shared" si="263"/>
        <v>173.34204060953243</v>
      </c>
      <c r="AL233" s="355">
        <f t="shared" si="264"/>
        <v>-2.7657959390467566</v>
      </c>
      <c r="AM233" s="335">
        <f t="shared" si="265"/>
        <v>-20.78185555518532</v>
      </c>
      <c r="AN233" s="351">
        <f t="shared" si="224"/>
        <v>0.43394798827471515</v>
      </c>
      <c r="AQ233" s="266">
        <f t="shared" si="225"/>
        <v>27.00751589725915</v>
      </c>
      <c r="AR233" s="283">
        <f t="shared" si="226"/>
        <v>10.081653526578002</v>
      </c>
      <c r="BL233" s="258">
        <v>1.0606110095977783</v>
      </c>
      <c r="BM233" s="260">
        <v>58.448158264160156</v>
      </c>
      <c r="BN233">
        <v>7.1214027404785156</v>
      </c>
      <c r="BO233" s="258">
        <v>3.1627600193023682</v>
      </c>
      <c r="BP233" s="258">
        <v>128.93977355957031</v>
      </c>
      <c r="BQ233" s="260">
        <v>114.17752838134766</v>
      </c>
      <c r="BR233" s="258">
        <v>48.373458862304688</v>
      </c>
      <c r="BT233" s="258">
        <v>53.647304534912109</v>
      </c>
      <c r="BU233" s="258">
        <v>21.159177780151367</v>
      </c>
      <c r="BV233" s="258">
        <v>4.6924543380737305</v>
      </c>
      <c r="BW233" s="258">
        <v>96.437019348144531</v>
      </c>
      <c r="BX233" s="258">
        <v>53.323078155517578</v>
      </c>
      <c r="BY233" s="258">
        <v>20.853996276855469</v>
      </c>
      <c r="BZ233" s="258">
        <v>3.7039139270782471</v>
      </c>
      <c r="CA233" s="258">
        <v>307.62188720703125</v>
      </c>
      <c r="CC233" s="283">
        <f t="shared" si="227"/>
        <v>22.406591415405273</v>
      </c>
      <c r="CD233" s="283">
        <f t="shared" si="228"/>
        <v>27.16105842590332</v>
      </c>
      <c r="CF233" s="283">
        <f t="shared" si="266"/>
        <v>27.00751589725915</v>
      </c>
      <c r="CG233" s="272">
        <f t="shared" si="229"/>
        <v>25.303283606479035</v>
      </c>
      <c r="CH233" s="283">
        <f t="shared" si="267"/>
        <v>18.414680169343615</v>
      </c>
      <c r="CI233" s="272">
        <f t="shared" si="230"/>
        <v>28.479173259486259</v>
      </c>
      <c r="CJ233" s="283">
        <f t="shared" si="268"/>
        <v>5.3681976895387749E-2</v>
      </c>
      <c r="CK233" s="283">
        <f t="shared" si="269"/>
        <v>18.388153245559753</v>
      </c>
      <c r="CL233" s="283">
        <f t="shared" si="270"/>
        <v>0.98806171721574598</v>
      </c>
      <c r="CM233" s="283">
        <f t="shared" si="271"/>
        <v>24.184689827968352</v>
      </c>
      <c r="CN233" s="283">
        <f t="shared" si="272"/>
        <v>0.98806171721574598</v>
      </c>
      <c r="CO233" s="283">
        <f t="shared" si="231"/>
        <v>15.621207694518034</v>
      </c>
      <c r="CP233" s="268">
        <f t="shared" si="232"/>
        <v>201</v>
      </c>
      <c r="CQ233" s="283">
        <f t="shared" si="273"/>
        <v>21.662120769451803</v>
      </c>
      <c r="CR233" s="283">
        <f t="shared" si="274"/>
        <v>27.678053282940766</v>
      </c>
      <c r="CS233" s="283">
        <f t="shared" si="275"/>
        <v>1.5069167965172969</v>
      </c>
      <c r="CT233" s="283">
        <f t="shared" si="276"/>
        <v>13.86998476308645</v>
      </c>
      <c r="CU233" s="283">
        <f t="shared" si="233"/>
        <v>1.7512229314315846</v>
      </c>
      <c r="CV233" s="283">
        <f t="shared" si="277"/>
        <v>20.275122293143159</v>
      </c>
      <c r="CW233" s="283">
        <f t="shared" si="278"/>
        <v>18.401233629768651</v>
      </c>
      <c r="CX233" s="283">
        <f t="shared" si="279"/>
        <v>0.70359551013927391</v>
      </c>
      <c r="CZ233" s="283">
        <f t="shared" si="234"/>
        <v>9984</v>
      </c>
      <c r="DA233" s="283">
        <f t="shared" si="235"/>
        <v>1.5033172886582693E+22</v>
      </c>
      <c r="DB233" s="283">
        <f t="shared" si="236"/>
        <v>1.2538212680541974E+22</v>
      </c>
      <c r="DC233" s="286">
        <f t="shared" si="280"/>
        <v>1.5057264509798372E+18</v>
      </c>
      <c r="DD233" s="286">
        <f t="shared" si="237"/>
        <v>1.2558305970094124E+18</v>
      </c>
      <c r="DE233" s="282">
        <f t="shared" si="281"/>
        <v>8.6349492255457597E-5</v>
      </c>
      <c r="DF233" s="282">
        <f t="shared" si="238"/>
        <v>6.8854679874764155E-5</v>
      </c>
      <c r="DG233" s="283">
        <f t="shared" si="282"/>
        <v>38.568693828603713</v>
      </c>
      <c r="DH233" s="283">
        <f t="shared" si="283"/>
        <v>1.1044094237841138E-4</v>
      </c>
      <c r="DL233" s="258">
        <v>49.944122314453125</v>
      </c>
      <c r="DM233" s="258">
        <v>8.8502330780029297</v>
      </c>
      <c r="DN233" s="258">
        <v>4768</v>
      </c>
      <c r="DO233" s="258">
        <v>1.8913965887291134E+22</v>
      </c>
      <c r="DP233" s="258">
        <v>8.7510959814697676E+21</v>
      </c>
      <c r="DR233" s="50">
        <v>54</v>
      </c>
      <c r="DS233" s="46">
        <v>0.10133072884873642</v>
      </c>
      <c r="DT233" s="46">
        <v>8.4238798681479668E-2</v>
      </c>
      <c r="DU233" s="46">
        <v>9.8156513246245886E-2</v>
      </c>
      <c r="DV233" s="51">
        <v>8.2163350018312778E-2</v>
      </c>
      <c r="DW233" s="287">
        <f t="shared" si="284"/>
        <v>0.13177287965402823</v>
      </c>
      <c r="DX233" s="287">
        <f t="shared" si="239"/>
        <v>51.92736859803297</v>
      </c>
      <c r="DY233" s="281">
        <f t="shared" si="240"/>
        <v>40.005452386894277</v>
      </c>
      <c r="DZ233" s="287">
        <f t="shared" si="241"/>
        <v>39.737604600404879</v>
      </c>
      <c r="EA233" s="287">
        <f t="shared" si="242"/>
        <v>40.206317323218485</v>
      </c>
      <c r="EB233" s="287">
        <f t="shared" si="243"/>
        <v>39.77817030707083</v>
      </c>
      <c r="EC233" s="287">
        <f t="shared" si="244"/>
        <v>39.215862647075227</v>
      </c>
      <c r="ED233" s="287">
        <f t="shared" si="285"/>
        <v>-1.9049117481581561</v>
      </c>
      <c r="EE233" s="287">
        <f t="shared" si="245"/>
        <v>-0.46871272281360632</v>
      </c>
      <c r="EF233" s="287">
        <f t="shared" si="246"/>
        <v>-4.0565706665951495E-2</v>
      </c>
      <c r="EG233" s="287">
        <f t="shared" si="247"/>
        <v>-4.0565706665951495E-2</v>
      </c>
      <c r="EH233" s="281">
        <f t="shared" si="286"/>
        <v>-0.20086493632420854</v>
      </c>
      <c r="EI233" s="281">
        <f t="shared" si="248"/>
        <v>0.22728207982344628</v>
      </c>
      <c r="EJ233" s="281">
        <f t="shared" si="249"/>
        <v>0.7895897398190499</v>
      </c>
    </row>
    <row r="234" spans="3:140" x14ac:dyDescent="0.25">
      <c r="C234" s="50">
        <f t="shared" si="250"/>
        <v>202</v>
      </c>
      <c r="D234" s="51">
        <v>2.8861005713670704</v>
      </c>
      <c r="E234" s="260">
        <f t="shared" si="251"/>
        <v>9.2062292158753234</v>
      </c>
      <c r="F234" s="265">
        <f t="shared" si="252"/>
        <v>12.062866950227212</v>
      </c>
      <c r="G234" s="265">
        <f t="shared" si="253"/>
        <v>5.1629640332669169E-3</v>
      </c>
      <c r="H234" s="50">
        <v>22.158540725708008</v>
      </c>
      <c r="I234" s="216">
        <v>26.855878829956055</v>
      </c>
      <c r="J234" s="50">
        <v>9536</v>
      </c>
      <c r="K234" s="46">
        <v>6</v>
      </c>
      <c r="L234" s="46">
        <v>1.4207668493086781E+22</v>
      </c>
      <c r="M234" s="46">
        <v>1.1834919831334562E+22</v>
      </c>
      <c r="N234" s="46">
        <v>149</v>
      </c>
      <c r="O234" s="46">
        <v>64</v>
      </c>
      <c r="P234" s="46">
        <v>0.34261124336202159</v>
      </c>
      <c r="Q234" s="46">
        <v>0.4789110663492645</v>
      </c>
      <c r="R234" s="46">
        <v>0.21573803335480901</v>
      </c>
      <c r="S234" s="51"/>
      <c r="T234" s="315">
        <f t="shared" si="254"/>
        <v>54.420206672811261</v>
      </c>
      <c r="U234" s="315">
        <f t="shared" si="287"/>
        <v>-4.0159892120222196E-2</v>
      </c>
      <c r="V234" s="350">
        <f t="shared" si="255"/>
        <v>5.9880320777758249E-6</v>
      </c>
      <c r="W234" s="350">
        <f t="shared" si="222"/>
        <v>8.3702297670103558E-6</v>
      </c>
      <c r="X234" s="350">
        <f t="shared" si="256"/>
        <v>1.0291611852232793E-5</v>
      </c>
      <c r="Y234" s="360">
        <f t="shared" si="257"/>
        <v>54.204468639456451</v>
      </c>
      <c r="Z234" s="350">
        <f t="shared" si="258"/>
        <v>6.0195063074715897E-6</v>
      </c>
      <c r="AA234" s="350">
        <f t="shared" si="259"/>
        <v>8.347623513990569E-6</v>
      </c>
      <c r="AB234" s="350">
        <f t="shared" si="260"/>
        <v>6.0195063074715897E-6</v>
      </c>
      <c r="AC234" s="350">
        <f t="shared" si="261"/>
        <v>8.347623513990569E-6</v>
      </c>
      <c r="AD234" s="354">
        <f t="shared" si="223"/>
        <v>54.204468639456451</v>
      </c>
      <c r="AE234" s="354" t="str">
        <f t="shared" si="289"/>
        <v/>
      </c>
      <c r="AF234" s="354" t="str">
        <f t="shared" si="289"/>
        <v/>
      </c>
      <c r="AG234" s="354">
        <f t="shared" si="289"/>
        <v>54.204468639456451</v>
      </c>
      <c r="AH234" s="354" t="str">
        <f t="shared" si="289"/>
        <v/>
      </c>
      <c r="AI234" s="348">
        <f t="shared" si="288"/>
        <v>5.5126837595196321E-3</v>
      </c>
      <c r="AJ234" s="355">
        <f t="shared" si="262"/>
        <v>1.0291611852232793E-5</v>
      </c>
      <c r="AK234" s="359">
        <f t="shared" si="263"/>
        <v>173.52929208504247</v>
      </c>
      <c r="AL234" s="355">
        <f t="shared" si="264"/>
        <v>-2.8470707914957529</v>
      </c>
      <c r="AM234" s="335">
        <f t="shared" si="265"/>
        <v>-20.881971079319015</v>
      </c>
      <c r="AN234" s="351">
        <f t="shared" si="224"/>
        <v>0.33383246414101342</v>
      </c>
      <c r="AQ234" s="266">
        <f t="shared" si="225"/>
        <v>26.91082312145236</v>
      </c>
      <c r="AR234" s="283">
        <f t="shared" si="226"/>
        <v>9.438952862444161</v>
      </c>
      <c r="BL234" s="258">
        <v>1.286737322807312</v>
      </c>
      <c r="BM234" s="260">
        <v>37.805526733398437</v>
      </c>
      <c r="BN234">
        <v>8.8325214385986328</v>
      </c>
      <c r="BO234" s="258">
        <v>2.8576819896697998</v>
      </c>
      <c r="BP234" s="258">
        <v>129.00663757324219</v>
      </c>
      <c r="BQ234" s="260">
        <v>106.01896667480469</v>
      </c>
      <c r="BR234" s="258">
        <v>43.833015441894531</v>
      </c>
      <c r="BT234" s="258">
        <v>53.442222595214844</v>
      </c>
      <c r="BU234" s="258">
        <v>20.447090148925781</v>
      </c>
      <c r="BV234" s="258">
        <v>4.6409401893615723</v>
      </c>
      <c r="BW234" s="258">
        <v>102.23544311523437</v>
      </c>
      <c r="BX234" s="258">
        <v>53.028152465820313</v>
      </c>
      <c r="BY234" s="258">
        <v>21.260904312133789</v>
      </c>
      <c r="BZ234" s="258">
        <v>3.6514229774475098</v>
      </c>
      <c r="CA234" s="258">
        <v>304.16317749023437</v>
      </c>
      <c r="CC234" s="283">
        <f t="shared" si="227"/>
        <v>22.158540725708008</v>
      </c>
      <c r="CD234" s="283">
        <f t="shared" si="228"/>
        <v>26.855878829956055</v>
      </c>
      <c r="CF234" s="283">
        <f t="shared" si="266"/>
        <v>26.91082312145236</v>
      </c>
      <c r="CG234" s="272">
        <f t="shared" si="229"/>
        <v>25.305145193545144</v>
      </c>
      <c r="CH234" s="283">
        <f t="shared" si="267"/>
        <v>18.418627284224893</v>
      </c>
      <c r="CI234" s="272">
        <f t="shared" si="230"/>
        <v>28.950145250510658</v>
      </c>
      <c r="CJ234" s="283">
        <f t="shared" si="268"/>
        <v>5.4569738183617038E-2</v>
      </c>
      <c r="CK234" s="283">
        <f t="shared" si="269"/>
        <v>18.391210076064912</v>
      </c>
      <c r="CL234" s="283">
        <f t="shared" si="270"/>
        <v>1.0046009024692921</v>
      </c>
      <c r="CM234" s="283">
        <f t="shared" si="271"/>
        <v>24.187746658473511</v>
      </c>
      <c r="CN234" s="283">
        <f t="shared" si="272"/>
        <v>1.0046009024692921</v>
      </c>
      <c r="CO234" s="283">
        <f t="shared" si="231"/>
        <v>18.215301701610144</v>
      </c>
      <c r="CP234" s="268">
        <f t="shared" si="232"/>
        <v>202</v>
      </c>
      <c r="CQ234" s="283">
        <f t="shared" si="273"/>
        <v>22.021530170161014</v>
      </c>
      <c r="CR234" s="283">
        <f t="shared" si="274"/>
        <v>27.679393473320975</v>
      </c>
      <c r="CS234" s="283">
        <f t="shared" si="275"/>
        <v>1.5065938639979188</v>
      </c>
      <c r="CT234" s="283">
        <f t="shared" si="276"/>
        <v>16.133707362677654</v>
      </c>
      <c r="CU234" s="283">
        <f t="shared" si="233"/>
        <v>2.08159433893249</v>
      </c>
      <c r="CV234" s="283">
        <f t="shared" si="277"/>
        <v>20.40815943389325</v>
      </c>
      <c r="CW234" s="283">
        <f t="shared" si="278"/>
        <v>18.405000805898574</v>
      </c>
      <c r="CX234" s="283">
        <f t="shared" si="279"/>
        <v>0.70836175084950659</v>
      </c>
      <c r="CZ234" s="283">
        <f t="shared" si="234"/>
        <v>9536</v>
      </c>
      <c r="DA234" s="283">
        <f t="shared" si="235"/>
        <v>1.4207668493086781E+22</v>
      </c>
      <c r="DB234" s="283">
        <f t="shared" si="236"/>
        <v>1.1834919831334562E+22</v>
      </c>
      <c r="DC234" s="286">
        <f t="shared" si="280"/>
        <v>1.4898981221777244E+18</v>
      </c>
      <c r="DD234" s="286">
        <f t="shared" si="237"/>
        <v>1.2410780024469967E+18</v>
      </c>
      <c r="DE234" s="282">
        <f t="shared" si="281"/>
        <v>8.5502774770995714E-5</v>
      </c>
      <c r="DF234" s="282">
        <f t="shared" si="238"/>
        <v>6.8065507504557442E-5</v>
      </c>
      <c r="DG234" s="283">
        <f t="shared" si="282"/>
        <v>38.52196300196951</v>
      </c>
      <c r="DH234" s="283">
        <f t="shared" si="283"/>
        <v>1.0928695167032791E-4</v>
      </c>
      <c r="DL234" s="258">
        <v>49.744899749755859</v>
      </c>
      <c r="DM234" s="258">
        <v>8.3415985107421875</v>
      </c>
      <c r="DN234" s="258">
        <v>4768</v>
      </c>
      <c r="DO234" s="258">
        <v>1.8845942480564516E+22</v>
      </c>
      <c r="DP234" s="258">
        <v>8.6995019568762721E+21</v>
      </c>
      <c r="DR234" s="50">
        <v>53</v>
      </c>
      <c r="DS234" s="46">
        <v>9.9377365401049939E-2</v>
      </c>
      <c r="DT234" s="46">
        <v>8.3017946526675615E-2</v>
      </c>
      <c r="DU234" s="46">
        <v>9.6447320229520211E-2</v>
      </c>
      <c r="DV234" s="51">
        <v>7.9355390062263456E-2</v>
      </c>
      <c r="DW234" s="287">
        <f t="shared" si="284"/>
        <v>0.12949069541692859</v>
      </c>
      <c r="DX234" s="287">
        <f t="shared" si="239"/>
        <v>51.028034665287194</v>
      </c>
      <c r="DY234" s="281">
        <f t="shared" si="240"/>
        <v>39.967019798535858</v>
      </c>
      <c r="DZ234" s="287">
        <f t="shared" si="241"/>
        <v>39.874735447265913</v>
      </c>
      <c r="EA234" s="287">
        <f t="shared" si="242"/>
        <v>40.193115679207608</v>
      </c>
      <c r="EB234" s="287">
        <f t="shared" si="243"/>
        <v>39.755785565414946</v>
      </c>
      <c r="EC234" s="287">
        <f t="shared" si="244"/>
        <v>39.178943581463187</v>
      </c>
      <c r="ED234" s="287">
        <f t="shared" si="285"/>
        <v>-1.7677809012971224</v>
      </c>
      <c r="EE234" s="287">
        <f t="shared" si="245"/>
        <v>-0.31838023194169551</v>
      </c>
      <c r="EF234" s="287">
        <f t="shared" si="246"/>
        <v>0.11894988185096622</v>
      </c>
      <c r="EG234" s="287">
        <f t="shared" si="247"/>
        <v>0.11894988185096622</v>
      </c>
      <c r="EH234" s="281">
        <f t="shared" si="286"/>
        <v>-0.22609588067174968</v>
      </c>
      <c r="EI234" s="281">
        <f t="shared" si="248"/>
        <v>0.21123423312091205</v>
      </c>
      <c r="EJ234" s="281">
        <f t="shared" si="249"/>
        <v>0.78807621707267117</v>
      </c>
    </row>
    <row r="235" spans="3:140" x14ac:dyDescent="0.25">
      <c r="C235" s="50">
        <f t="shared" si="250"/>
        <v>203</v>
      </c>
      <c r="D235" s="51">
        <v>8.0214118563040202</v>
      </c>
      <c r="E235" s="260">
        <f t="shared" si="251"/>
        <v>18.085016311911076</v>
      </c>
      <c r="F235" s="265">
        <f t="shared" si="252"/>
        <v>12.068053758043526</v>
      </c>
      <c r="G235" s="265">
        <f t="shared" si="253"/>
        <v>5.2096702560358388E-3</v>
      </c>
      <c r="H235" s="50">
        <v>22.343114852905273</v>
      </c>
      <c r="I235" s="216">
        <v>30.314590454101562</v>
      </c>
      <c r="J235" s="50">
        <v>9152</v>
      </c>
      <c r="K235" s="46">
        <v>6</v>
      </c>
      <c r="L235" s="46">
        <v>1.3675587099792977E+22</v>
      </c>
      <c r="M235" s="46">
        <v>1.1540920361583924E+22</v>
      </c>
      <c r="N235" s="46">
        <v>143</v>
      </c>
      <c r="O235" s="46">
        <v>64</v>
      </c>
      <c r="P235" s="46">
        <v>0.32851126167368616</v>
      </c>
      <c r="Q235" s="46">
        <v>0.46542147347860585</v>
      </c>
      <c r="R235" s="46">
        <v>0.17395978165462511</v>
      </c>
      <c r="S235" s="51"/>
      <c r="T235" s="315">
        <f t="shared" si="254"/>
        <v>54.784177159231703</v>
      </c>
      <c r="U235" s="315">
        <f t="shared" si="287"/>
        <v>0.36397048642044183</v>
      </c>
      <c r="V235" s="350">
        <f t="shared" si="255"/>
        <v>5.9825040368896808E-6</v>
      </c>
      <c r="W235" s="350">
        <f t="shared" si="222"/>
        <v>8.4757698404466389E-6</v>
      </c>
      <c r="X235" s="350">
        <f t="shared" si="256"/>
        <v>1.0374441138665069E-5</v>
      </c>
      <c r="Y235" s="360">
        <f t="shared" si="257"/>
        <v>54.610217377577079</v>
      </c>
      <c r="Z235" s="350">
        <f t="shared" si="258"/>
        <v>6.0082103092318756E-6</v>
      </c>
      <c r="AA235" s="350">
        <f t="shared" si="259"/>
        <v>8.4575668971439996E-6</v>
      </c>
      <c r="AB235" s="350">
        <f t="shared" si="260"/>
        <v>6.0082103092318756E-6</v>
      </c>
      <c r="AC235" s="350">
        <f t="shared" si="261"/>
        <v>8.4575668971439996E-6</v>
      </c>
      <c r="AD235" s="354">
        <f t="shared" si="223"/>
        <v>54.610217377577072</v>
      </c>
      <c r="AE235" s="354" t="str">
        <f t="shared" si="289"/>
        <v/>
      </c>
      <c r="AF235" s="354" t="str">
        <f t="shared" si="289"/>
        <v/>
      </c>
      <c r="AG235" s="354">
        <f t="shared" si="289"/>
        <v>54.610217377577072</v>
      </c>
      <c r="AH235" s="354" t="str">
        <f t="shared" si="289"/>
        <v/>
      </c>
      <c r="AI235" s="348">
        <f t="shared" si="288"/>
        <v>0.40574873812062151</v>
      </c>
      <c r="AJ235" s="355">
        <f t="shared" si="262"/>
        <v>1.0374441138665069E-5</v>
      </c>
      <c r="AK235" s="359">
        <f t="shared" si="263"/>
        <v>187.31151744274325</v>
      </c>
      <c r="AL235" s="355">
        <f t="shared" si="264"/>
        <v>-1.5688482557256749</v>
      </c>
      <c r="AM235" s="335">
        <f t="shared" si="265"/>
        <v>-20.812344828627616</v>
      </c>
      <c r="AN235" s="351">
        <f t="shared" si="224"/>
        <v>0.40345871483241569</v>
      </c>
      <c r="AQ235" s="266">
        <f t="shared" si="225"/>
        <v>26.982874359593566</v>
      </c>
      <c r="AR235" s="283">
        <f t="shared" si="226"/>
        <v>12.560143418403094</v>
      </c>
      <c r="BL235" s="258">
        <v>1.2426214218139648</v>
      </c>
      <c r="BM235" s="260">
        <v>48.160953521728516</v>
      </c>
      <c r="BN235">
        <v>4.065680980682373</v>
      </c>
      <c r="BO235" s="258">
        <v>2.4738709926605225</v>
      </c>
      <c r="BP235" s="258">
        <v>128.917724609375</v>
      </c>
      <c r="BQ235" s="260">
        <v>76.062088012695313</v>
      </c>
      <c r="BR235" s="258">
        <v>22.30987548828125</v>
      </c>
      <c r="BT235" s="258">
        <v>53.184406280517578</v>
      </c>
      <c r="BU235" s="258">
        <v>20.752269744873047</v>
      </c>
      <c r="BV235" s="258">
        <v>4.6568093299865723</v>
      </c>
      <c r="BW235" s="258">
        <v>103.45616912841797</v>
      </c>
      <c r="BX235" s="258">
        <v>52.838695526123047</v>
      </c>
      <c r="BY235" s="258">
        <v>21.260904312133789</v>
      </c>
      <c r="BZ235" s="258">
        <v>3.7197833061218262</v>
      </c>
      <c r="CA235" s="258">
        <v>304.06143188476562</v>
      </c>
      <c r="CC235" s="283">
        <f t="shared" si="227"/>
        <v>22.343114852905273</v>
      </c>
      <c r="CD235" s="283">
        <f t="shared" si="228"/>
        <v>30.314590454101562</v>
      </c>
      <c r="CF235" s="283">
        <f t="shared" si="266"/>
        <v>26.982874359593566</v>
      </c>
      <c r="CG235" s="272">
        <f t="shared" si="229"/>
        <v>25.307027494246533</v>
      </c>
      <c r="CH235" s="283">
        <f t="shared" si="267"/>
        <v>18.422619178358644</v>
      </c>
      <c r="CI235" s="272">
        <f t="shared" si="230"/>
        <v>29.419652637315778</v>
      </c>
      <c r="CJ235" s="283">
        <f t="shared" si="268"/>
        <v>5.54547387579329E-2</v>
      </c>
      <c r="CK235" s="283">
        <f t="shared" si="269"/>
        <v>18.39429955928285</v>
      </c>
      <c r="CL235" s="283">
        <f t="shared" si="270"/>
        <v>1.021097994413082</v>
      </c>
      <c r="CM235" s="283">
        <f t="shared" si="271"/>
        <v>24.190836141691449</v>
      </c>
      <c r="CN235" s="283">
        <f t="shared" si="272"/>
        <v>1.021097994413082</v>
      </c>
      <c r="CO235" s="283">
        <f t="shared" si="231"/>
        <v>20.798768633953415</v>
      </c>
      <c r="CP235" s="268">
        <f t="shared" si="232"/>
        <v>203</v>
      </c>
      <c r="CQ235" s="283">
        <f t="shared" si="273"/>
        <v>22.379876863395342</v>
      </c>
      <c r="CR235" s="283">
        <f t="shared" si="274"/>
        <v>27.680748508137498</v>
      </c>
      <c r="CS235" s="283">
        <f t="shared" si="275"/>
        <v>1.5062674086144898</v>
      </c>
      <c r="CT235" s="283">
        <f t="shared" si="276"/>
        <v>18.385733812521636</v>
      </c>
      <c r="CU235" s="283">
        <f t="shared" si="233"/>
        <v>2.4130348214317792</v>
      </c>
      <c r="CV235" s="283">
        <f t="shared" si="277"/>
        <v>20.541303482143178</v>
      </c>
      <c r="CW235" s="283">
        <f t="shared" si="278"/>
        <v>18.408811350475727</v>
      </c>
      <c r="CX235" s="283">
        <f t="shared" si="279"/>
        <v>0.71313536823223067</v>
      </c>
      <c r="CZ235" s="283">
        <f t="shared" si="234"/>
        <v>9152</v>
      </c>
      <c r="DA235" s="283">
        <f t="shared" si="235"/>
        <v>1.3675587099792977E+22</v>
      </c>
      <c r="DB235" s="283">
        <f t="shared" si="236"/>
        <v>1.1540920361583924E+22</v>
      </c>
      <c r="DC235" s="286">
        <f t="shared" si="280"/>
        <v>1.4942730659738829E+18</v>
      </c>
      <c r="DD235" s="286">
        <f t="shared" si="237"/>
        <v>1.2610271374108308E+18</v>
      </c>
      <c r="DE235" s="282">
        <f t="shared" si="281"/>
        <v>8.5736807147506052E-5</v>
      </c>
      <c r="DF235" s="282">
        <f t="shared" si="238"/>
        <v>6.913266257727198E-5</v>
      </c>
      <c r="DG235" s="283">
        <f t="shared" si="282"/>
        <v>38.880477790053448</v>
      </c>
      <c r="DH235" s="283">
        <f t="shared" si="283"/>
        <v>1.1013684730766352E-4</v>
      </c>
      <c r="DL235" s="258">
        <v>49.657009124755859</v>
      </c>
      <c r="DM235" s="258">
        <v>8.4433250427246094</v>
      </c>
      <c r="DN235" s="258">
        <v>4512</v>
      </c>
      <c r="DO235" s="258">
        <v>1.7799650249981357E+22</v>
      </c>
      <c r="DP235" s="258">
        <v>8.2221851706928818E+21</v>
      </c>
      <c r="DR235" s="50">
        <v>52</v>
      </c>
      <c r="DS235" s="46">
        <v>9.6813575875961427E-2</v>
      </c>
      <c r="DT235" s="46">
        <v>8.082041264802832E-2</v>
      </c>
      <c r="DU235" s="46">
        <v>9.4371871566353321E-2</v>
      </c>
      <c r="DV235" s="51">
        <v>7.9233304846783051E-2</v>
      </c>
      <c r="DW235" s="287">
        <f t="shared" si="284"/>
        <v>0.12611426396125108</v>
      </c>
      <c r="DX235" s="287">
        <f t="shared" si="239"/>
        <v>49.697493804335465</v>
      </c>
      <c r="DY235" s="281">
        <f t="shared" si="240"/>
        <v>39.926060298392883</v>
      </c>
      <c r="DZ235" s="287">
        <f t="shared" si="241"/>
        <v>39.855282341143877</v>
      </c>
      <c r="EA235" s="287">
        <f t="shared" si="242"/>
        <v>40.179846590850126</v>
      </c>
      <c r="EB235" s="287">
        <f t="shared" si="243"/>
        <v>39.733255021051043</v>
      </c>
      <c r="EC235" s="287">
        <f t="shared" si="244"/>
        <v>39.141744800537921</v>
      </c>
      <c r="ED235" s="287">
        <f t="shared" si="285"/>
        <v>-1.7872340074191584</v>
      </c>
      <c r="EE235" s="287">
        <f t="shared" si="245"/>
        <v>-0.32456424970624909</v>
      </c>
      <c r="EF235" s="287">
        <f t="shared" si="246"/>
        <v>0.12202732009283324</v>
      </c>
      <c r="EG235" s="287">
        <f t="shared" si="247"/>
        <v>0.12202732009283324</v>
      </c>
      <c r="EH235" s="281">
        <f t="shared" si="286"/>
        <v>-0.25378629245724227</v>
      </c>
      <c r="EI235" s="281">
        <f t="shared" si="248"/>
        <v>0.19280527734184005</v>
      </c>
      <c r="EJ235" s="281">
        <f t="shared" si="249"/>
        <v>0.78431549785496202</v>
      </c>
    </row>
    <row r="236" spans="3:140" x14ac:dyDescent="0.25">
      <c r="C236" s="50">
        <f t="shared" si="250"/>
        <v>204</v>
      </c>
      <c r="D236" s="51">
        <v>6.7817121853170912</v>
      </c>
      <c r="E236" s="260">
        <f t="shared" si="251"/>
        <v>16.62678708902132</v>
      </c>
      <c r="F236" s="265">
        <f t="shared" si="252"/>
        <v>12.073284332151097</v>
      </c>
      <c r="G236" s="265">
        <f t="shared" si="253"/>
        <v>5.2505007672113213E-3</v>
      </c>
      <c r="H236" s="50">
        <v>22.196628570556641</v>
      </c>
      <c r="I236" s="216">
        <v>29.195594787597656</v>
      </c>
      <c r="J236" s="50">
        <v>9152</v>
      </c>
      <c r="K236" s="46">
        <v>6</v>
      </c>
      <c r="L236" s="46">
        <v>1.360929310171195E+22</v>
      </c>
      <c r="M236" s="46">
        <v>1.1436579373299872E+22</v>
      </c>
      <c r="N236" s="46">
        <v>143</v>
      </c>
      <c r="O236" s="46">
        <v>64</v>
      </c>
      <c r="P236" s="46">
        <v>0.32729048403833244</v>
      </c>
      <c r="Q236" s="46">
        <v>0.46163706280900935</v>
      </c>
      <c r="R236" s="46">
        <v>0.17395978165462511</v>
      </c>
      <c r="S236" s="51"/>
      <c r="T236" s="315">
        <f t="shared" si="254"/>
        <v>54.664201148941835</v>
      </c>
      <c r="U236" s="315">
        <f t="shared" si="287"/>
        <v>-0.11997601028986793</v>
      </c>
      <c r="V236" s="350">
        <f t="shared" si="255"/>
        <v>5.9602725094393285E-6</v>
      </c>
      <c r="W236" s="350">
        <f t="shared" si="222"/>
        <v>8.406852105350549E-6</v>
      </c>
      <c r="X236" s="350">
        <f t="shared" si="256"/>
        <v>1.0305338941927875E-5</v>
      </c>
      <c r="Y236" s="360">
        <f t="shared" si="257"/>
        <v>54.490241367287211</v>
      </c>
      <c r="Z236" s="350">
        <f t="shared" si="258"/>
        <v>5.9857696385461039E-6</v>
      </c>
      <c r="AA236" s="350">
        <f t="shared" si="259"/>
        <v>8.388716978315265E-6</v>
      </c>
      <c r="AB236" s="350">
        <f t="shared" si="260"/>
        <v>5.9857696385461039E-6</v>
      </c>
      <c r="AC236" s="350">
        <f t="shared" si="261"/>
        <v>8.388716978315265E-6</v>
      </c>
      <c r="AD236" s="354">
        <f t="shared" si="223"/>
        <v>54.490241367287211</v>
      </c>
      <c r="AE236" s="354" t="str">
        <f t="shared" si="289"/>
        <v/>
      </c>
      <c r="AF236" s="354" t="str">
        <f t="shared" si="289"/>
        <v/>
      </c>
      <c r="AG236" s="354">
        <f t="shared" si="289"/>
        <v>54.490241367287211</v>
      </c>
      <c r="AH236" s="354" t="str">
        <f t="shared" si="289"/>
        <v/>
      </c>
      <c r="AI236" s="348">
        <f t="shared" si="288"/>
        <v>-0.11997601028986082</v>
      </c>
      <c r="AJ236" s="355">
        <f t="shared" si="262"/>
        <v>1.0305338941927875E-5</v>
      </c>
      <c r="AK236" s="359">
        <f t="shared" si="263"/>
        <v>183.23624559102609</v>
      </c>
      <c r="AL236" s="355">
        <f t="shared" si="264"/>
        <v>-2.0763754408973911</v>
      </c>
      <c r="AM236" s="335">
        <f t="shared" si="265"/>
        <v>-20.870393442902049</v>
      </c>
      <c r="AN236" s="351">
        <f t="shared" si="224"/>
        <v>0.34541010055797933</v>
      </c>
      <c r="AQ236" s="266">
        <f t="shared" si="225"/>
        <v>26.9257402958638</v>
      </c>
      <c r="AR236" s="283">
        <f t="shared" si="226"/>
        <v>11.103626683712612</v>
      </c>
      <c r="BL236" s="258">
        <v>1.5760962963104248</v>
      </c>
      <c r="BM236" s="260">
        <v>39.142059326171875</v>
      </c>
      <c r="BN236">
        <v>5.7055826187133789</v>
      </c>
      <c r="BO236" s="258">
        <v>2.1912910938262939</v>
      </c>
      <c r="BP236" s="258">
        <v>128.54058837890625</v>
      </c>
      <c r="BQ236" s="260">
        <v>31.965452194213867</v>
      </c>
      <c r="BR236" s="258">
        <v>39.223125457763672</v>
      </c>
      <c r="BT236" s="258">
        <v>52.864086151123047</v>
      </c>
      <c r="BU236" s="258">
        <v>21.769536972045898</v>
      </c>
      <c r="BV236" s="258">
        <v>4.6458230018615723</v>
      </c>
      <c r="BW236" s="258">
        <v>104.77861785888672</v>
      </c>
      <c r="BX236" s="258">
        <v>52.629711151123047</v>
      </c>
      <c r="BY236" s="258">
        <v>21.667810440063477</v>
      </c>
      <c r="BZ236" s="258">
        <v>3.7051346302032471</v>
      </c>
      <c r="CA236" s="258">
        <v>302.94244384765625</v>
      </c>
      <c r="CC236" s="283">
        <f t="shared" si="227"/>
        <v>22.196628570556641</v>
      </c>
      <c r="CD236" s="283">
        <f t="shared" si="228"/>
        <v>29.195594787597656</v>
      </c>
      <c r="CF236" s="283">
        <f t="shared" si="266"/>
        <v>26.9257402958638</v>
      </c>
      <c r="CG236" s="272">
        <f t="shared" si="229"/>
        <v>25.308923953267232</v>
      </c>
      <c r="CH236" s="283">
        <f t="shared" si="267"/>
        <v>18.426641973740139</v>
      </c>
      <c r="CI236" s="272">
        <f t="shared" si="230"/>
        <v>29.887690008453475</v>
      </c>
      <c r="CJ236" s="283">
        <f t="shared" si="268"/>
        <v>5.6336968417995896E-2</v>
      </c>
      <c r="CK236" s="283">
        <f t="shared" si="269"/>
        <v>18.397407971240838</v>
      </c>
      <c r="CL236" s="283">
        <f t="shared" si="270"/>
        <v>1.0375521038126092</v>
      </c>
      <c r="CM236" s="283">
        <f t="shared" si="271"/>
        <v>24.193944553649438</v>
      </c>
      <c r="CN236" s="283">
        <f t="shared" si="272"/>
        <v>1.0375521038126092</v>
      </c>
      <c r="CO236" s="283">
        <f t="shared" si="231"/>
        <v>23.371530681466993</v>
      </c>
      <c r="CP236" s="268">
        <f t="shared" si="232"/>
        <v>204</v>
      </c>
      <c r="CQ236" s="283">
        <f t="shared" si="273"/>
        <v>22.7371530681467</v>
      </c>
      <c r="CR236" s="283">
        <f t="shared" si="274"/>
        <v>27.682113415321318</v>
      </c>
      <c r="CS236" s="283">
        <f t="shared" si="275"/>
        <v>1.5059385692316383</v>
      </c>
      <c r="CT236" s="283">
        <f t="shared" si="276"/>
        <v>20.62605981755874</v>
      </c>
      <c r="CU236" s="283">
        <f t="shared" si="233"/>
        <v>2.745470863908281</v>
      </c>
      <c r="CV236" s="283">
        <f t="shared" si="277"/>
        <v>20.674547086390827</v>
      </c>
      <c r="CW236" s="283">
        <f t="shared" si="278"/>
        <v>18.412651401051466</v>
      </c>
      <c r="CX236" s="283">
        <f t="shared" si="279"/>
        <v>0.71791560211442085</v>
      </c>
      <c r="CZ236" s="283">
        <f t="shared" si="234"/>
        <v>9152</v>
      </c>
      <c r="DA236" s="283">
        <f t="shared" si="235"/>
        <v>1.360929310171195E+22</v>
      </c>
      <c r="DB236" s="283">
        <f t="shared" si="236"/>
        <v>1.1436579373299872E+22</v>
      </c>
      <c r="DC236" s="286">
        <f t="shared" si="280"/>
        <v>1.4870294035961485E+18</v>
      </c>
      <c r="DD236" s="286">
        <f t="shared" si="237"/>
        <v>1.2496262427119616E+18</v>
      </c>
      <c r="DE236" s="282">
        <f t="shared" si="281"/>
        <v>8.534931610764669E-5</v>
      </c>
      <c r="DF236" s="282">
        <f t="shared" si="238"/>
        <v>6.8522785375406371E-5</v>
      </c>
      <c r="DG236" s="283">
        <f t="shared" si="282"/>
        <v>38.759274294590575</v>
      </c>
      <c r="DH236" s="283">
        <f t="shared" si="283"/>
        <v>1.0945262845472009E-4</v>
      </c>
      <c r="DL236" s="258">
        <v>49.401145935058594</v>
      </c>
      <c r="DM236" s="258">
        <v>9.5623207092285156</v>
      </c>
      <c r="DN236" s="258">
        <v>4512</v>
      </c>
      <c r="DO236" s="258">
        <v>1.7691850444406123E+22</v>
      </c>
      <c r="DP236" s="258">
        <v>8.2135381274649218E+21</v>
      </c>
      <c r="DR236" s="50">
        <v>51</v>
      </c>
      <c r="DS236" s="46">
        <v>9.5470638505676969E-2</v>
      </c>
      <c r="DT236" s="46">
        <v>7.9477475277743861E-2</v>
      </c>
      <c r="DU236" s="46">
        <v>9.2540593334147228E-2</v>
      </c>
      <c r="DV236" s="51">
        <v>7.5692833597851297E-2</v>
      </c>
      <c r="DW236" s="287">
        <f t="shared" si="284"/>
        <v>0.12422283160999847</v>
      </c>
      <c r="DX236" s="287">
        <f t="shared" si="239"/>
        <v>48.952142369809565</v>
      </c>
      <c r="DY236" s="281">
        <f t="shared" si="240"/>
        <v>39.882418412890814</v>
      </c>
      <c r="DZ236" s="287">
        <f t="shared" si="241"/>
        <v>39.776732146914973</v>
      </c>
      <c r="EA236" s="287">
        <f t="shared" si="242"/>
        <v>40.166510058146045</v>
      </c>
      <c r="EB236" s="287">
        <f t="shared" si="243"/>
        <v>39.710578673979114</v>
      </c>
      <c r="EC236" s="287">
        <f t="shared" si="244"/>
        <v>39.104266304299436</v>
      </c>
      <c r="ED236" s="287">
        <f t="shared" si="285"/>
        <v>-1.8657842016480615</v>
      </c>
      <c r="EE236" s="287">
        <f t="shared" si="245"/>
        <v>-0.38977791123107153</v>
      </c>
      <c r="EF236" s="287">
        <f t="shared" si="246"/>
        <v>6.615347293585927E-2</v>
      </c>
      <c r="EG236" s="287">
        <f t="shared" si="247"/>
        <v>6.615347293585927E-2</v>
      </c>
      <c r="EH236" s="281">
        <f t="shared" si="286"/>
        <v>-0.28409164525523067</v>
      </c>
      <c r="EI236" s="281">
        <f t="shared" si="248"/>
        <v>0.17183973891170012</v>
      </c>
      <c r="EJ236" s="281">
        <f t="shared" si="249"/>
        <v>0.77815210859137807</v>
      </c>
    </row>
    <row r="237" spans="3:140" x14ac:dyDescent="0.25">
      <c r="C237" s="50">
        <f t="shared" si="250"/>
        <v>205</v>
      </c>
      <c r="D237" s="51">
        <v>7.5003886640387876</v>
      </c>
      <c r="E237" s="260">
        <f t="shared" si="251"/>
        <v>17.501675375231024</v>
      </c>
      <c r="F237" s="265">
        <f t="shared" si="252"/>
        <v>12.078552809556497</v>
      </c>
      <c r="G237" s="265">
        <f t="shared" si="253"/>
        <v>5.2854812663691098E-3</v>
      </c>
      <c r="H237" s="50">
        <v>22.159517288208008</v>
      </c>
      <c r="I237" s="216">
        <v>28.48350715637207</v>
      </c>
      <c r="J237" s="50">
        <v>9280</v>
      </c>
      <c r="K237" s="46">
        <v>6</v>
      </c>
      <c r="L237" s="46">
        <v>1.3792033948596171E+22</v>
      </c>
      <c r="M237" s="46">
        <v>1.1558790917588374E+22</v>
      </c>
      <c r="N237" s="46">
        <v>145</v>
      </c>
      <c r="O237" s="46">
        <v>64</v>
      </c>
      <c r="P237" s="46">
        <v>0.33199047793444425</v>
      </c>
      <c r="Q237" s="46">
        <v>0.46694744552279804</v>
      </c>
      <c r="R237" s="46">
        <v>0.18815564294110165</v>
      </c>
      <c r="S237" s="51"/>
      <c r="T237" s="315">
        <f t="shared" si="254"/>
        <v>54.587919294284546</v>
      </c>
      <c r="U237" s="315">
        <f t="shared" si="287"/>
        <v>-7.6281854657288761E-2</v>
      </c>
      <c r="V237" s="350">
        <f t="shared" si="255"/>
        <v>5.9624726640525186E-6</v>
      </c>
      <c r="W237" s="350">
        <f t="shared" si="222"/>
        <v>8.3862687773491023E-6</v>
      </c>
      <c r="X237" s="350">
        <f t="shared" si="256"/>
        <v>1.0289829166488333E-5</v>
      </c>
      <c r="Y237" s="360">
        <f t="shared" si="257"/>
        <v>54.399763651343441</v>
      </c>
      <c r="Z237" s="350">
        <f t="shared" si="258"/>
        <v>5.9899804297822649E-6</v>
      </c>
      <c r="AA237" s="350">
        <f t="shared" si="259"/>
        <v>8.3666432173446628E-6</v>
      </c>
      <c r="AB237" s="350">
        <f t="shared" si="260"/>
        <v>5.9899804297822649E-6</v>
      </c>
      <c r="AC237" s="350">
        <f t="shared" si="261"/>
        <v>8.3666432173446628E-6</v>
      </c>
      <c r="AD237" s="354">
        <f t="shared" si="223"/>
        <v>54.399763651343449</v>
      </c>
      <c r="AE237" s="354" t="str">
        <f t="shared" si="289"/>
        <v/>
      </c>
      <c r="AF237" s="354" t="str">
        <f t="shared" si="289"/>
        <v/>
      </c>
      <c r="AG237" s="354">
        <f t="shared" si="289"/>
        <v>54.399763651343449</v>
      </c>
      <c r="AH237" s="354" t="str">
        <f t="shared" si="289"/>
        <v/>
      </c>
      <c r="AI237" s="348">
        <f t="shared" si="288"/>
        <v>-9.047771594376286E-2</v>
      </c>
      <c r="AJ237" s="355">
        <f t="shared" si="262"/>
        <v>1.0289829166488333E-5</v>
      </c>
      <c r="AK237" s="359">
        <f t="shared" si="263"/>
        <v>180.16295378791961</v>
      </c>
      <c r="AL237" s="355">
        <f t="shared" si="264"/>
        <v>-2.4837046212080396</v>
      </c>
      <c r="AM237" s="335">
        <f t="shared" si="265"/>
        <v>-20.88347575643666</v>
      </c>
      <c r="AN237" s="351">
        <f t="shared" si="224"/>
        <v>0.33232778702337512</v>
      </c>
      <c r="AQ237" s="266">
        <f t="shared" si="225"/>
        <v>26.911205914132417</v>
      </c>
      <c r="AR237" s="283">
        <f t="shared" si="226"/>
        <v>10.054017984300451</v>
      </c>
      <c r="BL237" s="258">
        <v>0.93247866630554199</v>
      </c>
      <c r="BM237" s="260">
        <v>25.161508560180664</v>
      </c>
      <c r="BN237">
        <v>7.2431931495666504</v>
      </c>
      <c r="BO237" s="258">
        <v>3.3989017009735107</v>
      </c>
      <c r="BP237" s="258">
        <v>128.68276977539062</v>
      </c>
      <c r="BQ237" s="260">
        <v>124.9033203125</v>
      </c>
      <c r="BR237" s="258">
        <v>59.061492919921875</v>
      </c>
      <c r="BT237" s="258">
        <v>52.659008026123047</v>
      </c>
      <c r="BU237" s="258">
        <v>21.871265411376953</v>
      </c>
      <c r="BV237" s="258">
        <v>4.6253147125244141</v>
      </c>
      <c r="BW237" s="258">
        <v>106.50797271728516</v>
      </c>
      <c r="BX237" s="258">
        <v>52.420722961425781</v>
      </c>
      <c r="BY237" s="258">
        <v>22.685079574584961</v>
      </c>
      <c r="BZ237" s="258">
        <v>3.692194938659668</v>
      </c>
      <c r="CA237" s="258">
        <v>313.11514282226562</v>
      </c>
      <c r="CC237" s="283">
        <f t="shared" si="227"/>
        <v>22.159517288208008</v>
      </c>
      <c r="CD237" s="283">
        <f t="shared" si="228"/>
        <v>28.48350715637207</v>
      </c>
      <c r="CF237" s="283">
        <f t="shared" si="266"/>
        <v>26.911205914132417</v>
      </c>
      <c r="CG237" s="272">
        <f t="shared" si="229"/>
        <v>25.3108280403736</v>
      </c>
      <c r="CH237" s="283">
        <f t="shared" si="267"/>
        <v>18.430681833655484</v>
      </c>
      <c r="CI237" s="272">
        <f t="shared" si="230"/>
        <v>30.354252108154483</v>
      </c>
      <c r="CJ237" s="283">
        <f t="shared" si="268"/>
        <v>5.721641725691437E-2</v>
      </c>
      <c r="CK237" s="283">
        <f t="shared" si="269"/>
        <v>18.400521631847162</v>
      </c>
      <c r="CL237" s="283">
        <f t="shared" si="270"/>
        <v>1.0539622997825557</v>
      </c>
      <c r="CM237" s="283">
        <f t="shared" si="271"/>
        <v>24.197058214255762</v>
      </c>
      <c r="CN237" s="283">
        <f t="shared" si="272"/>
        <v>1.0539622997825557</v>
      </c>
      <c r="CO237" s="283">
        <f t="shared" si="231"/>
        <v>25.933508776502237</v>
      </c>
      <c r="CP237" s="268">
        <f t="shared" si="232"/>
        <v>205</v>
      </c>
      <c r="CQ237" s="283">
        <f t="shared" si="273"/>
        <v>23.093350877650224</v>
      </c>
      <c r="CR237" s="283">
        <f t="shared" si="274"/>
        <v>27.683483240734652</v>
      </c>
      <c r="CS237" s="283">
        <f t="shared" si="275"/>
        <v>1.5056084793892917</v>
      </c>
      <c r="CT237" s="283">
        <f t="shared" si="276"/>
        <v>22.85468059626146</v>
      </c>
      <c r="CU237" s="283">
        <f t="shared" si="233"/>
        <v>3.0788281802407482</v>
      </c>
      <c r="CV237" s="283">
        <f t="shared" si="277"/>
        <v>20.807882818024076</v>
      </c>
      <c r="CW237" s="283">
        <f t="shared" si="278"/>
        <v>18.416507137328427</v>
      </c>
      <c r="CX237" s="283">
        <f t="shared" si="279"/>
        <v>0.7227016771596223</v>
      </c>
      <c r="CZ237" s="283">
        <f t="shared" si="234"/>
        <v>9280</v>
      </c>
      <c r="DA237" s="283">
        <f t="shared" si="235"/>
        <v>1.3792033948596171E+22</v>
      </c>
      <c r="DB237" s="283">
        <f t="shared" si="236"/>
        <v>1.1558790917588374E+22</v>
      </c>
      <c r="DC237" s="286">
        <f t="shared" si="280"/>
        <v>1.4862105548056218E+18</v>
      </c>
      <c r="DD237" s="286">
        <f t="shared" si="237"/>
        <v>1.2455593661194368E+18</v>
      </c>
      <c r="DE237" s="282">
        <f t="shared" si="281"/>
        <v>8.5305512772706061E-5</v>
      </c>
      <c r="DF237" s="282">
        <f t="shared" si="238"/>
        <v>6.8305232684841844E-5</v>
      </c>
      <c r="DG237" s="283">
        <f t="shared" si="282"/>
        <v>38.684709132388789</v>
      </c>
      <c r="DH237" s="283">
        <f t="shared" si="283"/>
        <v>1.0928236509860456E-4</v>
      </c>
      <c r="DL237" s="258">
        <v>49.217548370361328</v>
      </c>
      <c r="DM237" s="258">
        <v>9.5623207092285156</v>
      </c>
      <c r="DN237" s="258">
        <v>4512</v>
      </c>
      <c r="DO237" s="258">
        <v>1.7624979976776566E+22</v>
      </c>
      <c r="DP237" s="258">
        <v>8.184138180489858E+21</v>
      </c>
      <c r="DR237" s="50">
        <v>50</v>
      </c>
      <c r="DS237" s="46">
        <v>9.3395189842510065E-2</v>
      </c>
      <c r="DT237" s="46">
        <v>7.7524111830057377E-2</v>
      </c>
      <c r="DU237" s="46">
        <v>9.0343059455499933E-2</v>
      </c>
      <c r="DV237" s="51">
        <v>7.5082407520449271E-2</v>
      </c>
      <c r="DW237" s="287">
        <f t="shared" si="284"/>
        <v>0.12137812570952698</v>
      </c>
      <c r="DX237" s="287">
        <f t="shared" si="239"/>
        <v>47.831137105034152</v>
      </c>
      <c r="DY237" s="281">
        <f t="shared" si="240"/>
        <v>39.835932597941479</v>
      </c>
      <c r="DZ237" s="287">
        <f t="shared" si="241"/>
        <v>39.69489039378962</v>
      </c>
      <c r="EA237" s="287">
        <f t="shared" si="242"/>
        <v>40.153106081095359</v>
      </c>
      <c r="EB237" s="287">
        <f t="shared" si="243"/>
        <v>39.687756524199159</v>
      </c>
      <c r="EC237" s="287">
        <f t="shared" si="244"/>
        <v>39.066508092747732</v>
      </c>
      <c r="ED237" s="287">
        <f t="shared" si="285"/>
        <v>-1.9476259547734145</v>
      </c>
      <c r="EE237" s="287">
        <f t="shared" si="245"/>
        <v>-0.45821568730573858</v>
      </c>
      <c r="EF237" s="287">
        <f t="shared" si="246"/>
        <v>7.1338695904614724E-3</v>
      </c>
      <c r="EG237" s="287">
        <f t="shared" si="247"/>
        <v>7.1338695904614724E-3</v>
      </c>
      <c r="EH237" s="281">
        <f t="shared" si="286"/>
        <v>-0.31717348315387994</v>
      </c>
      <c r="EI237" s="281">
        <f t="shared" si="248"/>
        <v>0.14817607374232011</v>
      </c>
      <c r="EJ237" s="281">
        <f t="shared" si="249"/>
        <v>0.76942450519374717</v>
      </c>
    </row>
    <row r="238" spans="3:140" x14ac:dyDescent="0.25">
      <c r="C238" s="50">
        <f t="shared" si="250"/>
        <v>206</v>
      </c>
      <c r="D238" s="51">
        <v>5.3955353050856578</v>
      </c>
      <c r="E238" s="260">
        <f t="shared" si="251"/>
        <v>14.640690772823371</v>
      </c>
      <c r="F238" s="265">
        <f t="shared" si="252"/>
        <v>12.08385335375255</v>
      </c>
      <c r="G238" s="265">
        <f t="shared" si="253"/>
        <v>5.3146390234358543E-3</v>
      </c>
      <c r="H238" s="50">
        <v>22.005218505859375</v>
      </c>
      <c r="I238" s="216">
        <v>28.890415191650391</v>
      </c>
      <c r="J238" s="50">
        <v>9152</v>
      </c>
      <c r="K238" s="46">
        <v>6</v>
      </c>
      <c r="L238" s="46">
        <v>1.3498034478845532E+22</v>
      </c>
      <c r="M238" s="46">
        <v>1.1332814854564352E+22</v>
      </c>
      <c r="N238" s="46">
        <v>143</v>
      </c>
      <c r="O238" s="46">
        <v>64</v>
      </c>
      <c r="P238" s="46">
        <v>0.32466581212232193</v>
      </c>
      <c r="Q238" s="46">
        <v>0.4574864188488067</v>
      </c>
      <c r="R238" s="46">
        <v>0.17395978165462511</v>
      </c>
      <c r="S238" s="51"/>
      <c r="T238" s="315">
        <f t="shared" si="254"/>
        <v>54.637702113639421</v>
      </c>
      <c r="U238" s="315">
        <f t="shared" si="287"/>
        <v>4.9782819354874164E-2</v>
      </c>
      <c r="V238" s="350">
        <f t="shared" si="255"/>
        <v>5.9124747254210722E-6</v>
      </c>
      <c r="W238" s="350">
        <f t="shared" si="222"/>
        <v>8.3312649120193538E-6</v>
      </c>
      <c r="X238" s="350">
        <f t="shared" si="256"/>
        <v>1.0216033105515459E-5</v>
      </c>
      <c r="Y238" s="360">
        <f t="shared" si="257"/>
        <v>54.463742331984797</v>
      </c>
      <c r="Z238" s="350">
        <f t="shared" si="258"/>
        <v>5.9377425795472107E-6</v>
      </c>
      <c r="AA238" s="350">
        <f t="shared" si="259"/>
        <v>8.3132752553984318E-6</v>
      </c>
      <c r="AB238" s="350">
        <f t="shared" si="260"/>
        <v>5.9377425795472107E-6</v>
      </c>
      <c r="AC238" s="350">
        <f t="shared" si="261"/>
        <v>8.3132752553984318E-6</v>
      </c>
      <c r="AD238" s="354">
        <f t="shared" si="223"/>
        <v>54.463742331984804</v>
      </c>
      <c r="AE238" s="354" t="str">
        <f t="shared" si="289"/>
        <v/>
      </c>
      <c r="AF238" s="354" t="str">
        <f t="shared" si="289"/>
        <v/>
      </c>
      <c r="AG238" s="354">
        <f t="shared" si="289"/>
        <v>54.463742331984804</v>
      </c>
      <c r="AH238" s="354" t="str">
        <f t="shared" si="289"/>
        <v/>
      </c>
      <c r="AI238" s="348">
        <f t="shared" si="288"/>
        <v>6.3978680641355368E-2</v>
      </c>
      <c r="AJ238" s="355">
        <f t="shared" si="262"/>
        <v>1.0216033105515459E-5</v>
      </c>
      <c r="AK238" s="359">
        <f t="shared" si="263"/>
        <v>182.33614254205281</v>
      </c>
      <c r="AL238" s="355">
        <f t="shared" si="264"/>
        <v>-2.3663857457947186</v>
      </c>
      <c r="AM238" s="335">
        <f t="shared" si="265"/>
        <v>-20.945993216080897</v>
      </c>
      <c r="AN238" s="351">
        <f t="shared" si="224"/>
        <v>0.26981032737913691</v>
      </c>
      <c r="AQ238" s="266">
        <f t="shared" si="225"/>
        <v>26.850513706938916</v>
      </c>
      <c r="AR238" s="283">
        <f t="shared" si="226"/>
        <v>10.123404951392196</v>
      </c>
      <c r="BL238" s="258">
        <v>1.7841846942901611</v>
      </c>
      <c r="BM238" s="260">
        <v>22.189085006713867</v>
      </c>
      <c r="BN238">
        <v>6.5117673873901367</v>
      </c>
      <c r="BO238" s="258">
        <v>2.6480112075805664</v>
      </c>
      <c r="BP238" s="258">
        <v>128.34739685058594</v>
      </c>
      <c r="BQ238" s="260">
        <v>113.21217346191406</v>
      </c>
      <c r="BR238" s="258">
        <v>10.93356990814209</v>
      </c>
      <c r="BT238" s="258">
        <v>52.471504211425781</v>
      </c>
      <c r="BU238" s="258">
        <v>21.871265411376953</v>
      </c>
      <c r="BV238" s="258">
        <v>4.6570534706115723</v>
      </c>
      <c r="BW238" s="258">
        <v>98.878463745117188</v>
      </c>
      <c r="BX238" s="258">
        <v>52.180484771728516</v>
      </c>
      <c r="BY238" s="258">
        <v>22.990259170532227</v>
      </c>
      <c r="BZ238" s="258">
        <v>3.7505455017089844</v>
      </c>
      <c r="CA238" s="258">
        <v>308.333984375</v>
      </c>
      <c r="CC238" s="283">
        <f t="shared" si="227"/>
        <v>22.005218505859375</v>
      </c>
      <c r="CD238" s="283">
        <f t="shared" si="228"/>
        <v>28.890415191650391</v>
      </c>
      <c r="CF238" s="283">
        <f t="shared" si="266"/>
        <v>26.850513706938916</v>
      </c>
      <c r="CG238" s="272">
        <f t="shared" si="229"/>
        <v>25.312733252273297</v>
      </c>
      <c r="CH238" s="283">
        <f t="shared" si="267"/>
        <v>18.434724966504735</v>
      </c>
      <c r="CI238" s="272">
        <f t="shared" si="230"/>
        <v>30.819333835190065</v>
      </c>
      <c r="CJ238" s="283">
        <f t="shared" si="268"/>
        <v>5.8093075659098672E-2</v>
      </c>
      <c r="CK238" s="283">
        <f t="shared" si="269"/>
        <v>18.403626908758607</v>
      </c>
      <c r="CL238" s="283">
        <f t="shared" si="270"/>
        <v>1.0703276105422572</v>
      </c>
      <c r="CM238" s="283">
        <f t="shared" si="271"/>
        <v>24.200163491167206</v>
      </c>
      <c r="CN238" s="283">
        <f t="shared" si="272"/>
        <v>1.0703276105422572</v>
      </c>
      <c r="CO238" s="283">
        <f t="shared" si="231"/>
        <v>28.484622631501225</v>
      </c>
      <c r="CP238" s="268">
        <f t="shared" si="232"/>
        <v>206</v>
      </c>
      <c r="CQ238" s="283">
        <f t="shared" si="273"/>
        <v>23.448462263150123</v>
      </c>
      <c r="CR238" s="283">
        <f t="shared" si="274"/>
        <v>27.684853049570172</v>
      </c>
      <c r="CS238" s="283">
        <f t="shared" si="275"/>
        <v>1.5052782669715752</v>
      </c>
      <c r="CT238" s="283">
        <f t="shared" si="276"/>
        <v>25.071590909551844</v>
      </c>
      <c r="CU238" s="283">
        <f t="shared" si="233"/>
        <v>3.4130317219493804</v>
      </c>
      <c r="CV238" s="283">
        <f t="shared" si="277"/>
        <v>20.941303172194939</v>
      </c>
      <c r="CW238" s="283">
        <f t="shared" si="278"/>
        <v>18.420364784991467</v>
      </c>
      <c r="CX238" s="283">
        <f t="shared" si="279"/>
        <v>0.72749280307039221</v>
      </c>
      <c r="CZ238" s="283">
        <f t="shared" si="234"/>
        <v>9152</v>
      </c>
      <c r="DA238" s="283">
        <f t="shared" si="235"/>
        <v>1.3498034478845532E+22</v>
      </c>
      <c r="DB238" s="283">
        <f t="shared" si="236"/>
        <v>1.1332814854564352E+22</v>
      </c>
      <c r="DC238" s="286">
        <f t="shared" si="280"/>
        <v>1.4748726484752548E+18</v>
      </c>
      <c r="DD238" s="286">
        <f t="shared" si="237"/>
        <v>1.2382883363815944E+18</v>
      </c>
      <c r="DE238" s="282">
        <f t="shared" si="281"/>
        <v>8.4699005058143584E-5</v>
      </c>
      <c r="DF238" s="282">
        <f t="shared" si="238"/>
        <v>6.791627766084388E-5</v>
      </c>
      <c r="DG238" s="283">
        <f t="shared" si="282"/>
        <v>38.724539032508964</v>
      </c>
      <c r="DH238" s="283">
        <f t="shared" si="283"/>
        <v>1.0856584282887631E-4</v>
      </c>
      <c r="DL238" s="258">
        <v>48.924575805664063</v>
      </c>
      <c r="DM238" s="258">
        <v>9.2571401596069336</v>
      </c>
      <c r="DN238" s="258">
        <v>4512</v>
      </c>
      <c r="DO238" s="258">
        <v>1.7526403683977823E+22</v>
      </c>
      <c r="DP238" s="258">
        <v>8.1270676951853223E+21</v>
      </c>
      <c r="DR238" s="50">
        <v>49</v>
      </c>
      <c r="DS238" s="46">
        <v>9.1563911610303986E-2</v>
      </c>
      <c r="DT238" s="46">
        <v>7.6059089244292513E-2</v>
      </c>
      <c r="DU238" s="46">
        <v>8.936637773165669E-2</v>
      </c>
      <c r="DV238" s="51">
        <v>7.2640703210841165E-2</v>
      </c>
      <c r="DW238" s="287">
        <f t="shared" si="284"/>
        <v>0.11903333552434299</v>
      </c>
      <c r="DX238" s="287">
        <f t="shared" si="239"/>
        <v>46.907132222157053</v>
      </c>
      <c r="DY238" s="281">
        <f t="shared" si="240"/>
        <v>39.786435103175862</v>
      </c>
      <c r="DZ238" s="287">
        <f t="shared" si="241"/>
        <v>39.715282348334014</v>
      </c>
      <c r="EA238" s="287">
        <f t="shared" si="242"/>
        <v>40.139634659698068</v>
      </c>
      <c r="EB238" s="287">
        <f t="shared" si="243"/>
        <v>39.664788571711178</v>
      </c>
      <c r="EC238" s="287">
        <f t="shared" si="244"/>
        <v>39.028470165882801</v>
      </c>
      <c r="ED238" s="287">
        <f t="shared" si="285"/>
        <v>-1.9272340002290207</v>
      </c>
      <c r="EE238" s="287">
        <f t="shared" si="245"/>
        <v>-0.42435231136405349</v>
      </c>
      <c r="EF238" s="287">
        <f t="shared" si="246"/>
        <v>5.0493776622836606E-2</v>
      </c>
      <c r="EG238" s="287">
        <f t="shared" si="247"/>
        <v>5.0493776622836606E-2</v>
      </c>
      <c r="EH238" s="281">
        <f t="shared" si="286"/>
        <v>-0.35319955652220614</v>
      </c>
      <c r="EI238" s="281">
        <f t="shared" si="248"/>
        <v>0.12164653146468396</v>
      </c>
      <c r="EJ238" s="281">
        <f t="shared" si="249"/>
        <v>0.75796493729306036</v>
      </c>
    </row>
    <row r="239" spans="3:140" x14ac:dyDescent="0.25">
      <c r="C239" s="50">
        <f t="shared" si="250"/>
        <v>207</v>
      </c>
      <c r="D239" s="51">
        <v>4.265975118459596</v>
      </c>
      <c r="E239" s="260">
        <f t="shared" si="251"/>
        <v>12.600366361474896</v>
      </c>
      <c r="F239" s="265">
        <f t="shared" si="252"/>
        <v>12.089180156279777</v>
      </c>
      <c r="G239" s="265">
        <f t="shared" si="253"/>
        <v>5.3380028608587616E-3</v>
      </c>
      <c r="H239" s="50">
        <v>21.918302536010742</v>
      </c>
      <c r="I239" s="216">
        <v>31.942218780517578</v>
      </c>
      <c r="J239" s="50">
        <v>8768</v>
      </c>
      <c r="K239" s="46">
        <v>6</v>
      </c>
      <c r="L239" s="46">
        <v>1.2818376881127878E+22</v>
      </c>
      <c r="M239" s="46">
        <v>1.0887780363098678E+22</v>
      </c>
      <c r="N239" s="46">
        <v>137</v>
      </c>
      <c r="O239" s="46">
        <v>64</v>
      </c>
      <c r="P239" s="46">
        <v>0.3072086919367637</v>
      </c>
      <c r="Q239" s="46">
        <v>0.43813709332845024</v>
      </c>
      <c r="R239" s="46">
        <v>0.12975353347670671</v>
      </c>
      <c r="S239" s="51"/>
      <c r="T239" s="315">
        <f t="shared" si="254"/>
        <v>54.963004570011059</v>
      </c>
      <c r="U239" s="315">
        <f t="shared" si="287"/>
        <v>0.32530245637163802</v>
      </c>
      <c r="V239" s="350">
        <f t="shared" si="255"/>
        <v>5.8395812792115968E-6</v>
      </c>
      <c r="W239" s="350">
        <f t="shared" si="222"/>
        <v>8.3283358677092894E-6</v>
      </c>
      <c r="X239" s="350">
        <f t="shared" si="256"/>
        <v>1.0171621691839093E-5</v>
      </c>
      <c r="Y239" s="360">
        <f t="shared" si="257"/>
        <v>54.83325103653435</v>
      </c>
      <c r="Z239" s="350">
        <f t="shared" si="258"/>
        <v>5.858426857923371E-6</v>
      </c>
      <c r="AA239" s="350">
        <f t="shared" si="259"/>
        <v>8.3150900531656107E-6</v>
      </c>
      <c r="AB239" s="350">
        <f t="shared" si="260"/>
        <v>5.858426857923371E-6</v>
      </c>
      <c r="AC239" s="350">
        <f t="shared" si="261"/>
        <v>8.3150900531656107E-6</v>
      </c>
      <c r="AD239" s="354">
        <f t="shared" si="223"/>
        <v>54.83325103653435</v>
      </c>
      <c r="AE239" s="354" t="str">
        <f t="shared" si="289"/>
        <v/>
      </c>
      <c r="AF239" s="354" t="str">
        <f t="shared" si="289"/>
        <v/>
      </c>
      <c r="AG239" s="354">
        <f t="shared" si="289"/>
        <v>54.83325103653435</v>
      </c>
      <c r="AH239" s="354" t="str">
        <f t="shared" si="289"/>
        <v/>
      </c>
      <c r="AI239" s="348">
        <f t="shared" si="288"/>
        <v>0.36950870454954554</v>
      </c>
      <c r="AJ239" s="355">
        <f t="shared" si="262"/>
        <v>1.0171621691839093E-5</v>
      </c>
      <c r="AK239" s="359">
        <f t="shared" si="263"/>
        <v>194.88738857013027</v>
      </c>
      <c r="AL239" s="355">
        <f t="shared" si="264"/>
        <v>-1.2112611429869731</v>
      </c>
      <c r="AM239" s="335">
        <f t="shared" si="265"/>
        <v>-20.983835062223314</v>
      </c>
      <c r="AN239" s="351">
        <f t="shared" si="224"/>
        <v>0.23196848123671959</v>
      </c>
      <c r="AQ239" s="266">
        <f t="shared" si="225"/>
        <v>26.816138343154257</v>
      </c>
      <c r="AR239" s="283">
        <f t="shared" si="226"/>
        <v>12.837687472072822</v>
      </c>
      <c r="BL239" s="258">
        <v>0.9738045334815979</v>
      </c>
      <c r="BM239" s="260">
        <v>54.58795166015625</v>
      </c>
      <c r="BN239">
        <v>5.8446264266967773</v>
      </c>
      <c r="BO239" s="258">
        <v>2.1049983501434326</v>
      </c>
      <c r="BP239" s="258">
        <v>128.11380004882812</v>
      </c>
      <c r="BQ239" s="260">
        <v>105.34142303466797</v>
      </c>
      <c r="BR239" s="258">
        <v>24.139495849609375</v>
      </c>
      <c r="BT239" s="258">
        <v>51.97149658203125</v>
      </c>
      <c r="BU239" s="258">
        <v>22.074718475341797</v>
      </c>
      <c r="BV239" s="258">
        <v>4.5723352432250977</v>
      </c>
      <c r="BW239" s="258">
        <v>101.93026733398437</v>
      </c>
      <c r="BX239" s="258">
        <v>51.840633392333984</v>
      </c>
      <c r="BY239" s="258">
        <v>22.786806106567383</v>
      </c>
      <c r="BZ239" s="258">
        <v>3.7080643177032471</v>
      </c>
      <c r="CA239" s="258">
        <v>313.21685791015625</v>
      </c>
      <c r="CC239" s="283">
        <f t="shared" si="227"/>
        <v>21.918302536010742</v>
      </c>
      <c r="CD239" s="283">
        <f t="shared" si="228"/>
        <v>31.942218780517578</v>
      </c>
      <c r="CF239" s="283">
        <f t="shared" si="266"/>
        <v>26.816138343154257</v>
      </c>
      <c r="CG239" s="272">
        <f t="shared" si="229"/>
        <v>25.31463311445399</v>
      </c>
      <c r="CH239" s="283">
        <f t="shared" si="267"/>
        <v>18.438757629691509</v>
      </c>
      <c r="CI239" s="272">
        <f t="shared" si="230"/>
        <v>31.282930241735741</v>
      </c>
      <c r="CJ239" s="283">
        <f t="shared" si="268"/>
        <v>5.8966934298119382E-2</v>
      </c>
      <c r="CK239" s="283">
        <f t="shared" si="269"/>
        <v>18.406710221310934</v>
      </c>
      <c r="CL239" s="283">
        <f t="shared" si="270"/>
        <v>1.0866470241961568</v>
      </c>
      <c r="CM239" s="283">
        <f t="shared" si="271"/>
        <v>24.203246803719534</v>
      </c>
      <c r="CN239" s="283">
        <f t="shared" si="272"/>
        <v>1.0866470241961568</v>
      </c>
      <c r="CO239" s="283">
        <f t="shared" si="231"/>
        <v>31.024790777476454</v>
      </c>
      <c r="CP239" s="268">
        <f t="shared" si="232"/>
        <v>207</v>
      </c>
      <c r="CQ239" s="283">
        <f t="shared" si="273"/>
        <v>23.802479077747645</v>
      </c>
      <c r="CR239" s="283">
        <f t="shared" si="274"/>
        <v>27.686217927744444</v>
      </c>
      <c r="CS239" s="283">
        <f t="shared" si="275"/>
        <v>1.5049490538881898</v>
      </c>
      <c r="CT239" s="283">
        <f t="shared" si="276"/>
        <v>27.276785089815576</v>
      </c>
      <c r="CU239" s="283">
        <f t="shared" si="233"/>
        <v>3.7480056876608501</v>
      </c>
      <c r="CV239" s="283">
        <f t="shared" si="277"/>
        <v>21.074800568766086</v>
      </c>
      <c r="CW239" s="283">
        <f t="shared" si="278"/>
        <v>18.424210619604484</v>
      </c>
      <c r="CX239" s="283">
        <f t="shared" si="279"/>
        <v>0.73228817480566566</v>
      </c>
      <c r="CZ239" s="283">
        <f t="shared" si="234"/>
        <v>8768</v>
      </c>
      <c r="DA239" s="283">
        <f t="shared" si="235"/>
        <v>1.2818376881127878E+22</v>
      </c>
      <c r="DB239" s="283">
        <f t="shared" si="236"/>
        <v>1.0887780363098678E+22</v>
      </c>
      <c r="DC239" s="286">
        <f t="shared" si="280"/>
        <v>1.4619499180118474E+18</v>
      </c>
      <c r="DD239" s="286">
        <f t="shared" si="237"/>
        <v>1.2417632713388091E+18</v>
      </c>
      <c r="DE239" s="282">
        <f t="shared" si="281"/>
        <v>8.4007719075450656E-5</v>
      </c>
      <c r="DF239" s="282">
        <f t="shared" si="238"/>
        <v>6.8102165142865901E-5</v>
      </c>
      <c r="DG239" s="283">
        <f t="shared" si="282"/>
        <v>39.030491523177034</v>
      </c>
      <c r="DH239" s="283">
        <f t="shared" si="283"/>
        <v>1.081443561236832E-4</v>
      </c>
      <c r="DL239" s="258">
        <v>48.662853240966797</v>
      </c>
      <c r="DM239" s="258">
        <v>9.5623207092285156</v>
      </c>
      <c r="DN239" s="258">
        <v>4768</v>
      </c>
      <c r="DO239" s="258">
        <v>1.8415896197360639E+22</v>
      </c>
      <c r="DP239" s="258">
        <v>8.549908109032565E+21</v>
      </c>
      <c r="DR239" s="50">
        <v>48</v>
      </c>
      <c r="DS239" s="46">
        <v>8.936637773165669E-2</v>
      </c>
      <c r="DT239" s="46">
        <v>7.4227811012086434E-2</v>
      </c>
      <c r="DU239" s="46">
        <v>8.8023440361372232E-2</v>
      </c>
      <c r="DV239" s="51">
        <v>7.1053595409595896E-2</v>
      </c>
      <c r="DW239" s="287">
        <f t="shared" si="284"/>
        <v>0.11617279111962131</v>
      </c>
      <c r="DX239" s="287">
        <f t="shared" si="239"/>
        <v>45.779885522494581</v>
      </c>
      <c r="DY239" s="281">
        <f t="shared" si="240"/>
        <v>39.733751834825839</v>
      </c>
      <c r="DZ239" s="287">
        <f t="shared" si="241"/>
        <v>39.713059149764703</v>
      </c>
      <c r="EA239" s="287">
        <f t="shared" si="242"/>
        <v>40.126095793954171</v>
      </c>
      <c r="EB239" s="287">
        <f t="shared" si="243"/>
        <v>39.641674816515177</v>
      </c>
      <c r="EC239" s="287">
        <f t="shared" si="244"/>
        <v>38.990152523704651</v>
      </c>
      <c r="ED239" s="287">
        <f t="shared" si="285"/>
        <v>-1.9294571987983318</v>
      </c>
      <c r="EE239" s="287">
        <f t="shared" si="245"/>
        <v>-0.41303664418946795</v>
      </c>
      <c r="EF239" s="287">
        <f t="shared" si="246"/>
        <v>7.1384333249525866E-2</v>
      </c>
      <c r="EG239" s="287">
        <f t="shared" si="247"/>
        <v>7.1384333249525866E-2</v>
      </c>
      <c r="EH239" s="281">
        <f t="shared" si="286"/>
        <v>-0.39234395912833264</v>
      </c>
      <c r="EI239" s="281">
        <f t="shared" si="248"/>
        <v>9.2077018310661174E-2</v>
      </c>
      <c r="EJ239" s="281">
        <f t="shared" si="249"/>
        <v>0.74359931112118716</v>
      </c>
    </row>
    <row r="240" spans="3:140" x14ac:dyDescent="0.25">
      <c r="C240" s="50">
        <f t="shared" si="250"/>
        <v>208</v>
      </c>
      <c r="D240" s="51">
        <v>5.5172821097713882</v>
      </c>
      <c r="E240" s="260">
        <f t="shared" si="251"/>
        <v>14.834503817580163</v>
      </c>
      <c r="F240" s="265">
        <f t="shared" si="252"/>
        <v>12.094527438269917</v>
      </c>
      <c r="G240" s="265">
        <f t="shared" si="253"/>
        <v>5.3556031357761347E-3</v>
      </c>
      <c r="H240" s="50">
        <v>21.841154098510742</v>
      </c>
      <c r="I240" s="216">
        <v>32.552581787109375</v>
      </c>
      <c r="J240" s="50">
        <v>8576</v>
      </c>
      <c r="K240" s="46">
        <v>6</v>
      </c>
      <c r="L240" s="46">
        <v>1.2481718664785968E+22</v>
      </c>
      <c r="M240" s="46">
        <v>1.0625486718517226E+22</v>
      </c>
      <c r="N240" s="46">
        <v>134</v>
      </c>
      <c r="O240" s="46">
        <v>64</v>
      </c>
      <c r="P240" s="46">
        <v>0.29915155954342915</v>
      </c>
      <c r="Q240" s="46">
        <v>0.42690593908319602</v>
      </c>
      <c r="R240" s="46">
        <v>0.10673991070859679</v>
      </c>
      <c r="S240" s="51"/>
      <c r="T240" s="315">
        <f t="shared" si="254"/>
        <v>54.979399791584235</v>
      </c>
      <c r="U240" s="315">
        <f t="shared" si="287"/>
        <v>1.6395221573176855E-2</v>
      </c>
      <c r="V240" s="350">
        <f t="shared" si="255"/>
        <v>5.8137352212264675E-6</v>
      </c>
      <c r="W240" s="350">
        <f t="shared" si="222"/>
        <v>8.296524002705147E-6</v>
      </c>
      <c r="X240" s="350">
        <f t="shared" si="256"/>
        <v>1.0130736782188738E-5</v>
      </c>
      <c r="Y240" s="360">
        <f t="shared" si="257"/>
        <v>54.872659880875638</v>
      </c>
      <c r="Z240" s="350">
        <f t="shared" si="258"/>
        <v>5.8291812399177681E-6</v>
      </c>
      <c r="AA240" s="350">
        <f t="shared" si="259"/>
        <v>8.285678838947512E-6</v>
      </c>
      <c r="AB240" s="350">
        <f t="shared" si="260"/>
        <v>5.8291812399177681E-6</v>
      </c>
      <c r="AC240" s="350">
        <f t="shared" si="261"/>
        <v>8.285678838947512E-6</v>
      </c>
      <c r="AD240" s="354">
        <f t="shared" si="223"/>
        <v>54.872659880875638</v>
      </c>
      <c r="AE240" s="354" t="str">
        <f t="shared" si="289"/>
        <v/>
      </c>
      <c r="AF240" s="354" t="str">
        <f t="shared" si="289"/>
        <v/>
      </c>
      <c r="AG240" s="354">
        <f t="shared" si="289"/>
        <v>54.872659880875638</v>
      </c>
      <c r="AH240" s="354" t="str">
        <f t="shared" si="289"/>
        <v/>
      </c>
      <c r="AI240" s="348">
        <f t="shared" si="288"/>
        <v>3.9408844341288329E-2</v>
      </c>
      <c r="AJ240" s="355">
        <f t="shared" si="262"/>
        <v>1.0130736782188738E-5</v>
      </c>
      <c r="AK240" s="359">
        <f t="shared" si="263"/>
        <v>196.22600412889688</v>
      </c>
      <c r="AL240" s="355">
        <f t="shared" si="264"/>
        <v>-1.1773995871103125</v>
      </c>
      <c r="AM240" s="335">
        <f t="shared" si="265"/>
        <v>-21.018818415866068</v>
      </c>
      <c r="AN240" s="351">
        <f t="shared" si="224"/>
        <v>0.19698512759396838</v>
      </c>
      <c r="AQ240" s="266">
        <f t="shared" si="225"/>
        <v>26.785511659932585</v>
      </c>
      <c r="AR240" s="283">
        <f t="shared" si="226"/>
        <v>13.110529410478044</v>
      </c>
      <c r="BL240" s="258">
        <v>1.4582457542419434</v>
      </c>
      <c r="BM240" s="260">
        <v>40.823871612548828</v>
      </c>
      <c r="BN240">
        <v>5.2789125442504883</v>
      </c>
      <c r="BO240" s="258">
        <v>2.8355703353881836</v>
      </c>
      <c r="BP240" s="258">
        <v>128.1484375</v>
      </c>
      <c r="BQ240" s="260">
        <v>97.91717529296875</v>
      </c>
      <c r="BR240" s="258">
        <v>46.379245758056641</v>
      </c>
      <c r="BT240" s="258">
        <v>51.678524017333984</v>
      </c>
      <c r="BU240" s="258">
        <v>22.481626510620117</v>
      </c>
      <c r="BV240" s="258">
        <v>4.5362019538879395</v>
      </c>
      <c r="BW240" s="258">
        <v>105.59243011474609</v>
      </c>
      <c r="BX240" s="258">
        <v>51.660945892333984</v>
      </c>
      <c r="BY240" s="258">
        <v>22.786806106567383</v>
      </c>
      <c r="BZ240" s="258">
        <v>3.6780345439910889</v>
      </c>
      <c r="CA240" s="258">
        <v>307.01153564453125</v>
      </c>
      <c r="CC240" s="283">
        <f t="shared" si="227"/>
        <v>21.841154098510742</v>
      </c>
      <c r="CD240" s="283">
        <f t="shared" si="228"/>
        <v>32.552581787109375</v>
      </c>
      <c r="CF240" s="283">
        <f t="shared" si="266"/>
        <v>26.785511659932585</v>
      </c>
      <c r="CG240" s="272">
        <f t="shared" si="229"/>
        <v>25.316521183001772</v>
      </c>
      <c r="CH240" s="283">
        <f t="shared" si="267"/>
        <v>18.442766133577642</v>
      </c>
      <c r="CI240" s="272">
        <f t="shared" si="230"/>
        <v>31.745036532237904</v>
      </c>
      <c r="CJ240" s="283">
        <f t="shared" si="268"/>
        <v>5.9837984134570921E-2</v>
      </c>
      <c r="CK240" s="283">
        <f t="shared" si="269"/>
        <v>18.409758044510877</v>
      </c>
      <c r="CL240" s="283">
        <f t="shared" si="270"/>
        <v>1.1029194895392029</v>
      </c>
      <c r="CM240" s="283">
        <f t="shared" si="271"/>
        <v>24.206294626919476</v>
      </c>
      <c r="CN240" s="283">
        <f t="shared" si="272"/>
        <v>1.1029194895392029</v>
      </c>
      <c r="CO240" s="283">
        <f t="shared" si="231"/>
        <v>33.553930603267133</v>
      </c>
      <c r="CP240" s="268">
        <f t="shared" si="232"/>
        <v>208</v>
      </c>
      <c r="CQ240" s="283">
        <f t="shared" si="273"/>
        <v>24.155393060326713</v>
      </c>
      <c r="CR240" s="283">
        <f t="shared" si="274"/>
        <v>27.687572983285488</v>
      </c>
      <c r="CS240" s="283">
        <f t="shared" si="275"/>
        <v>1.5046219557681328</v>
      </c>
      <c r="CT240" s="283">
        <f t="shared" si="276"/>
        <v>29.470257069977777</v>
      </c>
      <c r="CU240" s="283">
        <f t="shared" si="233"/>
        <v>4.0836735332893568</v>
      </c>
      <c r="CV240" s="283">
        <f t="shared" si="277"/>
        <v>21.208367353328935</v>
      </c>
      <c r="CW240" s="283">
        <f t="shared" si="278"/>
        <v>18.428030970571641</v>
      </c>
      <c r="CX240" s="283">
        <f t="shared" si="279"/>
        <v>0.73708697281313706</v>
      </c>
      <c r="CZ240" s="283">
        <f t="shared" si="234"/>
        <v>8576</v>
      </c>
      <c r="DA240" s="283">
        <f t="shared" si="235"/>
        <v>1.2481718664785968E+22</v>
      </c>
      <c r="DB240" s="283">
        <f t="shared" si="236"/>
        <v>1.0625486718517226E+22</v>
      </c>
      <c r="DC240" s="286">
        <f t="shared" si="280"/>
        <v>1.4554242846065728E+18</v>
      </c>
      <c r="DD240" s="286">
        <f t="shared" si="237"/>
        <v>1.238979328185311E+18</v>
      </c>
      <c r="DE240" s="282">
        <f t="shared" si="281"/>
        <v>8.3658638135162324E-5</v>
      </c>
      <c r="DF240" s="282">
        <f t="shared" si="238"/>
        <v>6.7953241439467721E-5</v>
      </c>
      <c r="DG240" s="283">
        <f t="shared" si="282"/>
        <v>39.085853916634292</v>
      </c>
      <c r="DH240" s="283">
        <f t="shared" si="283"/>
        <v>1.0777945424226563E-4</v>
      </c>
      <c r="DL240" s="258">
        <v>48.530036926269531</v>
      </c>
      <c r="DM240" s="258">
        <v>9.6640472412109375</v>
      </c>
      <c r="DN240" s="258">
        <v>4768</v>
      </c>
      <c r="DO240" s="258">
        <v>1.8363437468444348E+22</v>
      </c>
      <c r="DP240" s="258">
        <v>8.5334787268994411E+21</v>
      </c>
      <c r="DR240" s="50">
        <v>47</v>
      </c>
      <c r="DS240" s="46">
        <v>8.704675863752899E-2</v>
      </c>
      <c r="DT240" s="46">
        <v>7.251861799536076E-2</v>
      </c>
      <c r="DU240" s="46">
        <v>8.5581736051764126E-2</v>
      </c>
      <c r="DV240" s="51">
        <v>7.0198998901233059E-2</v>
      </c>
      <c r="DW240" s="287">
        <f t="shared" si="284"/>
        <v>0.11329646130950997</v>
      </c>
      <c r="DX240" s="287">
        <f t="shared" si="239"/>
        <v>44.646418312463886</v>
      </c>
      <c r="DY240" s="281">
        <f t="shared" si="240"/>
        <v>39.677702217255302</v>
      </c>
      <c r="DZ240" s="287">
        <f t="shared" si="241"/>
        <v>39.797666045473044</v>
      </c>
      <c r="EA240" s="287">
        <f t="shared" si="242"/>
        <v>40.112489483863669</v>
      </c>
      <c r="EB240" s="287">
        <f t="shared" si="243"/>
        <v>39.618415258611151</v>
      </c>
      <c r="EC240" s="287">
        <f t="shared" si="244"/>
        <v>38.951555166213282</v>
      </c>
      <c r="ED240" s="287">
        <f t="shared" si="285"/>
        <v>-1.8448503030899914</v>
      </c>
      <c r="EE240" s="287">
        <f t="shared" si="245"/>
        <v>-0.31482343839062565</v>
      </c>
      <c r="EF240" s="287">
        <f t="shared" si="246"/>
        <v>0.17925078686189266</v>
      </c>
      <c r="EG240" s="287">
        <f t="shared" si="247"/>
        <v>0.17925078686189266</v>
      </c>
      <c r="EH240" s="281">
        <f t="shared" si="286"/>
        <v>-0.43478726660836742</v>
      </c>
      <c r="EI240" s="281">
        <f t="shared" si="248"/>
        <v>5.92869586441509E-2</v>
      </c>
      <c r="EJ240" s="281">
        <f t="shared" si="249"/>
        <v>0.7261470510420196</v>
      </c>
    </row>
    <row r="241" spans="3:140" x14ac:dyDescent="0.25">
      <c r="C241" s="50">
        <f t="shared" si="250"/>
        <v>209</v>
      </c>
      <c r="D241" s="51">
        <v>4.1976062590545489</v>
      </c>
      <c r="E241" s="260">
        <f t="shared" si="251"/>
        <v>12.460033975353326</v>
      </c>
      <c r="F241" s="265">
        <f t="shared" si="252"/>
        <v>12.099889451971835</v>
      </c>
      <c r="G241" s="265">
        <f t="shared" si="253"/>
        <v>5.3674717221866364E-3</v>
      </c>
      <c r="H241" s="50">
        <v>21.648767471313477</v>
      </c>
      <c r="I241" s="216">
        <v>32.247398376464844</v>
      </c>
      <c r="J241" s="50">
        <v>9984</v>
      </c>
      <c r="K241" s="46">
        <v>6</v>
      </c>
      <c r="L241" s="46">
        <v>1.4407703426426921E+22</v>
      </c>
      <c r="M241" s="46">
        <v>1.2254013193116356E+22</v>
      </c>
      <c r="N241" s="46">
        <v>156</v>
      </c>
      <c r="O241" s="46">
        <v>64</v>
      </c>
      <c r="P241" s="46">
        <v>0.34566318745040592</v>
      </c>
      <c r="Q241" s="46">
        <v>0.493194164682903</v>
      </c>
      <c r="R241" s="46">
        <v>0.26141060923455417</v>
      </c>
      <c r="S241" s="51"/>
      <c r="T241" s="315">
        <f t="shared" si="254"/>
        <v>54.974679645229386</v>
      </c>
      <c r="U241" s="315">
        <f t="shared" si="287"/>
        <v>-4.7201463548489642E-3</v>
      </c>
      <c r="V241" s="350">
        <f t="shared" si="255"/>
        <v>5.7702855811031971E-6</v>
      </c>
      <c r="W241" s="350">
        <f t="shared" si="222"/>
        <v>8.2330756657802979E-6</v>
      </c>
      <c r="X241" s="350">
        <f t="shared" si="256"/>
        <v>1.0053841584486556E-5</v>
      </c>
      <c r="Y241" s="360">
        <f t="shared" si="257"/>
        <v>54.713269035994834</v>
      </c>
      <c r="Z241" s="350">
        <f t="shared" si="258"/>
        <v>5.8077886019571059E-6</v>
      </c>
      <c r="AA241" s="350">
        <f t="shared" si="259"/>
        <v>8.2066632781495476E-6</v>
      </c>
      <c r="AB241" s="350">
        <f t="shared" si="260"/>
        <v>5.8077886019571059E-6</v>
      </c>
      <c r="AC241" s="350">
        <f t="shared" si="261"/>
        <v>8.2066632781495476E-6</v>
      </c>
      <c r="AD241" s="354">
        <f t="shared" si="223"/>
        <v>54.713269035994834</v>
      </c>
      <c r="AE241" s="354" t="str">
        <f t="shared" si="289"/>
        <v/>
      </c>
      <c r="AF241" s="354" t="str">
        <f t="shared" si="289"/>
        <v/>
      </c>
      <c r="AG241" s="354">
        <f t="shared" si="289"/>
        <v>54.713269035994834</v>
      </c>
      <c r="AH241" s="354" t="str">
        <f t="shared" si="289"/>
        <v/>
      </c>
      <c r="AI241" s="348">
        <f t="shared" si="288"/>
        <v>-0.15939084488080368</v>
      </c>
      <c r="AJ241" s="355">
        <f t="shared" si="262"/>
        <v>1.0053841584486556E-5</v>
      </c>
      <c r="AK241" s="359">
        <f t="shared" si="263"/>
        <v>190.81191324527094</v>
      </c>
      <c r="AL241" s="355">
        <f t="shared" si="264"/>
        <v>-1.8188086754729056</v>
      </c>
      <c r="AM241" s="335">
        <f t="shared" si="265"/>
        <v>-21.084998290415857</v>
      </c>
      <c r="AN241" s="351">
        <f t="shared" si="224"/>
        <v>0.130805253044178</v>
      </c>
      <c r="AQ241" s="266">
        <f t="shared" si="225"/>
        <v>26.708663514346938</v>
      </c>
      <c r="AR241" s="283">
        <f t="shared" si="226"/>
        <v>12.467824931646938</v>
      </c>
      <c r="BL241" s="258">
        <v>0.83042913675308228</v>
      </c>
      <c r="BM241" s="260">
        <v>37.690528869628906</v>
      </c>
      <c r="BN241">
        <v>4.5837893486022949</v>
      </c>
      <c r="BO241" s="258">
        <v>3.5119578838348389</v>
      </c>
      <c r="BP241" s="258">
        <v>127.96375274658203</v>
      </c>
      <c r="BQ241" s="260">
        <v>87.739242553710938</v>
      </c>
      <c r="BR241" s="258">
        <v>16.879571914672852</v>
      </c>
      <c r="BT241" s="258">
        <v>51.391410827636719</v>
      </c>
      <c r="BU241" s="258">
        <v>22.278171539306641</v>
      </c>
      <c r="BV241" s="258">
        <v>4.5459675788879395</v>
      </c>
      <c r="BW241" s="258">
        <v>101.421630859375</v>
      </c>
      <c r="BX241" s="258">
        <v>51.522270202636719</v>
      </c>
      <c r="BY241" s="258">
        <v>21.769536972045898</v>
      </c>
      <c r="BZ241" s="258">
        <v>3.7031815052032471</v>
      </c>
      <c r="CA241" s="258">
        <v>309.85986328125</v>
      </c>
      <c r="CC241" s="283">
        <f t="shared" si="227"/>
        <v>21.648767471313477</v>
      </c>
      <c r="CD241" s="283">
        <f t="shared" si="228"/>
        <v>32.247398376464844</v>
      </c>
      <c r="CF241" s="283">
        <f t="shared" si="266"/>
        <v>26.708663514346938</v>
      </c>
      <c r="CG241" s="272">
        <f t="shared" si="229"/>
        <v>25.318391046399231</v>
      </c>
      <c r="CH241" s="283">
        <f t="shared" si="267"/>
        <v>18.446736845501174</v>
      </c>
      <c r="CI241" s="272">
        <f t="shared" si="230"/>
        <v>32.205648062282293</v>
      </c>
      <c r="CJ241" s="283">
        <f t="shared" si="268"/>
        <v>6.0706216413938648E-2</v>
      </c>
      <c r="CK241" s="283">
        <f t="shared" si="269"/>
        <v>18.412756913087875</v>
      </c>
      <c r="CL241" s="283">
        <f t="shared" si="270"/>
        <v>1.1191439168870534</v>
      </c>
      <c r="CM241" s="283">
        <f t="shared" si="271"/>
        <v>24.209293495496475</v>
      </c>
      <c r="CN241" s="283">
        <f t="shared" si="272"/>
        <v>1.1191439168870534</v>
      </c>
      <c r="CO241" s="283">
        <f t="shared" si="231"/>
        <v>36.071958395513576</v>
      </c>
      <c r="CP241" s="268">
        <f t="shared" si="232"/>
        <v>209</v>
      </c>
      <c r="CQ241" s="283">
        <f t="shared" si="273"/>
        <v>24.507195839551358</v>
      </c>
      <c r="CR241" s="283">
        <f t="shared" si="274"/>
        <v>27.688913347714056</v>
      </c>
      <c r="CS241" s="283">
        <f t="shared" si="275"/>
        <v>1.5042980816656173</v>
      </c>
      <c r="CT241" s="283">
        <f t="shared" si="276"/>
        <v>31.652000412600017</v>
      </c>
      <c r="CU241" s="283">
        <f t="shared" si="233"/>
        <v>4.4199579829135587</v>
      </c>
      <c r="CV241" s="283">
        <f t="shared" si="277"/>
        <v>21.341995798291357</v>
      </c>
      <c r="CW241" s="283">
        <f t="shared" si="278"/>
        <v>18.431812225161291</v>
      </c>
      <c r="CX241" s="283">
        <f t="shared" si="279"/>
        <v>0.74188836327669627</v>
      </c>
      <c r="CZ241" s="283">
        <f t="shared" si="234"/>
        <v>9984</v>
      </c>
      <c r="DA241" s="283">
        <f t="shared" si="235"/>
        <v>1.4407703426426921E+22</v>
      </c>
      <c r="DB241" s="283">
        <f t="shared" si="236"/>
        <v>1.2254013193116356E+22</v>
      </c>
      <c r="DC241" s="286">
        <f t="shared" si="280"/>
        <v>1.4430792694738504E+18</v>
      </c>
      <c r="DD241" s="286">
        <f t="shared" si="237"/>
        <v>1.2273651034771991E+18</v>
      </c>
      <c r="DE241" s="282">
        <f t="shared" si="281"/>
        <v>8.2998256341891297E-5</v>
      </c>
      <c r="DF241" s="282">
        <f t="shared" si="238"/>
        <v>6.7331952404360302E-5</v>
      </c>
      <c r="DG241" s="283">
        <f t="shared" si="282"/>
        <v>39.0505326586797</v>
      </c>
      <c r="DH241" s="283">
        <f t="shared" si="283"/>
        <v>1.0687517190805983E-4</v>
      </c>
      <c r="DL241" s="258">
        <v>48.405036926269531</v>
      </c>
      <c r="DM241" s="258">
        <v>9.1554126739501953</v>
      </c>
      <c r="DN241" s="258">
        <v>4768</v>
      </c>
      <c r="DO241" s="258">
        <v>1.8325390478241325E+22</v>
      </c>
      <c r="DP241" s="258">
        <v>8.495143501922152E+21</v>
      </c>
      <c r="DR241" s="50">
        <v>46</v>
      </c>
      <c r="DS241" s="46">
        <v>8.5581736051764126E-2</v>
      </c>
      <c r="DT241" s="46">
        <v>7.1419851056037112E-2</v>
      </c>
      <c r="DU241" s="46">
        <v>8.1919179587351967E-2</v>
      </c>
      <c r="DV241" s="51">
        <v>6.7635209376144548E-2</v>
      </c>
      <c r="DW241" s="287">
        <f t="shared" si="284"/>
        <v>0.1114676126527358</v>
      </c>
      <c r="DX241" s="287">
        <f t="shared" si="239"/>
        <v>43.925729058653332</v>
      </c>
      <c r="DY241" s="281">
        <f t="shared" si="240"/>
        <v>39.618099053140327</v>
      </c>
      <c r="DZ241" s="287">
        <f t="shared" si="241"/>
        <v>39.845744819739345</v>
      </c>
      <c r="EA241" s="287">
        <f t="shared" si="242"/>
        <v>40.098815729426569</v>
      </c>
      <c r="EB241" s="287">
        <f t="shared" si="243"/>
        <v>39.595009897999098</v>
      </c>
      <c r="EC241" s="287">
        <f t="shared" si="244"/>
        <v>38.912678093408687</v>
      </c>
      <c r="ED241" s="287">
        <f t="shared" si="285"/>
        <v>-1.7967715288236903</v>
      </c>
      <c r="EE241" s="287">
        <f t="shared" si="245"/>
        <v>-0.25307090968722434</v>
      </c>
      <c r="EF241" s="287">
        <f t="shared" si="246"/>
        <v>0.25073492174024636</v>
      </c>
      <c r="EG241" s="287">
        <f t="shared" si="247"/>
        <v>0.25073492174024636</v>
      </c>
      <c r="EH241" s="281">
        <f t="shared" si="286"/>
        <v>-0.48071667628624226</v>
      </c>
      <c r="EI241" s="281">
        <f t="shared" si="248"/>
        <v>2.3089155141228446E-2</v>
      </c>
      <c r="EJ241" s="281">
        <f t="shared" si="249"/>
        <v>0.7054209597316401</v>
      </c>
    </row>
    <row r="242" spans="3:140" x14ac:dyDescent="0.25">
      <c r="C242" s="50">
        <f t="shared" si="250"/>
        <v>210</v>
      </c>
      <c r="D242" s="51">
        <v>6.2798511975191893</v>
      </c>
      <c r="E242" s="260">
        <f t="shared" si="251"/>
        <v>15.958987063081677</v>
      </c>
      <c r="F242" s="265">
        <f t="shared" si="252"/>
        <v>12.105260482259332</v>
      </c>
      <c r="G242" s="265">
        <f t="shared" si="253"/>
        <v>5.3736419931198843E-3</v>
      </c>
      <c r="H242" s="50">
        <v>21.569665908813477</v>
      </c>
      <c r="I242" s="216">
        <v>32.0439453125</v>
      </c>
      <c r="J242" s="50">
        <v>9728</v>
      </c>
      <c r="K242" s="46">
        <v>6</v>
      </c>
      <c r="L242" s="46">
        <v>1.3994374760130436E+22</v>
      </c>
      <c r="M242" s="46">
        <v>1.1889107968896444E+22</v>
      </c>
      <c r="N242" s="46">
        <v>152</v>
      </c>
      <c r="O242" s="46">
        <v>64</v>
      </c>
      <c r="P242" s="46">
        <v>0.33583592748580848</v>
      </c>
      <c r="Q242" s="46">
        <v>0.47848379417689069</v>
      </c>
      <c r="R242" s="46">
        <v>0.23571666052575069</v>
      </c>
      <c r="S242" s="51"/>
      <c r="T242" s="315">
        <f t="shared" si="254"/>
        <v>54.935933719619243</v>
      </c>
      <c r="U242" s="315">
        <f t="shared" si="287"/>
        <v>-3.8745925610143672E-2</v>
      </c>
      <c r="V242" s="350">
        <f t="shared" si="255"/>
        <v>5.7537679462343828E-6</v>
      </c>
      <c r="W242" s="350">
        <f t="shared" si="222"/>
        <v>8.1977075482608744E-6</v>
      </c>
      <c r="X242" s="350">
        <f t="shared" si="256"/>
        <v>1.0015400871953531E-5</v>
      </c>
      <c r="Y242" s="360">
        <f t="shared" si="257"/>
        <v>54.70021705909349</v>
      </c>
      <c r="Z242" s="350">
        <f t="shared" si="258"/>
        <v>5.7874447889341885E-6</v>
      </c>
      <c r="AA242" s="350">
        <f t="shared" si="259"/>
        <v>8.1739670565133841E-6</v>
      </c>
      <c r="AB242" s="350">
        <f t="shared" si="260"/>
        <v>5.7874447889341885E-6</v>
      </c>
      <c r="AC242" s="350">
        <f t="shared" si="261"/>
        <v>8.1739670565133841E-6</v>
      </c>
      <c r="AD242" s="354">
        <f t="shared" si="223"/>
        <v>54.70021705909349</v>
      </c>
      <c r="AE242" s="354" t="str">
        <f t="shared" si="289"/>
        <v/>
      </c>
      <c r="AF242" s="354" t="str">
        <f t="shared" si="289"/>
        <v/>
      </c>
      <c r="AG242" s="354">
        <f t="shared" si="289"/>
        <v>54.70021705909349</v>
      </c>
      <c r="AH242" s="354" t="str">
        <f t="shared" si="289"/>
        <v/>
      </c>
      <c r="AI242" s="348">
        <f t="shared" si="288"/>
        <v>-1.3051976901344631E-2</v>
      </c>
      <c r="AJ242" s="355">
        <f t="shared" si="262"/>
        <v>1.0015400871953531E-5</v>
      </c>
      <c r="AK242" s="359">
        <f t="shared" si="263"/>
        <v>190.36857166434334</v>
      </c>
      <c r="AL242" s="355">
        <f t="shared" si="264"/>
        <v>-1.9631428335656664</v>
      </c>
      <c r="AM242" s="335">
        <f t="shared" si="265"/>
        <v>-21.118272311168806</v>
      </c>
      <c r="AN242" s="351">
        <f t="shared" si="224"/>
        <v>9.7531232291227343E-2</v>
      </c>
      <c r="AQ242" s="266">
        <f t="shared" si="225"/>
        <v>26.676868367899367</v>
      </c>
      <c r="AR242" s="283">
        <f t="shared" si="226"/>
        <v>11.926850799495519</v>
      </c>
      <c r="BL242" s="258">
        <v>1.2082945108413696</v>
      </c>
      <c r="BM242" s="260">
        <v>24.21461296081543</v>
      </c>
      <c r="BN242">
        <v>5.2766776084899902</v>
      </c>
      <c r="BO242" s="258">
        <v>2.6706221103668213</v>
      </c>
      <c r="BP242" s="258">
        <v>127.70652770996094</v>
      </c>
      <c r="BQ242" s="260">
        <v>27.218471527099609</v>
      </c>
      <c r="BR242" s="258">
        <v>13.677881240844727</v>
      </c>
      <c r="BT242" s="258">
        <v>51.188282012939453</v>
      </c>
      <c r="BU242" s="258">
        <v>21.972991943359375</v>
      </c>
      <c r="BV242" s="258">
        <v>4.4912796020507812</v>
      </c>
      <c r="BW242" s="258">
        <v>101.52336120605469</v>
      </c>
      <c r="BX242" s="258">
        <v>51.387504577636719</v>
      </c>
      <c r="BY242" s="258">
        <v>21.667810440063477</v>
      </c>
      <c r="BZ242" s="258">
        <v>3.7117266654968262</v>
      </c>
      <c r="CA242" s="258">
        <v>309.5546875</v>
      </c>
      <c r="CC242" s="283">
        <f t="shared" si="227"/>
        <v>21.569665908813477</v>
      </c>
      <c r="CD242" s="283">
        <f t="shared" si="228"/>
        <v>32.0439453125</v>
      </c>
      <c r="CF242" s="283">
        <f t="shared" si="266"/>
        <v>26.676868367899367</v>
      </c>
      <c r="CG242" s="272">
        <f t="shared" si="229"/>
        <v>25.320236327303068</v>
      </c>
      <c r="CH242" s="283">
        <f t="shared" si="267"/>
        <v>18.450656193855693</v>
      </c>
      <c r="CI242" s="272">
        <f t="shared" si="230"/>
        <v>32.664760337465509</v>
      </c>
      <c r="CJ242" s="283">
        <f t="shared" si="268"/>
        <v>6.1571622664471734E-2</v>
      </c>
      <c r="CK242" s="283">
        <f t="shared" si="269"/>
        <v>18.415693425603525</v>
      </c>
      <c r="CL242" s="283">
        <f t="shared" si="270"/>
        <v>1.135319178930998</v>
      </c>
      <c r="CM242" s="283">
        <f t="shared" si="271"/>
        <v>24.212230008012124</v>
      </c>
      <c r="CN242" s="283">
        <f t="shared" si="272"/>
        <v>1.135319178930998</v>
      </c>
      <c r="CO242" s="283">
        <f t="shared" si="231"/>
        <v>38.57878937931207</v>
      </c>
      <c r="CP242" s="268">
        <f t="shared" si="232"/>
        <v>210</v>
      </c>
      <c r="CQ242" s="283">
        <f t="shared" si="273"/>
        <v>24.857878937931208</v>
      </c>
      <c r="CR242" s="283">
        <f t="shared" si="274"/>
        <v>27.690234177418596</v>
      </c>
      <c r="CS242" s="283">
        <f t="shared" si="275"/>
        <v>1.5039785337780442</v>
      </c>
      <c r="CT242" s="283">
        <f t="shared" si="276"/>
        <v>33.822008338970164</v>
      </c>
      <c r="CU242" s="283">
        <f t="shared" si="233"/>
        <v>4.756781040341906</v>
      </c>
      <c r="CV242" s="283">
        <f t="shared" si="277"/>
        <v>21.475678104034191</v>
      </c>
      <c r="CW242" s="283">
        <f t="shared" si="278"/>
        <v>18.435540832590565</v>
      </c>
      <c r="CX242" s="283">
        <f t="shared" si="279"/>
        <v>0.74669149837897031</v>
      </c>
      <c r="CZ242" s="283">
        <f t="shared" si="234"/>
        <v>9728</v>
      </c>
      <c r="DA242" s="283">
        <f t="shared" si="235"/>
        <v>1.3994374760130436E+22</v>
      </c>
      <c r="DB242" s="283">
        <f t="shared" si="236"/>
        <v>1.1889107968896444E+22</v>
      </c>
      <c r="DC242" s="286">
        <f t="shared" si="280"/>
        <v>1.4385664843884083E+18</v>
      </c>
      <c r="DD242" s="286">
        <f t="shared" si="237"/>
        <v>1.2221533685132035E+18</v>
      </c>
      <c r="DE242" s="282">
        <f t="shared" si="281"/>
        <v>8.2756850310766099E-5</v>
      </c>
      <c r="DF242" s="282">
        <f t="shared" si="238"/>
        <v>6.7053156886932885E-5</v>
      </c>
      <c r="DG242" s="283">
        <f t="shared" si="282"/>
        <v>39.015877834470942</v>
      </c>
      <c r="DH242" s="283">
        <f t="shared" si="283"/>
        <v>1.065120750049598E-4</v>
      </c>
      <c r="DL242" s="258">
        <v>48.258548736572266</v>
      </c>
      <c r="DM242" s="258">
        <v>9.6640472412109375</v>
      </c>
      <c r="DN242" s="258">
        <v>4768</v>
      </c>
      <c r="DO242" s="258">
        <v>1.8261978827902952E+22</v>
      </c>
      <c r="DP242" s="258">
        <v>8.4810199979831507E+21</v>
      </c>
      <c r="DR242" s="50">
        <v>45</v>
      </c>
      <c r="DS242" s="46">
        <v>8.3750457819558047E-2</v>
      </c>
      <c r="DT242" s="46">
        <v>6.8978146746429006E-2</v>
      </c>
      <c r="DU242" s="46">
        <v>8.1430838725430346E-2</v>
      </c>
      <c r="DV242" s="51">
        <v>6.5315590282016847E-2</v>
      </c>
      <c r="DW242" s="287">
        <f t="shared" si="284"/>
        <v>0.1084994189549302</v>
      </c>
      <c r="DX242" s="287">
        <f t="shared" si="239"/>
        <v>42.756061304400845</v>
      </c>
      <c r="DY242" s="281">
        <f t="shared" si="240"/>
        <v>39.554748382298555</v>
      </c>
      <c r="DZ242" s="287">
        <f t="shared" si="241"/>
        <v>39.475387284449653</v>
      </c>
      <c r="EA242" s="287">
        <f t="shared" si="242"/>
        <v>40.085074530642864</v>
      </c>
      <c r="EB242" s="287">
        <f t="shared" si="243"/>
        <v>39.57145873467902</v>
      </c>
      <c r="EC242" s="287">
        <f t="shared" si="244"/>
        <v>38.873521305290872</v>
      </c>
      <c r="ED242" s="287">
        <f t="shared" si="285"/>
        <v>-2.1671290641133822</v>
      </c>
      <c r="EE242" s="287">
        <f t="shared" si="245"/>
        <v>-0.6096872461932108</v>
      </c>
      <c r="EF242" s="287">
        <f t="shared" si="246"/>
        <v>-9.6071450229366917E-2</v>
      </c>
      <c r="EG242" s="287">
        <f t="shared" si="247"/>
        <v>-9.6071450229366917E-2</v>
      </c>
      <c r="EH242" s="281">
        <f t="shared" si="286"/>
        <v>-0.53032614834430802</v>
      </c>
      <c r="EI242" s="281">
        <f t="shared" si="248"/>
        <v>-1.6710352380464144E-2</v>
      </c>
      <c r="EJ242" s="281">
        <f t="shared" si="249"/>
        <v>0.68122707700768359</v>
      </c>
    </row>
    <row r="243" spans="3:140" x14ac:dyDescent="0.25">
      <c r="C243" s="50">
        <f t="shared" si="250"/>
        <v>211</v>
      </c>
      <c r="D243" s="51">
        <v>3.0678003070377864</v>
      </c>
      <c r="E243" s="260">
        <f t="shared" si="251"/>
        <v>9.7365417315224061</v>
      </c>
      <c r="F243" s="265">
        <f t="shared" si="252"/>
        <v>12.1106348481214</v>
      </c>
      <c r="G243" s="265">
        <f t="shared" si="253"/>
        <v>5.374148802806158E-3</v>
      </c>
      <c r="H243" s="50">
        <v>21.469078063964844</v>
      </c>
      <c r="I243" s="216">
        <v>34.6888427734375</v>
      </c>
      <c r="J243" s="50">
        <v>8896</v>
      </c>
      <c r="K243" s="46">
        <v>6</v>
      </c>
      <c r="L243" s="46">
        <v>1.2682330067674639E+22</v>
      </c>
      <c r="M243" s="46">
        <v>1.0887203893550147E+22</v>
      </c>
      <c r="N243" s="46">
        <v>139</v>
      </c>
      <c r="O243" s="46">
        <v>64</v>
      </c>
      <c r="P243" s="46">
        <v>0.30324116462186412</v>
      </c>
      <c r="Q243" s="46">
        <v>0.43667216016602578</v>
      </c>
      <c r="R243" s="46">
        <v>0.14475872692242764</v>
      </c>
      <c r="S243" s="51"/>
      <c r="T243" s="315">
        <f t="shared" si="254"/>
        <v>55.222468812706467</v>
      </c>
      <c r="U243" s="315">
        <f t="shared" si="287"/>
        <v>0.28653509308722391</v>
      </c>
      <c r="V243" s="350">
        <f t="shared" si="255"/>
        <v>5.6812268551758115E-6</v>
      </c>
      <c r="W243" s="350">
        <f t="shared" si="222"/>
        <v>8.1810581565877135E-6</v>
      </c>
      <c r="X243" s="350">
        <f t="shared" si="256"/>
        <v>9.9602234483690771E-6</v>
      </c>
      <c r="Y243" s="360">
        <f t="shared" si="257"/>
        <v>55.077710085784041</v>
      </c>
      <c r="Z243" s="350">
        <f t="shared" si="258"/>
        <v>5.7018782783993453E-6</v>
      </c>
      <c r="AA243" s="350">
        <f t="shared" si="259"/>
        <v>8.1666783480040953E-6</v>
      </c>
      <c r="AB243" s="350">
        <f t="shared" si="260"/>
        <v>5.7018782783993453E-6</v>
      </c>
      <c r="AC243" s="350">
        <f t="shared" si="261"/>
        <v>8.1666783480040953E-6</v>
      </c>
      <c r="AD243" s="354">
        <f t="shared" si="223"/>
        <v>55.077710085784027</v>
      </c>
      <c r="AE243" s="354" t="str">
        <f t="shared" si="289"/>
        <v/>
      </c>
      <c r="AF243" s="354" t="str">
        <f t="shared" si="289"/>
        <v/>
      </c>
      <c r="AG243" s="354">
        <f t="shared" si="289"/>
        <v>55.077710085784027</v>
      </c>
      <c r="AH243" s="354" t="str">
        <f t="shared" si="289"/>
        <v/>
      </c>
      <c r="AI243" s="348">
        <f t="shared" si="288"/>
        <v>0.37749302669053719</v>
      </c>
      <c r="AJ243" s="355">
        <f t="shared" si="262"/>
        <v>9.9602234483690771E-6</v>
      </c>
      <c r="AK243" s="359">
        <f t="shared" si="263"/>
        <v>203.19102427111602</v>
      </c>
      <c r="AL243" s="355">
        <f t="shared" si="264"/>
        <v>-0.7808975728883979</v>
      </c>
      <c r="AM243" s="335">
        <f t="shared" si="265"/>
        <v>-21.166257417717809</v>
      </c>
      <c r="AN243" s="351">
        <f t="shared" si="224"/>
        <v>4.9546125742222197E-2</v>
      </c>
      <c r="AQ243" s="266">
        <f t="shared" si="225"/>
        <v>26.636267902856762</v>
      </c>
      <c r="AR243" s="283">
        <f t="shared" si="226"/>
        <v>14.234227192246443</v>
      </c>
      <c r="BL243" s="258">
        <v>1.0661213397979736</v>
      </c>
      <c r="BM243" s="260">
        <v>30.916608810424805</v>
      </c>
      <c r="BN243">
        <v>4.6728549003601074</v>
      </c>
      <c r="BO243" s="258">
        <v>2.4036705493927002</v>
      </c>
      <c r="BP243" s="258">
        <v>127.85368347167969</v>
      </c>
      <c r="BQ243" s="260">
        <v>20.725322723388672</v>
      </c>
      <c r="BR243" s="258">
        <v>33.707439422607422</v>
      </c>
      <c r="BT243" s="258">
        <v>50.869915008544922</v>
      </c>
      <c r="BU243" s="258">
        <v>22.888532638549805</v>
      </c>
      <c r="BV243" s="258">
        <v>4.5156941413879395</v>
      </c>
      <c r="BW243" s="258">
        <v>102.43890380859375</v>
      </c>
      <c r="BX243" s="258">
        <v>51.223438262939453</v>
      </c>
      <c r="BY243" s="258">
        <v>21.464357376098633</v>
      </c>
      <c r="BZ243" s="258">
        <v>3.684382438659668</v>
      </c>
      <c r="CA243" s="258">
        <v>309.35122680664062</v>
      </c>
      <c r="CC243" s="283">
        <f t="shared" si="227"/>
        <v>21.469078063964844</v>
      </c>
      <c r="CD243" s="283">
        <f t="shared" si="228"/>
        <v>34.6888427734375</v>
      </c>
      <c r="CF243" s="283">
        <f t="shared" si="266"/>
        <v>26.636267902856762</v>
      </c>
      <c r="CG243" s="272">
        <f t="shared" si="229"/>
        <v>25.322050684301527</v>
      </c>
      <c r="CH243" s="283">
        <f t="shared" si="267"/>
        <v>18.454510672229777</v>
      </c>
      <c r="CI243" s="272">
        <f t="shared" si="230"/>
        <v>33.122369012268393</v>
      </c>
      <c r="CJ243" s="283">
        <f t="shared" si="268"/>
        <v>6.2434194695059557E-2</v>
      </c>
      <c r="CK243" s="283">
        <f t="shared" si="269"/>
        <v>18.418554248617458</v>
      </c>
      <c r="CL243" s="283">
        <f t="shared" si="270"/>
        <v>1.1514441116174505</v>
      </c>
      <c r="CM243" s="283">
        <f t="shared" si="271"/>
        <v>24.215090831026057</v>
      </c>
      <c r="CN243" s="283">
        <f t="shared" si="272"/>
        <v>1.1514441116174505</v>
      </c>
      <c r="CO243" s="283">
        <f t="shared" si="231"/>
        <v>41.074337759492778</v>
      </c>
      <c r="CP243" s="268">
        <f t="shared" si="232"/>
        <v>211</v>
      </c>
      <c r="CQ243" s="283">
        <f t="shared" si="273"/>
        <v>25.207433775949276</v>
      </c>
      <c r="CR243" s="283">
        <f t="shared" si="274"/>
        <v>27.691530655023794</v>
      </c>
      <c r="CS243" s="283">
        <f t="shared" si="275"/>
        <v>1.5036644071758007</v>
      </c>
      <c r="CT243" s="283">
        <f t="shared" si="276"/>
        <v>35.98027375814587</v>
      </c>
      <c r="CU243" s="283">
        <f t="shared" si="233"/>
        <v>5.0940640013468794</v>
      </c>
      <c r="CV243" s="283">
        <f t="shared" si="277"/>
        <v>21.609406400134688</v>
      </c>
      <c r="CW243" s="283">
        <f t="shared" si="278"/>
        <v>18.439203308169375</v>
      </c>
      <c r="CX243" s="283">
        <f t="shared" si="279"/>
        <v>0.7514955165790147</v>
      </c>
      <c r="CZ243" s="283">
        <f t="shared" si="234"/>
        <v>8896</v>
      </c>
      <c r="DA243" s="283">
        <f t="shared" si="235"/>
        <v>1.2682330067674639E+22</v>
      </c>
      <c r="DB243" s="283">
        <f t="shared" si="236"/>
        <v>1.0887203893550147E+22</v>
      </c>
      <c r="DC243" s="286">
        <f t="shared" si="280"/>
        <v>1.4256216353051528E+18</v>
      </c>
      <c r="DD243" s="286">
        <f t="shared" si="237"/>
        <v>1.2238313729260508E+18</v>
      </c>
      <c r="DE243" s="282">
        <f t="shared" si="281"/>
        <v>8.2064381119005962E-5</v>
      </c>
      <c r="DF243" s="282">
        <f t="shared" si="238"/>
        <v>6.7142919722487095E-5</v>
      </c>
      <c r="DG243" s="283">
        <f t="shared" si="282"/>
        <v>39.289128818266484</v>
      </c>
      <c r="DH243" s="283">
        <f t="shared" si="283"/>
        <v>1.0603176088939488E-4</v>
      </c>
      <c r="DL243" s="258">
        <v>48.028076171875</v>
      </c>
      <c r="DM243" s="258">
        <v>9.5623207092285156</v>
      </c>
      <c r="DN243" s="258">
        <v>4768</v>
      </c>
      <c r="DO243" s="258">
        <v>1.8174931926074821E+22</v>
      </c>
      <c r="DP243" s="258">
        <v>8.4398024252632083E+21</v>
      </c>
      <c r="DR243" s="50">
        <v>44</v>
      </c>
      <c r="DS243" s="46">
        <v>8.2041264802832373E-2</v>
      </c>
      <c r="DT243" s="46">
        <v>6.7391038945183737E-2</v>
      </c>
      <c r="DU243" s="46">
        <v>7.9965816139665483E-2</v>
      </c>
      <c r="DV243" s="51">
        <v>6.3728482480771578E-2</v>
      </c>
      <c r="DW243" s="287">
        <f t="shared" si="284"/>
        <v>0.10617118846730375</v>
      </c>
      <c r="DX243" s="287">
        <f t="shared" si="239"/>
        <v>41.838582055031942</v>
      </c>
      <c r="DY243" s="281">
        <f t="shared" si="240"/>
        <v>39.487449339167753</v>
      </c>
      <c r="DZ243" s="287">
        <f t="shared" si="241"/>
        <v>39.400660663479435</v>
      </c>
      <c r="EA243" s="287">
        <f t="shared" si="242"/>
        <v>40.071265887512553</v>
      </c>
      <c r="EB243" s="287">
        <f t="shared" si="243"/>
        <v>39.547761768650922</v>
      </c>
      <c r="EC243" s="287">
        <f t="shared" si="244"/>
        <v>38.834084801859838</v>
      </c>
      <c r="ED243" s="287">
        <f t="shared" si="285"/>
        <v>-2.2418556850835998</v>
      </c>
      <c r="EE243" s="287">
        <f t="shared" si="245"/>
        <v>-0.67060522403311751</v>
      </c>
      <c r="EF243" s="287">
        <f t="shared" si="246"/>
        <v>-0.14710110517148678</v>
      </c>
      <c r="EG243" s="287">
        <f t="shared" si="247"/>
        <v>-0.14710110517148678</v>
      </c>
      <c r="EH243" s="281">
        <f t="shared" si="286"/>
        <v>-0.58381654834479946</v>
      </c>
      <c r="EI243" s="281">
        <f t="shared" si="248"/>
        <v>-6.0312429483168728E-2</v>
      </c>
      <c r="EJ243" s="281">
        <f t="shared" si="249"/>
        <v>0.65336453730791533</v>
      </c>
    </row>
    <row r="244" spans="3:140" x14ac:dyDescent="0.25">
      <c r="C244" s="50">
        <f t="shared" si="250"/>
        <v>212</v>
      </c>
      <c r="D244" s="51">
        <v>4.2983153943235752</v>
      </c>
      <c r="E244" s="260">
        <f t="shared" si="251"/>
        <v>12.665965584620398</v>
      </c>
      <c r="F244" s="265">
        <f t="shared" si="252"/>
        <v>12.116006904134352</v>
      </c>
      <c r="G244" s="265">
        <f t="shared" si="253"/>
        <v>5.3690284688466062E-3</v>
      </c>
      <c r="H244" s="50">
        <v>21.181962966918945</v>
      </c>
      <c r="I244" s="216">
        <v>32.145671844482422</v>
      </c>
      <c r="J244" s="50">
        <v>9664</v>
      </c>
      <c r="K244" s="46">
        <v>6</v>
      </c>
      <c r="L244" s="46">
        <v>1.43546682279621E+22</v>
      </c>
      <c r="M244" s="46">
        <v>1.2236719106660437E+22</v>
      </c>
      <c r="N244" s="46">
        <v>151</v>
      </c>
      <c r="O244" s="46">
        <v>64</v>
      </c>
      <c r="P244" s="46">
        <v>0.32863333943722151</v>
      </c>
      <c r="Q244" s="46">
        <v>0.46841237868522251</v>
      </c>
      <c r="R244" s="46">
        <v>0.22912456248204072</v>
      </c>
      <c r="S244" s="51"/>
      <c r="T244" s="315">
        <f t="shared" si="254"/>
        <v>54.946892633510423</v>
      </c>
      <c r="U244" s="315">
        <f t="shared" si="287"/>
        <v>-0.27557617919604382</v>
      </c>
      <c r="V244" s="350">
        <f t="shared" si="255"/>
        <v>5.6676555504487698E-6</v>
      </c>
      <c r="W244" s="350">
        <f t="shared" si="222"/>
        <v>8.0783039922258295E-6</v>
      </c>
      <c r="X244" s="350">
        <f t="shared" si="256"/>
        <v>9.8681971417956853E-6</v>
      </c>
      <c r="Y244" s="360">
        <f t="shared" si="257"/>
        <v>54.717768071028381</v>
      </c>
      <c r="Z244" s="350">
        <f t="shared" si="258"/>
        <v>5.699915106371644E-6</v>
      </c>
      <c r="AA244" s="350">
        <f t="shared" si="259"/>
        <v>8.0555746293793884E-6</v>
      </c>
      <c r="AB244" s="350">
        <f t="shared" si="260"/>
        <v>5.699915106371644E-6</v>
      </c>
      <c r="AC244" s="350">
        <f t="shared" si="261"/>
        <v>8.0555746293793884E-6</v>
      </c>
      <c r="AD244" s="354">
        <f t="shared" si="223"/>
        <v>54.717768071028381</v>
      </c>
      <c r="AE244" s="354" t="str">
        <f t="shared" si="289"/>
        <v/>
      </c>
      <c r="AF244" s="354" t="str">
        <f t="shared" si="289"/>
        <v/>
      </c>
      <c r="AG244" s="354">
        <f t="shared" si="289"/>
        <v>54.717768071028381</v>
      </c>
      <c r="AH244" s="354" t="str">
        <f t="shared" si="289"/>
        <v/>
      </c>
      <c r="AI244" s="348">
        <f t="shared" si="288"/>
        <v>-0.3599420147556458</v>
      </c>
      <c r="AJ244" s="355">
        <f t="shared" si="262"/>
        <v>9.8681971417956853E-6</v>
      </c>
      <c r="AK244" s="359">
        <f t="shared" si="263"/>
        <v>190.96473371986258</v>
      </c>
      <c r="AL244" s="355">
        <f t="shared" si="264"/>
        <v>-2.1035266280137419</v>
      </c>
      <c r="AM244" s="335">
        <f t="shared" si="265"/>
        <v>-21.246882707902014</v>
      </c>
      <c r="AN244" s="351">
        <f t="shared" si="224"/>
        <v>-3.1079164441979716E-2</v>
      </c>
      <c r="AQ244" s="266">
        <f t="shared" si="225"/>
        <v>26.519324088232246</v>
      </c>
      <c r="AR244" s="283">
        <f t="shared" si="226"/>
        <v>11.35353519510479</v>
      </c>
      <c r="BL244" s="258">
        <v>0.77956688404083252</v>
      </c>
      <c r="BM244" s="260">
        <v>27.50041389465332</v>
      </c>
      <c r="BN244">
        <v>4.2926716804504395</v>
      </c>
      <c r="BO244" s="258">
        <v>2.9472293853759766</v>
      </c>
      <c r="BP244" s="258">
        <v>127.70652770996094</v>
      </c>
      <c r="BQ244" s="260">
        <v>91.698783874511719</v>
      </c>
      <c r="BR244" s="258">
        <v>22.512407302856445</v>
      </c>
      <c r="BT244" s="258">
        <v>50.914840698242188</v>
      </c>
      <c r="BU244" s="258">
        <v>21.566083908081055</v>
      </c>
      <c r="BV244" s="258">
        <v>4.474921703338623</v>
      </c>
      <c r="BW244" s="258">
        <v>103.25271606445312</v>
      </c>
      <c r="BX244" s="258">
        <v>50.778118133544922</v>
      </c>
      <c r="BY244" s="258">
        <v>23.498893737792969</v>
      </c>
      <c r="BZ244" s="258">
        <v>3.6980545520782471</v>
      </c>
      <c r="CA244" s="258">
        <v>311.48748779296875</v>
      </c>
      <c r="CC244" s="283">
        <f t="shared" si="227"/>
        <v>21.181962966918945</v>
      </c>
      <c r="CD244" s="283">
        <f t="shared" si="228"/>
        <v>32.145671844482422</v>
      </c>
      <c r="CF244" s="283">
        <f t="shared" si="266"/>
        <v>26.519324088232246</v>
      </c>
      <c r="CG244" s="272">
        <f t="shared" si="229"/>
        <v>25.323827813651452</v>
      </c>
      <c r="CH244" s="283">
        <f t="shared" si="267"/>
        <v>18.458286843604149</v>
      </c>
      <c r="CI244" s="272">
        <f t="shared" si="230"/>
        <v>33.57846988893229</v>
      </c>
      <c r="CJ244" s="283">
        <f t="shared" si="268"/>
        <v>6.3293924593113449E-2</v>
      </c>
      <c r="CK244" s="283">
        <f t="shared" si="269"/>
        <v>18.421326120907178</v>
      </c>
      <c r="CL244" s="283">
        <f t="shared" si="270"/>
        <v>1.167517515051854</v>
      </c>
      <c r="CM244" s="283">
        <f t="shared" si="271"/>
        <v>24.217862703315777</v>
      </c>
      <c r="CN244" s="283">
        <f t="shared" si="272"/>
        <v>1.167517515051854</v>
      </c>
      <c r="CO244" s="283">
        <f t="shared" si="231"/>
        <v>43.558516762483805</v>
      </c>
      <c r="CP244" s="268">
        <f t="shared" si="232"/>
        <v>212</v>
      </c>
      <c r="CQ244" s="283">
        <f t="shared" si="273"/>
        <v>25.55585167624838</v>
      </c>
      <c r="CR244" s="283">
        <f t="shared" si="274"/>
        <v>27.692797990752421</v>
      </c>
      <c r="CS244" s="283">
        <f t="shared" si="275"/>
        <v>1.5033567895437232</v>
      </c>
      <c r="CT244" s="283">
        <f t="shared" si="276"/>
        <v>38.126789295925306</v>
      </c>
      <c r="CU244" s="283">
        <f t="shared" si="233"/>
        <v>5.4317274665585273</v>
      </c>
      <c r="CV244" s="283">
        <f t="shared" si="277"/>
        <v>21.743172746655851</v>
      </c>
      <c r="CW244" s="283">
        <f t="shared" si="278"/>
        <v>18.442786237501412</v>
      </c>
      <c r="CX244" s="283">
        <f t="shared" si="279"/>
        <v>0.75629954290516244</v>
      </c>
      <c r="CZ244" s="283">
        <f t="shared" si="234"/>
        <v>9664</v>
      </c>
      <c r="DA244" s="283">
        <f t="shared" si="235"/>
        <v>1.43546682279621E+22</v>
      </c>
      <c r="DB244" s="283">
        <f t="shared" si="236"/>
        <v>1.2236719106660437E+22</v>
      </c>
      <c r="DC244" s="286">
        <f t="shared" si="280"/>
        <v>1.4853754374960783E+18</v>
      </c>
      <c r="DD244" s="286">
        <f t="shared" si="237"/>
        <v>1.2662167949772803E+18</v>
      </c>
      <c r="DE244" s="282">
        <f t="shared" si="281"/>
        <v>8.5260839172832846E-5</v>
      </c>
      <c r="DF244" s="282">
        <f t="shared" si="238"/>
        <v>6.9410277090769832E-5</v>
      </c>
      <c r="DG244" s="283">
        <f t="shared" si="282"/>
        <v>39.14880410540534</v>
      </c>
      <c r="DH244" s="283">
        <f t="shared" si="283"/>
        <v>1.0994179033594603E-4</v>
      </c>
      <c r="DL244" s="258">
        <v>47.727291107177734</v>
      </c>
      <c r="DM244" s="258">
        <v>10.070954322814941</v>
      </c>
      <c r="DN244" s="258">
        <v>5024</v>
      </c>
      <c r="DO244" s="258">
        <v>1.9024648040609021E+22</v>
      </c>
      <c r="DP244" s="258">
        <v>8.8537075611082257E+21</v>
      </c>
      <c r="DR244" s="50">
        <v>43</v>
      </c>
      <c r="DS244" s="46">
        <v>7.9843730924185077E-2</v>
      </c>
      <c r="DT244" s="46">
        <v>6.4949334635575631E-2</v>
      </c>
      <c r="DU244" s="46">
        <v>7.7890367476498593E-2</v>
      </c>
      <c r="DV244" s="51">
        <v>6.2873885972408741E-2</v>
      </c>
      <c r="DW244" s="287">
        <f t="shared" si="284"/>
        <v>0.1029244258545932</v>
      </c>
      <c r="DX244" s="287">
        <f t="shared" si="239"/>
        <v>40.559139430850209</v>
      </c>
      <c r="DY244" s="281">
        <f t="shared" si="240"/>
        <v>39.415994008933595</v>
      </c>
      <c r="DZ244" s="287">
        <f t="shared" si="241"/>
        <v>39.126825384037552</v>
      </c>
      <c r="EA244" s="287">
        <f t="shared" si="242"/>
        <v>40.057389800035637</v>
      </c>
      <c r="EB244" s="287">
        <f t="shared" si="243"/>
        <v>39.523918999914798</v>
      </c>
      <c r="EC244" s="287">
        <f t="shared" si="244"/>
        <v>38.794368583115578</v>
      </c>
      <c r="ED244" s="287">
        <f t="shared" si="285"/>
        <v>-2.5156909645254828</v>
      </c>
      <c r="EE244" s="287">
        <f t="shared" si="245"/>
        <v>-0.93056441599808437</v>
      </c>
      <c r="EF244" s="287">
        <f t="shared" si="246"/>
        <v>-0.39709361587724601</v>
      </c>
      <c r="EG244" s="287">
        <f t="shared" si="247"/>
        <v>-0.39709361587724601</v>
      </c>
      <c r="EH244" s="281">
        <f t="shared" si="286"/>
        <v>-0.64139579110204181</v>
      </c>
      <c r="EI244" s="281">
        <f t="shared" si="248"/>
        <v>-0.10792499098120345</v>
      </c>
      <c r="EJ244" s="281">
        <f t="shared" si="249"/>
        <v>0.62162542581801716</v>
      </c>
    </row>
    <row r="245" spans="3:140" x14ac:dyDescent="0.25">
      <c r="C245" s="50">
        <f t="shared" si="250"/>
        <v>213</v>
      </c>
      <c r="D245" s="51">
        <v>7.0265181631395404</v>
      </c>
      <c r="E245" s="260">
        <f t="shared" si="251"/>
        <v>16.934803464470335</v>
      </c>
      <c r="F245" s="265">
        <f t="shared" si="252"/>
        <v>12.121371041916396</v>
      </c>
      <c r="G245" s="265">
        <f t="shared" si="253"/>
        <v>5.3583187543826761E-3</v>
      </c>
      <c r="H245" s="50">
        <v>21.247394561767578</v>
      </c>
      <c r="I245" s="216">
        <v>35.197475433349609</v>
      </c>
      <c r="J245" s="50">
        <v>9984</v>
      </c>
      <c r="K245" s="46">
        <v>6</v>
      </c>
      <c r="L245" s="46">
        <v>1.4075656966473259E+22</v>
      </c>
      <c r="M245" s="46">
        <v>1.2104131110498384E+22</v>
      </c>
      <c r="N245" s="46">
        <v>156</v>
      </c>
      <c r="O245" s="46">
        <v>64</v>
      </c>
      <c r="P245" s="46">
        <v>0.33656839406702072</v>
      </c>
      <c r="Q245" s="46">
        <v>0.48580845998901301</v>
      </c>
      <c r="R245" s="46">
        <v>0.26141060923455417</v>
      </c>
      <c r="S245" s="51"/>
      <c r="T245" s="315">
        <f t="shared" si="254"/>
        <v>55.285759478197733</v>
      </c>
      <c r="U245" s="315">
        <f t="shared" si="287"/>
        <v>0.33886684468730977</v>
      </c>
      <c r="V245" s="350">
        <f t="shared" si="255"/>
        <v>5.6184627748901693E-6</v>
      </c>
      <c r="W245" s="350">
        <f t="shared" si="222"/>
        <v>8.1097833197952225E-6</v>
      </c>
      <c r="X245" s="350">
        <f t="shared" si="256"/>
        <v>9.865886146051726E-6</v>
      </c>
      <c r="Y245" s="360">
        <f t="shared" si="257"/>
        <v>55.02434886896318</v>
      </c>
      <c r="Z245" s="350">
        <f t="shared" si="258"/>
        <v>5.6554048595301012E-6</v>
      </c>
      <c r="AA245" s="350">
        <f t="shared" si="259"/>
        <v>8.0840649008811569E-6</v>
      </c>
      <c r="AB245" s="350">
        <f t="shared" si="260"/>
        <v>5.6554048595301012E-6</v>
      </c>
      <c r="AC245" s="350">
        <f t="shared" si="261"/>
        <v>8.0840649008811569E-6</v>
      </c>
      <c r="AD245" s="354">
        <f t="shared" si="223"/>
        <v>55.024348868963187</v>
      </c>
      <c r="AE245" s="354" t="str">
        <f t="shared" si="289"/>
        <v/>
      </c>
      <c r="AF245" s="354" t="str">
        <f t="shared" si="289"/>
        <v/>
      </c>
      <c r="AG245" s="354">
        <f t="shared" si="289"/>
        <v>55.024348868963187</v>
      </c>
      <c r="AH245" s="354" t="str">
        <f t="shared" si="289"/>
        <v/>
      </c>
      <c r="AI245" s="348">
        <f t="shared" si="288"/>
        <v>0.30658079793480653</v>
      </c>
      <c r="AJ245" s="355">
        <f t="shared" si="262"/>
        <v>9.865886146051726E-6</v>
      </c>
      <c r="AK245" s="359">
        <f t="shared" si="263"/>
        <v>201.3784830442662</v>
      </c>
      <c r="AL245" s="355">
        <f t="shared" si="264"/>
        <v>-1.1621516955733795</v>
      </c>
      <c r="AM245" s="335">
        <f t="shared" si="265"/>
        <v>-21.248917061744045</v>
      </c>
      <c r="AN245" s="351">
        <f t="shared" si="224"/>
        <v>-3.3113518284013974E-2</v>
      </c>
      <c r="AQ245" s="266">
        <f t="shared" si="225"/>
        <v>26.546113655424868</v>
      </c>
      <c r="AR245" s="283">
        <f t="shared" si="226"/>
        <v>14.067817715785402</v>
      </c>
      <c r="BL245" s="258">
        <v>1.0441726446151733</v>
      </c>
      <c r="BM245" s="260">
        <v>46.472919464111328</v>
      </c>
      <c r="BN245">
        <v>7.4006485939025879</v>
      </c>
      <c r="BO245" s="258">
        <v>2.7144150733947754</v>
      </c>
      <c r="BP245" s="258">
        <v>127.58427429199219</v>
      </c>
      <c r="BQ245" s="260">
        <v>77.320938110351563</v>
      </c>
      <c r="BR245" s="258">
        <v>45.783443450927734</v>
      </c>
      <c r="BT245" s="258">
        <v>50.602333068847656</v>
      </c>
      <c r="BU245" s="258">
        <v>21.464357376098633</v>
      </c>
      <c r="BV245" s="258">
        <v>4.4468450546264648</v>
      </c>
      <c r="BW245" s="258">
        <v>106.20278930664062</v>
      </c>
      <c r="BX245" s="258">
        <v>50.596473693847656</v>
      </c>
      <c r="BY245" s="258">
        <v>23.905801773071289</v>
      </c>
      <c r="BZ245" s="258">
        <v>3.685359001159668</v>
      </c>
      <c r="CA245" s="258">
        <v>309.75814819335938</v>
      </c>
      <c r="CC245" s="283">
        <f t="shared" si="227"/>
        <v>21.247394561767578</v>
      </c>
      <c r="CD245" s="283">
        <f t="shared" si="228"/>
        <v>35.197475433349609</v>
      </c>
      <c r="CF245" s="283">
        <f t="shared" si="266"/>
        <v>26.546113655424868</v>
      </c>
      <c r="CG245" s="272">
        <f t="shared" si="229"/>
        <v>25.325561450994982</v>
      </c>
      <c r="CH245" s="283">
        <f t="shared" si="267"/>
        <v>18.461971344604191</v>
      </c>
      <c r="CI245" s="272">
        <f t="shared" si="230"/>
        <v>34.033058916337325</v>
      </c>
      <c r="CJ245" s="283">
        <f t="shared" si="268"/>
        <v>6.4150804722452368E-2</v>
      </c>
      <c r="CK245" s="283">
        <f t="shared" si="269"/>
        <v>18.423995857739502</v>
      </c>
      <c r="CL245" s="283">
        <f t="shared" si="270"/>
        <v>1.1835381544267645</v>
      </c>
      <c r="CM245" s="283">
        <f t="shared" si="271"/>
        <v>24.220532440148101</v>
      </c>
      <c r="CN245" s="283">
        <f t="shared" si="272"/>
        <v>1.1835381544267645</v>
      </c>
      <c r="CO245" s="283">
        <f t="shared" si="231"/>
        <v>46.031238678707723</v>
      </c>
      <c r="CP245" s="268">
        <f t="shared" si="232"/>
        <v>213</v>
      </c>
      <c r="CQ245" s="283">
        <f t="shared" si="273"/>
        <v>25.903123867870772</v>
      </c>
      <c r="CR245" s="283">
        <f t="shared" si="274"/>
        <v>27.69403142378026</v>
      </c>
      <c r="CS245" s="283">
        <f t="shared" si="275"/>
        <v>1.5030567609340422</v>
      </c>
      <c r="CT245" s="283">
        <f t="shared" si="276"/>
        <v>40.261547323709351</v>
      </c>
      <c r="CU245" s="283">
        <f t="shared" si="233"/>
        <v>5.7696913549983435</v>
      </c>
      <c r="CV245" s="283">
        <f t="shared" si="277"/>
        <v>21.876969135499834</v>
      </c>
      <c r="CW245" s="283">
        <f t="shared" si="278"/>
        <v>18.446276280739777</v>
      </c>
      <c r="CX245" s="283">
        <f t="shared" si="279"/>
        <v>0.76110268926301161</v>
      </c>
      <c r="CZ245" s="283">
        <f t="shared" si="234"/>
        <v>9984</v>
      </c>
      <c r="DA245" s="283">
        <f t="shared" si="235"/>
        <v>1.4075656966473259E+22</v>
      </c>
      <c r="DB245" s="283">
        <f t="shared" si="236"/>
        <v>1.2104131110498384E+22</v>
      </c>
      <c r="DC245" s="286">
        <f t="shared" si="280"/>
        <v>1.4098214109047736E+18</v>
      </c>
      <c r="DD245" s="286">
        <f t="shared" si="237"/>
        <v>1.2123528756508797E+18</v>
      </c>
      <c r="DE245" s="282">
        <f t="shared" si="281"/>
        <v>8.1219167045841348E-5</v>
      </c>
      <c r="DF245" s="282">
        <f t="shared" si="238"/>
        <v>6.6528891263782202E-5</v>
      </c>
      <c r="DG245" s="283">
        <f t="shared" si="282"/>
        <v>39.321864368939991</v>
      </c>
      <c r="DH245" s="283">
        <f t="shared" si="283"/>
        <v>1.0498879210853145E-4</v>
      </c>
      <c r="DL245" s="258">
        <v>47.668697357177734</v>
      </c>
      <c r="DM245" s="258">
        <v>9.9692277908325195</v>
      </c>
      <c r="DN245" s="258">
        <v>4512</v>
      </c>
      <c r="DO245" s="258">
        <v>1.7066380984250351E+22</v>
      </c>
      <c r="DP245" s="258">
        <v>7.9385621528157943E+21</v>
      </c>
      <c r="DR245" s="50">
        <v>42</v>
      </c>
      <c r="DS245" s="46">
        <v>7.8012452691978998E-2</v>
      </c>
      <c r="DT245" s="46">
        <v>6.4094738127212794E-2</v>
      </c>
      <c r="DU245" s="46">
        <v>7.5326577951410081E-2</v>
      </c>
      <c r="DV245" s="51">
        <v>6.1408863386643878E-2</v>
      </c>
      <c r="DW245" s="287">
        <f t="shared" si="284"/>
        <v>0.10096572800021919</v>
      </c>
      <c r="DX245" s="287">
        <f t="shared" si="239"/>
        <v>39.787280868426009</v>
      </c>
      <c r="DY245" s="281">
        <f t="shared" si="240"/>
        <v>39.340167282306552</v>
      </c>
      <c r="DZ245" s="287">
        <f t="shared" si="241"/>
        <v>39.406396550887749</v>
      </c>
      <c r="EA245" s="287">
        <f t="shared" si="242"/>
        <v>40.043446268212122</v>
      </c>
      <c r="EB245" s="287">
        <f t="shared" si="243"/>
        <v>39.499930428470648</v>
      </c>
      <c r="EC245" s="287">
        <f t="shared" si="244"/>
        <v>38.754372649058098</v>
      </c>
      <c r="ED245" s="287">
        <f t="shared" si="285"/>
        <v>-2.2361197976752862</v>
      </c>
      <c r="EE245" s="287">
        <f t="shared" si="245"/>
        <v>-0.63704971732437343</v>
      </c>
      <c r="EF245" s="287">
        <f t="shared" si="246"/>
        <v>-9.3533877582899549E-2</v>
      </c>
      <c r="EG245" s="287">
        <f t="shared" si="247"/>
        <v>-9.3533877582899549E-2</v>
      </c>
      <c r="EH245" s="281">
        <f t="shared" si="286"/>
        <v>-0.7032789859055697</v>
      </c>
      <c r="EI245" s="281">
        <f t="shared" si="248"/>
        <v>-0.15976314616409582</v>
      </c>
      <c r="EJ245" s="281">
        <f t="shared" si="249"/>
        <v>0.58579463324845449</v>
      </c>
    </row>
    <row r="246" spans="3:140" x14ac:dyDescent="0.25">
      <c r="C246" s="50">
        <f t="shared" si="250"/>
        <v>214</v>
      </c>
      <c r="D246" s="51">
        <v>5.3947934539775231</v>
      </c>
      <c r="E246" s="260">
        <f t="shared" si="251"/>
        <v>14.639496437227642</v>
      </c>
      <c r="F246" s="265">
        <f t="shared" si="252"/>
        <v>12.126721691564224</v>
      </c>
      <c r="G246" s="265">
        <f t="shared" si="253"/>
        <v>5.3420588502669309E-3</v>
      </c>
      <c r="H246" s="50">
        <v>21.228839874267578</v>
      </c>
      <c r="I246" s="216">
        <v>39.470005035400391</v>
      </c>
      <c r="J246" s="50">
        <v>9472</v>
      </c>
      <c r="K246" s="46">
        <v>6</v>
      </c>
      <c r="L246" s="46">
        <v>1.3328552431577517E+22</v>
      </c>
      <c r="M246" s="46">
        <v>1.1649296636707688E+22</v>
      </c>
      <c r="N246" s="46">
        <v>148</v>
      </c>
      <c r="O246" s="46">
        <v>64</v>
      </c>
      <c r="P246" s="46">
        <v>0.31709699078312886</v>
      </c>
      <c r="Q246" s="46">
        <v>0.46560459012390892</v>
      </c>
      <c r="R246" s="46">
        <v>0.20894360227128772</v>
      </c>
      <c r="S246" s="51"/>
      <c r="T246" s="315">
        <f t="shared" si="254"/>
        <v>55.743433189356139</v>
      </c>
      <c r="U246" s="315">
        <f t="shared" si="287"/>
        <v>0.4576737111584066</v>
      </c>
      <c r="V246" s="350">
        <f t="shared" si="255"/>
        <v>5.5795500912008877E-6</v>
      </c>
      <c r="W246" s="350">
        <f t="shared" si="222"/>
        <v>8.1926483341059421E-6</v>
      </c>
      <c r="X246" s="350">
        <f t="shared" si="256"/>
        <v>9.912157481928376E-6</v>
      </c>
      <c r="Y246" s="360">
        <f t="shared" si="257"/>
        <v>55.534489587084849</v>
      </c>
      <c r="Z246" s="350">
        <f t="shared" si="258"/>
        <v>5.6093894958553234E-6</v>
      </c>
      <c r="AA246" s="350">
        <f t="shared" si="259"/>
        <v>8.1722466574581953E-6</v>
      </c>
      <c r="AB246" s="350">
        <f t="shared" si="260"/>
        <v>5.6093894958553234E-6</v>
      </c>
      <c r="AC246" s="350">
        <f t="shared" si="261"/>
        <v>8.1722466574581953E-6</v>
      </c>
      <c r="AD246" s="354">
        <f t="shared" si="223"/>
        <v>55.534489587084842</v>
      </c>
      <c r="AE246" s="354" t="str">
        <f t="shared" si="289"/>
        <v/>
      </c>
      <c r="AF246" s="354" t="str">
        <f t="shared" si="289"/>
        <v/>
      </c>
      <c r="AG246" s="354">
        <f t="shared" si="289"/>
        <v>55.534489587084842</v>
      </c>
      <c r="AH246" s="354" t="str">
        <f t="shared" si="289"/>
        <v/>
      </c>
      <c r="AI246" s="348">
        <f t="shared" si="288"/>
        <v>0.5101407181216544</v>
      </c>
      <c r="AJ246" s="355">
        <f t="shared" si="262"/>
        <v>9.912157481928376E-6</v>
      </c>
      <c r="AK246" s="359">
        <f t="shared" si="263"/>
        <v>218.70663142954027</v>
      </c>
      <c r="AL246" s="355">
        <f t="shared" si="264"/>
        <v>0.47066314295402661</v>
      </c>
      <c r="AM246" s="335">
        <f t="shared" si="265"/>
        <v>-21.208275180508448</v>
      </c>
      <c r="AN246" s="351">
        <f t="shared" si="224"/>
        <v>7.5283629515867775E-3</v>
      </c>
      <c r="AQ246" s="266">
        <f t="shared" si="225"/>
        <v>26.538525224845536</v>
      </c>
      <c r="AR246" s="283">
        <f t="shared" si="226"/>
        <v>18.002826249649608</v>
      </c>
      <c r="BL246" s="258">
        <v>1.1195111274719238</v>
      </c>
      <c r="BM246" s="260">
        <v>43.013938903808594</v>
      </c>
      <c r="BN246">
        <v>4.6413440704345703</v>
      </c>
      <c r="BO246" s="258">
        <v>3.1616330146789551</v>
      </c>
      <c r="BP246" s="258">
        <v>127.36882781982422</v>
      </c>
      <c r="BQ246" s="260">
        <v>89.536651611328125</v>
      </c>
      <c r="BR246" s="258">
        <v>35.677288055419922</v>
      </c>
      <c r="BT246" s="258">
        <v>50.395301818847656</v>
      </c>
      <c r="BU246" s="258">
        <v>22.074718475341797</v>
      </c>
      <c r="BV246" s="258">
        <v>4.4373235702514648</v>
      </c>
      <c r="BW246" s="258">
        <v>108.64423370361328</v>
      </c>
      <c r="BX246" s="258">
        <v>50.405067443847656</v>
      </c>
      <c r="BY246" s="258">
        <v>23.498893737792969</v>
      </c>
      <c r="BZ246" s="258">
        <v>3.682185173034668</v>
      </c>
      <c r="CA246" s="258">
        <v>313.01339721679687</v>
      </c>
      <c r="CC246" s="283">
        <f t="shared" si="227"/>
        <v>21.228839874267578</v>
      </c>
      <c r="CD246" s="283">
        <f t="shared" si="228"/>
        <v>39.470005035400391</v>
      </c>
      <c r="CF246" s="283">
        <f t="shared" si="266"/>
        <v>26.538525224845536</v>
      </c>
      <c r="CG246" s="272">
        <f t="shared" si="229"/>
        <v>25.327245373055831</v>
      </c>
      <c r="CH246" s="283">
        <f t="shared" si="267"/>
        <v>18.46555088980562</v>
      </c>
      <c r="CI246" s="272">
        <f t="shared" si="230"/>
        <v>34.486132188883573</v>
      </c>
      <c r="CJ246" s="283">
        <f t="shared" si="268"/>
        <v>6.500482772119387E-2</v>
      </c>
      <c r="CK246" s="283">
        <f t="shared" si="269"/>
        <v>18.426550355191338</v>
      </c>
      <c r="CL246" s="283">
        <f t="shared" si="270"/>
        <v>1.1995047609739242</v>
      </c>
      <c r="CM246" s="283">
        <f t="shared" si="271"/>
        <v>24.223086937599938</v>
      </c>
      <c r="CN246" s="283">
        <f t="shared" si="272"/>
        <v>1.1995047609739242</v>
      </c>
      <c r="CO246" s="283">
        <f t="shared" si="231"/>
        <v>48.492414905474902</v>
      </c>
      <c r="CP246" s="268">
        <f t="shared" si="232"/>
        <v>214</v>
      </c>
      <c r="CQ246" s="283">
        <f t="shared" si="273"/>
        <v>26.24924149054749</v>
      </c>
      <c r="CR246" s="283">
        <f t="shared" si="274"/>
        <v>27.695226223583845</v>
      </c>
      <c r="CS246" s="283">
        <f t="shared" si="275"/>
        <v>1.5027653935305898</v>
      </c>
      <c r="CT246" s="283">
        <f t="shared" si="276"/>
        <v>42.384539987231221</v>
      </c>
      <c r="CU246" s="283">
        <f t="shared" si="233"/>
        <v>6.1078749182436809</v>
      </c>
      <c r="CV246" s="283">
        <f t="shared" si="277"/>
        <v>22.010787491824367</v>
      </c>
      <c r="CW246" s="283">
        <f t="shared" si="278"/>
        <v>18.449660176895009</v>
      </c>
      <c r="CX246" s="283">
        <f t="shared" si="279"/>
        <v>0.76590405475854917</v>
      </c>
      <c r="CZ246" s="283">
        <f t="shared" si="234"/>
        <v>9472</v>
      </c>
      <c r="DA246" s="283">
        <f t="shared" si="235"/>
        <v>1.3328552431577517E+22</v>
      </c>
      <c r="DB246" s="283">
        <f t="shared" si="236"/>
        <v>1.1649296636707688E+22</v>
      </c>
      <c r="DC246" s="286">
        <f t="shared" si="280"/>
        <v>1.4071529171851264E+18</v>
      </c>
      <c r="DD246" s="286">
        <f t="shared" si="237"/>
        <v>1.229866621274038E+18</v>
      </c>
      <c r="DE246" s="282">
        <f t="shared" si="281"/>
        <v>8.1076419171580591E-5</v>
      </c>
      <c r="DF246" s="282">
        <f t="shared" si="238"/>
        <v>6.7465768101693637E-5</v>
      </c>
      <c r="DG246" s="283">
        <f t="shared" si="282"/>
        <v>39.764710384850126</v>
      </c>
      <c r="DH246" s="283">
        <f t="shared" si="283"/>
        <v>1.0547518955298135E-4</v>
      </c>
      <c r="DL246" s="258">
        <v>47.317127227783203</v>
      </c>
      <c r="DM246" s="258">
        <v>10.986495971679687</v>
      </c>
      <c r="DN246" s="258">
        <v>4512</v>
      </c>
      <c r="DO246" s="258">
        <v>1.692572241440887E+22</v>
      </c>
      <c r="DP246" s="258">
        <v>7.9131974926804451E+21</v>
      </c>
      <c r="DR246" s="50">
        <v>41</v>
      </c>
      <c r="DS246" s="46">
        <v>7.6059089244292513E-2</v>
      </c>
      <c r="DT246" s="46">
        <v>6.1775119033085094E-2</v>
      </c>
      <c r="DU246" s="46">
        <v>7.3495299719204002E-2</v>
      </c>
      <c r="DV246" s="51">
        <v>5.8356732999633745E-2</v>
      </c>
      <c r="DW246" s="287">
        <f t="shared" si="284"/>
        <v>9.7985460085785611E-2</v>
      </c>
      <c r="DX246" s="287">
        <f t="shared" si="239"/>
        <v>38.612855061537658</v>
      </c>
      <c r="DY246" s="281">
        <f t="shared" si="240"/>
        <v>39.259746708948001</v>
      </c>
      <c r="DZ246" s="287">
        <f t="shared" si="241"/>
        <v>39.083470433633366</v>
      </c>
      <c r="EA246" s="287">
        <f t="shared" si="242"/>
        <v>40.029435292042002</v>
      </c>
      <c r="EB246" s="287">
        <f t="shared" si="243"/>
        <v>39.475796054318479</v>
      </c>
      <c r="EC246" s="287">
        <f t="shared" si="244"/>
        <v>38.714096999687399</v>
      </c>
      <c r="ED246" s="287">
        <f t="shared" si="285"/>
        <v>-2.5590459149296692</v>
      </c>
      <c r="EE246" s="287">
        <f t="shared" si="245"/>
        <v>-0.94596485840863664</v>
      </c>
      <c r="EF246" s="287">
        <f t="shared" si="246"/>
        <v>-0.39232562068511356</v>
      </c>
      <c r="EG246" s="287">
        <f t="shared" si="247"/>
        <v>-0.39232562068511356</v>
      </c>
      <c r="EH246" s="281">
        <f t="shared" si="286"/>
        <v>-0.7696885830940019</v>
      </c>
      <c r="EI246" s="281">
        <f t="shared" si="248"/>
        <v>-0.21604934537047882</v>
      </c>
      <c r="EJ246" s="281">
        <f t="shared" si="249"/>
        <v>0.54564970926060141</v>
      </c>
    </row>
    <row r="247" spans="3:140" x14ac:dyDescent="0.25">
      <c r="C247" s="50">
        <f t="shared" si="250"/>
        <v>215</v>
      </c>
      <c r="D247" s="51">
        <v>3.5739937670905073</v>
      </c>
      <c r="E247" s="260">
        <f t="shared" si="251"/>
        <v>11.063075815543828</v>
      </c>
      <c r="F247" s="265">
        <f t="shared" si="252"/>
        <v>12.132053323071819</v>
      </c>
      <c r="G247" s="265">
        <f t="shared" si="253"/>
        <v>5.320289357232535E-3</v>
      </c>
      <c r="H247" s="50">
        <v>21.186845779418945</v>
      </c>
      <c r="I247" s="216">
        <v>36.926834106445313</v>
      </c>
      <c r="J247" s="50">
        <v>8832</v>
      </c>
      <c r="K247" s="46">
        <v>6</v>
      </c>
      <c r="L247" s="46">
        <v>1.2377954146050449E+22</v>
      </c>
      <c r="M247" s="46">
        <v>1.0721757133121847E+22</v>
      </c>
      <c r="N247" s="46">
        <v>138</v>
      </c>
      <c r="O247" s="46">
        <v>64</v>
      </c>
      <c r="P247" s="46">
        <v>0.29487883781969115</v>
      </c>
      <c r="Q247" s="46">
        <v>0.42934749435390346</v>
      </c>
      <c r="R247" s="46">
        <v>0.13728985237286906</v>
      </c>
      <c r="S247" s="51"/>
      <c r="T247" s="315">
        <f t="shared" si="254"/>
        <v>55.518450307873536</v>
      </c>
      <c r="U247" s="315">
        <f t="shared" si="287"/>
        <v>-0.22498288148260315</v>
      </c>
      <c r="V247" s="350">
        <f t="shared" si="255"/>
        <v>5.5645915953293173E-6</v>
      </c>
      <c r="W247" s="350">
        <f t="shared" si="222"/>
        <v>8.1021190812557268E-6</v>
      </c>
      <c r="X247" s="350">
        <f t="shared" si="256"/>
        <v>9.8289884133443676E-6</v>
      </c>
      <c r="Y247" s="360">
        <f t="shared" si="257"/>
        <v>55.38116045550067</v>
      </c>
      <c r="Z247" s="350">
        <f t="shared" si="258"/>
        <v>5.5839895752590771E-6</v>
      </c>
      <c r="AA247" s="350">
        <f t="shared" si="259"/>
        <v>8.088762182995355E-6</v>
      </c>
      <c r="AB247" s="350">
        <f t="shared" si="260"/>
        <v>5.5839895752590771E-6</v>
      </c>
      <c r="AC247" s="350">
        <f t="shared" si="261"/>
        <v>8.088762182995355E-6</v>
      </c>
      <c r="AD247" s="354">
        <f t="shared" si="223"/>
        <v>55.381160455500684</v>
      </c>
      <c r="AE247" s="354" t="str">
        <f t="shared" si="289"/>
        <v/>
      </c>
      <c r="AF247" s="354" t="str">
        <f t="shared" si="289"/>
        <v/>
      </c>
      <c r="AG247" s="354">
        <f t="shared" si="289"/>
        <v>55.381160455500684</v>
      </c>
      <c r="AH247" s="354" t="str">
        <f t="shared" si="289"/>
        <v/>
      </c>
      <c r="AI247" s="348">
        <f t="shared" si="288"/>
        <v>-0.15332913158415806</v>
      </c>
      <c r="AJ247" s="355">
        <f t="shared" si="262"/>
        <v>9.8289884133443676E-6</v>
      </c>
      <c r="AK247" s="359">
        <f t="shared" si="263"/>
        <v>213.49844112146548</v>
      </c>
      <c r="AL247" s="355">
        <f t="shared" si="264"/>
        <v>-0.15015588785345244</v>
      </c>
      <c r="AM247" s="335">
        <f t="shared" si="265"/>
        <v>-21.281462586031171</v>
      </c>
      <c r="AN247" s="351">
        <f t="shared" si="224"/>
        <v>-6.5659042571137846E-2</v>
      </c>
      <c r="AQ247" s="266">
        <f t="shared" si="225"/>
        <v>26.521326106789811</v>
      </c>
      <c r="AR247" s="283">
        <f t="shared" si="226"/>
        <v>15.122134252507955</v>
      </c>
      <c r="BL247" s="258">
        <v>1.089659571647644</v>
      </c>
      <c r="BM247" s="260">
        <v>41.415557861328125</v>
      </c>
      <c r="BN247">
        <v>6.0341658592224121</v>
      </c>
      <c r="BO247" s="258">
        <v>2.1231231689453125</v>
      </c>
      <c r="BP247" s="258">
        <v>127.63742065429687</v>
      </c>
      <c r="BQ247" s="260">
        <v>117.45612335205078</v>
      </c>
      <c r="BR247" s="258">
        <v>11.7313232421875</v>
      </c>
      <c r="BT247" s="258">
        <v>49.887481689453125</v>
      </c>
      <c r="BU247" s="258">
        <v>22.176445007324219</v>
      </c>
      <c r="BV247" s="258">
        <v>4.4175477027893066</v>
      </c>
      <c r="BW247" s="258">
        <v>104.88034057617187</v>
      </c>
      <c r="BX247" s="258">
        <v>50.321079254150391</v>
      </c>
      <c r="BY247" s="258">
        <v>23.193714141845703</v>
      </c>
      <c r="BZ247" s="258">
        <v>3.6589913368225098</v>
      </c>
      <c r="CA247" s="258">
        <v>308.333984375</v>
      </c>
      <c r="CC247" s="283">
        <f t="shared" si="227"/>
        <v>21.186845779418945</v>
      </c>
      <c r="CD247" s="283">
        <f t="shared" si="228"/>
        <v>36.926834106445313</v>
      </c>
      <c r="CF247" s="283">
        <f t="shared" si="266"/>
        <v>26.521326106789811</v>
      </c>
      <c r="CG247" s="272">
        <f t="shared" si="229"/>
        <v>25.328873399315441</v>
      </c>
      <c r="CH247" s="283">
        <f t="shared" si="267"/>
        <v>18.469012276091359</v>
      </c>
      <c r="CI247" s="272">
        <f t="shared" si="230"/>
        <v>34.937685945374184</v>
      </c>
      <c r="CJ247" s="283">
        <f t="shared" si="268"/>
        <v>6.5855986499648939E-2</v>
      </c>
      <c r="CK247" s="283">
        <f t="shared" si="269"/>
        <v>18.428976594517817</v>
      </c>
      <c r="CL247" s="283">
        <f t="shared" si="270"/>
        <v>1.2154160329400729</v>
      </c>
      <c r="CM247" s="283">
        <f t="shared" si="271"/>
        <v>24.225513176926416</v>
      </c>
      <c r="CN247" s="283">
        <f t="shared" si="272"/>
        <v>1.2154160329400729</v>
      </c>
      <c r="CO247" s="283">
        <f t="shared" si="231"/>
        <v>50.941955990324573</v>
      </c>
      <c r="CP247" s="268">
        <f t="shared" si="232"/>
        <v>215</v>
      </c>
      <c r="CQ247" s="283">
        <f t="shared" si="273"/>
        <v>26.59419559903246</v>
      </c>
      <c r="CR247" s="283">
        <f t="shared" si="274"/>
        <v>27.696377691281096</v>
      </c>
      <c r="CS247" s="283">
        <f t="shared" si="275"/>
        <v>1.5024837514240121</v>
      </c>
      <c r="CT247" s="283">
        <f t="shared" si="276"/>
        <v>44.495759235121682</v>
      </c>
      <c r="CU247" s="283">
        <f t="shared" si="233"/>
        <v>6.4461967552029193</v>
      </c>
      <c r="CV247" s="283">
        <f t="shared" si="277"/>
        <v>22.144619675520293</v>
      </c>
      <c r="CW247" s="283">
        <f t="shared" si="278"/>
        <v>18.452924748193535</v>
      </c>
      <c r="CX247" s="283">
        <f t="shared" si="279"/>
        <v>0.77070272603637657</v>
      </c>
      <c r="CZ247" s="283">
        <f t="shared" si="234"/>
        <v>8832</v>
      </c>
      <c r="DA247" s="283">
        <f t="shared" si="235"/>
        <v>1.2377954146050449E+22</v>
      </c>
      <c r="DB247" s="283">
        <f t="shared" si="236"/>
        <v>1.0721757133121847E+22</v>
      </c>
      <c r="DC247" s="286">
        <f t="shared" si="280"/>
        <v>1.401489373420567E+18</v>
      </c>
      <c r="DD247" s="286">
        <f t="shared" si="237"/>
        <v>1.2139670667031076E+18</v>
      </c>
      <c r="DE247" s="282">
        <f t="shared" si="281"/>
        <v>8.0773454683704432E-5</v>
      </c>
      <c r="DF247" s="282">
        <f t="shared" si="238"/>
        <v>6.6615240480068433E-5</v>
      </c>
      <c r="DG247" s="283">
        <f t="shared" si="282"/>
        <v>39.512981594491769</v>
      </c>
      <c r="DH247" s="283">
        <f t="shared" si="283"/>
        <v>1.0469928961438947E-4</v>
      </c>
      <c r="DL247" s="258">
        <v>47.133533477783203</v>
      </c>
      <c r="DM247" s="258">
        <v>10.579588890075684</v>
      </c>
      <c r="DN247" s="258">
        <v>4768</v>
      </c>
      <c r="DO247" s="258">
        <v>1.7823285501471115E+22</v>
      </c>
      <c r="DP247" s="258">
        <v>8.3147085332320533E+21</v>
      </c>
      <c r="DR247" s="50">
        <v>40</v>
      </c>
      <c r="DS247" s="46">
        <v>7.4716151874008055E-2</v>
      </c>
      <c r="DT247" s="46">
        <v>6.0432181662800635E-2</v>
      </c>
      <c r="DU247" s="46">
        <v>7.1541936271517517E-2</v>
      </c>
      <c r="DV247" s="51">
        <v>5.7013795629349287E-2</v>
      </c>
      <c r="DW247" s="287">
        <f t="shared" si="284"/>
        <v>9.609657606483997E-2</v>
      </c>
      <c r="DX247" s="287">
        <f t="shared" si="239"/>
        <v>37.868507840378783</v>
      </c>
      <c r="DY247" s="281">
        <f t="shared" si="240"/>
        <v>39.174502349545506</v>
      </c>
      <c r="DZ247" s="287">
        <f t="shared" si="241"/>
        <v>38.966746993799298</v>
      </c>
      <c r="EA247" s="287">
        <f t="shared" si="242"/>
        <v>40.015356871525277</v>
      </c>
      <c r="EB247" s="287">
        <f t="shared" si="243"/>
        <v>39.451515877458277</v>
      </c>
      <c r="EC247" s="287">
        <f t="shared" si="244"/>
        <v>38.673541635003474</v>
      </c>
      <c r="ED247" s="287">
        <f t="shared" si="285"/>
        <v>-2.6757693547637373</v>
      </c>
      <c r="EE247" s="287">
        <f t="shared" si="245"/>
        <v>-1.0486098777259798</v>
      </c>
      <c r="EF247" s="287">
        <f t="shared" si="246"/>
        <v>-0.48476888365897963</v>
      </c>
      <c r="EG247" s="287">
        <f t="shared" si="247"/>
        <v>-0.48476888365897963</v>
      </c>
      <c r="EH247" s="281">
        <f t="shared" si="286"/>
        <v>-0.84085452197977162</v>
      </c>
      <c r="EI247" s="281">
        <f t="shared" si="248"/>
        <v>-0.27701352791277145</v>
      </c>
      <c r="EJ247" s="281">
        <f t="shared" si="249"/>
        <v>0.50096071454203184</v>
      </c>
    </row>
    <row r="248" spans="3:140" x14ac:dyDescent="0.25">
      <c r="C248" s="50">
        <f t="shared" si="250"/>
        <v>216</v>
      </c>
      <c r="D248" s="51">
        <v>1.474788547619027</v>
      </c>
      <c r="E248" s="260">
        <f t="shared" si="251"/>
        <v>3.3745951291945611</v>
      </c>
      <c r="F248" s="265">
        <f t="shared" si="252"/>
        <v>12.137360447731378</v>
      </c>
      <c r="G248" s="265">
        <f t="shared" si="253"/>
        <v>5.29305226806285E-3</v>
      </c>
      <c r="H248" s="50">
        <v>20.992507934570313</v>
      </c>
      <c r="I248" s="216">
        <v>34.485389709472656</v>
      </c>
      <c r="J248" s="50">
        <v>9984</v>
      </c>
      <c r="K248" s="46">
        <v>6</v>
      </c>
      <c r="L248" s="46">
        <v>1.3921163127467041E+22</v>
      </c>
      <c r="M248" s="46">
        <v>1.1942143167361265E+22</v>
      </c>
      <c r="N248" s="46">
        <v>156</v>
      </c>
      <c r="O248" s="46">
        <v>64</v>
      </c>
      <c r="P248" s="46">
        <v>0.33284502227919183</v>
      </c>
      <c r="Q248" s="46">
        <v>0.47988768845754748</v>
      </c>
      <c r="R248" s="46">
        <v>0.26141060923455417</v>
      </c>
      <c r="S248" s="51"/>
      <c r="T248" s="315">
        <f t="shared" si="254"/>
        <v>55.255232531706319</v>
      </c>
      <c r="U248" s="315">
        <f t="shared" si="287"/>
        <v>-0.26321777616721675</v>
      </c>
      <c r="V248" s="350">
        <f t="shared" si="255"/>
        <v>5.5563071293935607E-6</v>
      </c>
      <c r="W248" s="350">
        <f t="shared" si="222"/>
        <v>8.0109456540055324E-6</v>
      </c>
      <c r="X248" s="350">
        <f t="shared" si="256"/>
        <v>9.7492460830353367E-6</v>
      </c>
      <c r="Y248" s="360">
        <f t="shared" si="257"/>
        <v>54.993821922471767</v>
      </c>
      <c r="Z248" s="350">
        <f t="shared" si="258"/>
        <v>5.5927989180572524E-6</v>
      </c>
      <c r="AA248" s="350">
        <f t="shared" si="259"/>
        <v>7.9855118464477577E-6</v>
      </c>
      <c r="AB248" s="350">
        <f t="shared" si="260"/>
        <v>5.5927989180572524E-6</v>
      </c>
      <c r="AC248" s="350">
        <f t="shared" si="261"/>
        <v>7.9855118464477577E-6</v>
      </c>
      <c r="AD248" s="354">
        <f t="shared" si="223"/>
        <v>54.993821922471767</v>
      </c>
      <c r="AE248" s="354" t="str">
        <f t="shared" si="289"/>
        <v/>
      </c>
      <c r="AF248" s="354" t="str">
        <f t="shared" si="289"/>
        <v/>
      </c>
      <c r="AG248" s="354">
        <f t="shared" si="289"/>
        <v>54.993821922471767</v>
      </c>
      <c r="AH248" s="354" t="str">
        <f t="shared" si="289"/>
        <v/>
      </c>
      <c r="AI248" s="348">
        <f t="shared" si="288"/>
        <v>-0.38733853302891674</v>
      </c>
      <c r="AJ248" s="355">
        <f t="shared" si="262"/>
        <v>9.7492460830353367E-6</v>
      </c>
      <c r="AK248" s="359">
        <f t="shared" si="263"/>
        <v>200.34156236775084</v>
      </c>
      <c r="AL248" s="355">
        <f t="shared" si="264"/>
        <v>-1.565843763224916</v>
      </c>
      <c r="AM248" s="335">
        <f t="shared" si="265"/>
        <v>-21.352218395073706</v>
      </c>
      <c r="AN248" s="351">
        <f t="shared" si="224"/>
        <v>-0.13641485161367475</v>
      </c>
      <c r="AQ248" s="266">
        <f t="shared" si="225"/>
        <v>26.441286520176853</v>
      </c>
      <c r="AR248" s="283">
        <f t="shared" si="226"/>
        <v>12.343168787348723</v>
      </c>
      <c r="BL248" s="258">
        <v>0.56605887413024902</v>
      </c>
      <c r="BM248" s="260">
        <v>42.787033081054687</v>
      </c>
      <c r="BN248">
        <v>5.4987678527832031</v>
      </c>
      <c r="BO248" s="258">
        <v>3.0071079730987549</v>
      </c>
      <c r="BP248" s="258">
        <v>126.68311309814453</v>
      </c>
      <c r="BQ248" s="260">
        <v>110.56156921386719</v>
      </c>
      <c r="BR248" s="258">
        <v>50.876472473144531</v>
      </c>
      <c r="BT248" s="258">
        <v>49.770290374755859</v>
      </c>
      <c r="BU248" s="258">
        <v>21.769536972045898</v>
      </c>
      <c r="BV248" s="258">
        <v>4.4492864608764648</v>
      </c>
      <c r="BW248" s="258">
        <v>104.88034057617187</v>
      </c>
      <c r="BX248" s="258">
        <v>50.196079254150391</v>
      </c>
      <c r="BY248" s="258">
        <v>23.193714141845703</v>
      </c>
      <c r="BZ248" s="258">
        <v>3.6780345439910889</v>
      </c>
      <c r="CA248" s="258">
        <v>310.67367553710938</v>
      </c>
      <c r="CC248" s="283">
        <f t="shared" si="227"/>
        <v>20.992507934570313</v>
      </c>
      <c r="CD248" s="283">
        <f t="shared" si="228"/>
        <v>34.485389709472656</v>
      </c>
      <c r="CF248" s="283">
        <f t="shared" si="266"/>
        <v>26.441286520176853</v>
      </c>
      <c r="CG248" s="272">
        <f t="shared" si="229"/>
        <v>25.330439393668584</v>
      </c>
      <c r="CH248" s="283">
        <f t="shared" si="267"/>
        <v>18.472342387056024</v>
      </c>
      <c r="CI248" s="272">
        <f t="shared" si="230"/>
        <v>35.387716567901236</v>
      </c>
      <c r="CJ248" s="283">
        <f t="shared" si="268"/>
        <v>6.6704274238221797E-2</v>
      </c>
      <c r="CK248" s="283">
        <f t="shared" si="269"/>
        <v>18.431261646564167</v>
      </c>
      <c r="CL248" s="283">
        <f t="shared" si="270"/>
        <v>1.2312706365861767</v>
      </c>
      <c r="CM248" s="283">
        <f t="shared" si="271"/>
        <v>24.227798228972766</v>
      </c>
      <c r="CN248" s="283">
        <f t="shared" si="272"/>
        <v>1.2312706365861767</v>
      </c>
      <c r="CO248" s="283">
        <f t="shared" si="231"/>
        <v>53.379771674774986</v>
      </c>
      <c r="CP248" s="268">
        <f t="shared" si="232"/>
        <v>216</v>
      </c>
      <c r="CQ248" s="283">
        <f t="shared" si="273"/>
        <v>26.937977167477499</v>
      </c>
      <c r="CR248" s="283">
        <f t="shared" si="274"/>
        <v>27.697481160964138</v>
      </c>
      <c r="CS248" s="283">
        <f t="shared" si="275"/>
        <v>1.5022128903978351</v>
      </c>
      <c r="CT248" s="283">
        <f t="shared" si="276"/>
        <v>46.595196847284797</v>
      </c>
      <c r="CU248" s="283">
        <f t="shared" si="233"/>
        <v>6.7845748274901894</v>
      </c>
      <c r="CV248" s="283">
        <f t="shared" si="277"/>
        <v>22.278457482749019</v>
      </c>
      <c r="CW248" s="283">
        <f t="shared" si="278"/>
        <v>18.456056904482956</v>
      </c>
      <c r="CX248" s="283">
        <f t="shared" si="279"/>
        <v>0.77549777763295524</v>
      </c>
      <c r="CZ248" s="283">
        <f t="shared" si="234"/>
        <v>9984</v>
      </c>
      <c r="DA248" s="283">
        <f t="shared" si="235"/>
        <v>1.3921163127467041E+22</v>
      </c>
      <c r="DB248" s="283">
        <f t="shared" si="236"/>
        <v>1.1942143167361265E+22</v>
      </c>
      <c r="DC248" s="286">
        <f t="shared" si="280"/>
        <v>1.394347268376106E+18</v>
      </c>
      <c r="DD248" s="286">
        <f t="shared" si="237"/>
        <v>1.1961281217308959E+18</v>
      </c>
      <c r="DE248" s="282">
        <f t="shared" si="281"/>
        <v>8.0391396331707006E-5</v>
      </c>
      <c r="DF248" s="282">
        <f t="shared" si="238"/>
        <v>6.5660967492618943E-5</v>
      </c>
      <c r="DG248" s="283">
        <f t="shared" si="282"/>
        <v>39.240784744917981</v>
      </c>
      <c r="DH248" s="283">
        <f t="shared" si="283"/>
        <v>1.0379855132047053E-4</v>
      </c>
      <c r="DL248" s="258">
        <v>47.000717163085938</v>
      </c>
      <c r="DM248" s="258">
        <v>10.783041954040527</v>
      </c>
      <c r="DN248" s="258">
        <v>4768</v>
      </c>
      <c r="DO248" s="258">
        <v>1.7768520894360702E+22</v>
      </c>
      <c r="DP248" s="258">
        <v>8.3002967945187867E+21</v>
      </c>
      <c r="DR248" s="50">
        <v>39</v>
      </c>
      <c r="DS248" s="46">
        <v>7.2640703210841165E-2</v>
      </c>
      <c r="DT248" s="46">
        <v>5.8600903430594556E-2</v>
      </c>
      <c r="DU248" s="46">
        <v>6.9832743254791843E-2</v>
      </c>
      <c r="DV248" s="51">
        <v>5.615919912098645E-2</v>
      </c>
      <c r="DW248" s="287">
        <f t="shared" si="284"/>
        <v>9.3331332605119166E-2</v>
      </c>
      <c r="DX248" s="287">
        <f t="shared" si="239"/>
        <v>36.778816116457861</v>
      </c>
      <c r="DY248" s="281">
        <f t="shared" si="240"/>
        <v>39.084196626537249</v>
      </c>
      <c r="DZ248" s="287">
        <f t="shared" si="241"/>
        <v>38.893906152715736</v>
      </c>
      <c r="EA248" s="287">
        <f t="shared" si="242"/>
        <v>40.001211006661947</v>
      </c>
      <c r="EB248" s="287">
        <f t="shared" si="243"/>
        <v>39.427089897890056</v>
      </c>
      <c r="EC248" s="287">
        <f t="shared" si="244"/>
        <v>38.63270655500633</v>
      </c>
      <c r="ED248" s="287">
        <f t="shared" si="285"/>
        <v>-2.7486101958472986</v>
      </c>
      <c r="EE248" s="287">
        <f t="shared" si="245"/>
        <v>-1.1073048539462107</v>
      </c>
      <c r="EF248" s="287">
        <f t="shared" si="246"/>
        <v>-0.53318374517431977</v>
      </c>
      <c r="EG248" s="287">
        <f t="shared" si="247"/>
        <v>-0.53318374517431977</v>
      </c>
      <c r="EH248" s="281">
        <f t="shared" si="286"/>
        <v>-0.91701438012469794</v>
      </c>
      <c r="EI248" s="281">
        <f t="shared" si="248"/>
        <v>-0.34289327135280701</v>
      </c>
      <c r="EJ248" s="281">
        <f t="shared" si="249"/>
        <v>0.45149007153091958</v>
      </c>
    </row>
    <row r="249" spans="3:140" x14ac:dyDescent="0.25">
      <c r="C249" s="50">
        <f t="shared" si="250"/>
        <v>217</v>
      </c>
      <c r="D249" s="51">
        <v>6.7352654735742048</v>
      </c>
      <c r="E249" s="260">
        <f t="shared" si="251"/>
        <v>16.567094366246639</v>
      </c>
      <c r="F249" s="265">
        <f t="shared" si="252"/>
        <v>12.142637619516487</v>
      </c>
      <c r="G249" s="265">
        <f t="shared" si="253"/>
        <v>5.2603909497626411E-3</v>
      </c>
      <c r="H249" s="50">
        <v>21.041336059570313</v>
      </c>
      <c r="I249" s="216">
        <v>37.842372894287109</v>
      </c>
      <c r="J249" s="50">
        <v>9792</v>
      </c>
      <c r="K249" s="46">
        <v>6</v>
      </c>
      <c r="L249" s="46">
        <v>1.3613328388551665E+22</v>
      </c>
      <c r="M249" s="46">
        <v>1.1823390440363949E+22</v>
      </c>
      <c r="N249" s="46">
        <v>153</v>
      </c>
      <c r="O249" s="46">
        <v>64</v>
      </c>
      <c r="P249" s="46">
        <v>0.32423853994994811</v>
      </c>
      <c r="Q249" s="46">
        <v>0.47366172251724348</v>
      </c>
      <c r="R249" s="46">
        <v>0.24224131422285711</v>
      </c>
      <c r="S249" s="51"/>
      <c r="T249" s="315">
        <f t="shared" si="254"/>
        <v>55.606952051284637</v>
      </c>
      <c r="U249" s="315">
        <f t="shared" si="287"/>
        <v>0.35171951957831737</v>
      </c>
      <c r="V249" s="350">
        <f t="shared" si="255"/>
        <v>5.5187659986034205E-6</v>
      </c>
      <c r="W249" s="350">
        <f t="shared" si="222"/>
        <v>8.0620527389236714E-6</v>
      </c>
      <c r="X249" s="350">
        <f t="shared" si="256"/>
        <v>9.7700292994713113E-6</v>
      </c>
      <c r="Y249" s="360">
        <f t="shared" si="257"/>
        <v>55.364710737061777</v>
      </c>
      <c r="Z249" s="350">
        <f t="shared" si="258"/>
        <v>5.552802194021073E-6</v>
      </c>
      <c r="AA249" s="350">
        <f t="shared" si="259"/>
        <v>8.038647915327716E-6</v>
      </c>
      <c r="AB249" s="350">
        <f t="shared" si="260"/>
        <v>5.552802194021073E-6</v>
      </c>
      <c r="AC249" s="350">
        <f t="shared" si="261"/>
        <v>8.038647915327716E-6</v>
      </c>
      <c r="AD249" s="354">
        <f t="shared" si="223"/>
        <v>55.364710737061777</v>
      </c>
      <c r="AE249" s="354" t="str">
        <f t="shared" si="289"/>
        <v/>
      </c>
      <c r="AF249" s="354" t="str">
        <f t="shared" si="289"/>
        <v/>
      </c>
      <c r="AG249" s="354">
        <f t="shared" si="289"/>
        <v>55.364710737061777</v>
      </c>
      <c r="AH249" s="354" t="str">
        <f t="shared" si="289"/>
        <v/>
      </c>
      <c r="AI249" s="348">
        <f t="shared" si="288"/>
        <v>0.37088881459001044</v>
      </c>
      <c r="AJ249" s="355">
        <f t="shared" si="262"/>
        <v>9.7700292994713113E-6</v>
      </c>
      <c r="AK249" s="359">
        <f t="shared" si="263"/>
        <v>212.93968713089043</v>
      </c>
      <c r="AL249" s="355">
        <f t="shared" si="264"/>
        <v>-0.40603128691095663</v>
      </c>
      <c r="AM249" s="335">
        <f t="shared" si="265"/>
        <v>-21.333721725605383</v>
      </c>
      <c r="AN249" s="351">
        <f t="shared" si="224"/>
        <v>-0.11791818214534872</v>
      </c>
      <c r="AQ249" s="266">
        <f t="shared" si="225"/>
        <v>26.461466254193596</v>
      </c>
      <c r="AR249" s="283">
        <f t="shared" si="226"/>
        <v>15.362630903976601</v>
      </c>
      <c r="BL249" s="258">
        <v>1.220638632774353</v>
      </c>
      <c r="BM249" s="260">
        <v>39.394115447998047</v>
      </c>
      <c r="BN249">
        <v>4.9519243240356445</v>
      </c>
      <c r="BO249" s="258">
        <v>2.2827043533325195</v>
      </c>
      <c r="BP249" s="258">
        <v>126.53076934814453</v>
      </c>
      <c r="BQ249" s="260">
        <v>66.113754272460938</v>
      </c>
      <c r="BR249" s="258">
        <v>20.832294464111328</v>
      </c>
      <c r="BT249" s="258">
        <v>49.393333435058594</v>
      </c>
      <c r="BU249" s="258">
        <v>21.769536972045898</v>
      </c>
      <c r="BV249" s="258">
        <v>4.3804378509521484</v>
      </c>
      <c r="BW249" s="258">
        <v>107.52523803710937</v>
      </c>
      <c r="BX249" s="258">
        <v>50.045684814453125</v>
      </c>
      <c r="BY249" s="258">
        <v>23.193714141845703</v>
      </c>
      <c r="BZ249" s="258">
        <v>3.685359001159668</v>
      </c>
      <c r="CA249" s="258">
        <v>312.5047607421875</v>
      </c>
      <c r="CC249" s="283">
        <f t="shared" si="227"/>
        <v>21.041336059570313</v>
      </c>
      <c r="CD249" s="283">
        <f t="shared" si="228"/>
        <v>37.842372894287109</v>
      </c>
      <c r="CF249" s="283">
        <f t="shared" si="266"/>
        <v>26.461466254193596</v>
      </c>
      <c r="CG249" s="272">
        <f t="shared" si="229"/>
        <v>25.331937266058816</v>
      </c>
      <c r="CH249" s="283">
        <f t="shared" si="267"/>
        <v>18.475528197456303</v>
      </c>
      <c r="CI249" s="272">
        <f t="shared" si="230"/>
        <v>35.836220580733936</v>
      </c>
      <c r="CJ249" s="283">
        <f t="shared" si="268"/>
        <v>6.7549684385314251E-2</v>
      </c>
      <c r="CK249" s="283">
        <f t="shared" si="269"/>
        <v>18.433392676219558</v>
      </c>
      <c r="CL249" s="283">
        <f t="shared" si="270"/>
        <v>1.247067207209819</v>
      </c>
      <c r="CM249" s="283">
        <f t="shared" si="271"/>
        <v>24.229929258628157</v>
      </c>
      <c r="CN249" s="283">
        <f t="shared" si="272"/>
        <v>1.247067207209819</v>
      </c>
      <c r="CO249" s="283">
        <f t="shared" si="231"/>
        <v>55.805770938443288</v>
      </c>
      <c r="CP249" s="268">
        <f t="shared" si="232"/>
        <v>217</v>
      </c>
      <c r="CQ249" s="283">
        <f t="shared" si="273"/>
        <v>27.280577093844329</v>
      </c>
      <c r="CR249" s="283">
        <f t="shared" si="274"/>
        <v>27.69853200102451</v>
      </c>
      <c r="CS249" s="283">
        <f t="shared" si="275"/>
        <v>1.5019538577250739</v>
      </c>
      <c r="CT249" s="283">
        <f t="shared" si="276"/>
        <v>48.682844463060093</v>
      </c>
      <c r="CU249" s="283">
        <f t="shared" si="233"/>
        <v>7.1229264753831956</v>
      </c>
      <c r="CV249" s="283">
        <f t="shared" si="277"/>
        <v>22.412292647538319</v>
      </c>
      <c r="CW249" s="283">
        <f t="shared" si="278"/>
        <v>18.459043647682403</v>
      </c>
      <c r="CX249" s="283">
        <f t="shared" si="279"/>
        <v>0.78028827234483655</v>
      </c>
      <c r="CZ249" s="283">
        <f t="shared" si="234"/>
        <v>9792</v>
      </c>
      <c r="DA249" s="283">
        <f t="shared" si="235"/>
        <v>1.3613328388551665E+22</v>
      </c>
      <c r="DB249" s="283">
        <f t="shared" si="236"/>
        <v>1.1823390440363949E+22</v>
      </c>
      <c r="DC249" s="286">
        <f t="shared" si="280"/>
        <v>1.3902500396805212E+18</v>
      </c>
      <c r="DD249" s="286">
        <f t="shared" si="237"/>
        <v>1.2074540890894556E+18</v>
      </c>
      <c r="DE249" s="282">
        <f t="shared" si="281"/>
        <v>8.0172219991755841E-5</v>
      </c>
      <c r="DF249" s="282">
        <f t="shared" si="238"/>
        <v>6.6266836546189341E-5</v>
      </c>
      <c r="DG249" s="283">
        <f t="shared" si="282"/>
        <v>39.575640844440677</v>
      </c>
      <c r="DH249" s="283">
        <f t="shared" si="283"/>
        <v>1.040138379459477E-4</v>
      </c>
      <c r="DL249" s="258">
        <v>46.803447723388672</v>
      </c>
      <c r="DM249" s="258">
        <v>10.579588890075684</v>
      </c>
      <c r="DN249" s="258">
        <v>4768</v>
      </c>
      <c r="DO249" s="258">
        <v>1.7696462200794369E+22</v>
      </c>
      <c r="DP249" s="258">
        <v>8.2576380479275176E+21</v>
      </c>
      <c r="DR249" s="50">
        <v>38</v>
      </c>
      <c r="DS249" s="46">
        <v>7.0321084116713464E-2</v>
      </c>
      <c r="DT249" s="46">
        <v>5.6525454767427666E-2</v>
      </c>
      <c r="DU249" s="46">
        <v>6.8733976315468195E-2</v>
      </c>
      <c r="DV249" s="51">
        <v>5.408375045781956E-2</v>
      </c>
      <c r="DW249" s="287">
        <f t="shared" si="284"/>
        <v>9.0222956657462744E-2</v>
      </c>
      <c r="DX249" s="287">
        <f t="shared" si="239"/>
        <v>35.553907136711807</v>
      </c>
      <c r="DY249" s="281">
        <f t="shared" si="240"/>
        <v>38.988584173485734</v>
      </c>
      <c r="DZ249" s="287">
        <f t="shared" si="241"/>
        <v>38.792997696060006</v>
      </c>
      <c r="EA249" s="287">
        <f t="shared" si="242"/>
        <v>39.986997697452018</v>
      </c>
      <c r="EB249" s="287">
        <f t="shared" si="243"/>
        <v>39.402518115613816</v>
      </c>
      <c r="EC249" s="287">
        <f t="shared" si="244"/>
        <v>38.591591759695966</v>
      </c>
      <c r="ED249" s="287">
        <f t="shared" si="285"/>
        <v>-2.8495186525030292</v>
      </c>
      <c r="EE249" s="287">
        <f t="shared" si="245"/>
        <v>-1.1940000013920127</v>
      </c>
      <c r="EF249" s="287">
        <f t="shared" si="246"/>
        <v>-0.6095204195538102</v>
      </c>
      <c r="EG249" s="287">
        <f t="shared" si="247"/>
        <v>-0.6095204195538102</v>
      </c>
      <c r="EH249" s="281">
        <f t="shared" si="286"/>
        <v>-0.9984135239662848</v>
      </c>
      <c r="EI249" s="281">
        <f t="shared" si="248"/>
        <v>-0.41393394212808232</v>
      </c>
      <c r="EJ249" s="281">
        <f t="shared" si="249"/>
        <v>0.3969924137897678</v>
      </c>
    </row>
    <row r="250" spans="3:140" x14ac:dyDescent="0.25">
      <c r="C250" s="50">
        <f t="shared" si="250"/>
        <v>218</v>
      </c>
      <c r="D250" s="51">
        <v>2.6800862161436743</v>
      </c>
      <c r="E250" s="260">
        <f t="shared" si="251"/>
        <v>8.5629753029129709</v>
      </c>
      <c r="F250" s="265">
        <f t="shared" si="252"/>
        <v>12.147879436447447</v>
      </c>
      <c r="G250" s="265">
        <f t="shared" si="253"/>
        <v>5.222350125726396E-3</v>
      </c>
      <c r="H250" s="50">
        <v>20.673166275024414</v>
      </c>
      <c r="I250" s="216">
        <v>37.944099426269531</v>
      </c>
      <c r="J250" s="50">
        <v>10176</v>
      </c>
      <c r="K250" s="46">
        <v>6</v>
      </c>
      <c r="L250" s="46">
        <v>1.3894645528234631E+22</v>
      </c>
      <c r="M250" s="46">
        <v>1.207646057216891E+22</v>
      </c>
      <c r="N250" s="46">
        <v>159</v>
      </c>
      <c r="O250" s="46">
        <v>64</v>
      </c>
      <c r="P250" s="46">
        <v>0.33113593358969662</v>
      </c>
      <c r="Q250" s="46">
        <v>0.48367209912714398</v>
      </c>
      <c r="R250" s="46">
        <v>0.2799729051268175</v>
      </c>
      <c r="S250" s="51"/>
      <c r="T250" s="315">
        <f t="shared" si="254"/>
        <v>55.603328074760093</v>
      </c>
      <c r="U250" s="315">
        <f t="shared" si="287"/>
        <v>-3.6239765245440481E-3</v>
      </c>
      <c r="V250" s="350">
        <f t="shared" si="255"/>
        <v>5.4234789961624832E-6</v>
      </c>
      <c r="W250" s="350">
        <f t="shared" si="222"/>
        <v>7.921778353104428E-6</v>
      </c>
      <c r="X250" s="350">
        <f t="shared" si="256"/>
        <v>9.6004529423110834E-6</v>
      </c>
      <c r="Y250" s="360">
        <f t="shared" si="257"/>
        <v>55.323355169633274</v>
      </c>
      <c r="Z250" s="350">
        <f t="shared" si="258"/>
        <v>5.4621234589975718E-6</v>
      </c>
      <c r="AA250" s="350">
        <f t="shared" si="259"/>
        <v>7.8951823295094293E-6</v>
      </c>
      <c r="AB250" s="350">
        <f t="shared" si="260"/>
        <v>5.4621234589975718E-6</v>
      </c>
      <c r="AC250" s="350">
        <f t="shared" si="261"/>
        <v>7.8951823295094293E-6</v>
      </c>
      <c r="AD250" s="354">
        <f t="shared" si="223"/>
        <v>55.323355169633274</v>
      </c>
      <c r="AE250" s="354" t="str">
        <f t="shared" si="289"/>
        <v/>
      </c>
      <c r="AF250" s="354" t="str">
        <f t="shared" si="289"/>
        <v/>
      </c>
      <c r="AG250" s="354">
        <f t="shared" si="289"/>
        <v>55.323355169633274</v>
      </c>
      <c r="AH250" s="354" t="str">
        <f t="shared" si="289"/>
        <v/>
      </c>
      <c r="AI250" s="348">
        <f t="shared" si="288"/>
        <v>-4.1355567428503548E-2</v>
      </c>
      <c r="AJ250" s="355">
        <f t="shared" si="262"/>
        <v>9.6004529423110834E-6</v>
      </c>
      <c r="AK250" s="359">
        <f t="shared" si="263"/>
        <v>211.53494647110347</v>
      </c>
      <c r="AL250" s="355">
        <f t="shared" si="264"/>
        <v>-0.64650535288965327</v>
      </c>
      <c r="AM250" s="335">
        <f t="shared" si="265"/>
        <v>-21.485804583904926</v>
      </c>
      <c r="AN250" s="351">
        <f t="shared" si="224"/>
        <v>-0.27000104044489276</v>
      </c>
      <c r="AQ250" s="266">
        <f t="shared" si="225"/>
        <v>26.308139953892628</v>
      </c>
      <c r="AR250" s="283">
        <f t="shared" si="226"/>
        <v>15.126836367772448</v>
      </c>
      <c r="BL250" s="258">
        <v>0.8491024374961853</v>
      </c>
      <c r="BM250" s="260">
        <v>31.130521774291992</v>
      </c>
      <c r="BN250">
        <v>4.3497991561889648</v>
      </c>
      <c r="BO250" s="258">
        <v>1.8399099111557007</v>
      </c>
      <c r="BP250" s="258">
        <v>120.06842041015625</v>
      </c>
      <c r="BQ250" s="260">
        <v>94.947853088378906</v>
      </c>
      <c r="BR250" s="258">
        <v>42.682838439941406</v>
      </c>
      <c r="BT250" s="258">
        <v>49.346454620361328</v>
      </c>
      <c r="BU250" s="258">
        <v>22.074718475341797</v>
      </c>
      <c r="BV250" s="258">
        <v>4.3748226165771484</v>
      </c>
      <c r="BW250" s="258">
        <v>108.23732757568359</v>
      </c>
      <c r="BX250" s="258">
        <v>49.766384124755859</v>
      </c>
      <c r="BY250" s="258">
        <v>23.600620269775391</v>
      </c>
      <c r="BZ250" s="258">
        <v>3.6690013408660889</v>
      </c>
      <c r="CA250" s="258">
        <v>310.47024536132813</v>
      </c>
      <c r="CC250" s="283">
        <f t="shared" si="227"/>
        <v>20.673166275024414</v>
      </c>
      <c r="CD250" s="283">
        <f t="shared" si="228"/>
        <v>37.944099426269531</v>
      </c>
      <c r="CF250" s="283">
        <f t="shared" si="266"/>
        <v>26.308139953892628</v>
      </c>
      <c r="CG250" s="272">
        <f t="shared" si="229"/>
        <v>25.333360974093431</v>
      </c>
      <c r="CH250" s="283">
        <f t="shared" si="267"/>
        <v>18.478556777703435</v>
      </c>
      <c r="CI250" s="272">
        <f t="shared" si="230"/>
        <v>36.283194649209236</v>
      </c>
      <c r="CJ250" s="283">
        <f t="shared" si="268"/>
        <v>6.8392210655234528E-2</v>
      </c>
      <c r="CK250" s="283">
        <f t="shared" si="269"/>
        <v>18.435356946909106</v>
      </c>
      <c r="CL250" s="283">
        <f t="shared" si="270"/>
        <v>1.2628043501903554</v>
      </c>
      <c r="CM250" s="283">
        <f t="shared" si="271"/>
        <v>24.231893529317706</v>
      </c>
      <c r="CN250" s="283">
        <f t="shared" si="272"/>
        <v>1.2628043501903554</v>
      </c>
      <c r="CO250" s="283">
        <f t="shared" si="231"/>
        <v>58.21986204349389</v>
      </c>
      <c r="CP250" s="268">
        <f t="shared" si="232"/>
        <v>218</v>
      </c>
      <c r="CQ250" s="283">
        <f t="shared" si="273"/>
        <v>27.62198620434939</v>
      </c>
      <c r="CR250" s="283">
        <f t="shared" si="274"/>
        <v>27.699525615470201</v>
      </c>
      <c r="CS250" s="283">
        <f t="shared" si="275"/>
        <v>1.5017076919752088</v>
      </c>
      <c r="CT250" s="283">
        <f t="shared" si="276"/>
        <v>50.758693609145382</v>
      </c>
      <c r="CU250" s="283">
        <f t="shared" si="233"/>
        <v>7.4611684343485081</v>
      </c>
      <c r="CV250" s="283">
        <f t="shared" si="277"/>
        <v>22.546116843434852</v>
      </c>
      <c r="CW250" s="283">
        <f t="shared" si="278"/>
        <v>18.461872076274169</v>
      </c>
      <c r="CX250" s="283">
        <f t="shared" si="279"/>
        <v>0.78507326161173785</v>
      </c>
      <c r="CZ250" s="283">
        <f t="shared" si="234"/>
        <v>10176</v>
      </c>
      <c r="DA250" s="283">
        <f t="shared" si="235"/>
        <v>1.3894645528234631E+22</v>
      </c>
      <c r="DB250" s="283">
        <f t="shared" si="236"/>
        <v>1.207646057216891E+22</v>
      </c>
      <c r="DC250" s="286">
        <f t="shared" si="280"/>
        <v>1.365432933199158E+18</v>
      </c>
      <c r="DD250" s="286">
        <f t="shared" si="237"/>
        <v>1.1867590971077939E+18</v>
      </c>
      <c r="DE250" s="282">
        <f t="shared" si="281"/>
        <v>7.8844658615300379E-5</v>
      </c>
      <c r="DF250" s="282">
        <f t="shared" si="238"/>
        <v>6.5159782745959172E-5</v>
      </c>
      <c r="DG250" s="283">
        <f t="shared" si="282"/>
        <v>39.571431245032265</v>
      </c>
      <c r="DH250" s="283">
        <f t="shared" si="283"/>
        <v>1.0228527498943266E-4</v>
      </c>
      <c r="DL250" s="258">
        <v>46.662822723388672</v>
      </c>
      <c r="DM250" s="258">
        <v>11.29167652130127</v>
      </c>
      <c r="DN250" s="258">
        <v>4768</v>
      </c>
      <c r="DO250" s="258">
        <v>1.7633627020004526E+22</v>
      </c>
      <c r="DP250" s="258">
        <v>8.2570615783789869E+21</v>
      </c>
      <c r="DR250" s="50">
        <v>37</v>
      </c>
      <c r="DS250" s="46">
        <v>6.8733976315468195E-2</v>
      </c>
      <c r="DT250" s="46">
        <v>5.5548773043584423E-2</v>
      </c>
      <c r="DU250" s="46">
        <v>6.6048101574899279E-2</v>
      </c>
      <c r="DV250" s="51">
        <v>5.200830179465267E-2</v>
      </c>
      <c r="DW250" s="287">
        <f t="shared" si="284"/>
        <v>8.8374349710665448E-2</v>
      </c>
      <c r="DX250" s="287">
        <f t="shared" si="239"/>
        <v>34.825431789043463</v>
      </c>
      <c r="DY250" s="281">
        <f t="shared" si="240"/>
        <v>38.887411683100524</v>
      </c>
      <c r="DZ250" s="287">
        <f t="shared" si="241"/>
        <v>38.9441215469691</v>
      </c>
      <c r="EA250" s="287">
        <f t="shared" si="242"/>
        <v>39.972716943895477</v>
      </c>
      <c r="EB250" s="287">
        <f t="shared" si="243"/>
        <v>39.377800530629543</v>
      </c>
      <c r="EC250" s="287">
        <f t="shared" si="244"/>
        <v>38.550197249072376</v>
      </c>
      <c r="ED250" s="287">
        <f t="shared" si="285"/>
        <v>-2.6983948015939347</v>
      </c>
      <c r="EE250" s="287">
        <f t="shared" si="245"/>
        <v>-1.0285953969263772</v>
      </c>
      <c r="EF250" s="287">
        <f t="shared" si="246"/>
        <v>-0.43367898366044244</v>
      </c>
      <c r="EG250" s="287">
        <f t="shared" si="247"/>
        <v>-0.43367898366044244</v>
      </c>
      <c r="EH250" s="281">
        <f t="shared" si="286"/>
        <v>-1.0853052607949536</v>
      </c>
      <c r="EI250" s="281">
        <f t="shared" si="248"/>
        <v>-0.49038884752901879</v>
      </c>
      <c r="EJ250" s="281">
        <f t="shared" si="249"/>
        <v>0.33721443402814799</v>
      </c>
    </row>
    <row r="251" spans="3:140" x14ac:dyDescent="0.25">
      <c r="C251" s="50">
        <f t="shared" si="250"/>
        <v>219</v>
      </c>
      <c r="D251" s="51">
        <v>6.6982166849030511</v>
      </c>
      <c r="E251" s="260">
        <f t="shared" si="251"/>
        <v>16.519183854030853</v>
      </c>
      <c r="F251" s="265">
        <f t="shared" si="252"/>
        <v>12.153080541938671</v>
      </c>
      <c r="G251" s="265">
        <f t="shared" si="253"/>
        <v>5.1789758579110301E-3</v>
      </c>
      <c r="H251" s="50">
        <v>20.601877212524414</v>
      </c>
      <c r="I251" s="216">
        <v>36.316471099853516</v>
      </c>
      <c r="J251" s="50">
        <v>10048</v>
      </c>
      <c r="K251" s="46">
        <v>6</v>
      </c>
      <c r="L251" s="46">
        <v>1.3707869394510694E+22</v>
      </c>
      <c r="M251" s="46">
        <v>1.1842990405013991E+22</v>
      </c>
      <c r="N251" s="46">
        <v>157</v>
      </c>
      <c r="O251" s="46">
        <v>64</v>
      </c>
      <c r="P251" s="46">
        <v>0.32722944515656471</v>
      </c>
      <c r="Q251" s="46">
        <v>0.4748825001525972</v>
      </c>
      <c r="R251" s="46">
        <v>0.2676654855452455</v>
      </c>
      <c r="S251" s="51"/>
      <c r="T251" s="315">
        <f t="shared" si="254"/>
        <v>55.430261927586351</v>
      </c>
      <c r="U251" s="315">
        <f t="shared" si="287"/>
        <v>-0.17306614717374202</v>
      </c>
      <c r="V251" s="350">
        <f t="shared" si="255"/>
        <v>5.4277707861691335E-6</v>
      </c>
      <c r="W251" s="350">
        <f t="shared" si="222"/>
        <v>7.8768992196224326E-6</v>
      </c>
      <c r="X251" s="350">
        <f t="shared" si="256"/>
        <v>9.565889243728446E-6</v>
      </c>
      <c r="Y251" s="360">
        <f t="shared" si="257"/>
        <v>55.162596442041107</v>
      </c>
      <c r="Z251" s="350">
        <f t="shared" si="258"/>
        <v>5.4645094930036689E-6</v>
      </c>
      <c r="AA251" s="350">
        <f t="shared" si="259"/>
        <v>7.8514567453532054E-6</v>
      </c>
      <c r="AB251" s="350">
        <f t="shared" si="260"/>
        <v>5.4645094930036689E-6</v>
      </c>
      <c r="AC251" s="350">
        <f t="shared" si="261"/>
        <v>7.8514567453532054E-6</v>
      </c>
      <c r="AD251" s="354">
        <f t="shared" si="223"/>
        <v>55.162596442041114</v>
      </c>
      <c r="AE251" s="354" t="str">
        <f t="shared" si="289"/>
        <v/>
      </c>
      <c r="AF251" s="354" t="str">
        <f t="shared" si="289"/>
        <v/>
      </c>
      <c r="AG251" s="354">
        <f t="shared" si="289"/>
        <v>55.162596442041114</v>
      </c>
      <c r="AH251" s="354" t="str">
        <f t="shared" si="289"/>
        <v/>
      </c>
      <c r="AI251" s="348">
        <f t="shared" si="288"/>
        <v>-0.16075872759216026</v>
      </c>
      <c r="AJ251" s="355">
        <f t="shared" si="262"/>
        <v>9.565889243728446E-6</v>
      </c>
      <c r="AK251" s="359">
        <f t="shared" si="263"/>
        <v>206.0743921828639</v>
      </c>
      <c r="AL251" s="355">
        <f t="shared" si="264"/>
        <v>-1.2925607817136098</v>
      </c>
      <c r="AM251" s="335">
        <f t="shared" si="265"/>
        <v>-21.517132084364</v>
      </c>
      <c r="AN251" s="351">
        <f t="shared" si="224"/>
        <v>-0.30132854090396799</v>
      </c>
      <c r="AQ251" s="266">
        <f t="shared" si="225"/>
        <v>26.278135888836278</v>
      </c>
      <c r="AR251" s="283">
        <f t="shared" si="226"/>
        <v>13.161686973169857</v>
      </c>
      <c r="BL251" s="258">
        <v>1.4113669395446777</v>
      </c>
      <c r="BM251" s="260">
        <v>27.669088363647461</v>
      </c>
      <c r="BN251">
        <v>3.836674690246582</v>
      </c>
      <c r="BO251" s="258">
        <v>3.5790367126464844</v>
      </c>
      <c r="BP251" s="258">
        <v>119.83817291259766</v>
      </c>
      <c r="BQ251" s="260">
        <v>87.08795166015625</v>
      </c>
      <c r="BR251" s="258">
        <v>33.383712768554687</v>
      </c>
      <c r="BT251" s="258">
        <v>49.063247680664063</v>
      </c>
      <c r="BU251" s="258">
        <v>22.278171539306641</v>
      </c>
      <c r="BV251" s="258">
        <v>4.3291678428649902</v>
      </c>
      <c r="BW251" s="258">
        <v>105.18552398681641</v>
      </c>
      <c r="BX251" s="258">
        <v>49.578880310058594</v>
      </c>
      <c r="BY251" s="258">
        <v>23.397167205810547</v>
      </c>
      <c r="BZ251" s="258">
        <v>3.6489815711975098</v>
      </c>
      <c r="CA251" s="258">
        <v>309.75814819335938</v>
      </c>
      <c r="CC251" s="283">
        <f t="shared" si="227"/>
        <v>20.601877212524414</v>
      </c>
      <c r="CD251" s="283">
        <f t="shared" si="228"/>
        <v>36.316471099853516</v>
      </c>
      <c r="CF251" s="283">
        <f t="shared" si="266"/>
        <v>26.278135888836278</v>
      </c>
      <c r="CG251" s="272">
        <f t="shared" si="229"/>
        <v>25.334704524638049</v>
      </c>
      <c r="CH251" s="283">
        <f t="shared" si="267"/>
        <v>18.481415298395167</v>
      </c>
      <c r="CI251" s="272">
        <f t="shared" si="230"/>
        <v>36.728635578624889</v>
      </c>
      <c r="CJ251" s="283">
        <f t="shared" si="268"/>
        <v>6.9231847026110793E-2</v>
      </c>
      <c r="CK251" s="283">
        <f t="shared" si="269"/>
        <v>18.437141825121426</v>
      </c>
      <c r="CL251" s="283">
        <f t="shared" si="270"/>
        <v>1.2784806420564816</v>
      </c>
      <c r="CM251" s="283">
        <f t="shared" si="271"/>
        <v>24.233678407530025</v>
      </c>
      <c r="CN251" s="283">
        <f t="shared" si="272"/>
        <v>1.2784806420564816</v>
      </c>
      <c r="CO251" s="283">
        <f t="shared" si="231"/>
        <v>60.621952579377592</v>
      </c>
      <c r="CP251" s="268">
        <f t="shared" si="232"/>
        <v>219</v>
      </c>
      <c r="CQ251" s="283">
        <f t="shared" si="273"/>
        <v>27.962195257937761</v>
      </c>
      <c r="CR251" s="283">
        <f t="shared" si="274"/>
        <v>27.700457445234278</v>
      </c>
      <c r="CS251" s="283">
        <f t="shared" si="275"/>
        <v>1.5014754228312532</v>
      </c>
      <c r="CT251" s="283">
        <f t="shared" si="276"/>
        <v>52.822735727257623</v>
      </c>
      <c r="CU251" s="283">
        <f t="shared" si="233"/>
        <v>7.7992168521200256</v>
      </c>
      <c r="CV251" s="283">
        <f t="shared" si="277"/>
        <v>22.679921685212001</v>
      </c>
      <c r="CW251" s="283">
        <f t="shared" si="278"/>
        <v>18.464529389833981</v>
      </c>
      <c r="CX251" s="283">
        <f t="shared" si="279"/>
        <v>0.78985178591437699</v>
      </c>
      <c r="CZ251" s="283">
        <f t="shared" si="234"/>
        <v>10048</v>
      </c>
      <c r="DA251" s="283">
        <f t="shared" si="235"/>
        <v>1.3707869394510694E+22</v>
      </c>
      <c r="DB251" s="283">
        <f t="shared" si="236"/>
        <v>1.1842990405013991E+22</v>
      </c>
      <c r="DC251" s="286">
        <f t="shared" si="280"/>
        <v>1.3642385941989146E+18</v>
      </c>
      <c r="DD251" s="286">
        <f t="shared" si="237"/>
        <v>1.1786415610085581E+18</v>
      </c>
      <c r="DE251" s="282">
        <f t="shared" si="281"/>
        <v>7.8780768881486787E-5</v>
      </c>
      <c r="DF251" s="282">
        <f t="shared" si="238"/>
        <v>6.4725544878405146E-5</v>
      </c>
      <c r="DG251" s="283">
        <f t="shared" si="282"/>
        <v>39.406205963994026</v>
      </c>
      <c r="DH251" s="283">
        <f t="shared" si="283"/>
        <v>1.0195982397672465E-4</v>
      </c>
      <c r="DL251" s="258">
        <v>46.528053283691406</v>
      </c>
      <c r="DM251" s="258">
        <v>8.9519596099853516</v>
      </c>
      <c r="DN251" s="258">
        <v>4768</v>
      </c>
      <c r="DO251" s="258">
        <v>1.6542946634184507E+22</v>
      </c>
      <c r="DP251" s="258">
        <v>8.1769323111332247E+21</v>
      </c>
      <c r="DR251" s="50">
        <v>36</v>
      </c>
      <c r="DS251" s="46">
        <v>6.6414357221340495E-2</v>
      </c>
      <c r="DT251" s="46">
        <v>5.3351239164937128E-2</v>
      </c>
      <c r="DU251" s="46">
        <v>6.3362226834330362E-2</v>
      </c>
      <c r="DV251" s="51">
        <v>5.0543279208887806E-2</v>
      </c>
      <c r="DW251" s="287">
        <f t="shared" si="284"/>
        <v>8.5189327767967185E-2</v>
      </c>
      <c r="DX251" s="287">
        <f t="shared" si="239"/>
        <v>33.570319137293353</v>
      </c>
      <c r="DY251" s="281">
        <f t="shared" si="240"/>
        <v>38.780417753910278</v>
      </c>
      <c r="DZ251" s="287">
        <f t="shared" si="241"/>
        <v>38.775220366486316</v>
      </c>
      <c r="EA251" s="287">
        <f t="shared" si="242"/>
        <v>39.958368745992338</v>
      </c>
      <c r="EB251" s="287">
        <f t="shared" si="243"/>
        <v>39.35293714293725</v>
      </c>
      <c r="EC251" s="287">
        <f t="shared" si="244"/>
        <v>38.508523023135567</v>
      </c>
      <c r="ED251" s="287">
        <f t="shared" si="285"/>
        <v>-2.867295982076719</v>
      </c>
      <c r="EE251" s="287">
        <f t="shared" si="245"/>
        <v>-1.1831483795060223</v>
      </c>
      <c r="EF251" s="287">
        <f t="shared" si="246"/>
        <v>-0.57771677645093433</v>
      </c>
      <c r="EG251" s="287">
        <f t="shared" si="247"/>
        <v>-0.57771677645093433</v>
      </c>
      <c r="EH251" s="281">
        <f t="shared" si="286"/>
        <v>-1.1779509920820601</v>
      </c>
      <c r="EI251" s="281">
        <f t="shared" si="248"/>
        <v>-0.57251938902697219</v>
      </c>
      <c r="EJ251" s="281">
        <f t="shared" si="249"/>
        <v>0.27189473077471149</v>
      </c>
    </row>
    <row r="252" spans="3:140" x14ac:dyDescent="0.25">
      <c r="C252" s="50">
        <f t="shared" si="250"/>
        <v>220</v>
      </c>
      <c r="D252" s="51">
        <v>5.8694419859065592</v>
      </c>
      <c r="E252" s="260">
        <f t="shared" si="251"/>
        <v>15.371936287435705</v>
      </c>
      <c r="F252" s="265">
        <f t="shared" si="252"/>
        <v>12.158235626128423</v>
      </c>
      <c r="G252" s="265">
        <f t="shared" si="253"/>
        <v>5.1303155290018188E-3</v>
      </c>
      <c r="H252" s="50">
        <v>20.963211059570313</v>
      </c>
      <c r="I252" s="216">
        <v>35.909564971923828</v>
      </c>
      <c r="J252" s="50">
        <v>9408</v>
      </c>
      <c r="K252" s="46">
        <v>6</v>
      </c>
      <c r="L252" s="46">
        <v>1.2004978348151108E+22</v>
      </c>
      <c r="M252" s="46">
        <v>1.1073403557725554E+22</v>
      </c>
      <c r="N252" s="46">
        <v>147</v>
      </c>
      <c r="O252" s="46">
        <v>64</v>
      </c>
      <c r="P252" s="46">
        <v>0.3065372642373192</v>
      </c>
      <c r="Q252" s="46">
        <v>0.4438747482146127</v>
      </c>
      <c r="R252" s="46">
        <v>0.20208172684116266</v>
      </c>
      <c r="S252" s="51"/>
      <c r="T252" s="315">
        <f t="shared" si="254"/>
        <v>55.371272049673827</v>
      </c>
      <c r="U252" s="315">
        <f t="shared" si="287"/>
        <v>-5.8989877912523525E-2</v>
      </c>
      <c r="V252" s="350">
        <f t="shared" si="255"/>
        <v>5.4304362286940057E-6</v>
      </c>
      <c r="W252" s="350">
        <f t="shared" si="222"/>
        <v>7.8634273705819988E-6</v>
      </c>
      <c r="X252" s="350">
        <f t="shared" si="256"/>
        <v>9.5563134966539528E-6</v>
      </c>
      <c r="Y252" s="360">
        <f t="shared" si="257"/>
        <v>55.169190322832662</v>
      </c>
      <c r="Z252" s="350">
        <f t="shared" si="258"/>
        <v>5.4581366362437284E-6</v>
      </c>
      <c r="AA252" s="350">
        <f t="shared" si="259"/>
        <v>7.8442253987519054E-6</v>
      </c>
      <c r="AB252" s="350">
        <f t="shared" si="260"/>
        <v>5.4581366362437284E-6</v>
      </c>
      <c r="AC252" s="350">
        <f t="shared" si="261"/>
        <v>7.8442253987519054E-6</v>
      </c>
      <c r="AD252" s="354">
        <f t="shared" si="223"/>
        <v>55.169190322832662</v>
      </c>
      <c r="AE252" s="354" t="str">
        <f t="shared" ref="AE252:AH271" si="290">IF($K252=AE$29,$AD252,"")</f>
        <v/>
      </c>
      <c r="AF252" s="354" t="str">
        <f t="shared" si="290"/>
        <v/>
      </c>
      <c r="AG252" s="354">
        <f t="shared" si="290"/>
        <v>55.169190322832662</v>
      </c>
      <c r="AH252" s="354" t="str">
        <f t="shared" si="290"/>
        <v/>
      </c>
      <c r="AI252" s="348">
        <f t="shared" si="288"/>
        <v>6.5938807915486564E-3</v>
      </c>
      <c r="AJ252" s="355">
        <f t="shared" si="262"/>
        <v>9.5563134966539528E-6</v>
      </c>
      <c r="AK252" s="359">
        <f t="shared" si="263"/>
        <v>206.29836909890287</v>
      </c>
      <c r="AL252" s="355">
        <f t="shared" si="264"/>
        <v>-1.3701630901097133</v>
      </c>
      <c r="AM252" s="335">
        <f t="shared" si="265"/>
        <v>-21.52583127978335</v>
      </c>
      <c r="AN252" s="351">
        <f t="shared" si="224"/>
        <v>-0.31002773632331548</v>
      </c>
      <c r="AQ252" s="266">
        <f t="shared" si="225"/>
        <v>26.429156137456673</v>
      </c>
      <c r="AR252" s="283">
        <f t="shared" si="226"/>
        <v>12.417259777053594</v>
      </c>
      <c r="BL252" s="258">
        <v>0.42995181679725647</v>
      </c>
      <c r="BM252" s="260">
        <v>29.439523696899414</v>
      </c>
      <c r="BN252">
        <v>3.3661389350891113</v>
      </c>
      <c r="BO252" s="258">
        <v>2.6856870651245117</v>
      </c>
      <c r="BP252" s="258">
        <v>116.14654541015625</v>
      </c>
      <c r="BQ252" s="260">
        <v>81.248115539550781</v>
      </c>
      <c r="BR252" s="258">
        <v>23.011022567749023</v>
      </c>
      <c r="BT252" s="258">
        <v>48.840587615966797</v>
      </c>
      <c r="BU252" s="258">
        <v>22.786806106567383</v>
      </c>
      <c r="BV252" s="258">
        <v>4.3408865928649902</v>
      </c>
      <c r="BW252" s="258">
        <v>104.98207092285156</v>
      </c>
      <c r="BX252" s="258">
        <v>49.475364685058594</v>
      </c>
      <c r="BY252" s="258">
        <v>23.295440673828125</v>
      </c>
      <c r="BZ252" s="258">
        <v>3.6497139930725098</v>
      </c>
      <c r="CA252" s="258">
        <v>308.63916015625</v>
      </c>
      <c r="CC252" s="283">
        <f t="shared" si="227"/>
        <v>20.963211059570313</v>
      </c>
      <c r="CD252" s="283">
        <f t="shared" si="228"/>
        <v>35.909564971923828</v>
      </c>
      <c r="CF252" s="283">
        <f t="shared" si="266"/>
        <v>26.429156137456673</v>
      </c>
      <c r="CG252" s="272">
        <f t="shared" si="229"/>
        <v>25.335961975391257</v>
      </c>
      <c r="CH252" s="283">
        <f t="shared" si="267"/>
        <v>18.484091034884869</v>
      </c>
      <c r="CI252" s="272">
        <f t="shared" si="230"/>
        <v>37.172540313134832</v>
      </c>
      <c r="CJ252" s="283">
        <f t="shared" si="268"/>
        <v>7.0068587737808885E-2</v>
      </c>
      <c r="CK252" s="283">
        <f t="shared" si="269"/>
        <v>18.438734784969323</v>
      </c>
      <c r="CL252" s="283">
        <f t="shared" si="270"/>
        <v>1.2940946315758683</v>
      </c>
      <c r="CM252" s="283">
        <f t="shared" si="271"/>
        <v>24.235271367377923</v>
      </c>
      <c r="CN252" s="283">
        <f t="shared" si="272"/>
        <v>1.2940946315758683</v>
      </c>
      <c r="CO252" s="283">
        <f t="shared" si="231"/>
        <v>63.011949507828206</v>
      </c>
      <c r="CP252" s="268">
        <f t="shared" si="232"/>
        <v>220</v>
      </c>
      <c r="CQ252" s="283">
        <f t="shared" si="273"/>
        <v>28.301194950782822</v>
      </c>
      <c r="CR252" s="283">
        <f t="shared" si="274"/>
        <v>27.701322969475267</v>
      </c>
      <c r="CS252" s="283">
        <f t="shared" si="275"/>
        <v>1.501258070916589</v>
      </c>
      <c r="CT252" s="283">
        <f t="shared" si="276"/>
        <v>54.874962201513029</v>
      </c>
      <c r="CU252" s="283">
        <f t="shared" si="233"/>
        <v>8.1369873063151772</v>
      </c>
      <c r="CV252" s="283">
        <f t="shared" si="277"/>
        <v>22.813698730631518</v>
      </c>
      <c r="CW252" s="283">
        <f t="shared" si="278"/>
        <v>18.467002893597563</v>
      </c>
      <c r="CX252" s="283">
        <f t="shared" si="279"/>
        <v>0.79462287518696872</v>
      </c>
      <c r="CZ252" s="283">
        <f t="shared" si="234"/>
        <v>9408</v>
      </c>
      <c r="DA252" s="283">
        <f t="shared" si="235"/>
        <v>1.2004978348151108E+22</v>
      </c>
      <c r="DB252" s="283">
        <f t="shared" si="236"/>
        <v>1.1073403557725554E+22</v>
      </c>
      <c r="DC252" s="286">
        <f t="shared" si="280"/>
        <v>1.27603936523715E+18</v>
      </c>
      <c r="DD252" s="286">
        <f t="shared" si="237"/>
        <v>1.1770199359827331E+18</v>
      </c>
      <c r="DE252" s="282">
        <f t="shared" si="281"/>
        <v>7.4062656804612647E-5</v>
      </c>
      <c r="DF252" s="282">
        <f t="shared" si="238"/>
        <v>6.4638797990608393E-5</v>
      </c>
      <c r="DG252" s="283">
        <f t="shared" si="282"/>
        <v>41.113099350717661</v>
      </c>
      <c r="DH252" s="283">
        <f t="shared" si="283"/>
        <v>9.830285519062259E-5</v>
      </c>
      <c r="DL252" s="258">
        <v>46.266330718994141</v>
      </c>
      <c r="DM252" s="258">
        <v>9.6640472412109375</v>
      </c>
      <c r="DN252" s="258">
        <v>5024</v>
      </c>
      <c r="DO252" s="258">
        <v>1.8447602022529825E+22</v>
      </c>
      <c r="DP252" s="258">
        <v>8.5709492475539342E+21</v>
      </c>
      <c r="DR252" s="50">
        <v>35</v>
      </c>
      <c r="DS252" s="46">
        <v>6.4338908558173605E-2</v>
      </c>
      <c r="DT252" s="46">
        <v>5.1764131363691859E-2</v>
      </c>
      <c r="DU252" s="46">
        <v>6.1897204248565499E-2</v>
      </c>
      <c r="DV252" s="51">
        <v>4.8834086192162132E-2</v>
      </c>
      <c r="DW252" s="287">
        <f t="shared" si="284"/>
        <v>8.2577360397959987E-2</v>
      </c>
      <c r="DX252" s="287">
        <f t="shared" si="239"/>
        <v>32.541028491566372</v>
      </c>
      <c r="DY252" s="281">
        <f t="shared" si="240"/>
        <v>38.667332735583912</v>
      </c>
      <c r="DZ252" s="287">
        <f t="shared" si="241"/>
        <v>38.818558564583796</v>
      </c>
      <c r="EA252" s="287">
        <f t="shared" si="242"/>
        <v>39.943953103742594</v>
      </c>
      <c r="EB252" s="287">
        <f t="shared" si="243"/>
        <v>39.327927952536932</v>
      </c>
      <c r="EC252" s="287">
        <f t="shared" si="244"/>
        <v>38.466569081885538</v>
      </c>
      <c r="ED252" s="287">
        <f t="shared" si="285"/>
        <v>-2.8239577839792389</v>
      </c>
      <c r="EE252" s="287">
        <f t="shared" si="245"/>
        <v>-1.1253945391587976</v>
      </c>
      <c r="EF252" s="287">
        <f t="shared" si="246"/>
        <v>-0.5093693879531358</v>
      </c>
      <c r="EG252" s="287">
        <f t="shared" si="247"/>
        <v>-0.5093693879531358</v>
      </c>
      <c r="EH252" s="281">
        <f t="shared" si="286"/>
        <v>-1.2766203681586816</v>
      </c>
      <c r="EI252" s="281">
        <f t="shared" si="248"/>
        <v>-0.66059521695301981</v>
      </c>
      <c r="EJ252" s="281">
        <f t="shared" si="249"/>
        <v>0.2007636536983739</v>
      </c>
    </row>
    <row r="253" spans="3:140" x14ac:dyDescent="0.25">
      <c r="C253" s="50">
        <f t="shared" si="250"/>
        <v>221</v>
      </c>
      <c r="D253" s="51">
        <v>3.9653084215195245</v>
      </c>
      <c r="E253" s="260">
        <f t="shared" si="251"/>
        <v>11.965539447472185</v>
      </c>
      <c r="F253" s="265">
        <f t="shared" si="252"/>
        <v>12.16333942719057</v>
      </c>
      <c r="G253" s="265">
        <f t="shared" si="253"/>
        <v>5.0764178245859904E-3</v>
      </c>
      <c r="H253" s="50">
        <v>20.600900650024414</v>
      </c>
      <c r="I253" s="216">
        <v>40.080364227294922</v>
      </c>
      <c r="J253" s="50">
        <v>9600</v>
      </c>
      <c r="K253" s="46">
        <v>6</v>
      </c>
      <c r="L253" s="46">
        <v>1.3018411814468018E+22</v>
      </c>
      <c r="M253" s="46">
        <v>1.1405450017679216E+22</v>
      </c>
      <c r="N253" s="46">
        <v>150</v>
      </c>
      <c r="O253" s="46">
        <v>64</v>
      </c>
      <c r="P253" s="46">
        <v>0.30903985838979431</v>
      </c>
      <c r="Q253" s="46">
        <v>0.45608252456814991</v>
      </c>
      <c r="R253" s="46">
        <v>0.22246502009172697</v>
      </c>
      <c r="S253" s="51"/>
      <c r="T253" s="315">
        <f t="shared" si="254"/>
        <v>55.878576049499728</v>
      </c>
      <c r="U253" s="315">
        <f t="shared" si="287"/>
        <v>0.50730399982590058</v>
      </c>
      <c r="V253" s="350">
        <f t="shared" si="255"/>
        <v>5.3652753192672627E-6</v>
      </c>
      <c r="W253" s="350">
        <f t="shared" si="222"/>
        <v>7.9180993848637143E-6</v>
      </c>
      <c r="X253" s="350">
        <f t="shared" si="256"/>
        <v>9.5646472553940828E-6</v>
      </c>
      <c r="Y253" s="360">
        <f t="shared" si="257"/>
        <v>55.656111029408002</v>
      </c>
      <c r="Z253" s="350">
        <f t="shared" si="258"/>
        <v>5.3959787765584147E-6</v>
      </c>
      <c r="AA253" s="350">
        <f t="shared" si="259"/>
        <v>7.8972077447062718E-6</v>
      </c>
      <c r="AB253" s="350">
        <f t="shared" si="260"/>
        <v>5.3959787765584147E-6</v>
      </c>
      <c r="AC253" s="350">
        <f t="shared" si="261"/>
        <v>7.8972077447062718E-6</v>
      </c>
      <c r="AD253" s="354">
        <f t="shared" si="223"/>
        <v>55.656111029408002</v>
      </c>
      <c r="AE253" s="354" t="str">
        <f t="shared" si="290"/>
        <v/>
      </c>
      <c r="AF253" s="354" t="str">
        <f t="shared" si="290"/>
        <v/>
      </c>
      <c r="AG253" s="354">
        <f t="shared" si="290"/>
        <v>55.656111029408002</v>
      </c>
      <c r="AH253" s="354" t="str">
        <f t="shared" si="290"/>
        <v/>
      </c>
      <c r="AI253" s="348">
        <f t="shared" si="288"/>
        <v>0.48692070657534003</v>
      </c>
      <c r="AJ253" s="355">
        <f t="shared" si="262"/>
        <v>9.5646472553940828E-6</v>
      </c>
      <c r="AK253" s="359">
        <f t="shared" si="263"/>
        <v>222.83779431174776</v>
      </c>
      <c r="AL253" s="355">
        <f t="shared" si="264"/>
        <v>0.18377943117477571</v>
      </c>
      <c r="AM253" s="335">
        <f t="shared" si="265"/>
        <v>-21.518259891064005</v>
      </c>
      <c r="AN253" s="351">
        <f t="shared" si="224"/>
        <v>-0.30245634760397316</v>
      </c>
      <c r="AQ253" s="266">
        <f t="shared" si="225"/>
        <v>26.277724153776589</v>
      </c>
      <c r="AR253" s="283">
        <f t="shared" si="226"/>
        <v>16.250537964238127</v>
      </c>
      <c r="BL253" s="258">
        <v>0.58093810081481934</v>
      </c>
      <c r="BM253" s="260">
        <v>21.942342758178711</v>
      </c>
      <c r="BN253">
        <v>2.8635516166687012</v>
      </c>
      <c r="BO253" s="258">
        <v>2.4589042663574219</v>
      </c>
      <c r="BP253" s="258">
        <v>111.88417816162109</v>
      </c>
      <c r="BQ253" s="260">
        <v>46.970012664794922</v>
      </c>
      <c r="BR253" s="258">
        <v>19.847469329833984</v>
      </c>
      <c r="BT253" s="258">
        <v>48.600349426269531</v>
      </c>
      <c r="BU253" s="258">
        <v>23.295440673828125</v>
      </c>
      <c r="BV253" s="258">
        <v>4.301091194152832</v>
      </c>
      <c r="BW253" s="258">
        <v>107.32178497314453</v>
      </c>
      <c r="BX253" s="258">
        <v>49.149188995361328</v>
      </c>
      <c r="BY253" s="258">
        <v>23.702346801757813</v>
      </c>
      <c r="BZ253" s="258">
        <v>3.6582589149475098</v>
      </c>
      <c r="CA253" s="258">
        <v>308.02877807617187</v>
      </c>
      <c r="CC253" s="283">
        <f t="shared" si="227"/>
        <v>20.600900650024414</v>
      </c>
      <c r="CD253" s="283">
        <f t="shared" si="228"/>
        <v>40.080364227294922</v>
      </c>
      <c r="CF253" s="283">
        <f t="shared" si="266"/>
        <v>26.277724153776589</v>
      </c>
      <c r="CG253" s="272">
        <f t="shared" si="229"/>
        <v>25.337127436438305</v>
      </c>
      <c r="CH253" s="283">
        <f t="shared" si="267"/>
        <v>18.486571371882544</v>
      </c>
      <c r="CI253" s="272">
        <f t="shared" si="230"/>
        <v>37.614905934647268</v>
      </c>
      <c r="CJ253" s="283">
        <f t="shared" si="268"/>
        <v>7.090242728985538E-2</v>
      </c>
      <c r="CK253" s="283">
        <f t="shared" si="269"/>
        <v>18.440123412778437</v>
      </c>
      <c r="CL253" s="283">
        <f t="shared" si="270"/>
        <v>1.3096448408663066</v>
      </c>
      <c r="CM253" s="283">
        <f t="shared" si="271"/>
        <v>24.236659995187036</v>
      </c>
      <c r="CN253" s="283">
        <f t="shared" si="272"/>
        <v>1.3096448408663066</v>
      </c>
      <c r="CO253" s="283">
        <f t="shared" si="231"/>
        <v>65.38975920807701</v>
      </c>
      <c r="CP253" s="268">
        <f t="shared" si="232"/>
        <v>221</v>
      </c>
      <c r="CQ253" s="283">
        <f t="shared" si="273"/>
        <v>28.638975920807702</v>
      </c>
      <c r="CR253" s="283">
        <f t="shared" si="274"/>
        <v>27.702117706868208</v>
      </c>
      <c r="CS253" s="283">
        <f t="shared" si="275"/>
        <v>1.5010566476314677</v>
      </c>
      <c r="CT253" s="283">
        <f t="shared" si="276"/>
        <v>56.915364385502841</v>
      </c>
      <c r="CU253" s="283">
        <f t="shared" si="233"/>
        <v>8.4743948225741974</v>
      </c>
      <c r="CV253" s="283">
        <f t="shared" si="277"/>
        <v>22.947439482257419</v>
      </c>
      <c r="CW253" s="283">
        <f t="shared" si="278"/>
        <v>18.469280003058238</v>
      </c>
      <c r="CX253" s="283">
        <f t="shared" si="279"/>
        <v>0.79938554924414096</v>
      </c>
      <c r="CZ253" s="283">
        <f t="shared" si="234"/>
        <v>9600</v>
      </c>
      <c r="DA253" s="283">
        <f t="shared" si="235"/>
        <v>1.3018411814468018E+22</v>
      </c>
      <c r="DB253" s="283">
        <f t="shared" si="236"/>
        <v>1.1405450017679216E+22</v>
      </c>
      <c r="DC253" s="286">
        <f t="shared" si="280"/>
        <v>1.3560845640070853E+18</v>
      </c>
      <c r="DD253" s="286">
        <f t="shared" si="237"/>
        <v>1.1880677101749184E+18</v>
      </c>
      <c r="DE253" s="282">
        <f t="shared" si="281"/>
        <v>7.8344578806175088E-5</v>
      </c>
      <c r="DF253" s="282">
        <f t="shared" si="238"/>
        <v>6.5229785434062402E-5</v>
      </c>
      <c r="DG253" s="283">
        <f t="shared" si="282"/>
        <v>39.780803777880777</v>
      </c>
      <c r="DH253" s="283">
        <f t="shared" si="283"/>
        <v>1.0194507313299059E-4</v>
      </c>
      <c r="DL253" s="258">
        <v>46.004608154296875</v>
      </c>
      <c r="DM253" s="258">
        <v>11.189949035644531</v>
      </c>
      <c r="DN253" s="258">
        <v>5024</v>
      </c>
      <c r="DO253" s="258">
        <v>1.8320202252304549E+22</v>
      </c>
      <c r="DP253" s="258">
        <v>8.5735433605223222E+21</v>
      </c>
      <c r="DR253" s="50">
        <v>34</v>
      </c>
      <c r="DS253" s="46">
        <v>6.2629715541447931E-2</v>
      </c>
      <c r="DT253" s="46">
        <v>5.0299108777926996E-2</v>
      </c>
      <c r="DU253" s="46">
        <v>6.0188011231839825E-2</v>
      </c>
      <c r="DV253" s="51">
        <v>4.7979489683799295E-2</v>
      </c>
      <c r="DW253" s="287">
        <f t="shared" si="284"/>
        <v>8.0327340380821871E-2</v>
      </c>
      <c r="DX253" s="287">
        <f t="shared" si="239"/>
        <v>31.654369422646855</v>
      </c>
      <c r="DY253" s="281">
        <f t="shared" si="240"/>
        <v>38.547878572900949</v>
      </c>
      <c r="DZ253" s="287">
        <f t="shared" si="241"/>
        <v>38.768606185537045</v>
      </c>
      <c r="EA253" s="287">
        <f t="shared" si="242"/>
        <v>39.929470017146251</v>
      </c>
      <c r="EB253" s="287">
        <f t="shared" si="243"/>
        <v>39.302772959428594</v>
      </c>
      <c r="EC253" s="287">
        <f t="shared" si="244"/>
        <v>38.424335425322283</v>
      </c>
      <c r="ED253" s="287">
        <f t="shared" si="285"/>
        <v>-2.8739101630259896</v>
      </c>
      <c r="EE253" s="287">
        <f t="shared" si="245"/>
        <v>-1.1608638316092055</v>
      </c>
      <c r="EF253" s="287">
        <f t="shared" si="246"/>
        <v>-0.53416677389154898</v>
      </c>
      <c r="EG253" s="287">
        <f t="shared" si="247"/>
        <v>-0.53416677389154898</v>
      </c>
      <c r="EH253" s="281">
        <f t="shared" si="286"/>
        <v>-1.3815914442453021</v>
      </c>
      <c r="EI253" s="281">
        <f t="shared" si="248"/>
        <v>-0.75489438652764562</v>
      </c>
      <c r="EJ253" s="281">
        <f t="shared" si="249"/>
        <v>0.12354314757866547</v>
      </c>
    </row>
    <row r="254" spans="3:140" x14ac:dyDescent="0.25">
      <c r="C254" s="50">
        <f t="shared" si="250"/>
        <v>222</v>
      </c>
      <c r="D254" s="51">
        <v>7.5194848341793739</v>
      </c>
      <c r="E254" s="260">
        <f t="shared" si="251"/>
        <v>17.52376175508531</v>
      </c>
      <c r="F254" s="265">
        <f t="shared" si="252"/>
        <v>12.16838673262858</v>
      </c>
      <c r="G254" s="265">
        <f t="shared" si="253"/>
        <v>5.0173327153212677E-3</v>
      </c>
      <c r="H254" s="50">
        <v>20.623361587524414</v>
      </c>
      <c r="I254" s="216">
        <v>34.078483581542969</v>
      </c>
      <c r="J254" s="50">
        <v>9536</v>
      </c>
      <c r="K254" s="46">
        <v>6</v>
      </c>
      <c r="L254" s="46">
        <v>1.3071447012932839E+22</v>
      </c>
      <c r="M254" s="46">
        <v>1.1194462162916993E+22</v>
      </c>
      <c r="N254" s="46">
        <v>149</v>
      </c>
      <c r="O254" s="46">
        <v>64</v>
      </c>
      <c r="P254" s="46">
        <v>0.31239699688701705</v>
      </c>
      <c r="Q254" s="46">
        <v>0.4499786363913813</v>
      </c>
      <c r="R254" s="46">
        <v>0.21573803335480901</v>
      </c>
      <c r="S254" s="51"/>
      <c r="T254" s="315">
        <f t="shared" si="254"/>
        <v>55.229743162970202</v>
      </c>
      <c r="U254" s="315">
        <f t="shared" si="287"/>
        <v>-0.64883288652952587</v>
      </c>
      <c r="V254" s="350">
        <f t="shared" si="255"/>
        <v>5.4599586983888603E-6</v>
      </c>
      <c r="W254" s="350">
        <f t="shared" si="222"/>
        <v>7.8645595006882923E-6</v>
      </c>
      <c r="X254" s="350">
        <f t="shared" si="256"/>
        <v>9.5740506123572721E-6</v>
      </c>
      <c r="Y254" s="360">
        <f t="shared" si="257"/>
        <v>55.014005129615391</v>
      </c>
      <c r="Z254" s="350">
        <f t="shared" si="258"/>
        <v>5.4895326560559952E-6</v>
      </c>
      <c r="AA254" s="350">
        <f t="shared" si="259"/>
        <v>7.8439452028984409E-6</v>
      </c>
      <c r="AB254" s="350">
        <f t="shared" si="260"/>
        <v>5.4895326560559952E-6</v>
      </c>
      <c r="AC254" s="350">
        <f t="shared" si="261"/>
        <v>7.8439452028984409E-6</v>
      </c>
      <c r="AD254" s="354">
        <f t="shared" si="223"/>
        <v>55.014005129615384</v>
      </c>
      <c r="AE254" s="354" t="str">
        <f t="shared" si="290"/>
        <v/>
      </c>
      <c r="AF254" s="354" t="str">
        <f t="shared" si="290"/>
        <v/>
      </c>
      <c r="AG254" s="354">
        <f t="shared" si="290"/>
        <v>55.014005129615384</v>
      </c>
      <c r="AH254" s="354" t="str">
        <f t="shared" si="290"/>
        <v/>
      </c>
      <c r="AI254" s="348">
        <f t="shared" si="288"/>
        <v>-0.64210589979261812</v>
      </c>
      <c r="AJ254" s="355">
        <f t="shared" si="262"/>
        <v>9.5740506123572721E-6</v>
      </c>
      <c r="AK254" s="359">
        <f t="shared" si="263"/>
        <v>201.0271332227162</v>
      </c>
      <c r="AL254" s="355">
        <f t="shared" si="264"/>
        <v>-2.0972866777283796</v>
      </c>
      <c r="AM254" s="335">
        <f t="shared" si="265"/>
        <v>-21.50972466803616</v>
      </c>
      <c r="AN254" s="351">
        <f t="shared" si="224"/>
        <v>-0.29392112457612873</v>
      </c>
      <c r="AQ254" s="266">
        <f t="shared" si="225"/>
        <v>26.287189125761937</v>
      </c>
      <c r="AR254" s="283">
        <f t="shared" si="226"/>
        <v>9.9111362502995988</v>
      </c>
      <c r="BL254" s="258">
        <v>1.3348007202148438</v>
      </c>
      <c r="BM254" s="260">
        <v>47.776416778564453</v>
      </c>
      <c r="BN254">
        <v>6.5943121910095215</v>
      </c>
      <c r="BO254" s="258">
        <v>2.0995967388153076</v>
      </c>
      <c r="BP254" s="258">
        <v>108.84420013427734</v>
      </c>
      <c r="BQ254" s="260">
        <v>39.35174560546875</v>
      </c>
      <c r="BR254" s="258">
        <v>44.733997344970703</v>
      </c>
      <c r="BT254" s="258">
        <v>48.467536926269531</v>
      </c>
      <c r="BU254" s="258">
        <v>23.498893737792969</v>
      </c>
      <c r="BV254" s="258">
        <v>4.317936897277832</v>
      </c>
      <c r="BW254" s="258">
        <v>111.08567810058594</v>
      </c>
      <c r="BX254" s="258">
        <v>48.926528930664063</v>
      </c>
      <c r="BY254" s="258">
        <v>23.397167205810547</v>
      </c>
      <c r="BZ254" s="258">
        <v>3.690730094909668</v>
      </c>
      <c r="CA254" s="258">
        <v>314.43759155273438</v>
      </c>
      <c r="CC254" s="283">
        <f t="shared" si="227"/>
        <v>20.623361587524414</v>
      </c>
      <c r="CD254" s="283">
        <f t="shared" si="228"/>
        <v>34.078483581542969</v>
      </c>
      <c r="CF254" s="283">
        <f t="shared" si="266"/>
        <v>26.287189125761937</v>
      </c>
      <c r="CG254" s="272">
        <f t="shared" si="229"/>
        <v>25.338195071785034</v>
      </c>
      <c r="CH254" s="283">
        <f t="shared" si="267"/>
        <v>18.488843808086628</v>
      </c>
      <c r="CI254" s="272">
        <f t="shared" si="230"/>
        <v>38.055729661724797</v>
      </c>
      <c r="CJ254" s="283">
        <f t="shared" si="268"/>
        <v>7.1733360439364277E-2</v>
      </c>
      <c r="CK254" s="283">
        <f t="shared" si="269"/>
        <v>18.441295411702633</v>
      </c>
      <c r="CL254" s="283">
        <f t="shared" si="270"/>
        <v>1.3251297665280282</v>
      </c>
      <c r="CM254" s="283">
        <f t="shared" si="271"/>
        <v>24.237831994111232</v>
      </c>
      <c r="CN254" s="283">
        <f t="shared" si="272"/>
        <v>1.3251297665280282</v>
      </c>
      <c r="CO254" s="283">
        <f t="shared" si="231"/>
        <v>67.755287522253695</v>
      </c>
      <c r="CP254" s="268">
        <f t="shared" si="232"/>
        <v>222</v>
      </c>
      <c r="CQ254" s="283">
        <f t="shared" si="273"/>
        <v>28.975528752225369</v>
      </c>
      <c r="CR254" s="283">
        <f t="shared" si="274"/>
        <v>27.70283721688692</v>
      </c>
      <c r="CS254" s="283">
        <f t="shared" si="275"/>
        <v>1.5008721549987285</v>
      </c>
      <c r="CT254" s="283">
        <f t="shared" si="276"/>
        <v>58.943933629048729</v>
      </c>
      <c r="CU254" s="283">
        <f t="shared" si="233"/>
        <v>8.811353893204938</v>
      </c>
      <c r="CV254" s="283">
        <f t="shared" si="277"/>
        <v>23.081135389320494</v>
      </c>
      <c r="CW254" s="283">
        <f t="shared" si="278"/>
        <v>18.471348248594399</v>
      </c>
      <c r="CX254" s="283">
        <f t="shared" si="279"/>
        <v>0.80413881822220346</v>
      </c>
      <c r="CZ254" s="283">
        <f t="shared" si="234"/>
        <v>9536</v>
      </c>
      <c r="DA254" s="283">
        <f t="shared" si="235"/>
        <v>1.3071447012932839E+22</v>
      </c>
      <c r="DB254" s="283">
        <f t="shared" si="236"/>
        <v>1.1194462162916993E+22</v>
      </c>
      <c r="DC254" s="286">
        <f t="shared" si="280"/>
        <v>1.3707473797119168E+18</v>
      </c>
      <c r="DD254" s="286">
        <f t="shared" si="237"/>
        <v>1.173915914735423E+18</v>
      </c>
      <c r="DE254" s="282">
        <f t="shared" si="281"/>
        <v>7.9128948563964428E-5</v>
      </c>
      <c r="DF254" s="282">
        <f t="shared" si="238"/>
        <v>6.4472752093085227E-5</v>
      </c>
      <c r="DG254" s="283">
        <f t="shared" si="282"/>
        <v>39.172488454806192</v>
      </c>
      <c r="DH254" s="283">
        <f t="shared" si="283"/>
        <v>1.02069222899437E-4</v>
      </c>
      <c r="DL254" s="258">
        <v>45.813198089599609</v>
      </c>
      <c r="DM254" s="258">
        <v>11.596857070922852</v>
      </c>
      <c r="DN254" s="258">
        <v>5024</v>
      </c>
      <c r="DO254" s="258">
        <v>1.8238343576413194E+22</v>
      </c>
      <c r="DP254" s="258">
        <v>8.5519257524524223E+21</v>
      </c>
      <c r="DR254" s="50">
        <v>33</v>
      </c>
      <c r="DS254" s="46">
        <v>6.0798437309241851E-2</v>
      </c>
      <c r="DT254" s="46">
        <v>4.8345745330240511E-2</v>
      </c>
      <c r="DU254" s="46">
        <v>5.8600903430594556E-2</v>
      </c>
      <c r="DV254" s="51">
        <v>4.5659870589671588E-2</v>
      </c>
      <c r="DW254" s="287">
        <f t="shared" si="284"/>
        <v>7.7677287998373659E-2</v>
      </c>
      <c r="DX254" s="287">
        <f t="shared" si="239"/>
        <v>30.610070723029899</v>
      </c>
      <c r="DY254" s="281">
        <f t="shared" si="240"/>
        <v>38.421768648371049</v>
      </c>
      <c r="DZ254" s="287">
        <f t="shared" si="241"/>
        <v>38.491043559497435</v>
      </c>
      <c r="EA254" s="287">
        <f t="shared" si="242"/>
        <v>39.914919486203296</v>
      </c>
      <c r="EB254" s="287">
        <f t="shared" si="243"/>
        <v>39.277472163612224</v>
      </c>
      <c r="EC254" s="287">
        <f t="shared" si="244"/>
        <v>38.381822053445809</v>
      </c>
      <c r="ED254" s="287">
        <f t="shared" si="285"/>
        <v>-3.1514727890656005</v>
      </c>
      <c r="EE254" s="287">
        <f t="shared" si="245"/>
        <v>-1.4238759267058612</v>
      </c>
      <c r="EF254" s="287">
        <f t="shared" si="246"/>
        <v>-0.78642860411478921</v>
      </c>
      <c r="EG254" s="287">
        <f t="shared" si="247"/>
        <v>-0.78642860411478921</v>
      </c>
      <c r="EH254" s="281">
        <f t="shared" si="286"/>
        <v>-1.4931508378322462</v>
      </c>
      <c r="EI254" s="281">
        <f t="shared" si="248"/>
        <v>-0.85570351524117427</v>
      </c>
      <c r="EJ254" s="281">
        <f t="shared" si="249"/>
        <v>3.994659492524022E-2</v>
      </c>
    </row>
    <row r="255" spans="3:140" x14ac:dyDescent="0.25">
      <c r="C255" s="50">
        <f t="shared" si="250"/>
        <v>223</v>
      </c>
      <c r="D255" s="51">
        <v>3.2168914460478781</v>
      </c>
      <c r="E255" s="260">
        <f t="shared" si="251"/>
        <v>10.148728117773125</v>
      </c>
      <c r="F255" s="265">
        <f t="shared" si="252"/>
        <v>12.17337238055168</v>
      </c>
      <c r="G255" s="265">
        <f t="shared" si="253"/>
        <v>4.9531114391059639E-3</v>
      </c>
      <c r="H255" s="50">
        <v>20.207340240478516</v>
      </c>
      <c r="I255" s="216">
        <v>37.842372894287109</v>
      </c>
      <c r="J255" s="50">
        <v>9728</v>
      </c>
      <c r="K255" s="46">
        <v>6</v>
      </c>
      <c r="L255" s="46">
        <v>1.5188819664685974E+22</v>
      </c>
      <c r="M255" s="46">
        <v>1.3234587895167017E+22</v>
      </c>
      <c r="N255" s="46">
        <v>152</v>
      </c>
      <c r="O255" s="46">
        <v>64</v>
      </c>
      <c r="P255" s="46">
        <v>0.31398400781297686</v>
      </c>
      <c r="Q255" s="46">
        <v>0.45913446865653423</v>
      </c>
      <c r="R255" s="46">
        <v>0.23571666052575069</v>
      </c>
      <c r="S255" s="51"/>
      <c r="T255" s="315">
        <f t="shared" si="254"/>
        <v>55.633310783669373</v>
      </c>
      <c r="U255" s="315">
        <f t="shared" si="287"/>
        <v>0.40356762069917096</v>
      </c>
      <c r="V255" s="350">
        <f t="shared" si="255"/>
        <v>5.3793860987694768E-6</v>
      </c>
      <c r="W255" s="350">
        <f t="shared" si="222"/>
        <v>7.8662018341648536E-6</v>
      </c>
      <c r="X255" s="350">
        <f t="shared" si="256"/>
        <v>9.5296865685841317E-6</v>
      </c>
      <c r="Y255" s="360">
        <f t="shared" si="257"/>
        <v>55.39759412314362</v>
      </c>
      <c r="Z255" s="350">
        <f t="shared" si="258"/>
        <v>5.4117022885077014E-6</v>
      </c>
      <c r="AA255" s="350">
        <f t="shared" si="259"/>
        <v>7.8440043623147813E-6</v>
      </c>
      <c r="AB255" s="350">
        <f t="shared" si="260"/>
        <v>5.4117022885077014E-6</v>
      </c>
      <c r="AC255" s="350">
        <f t="shared" si="261"/>
        <v>7.8440043623147813E-6</v>
      </c>
      <c r="AD255" s="354">
        <f t="shared" si="223"/>
        <v>55.39759412314362</v>
      </c>
      <c r="AE255" s="354" t="str">
        <f t="shared" si="290"/>
        <v/>
      </c>
      <c r="AF255" s="354" t="str">
        <f t="shared" si="290"/>
        <v/>
      </c>
      <c r="AG255" s="354">
        <f t="shared" si="290"/>
        <v>55.39759412314362</v>
      </c>
      <c r="AH255" s="354" t="str">
        <f t="shared" si="290"/>
        <v/>
      </c>
      <c r="AI255" s="348">
        <f t="shared" si="288"/>
        <v>0.38358899352823528</v>
      </c>
      <c r="AJ255" s="355">
        <f t="shared" si="262"/>
        <v>9.5296865685841317E-6</v>
      </c>
      <c r="AK255" s="359">
        <f t="shared" si="263"/>
        <v>214.05664990840478</v>
      </c>
      <c r="AL255" s="355">
        <f t="shared" si="264"/>
        <v>-0.89433500915952213</v>
      </c>
      <c r="AM255" s="335">
        <f t="shared" si="265"/>
        <v>-21.550066709718536</v>
      </c>
      <c r="AN255" s="351">
        <f t="shared" si="224"/>
        <v>-0.33426316625850172</v>
      </c>
      <c r="AQ255" s="266">
        <f t="shared" si="225"/>
        <v>26.110183078915291</v>
      </c>
      <c r="AR255" s="283">
        <f t="shared" si="226"/>
        <v>13.337504494857164</v>
      </c>
      <c r="BL255" s="258">
        <v>1.1149595975875854</v>
      </c>
      <c r="BM255" s="260">
        <v>44.061023712158203</v>
      </c>
      <c r="BN255">
        <v>6.0959701538085938</v>
      </c>
      <c r="BO255" s="258">
        <v>2.0575141906738281</v>
      </c>
      <c r="BP255" s="258">
        <v>108.03606414794922</v>
      </c>
      <c r="BQ255" s="260">
        <v>65.882926940917969</v>
      </c>
      <c r="BR255" s="258">
        <v>47.122146606445313</v>
      </c>
      <c r="BT255" s="258">
        <v>48.112060546875</v>
      </c>
      <c r="BU255" s="258">
        <v>24.109254837036133</v>
      </c>
      <c r="BV255" s="258">
        <v>4.2954754829406738</v>
      </c>
      <c r="BW255" s="258">
        <v>107.22006225585937</v>
      </c>
      <c r="BX255" s="258">
        <v>48.750743865966797</v>
      </c>
      <c r="BY255" s="258">
        <v>23.804073333740234</v>
      </c>
      <c r="BZ255" s="258">
        <v>3.691218376159668</v>
      </c>
      <c r="CA255" s="258">
        <v>308.43569946289062</v>
      </c>
      <c r="CC255" s="283">
        <f t="shared" si="227"/>
        <v>20.207340240478516</v>
      </c>
      <c r="CD255" s="283">
        <f t="shared" si="228"/>
        <v>37.842372894287109</v>
      </c>
      <c r="CF255" s="283">
        <f t="shared" si="266"/>
        <v>26.110183078915291</v>
      </c>
      <c r="CG255" s="272">
        <f t="shared" si="229"/>
        <v>25.339159100871019</v>
      </c>
      <c r="CH255" s="283">
        <f t="shared" si="267"/>
        <v>18.490895960841176</v>
      </c>
      <c r="CI255" s="272">
        <f t="shared" si="230"/>
        <v>38.495008848487288</v>
      </c>
      <c r="CJ255" s="283">
        <f t="shared" si="268"/>
        <v>7.2561382198969043E-2</v>
      </c>
      <c r="CK255" s="283">
        <f t="shared" si="269"/>
        <v>18.442238606360785</v>
      </c>
      <c r="CL255" s="283">
        <f t="shared" si="270"/>
        <v>1.3405478807966005</v>
      </c>
      <c r="CM255" s="283">
        <f t="shared" si="271"/>
        <v>24.238775188769385</v>
      </c>
      <c r="CN255" s="283">
        <f t="shared" si="272"/>
        <v>1.3405478807966005</v>
      </c>
      <c r="CO255" s="283">
        <f t="shared" si="231"/>
        <v>70.108439800940005</v>
      </c>
      <c r="CP255" s="268">
        <f t="shared" si="232"/>
        <v>223</v>
      </c>
      <c r="CQ255" s="283">
        <f t="shared" si="273"/>
        <v>29.310843980094003</v>
      </c>
      <c r="CR255" s="283">
        <f t="shared" si="274"/>
        <v>27.703477101076569</v>
      </c>
      <c r="CS255" s="283">
        <f t="shared" si="275"/>
        <v>1.5007055855186111</v>
      </c>
      <c r="CT255" s="283">
        <f t="shared" si="276"/>
        <v>60.960661304617844</v>
      </c>
      <c r="CU255" s="283">
        <f t="shared" si="233"/>
        <v>9.1477784963221893</v>
      </c>
      <c r="CV255" s="283">
        <f t="shared" si="277"/>
        <v>23.21477784963222</v>
      </c>
      <c r="CW255" s="283">
        <f t="shared" si="278"/>
        <v>18.473195280121516</v>
      </c>
      <c r="CX255" s="283">
        <f t="shared" si="279"/>
        <v>0.80888168303449648</v>
      </c>
      <c r="CZ255" s="283">
        <f t="shared" si="234"/>
        <v>9728</v>
      </c>
      <c r="DA255" s="283">
        <f t="shared" si="235"/>
        <v>1.5188819664685974E+22</v>
      </c>
      <c r="DB255" s="283">
        <f t="shared" si="236"/>
        <v>1.3234587895167017E+22</v>
      </c>
      <c r="DC255" s="286">
        <f t="shared" si="280"/>
        <v>1.5613507056626207E+18</v>
      </c>
      <c r="DD255" s="286">
        <f t="shared" si="237"/>
        <v>1.3604633938288463E+18</v>
      </c>
      <c r="DE255" s="282">
        <f t="shared" si="281"/>
        <v>8.9325045113178563E-5</v>
      </c>
      <c r="DF255" s="282">
        <f t="shared" si="238"/>
        <v>7.4451885974206389E-5</v>
      </c>
      <c r="DG255" s="283">
        <f t="shared" si="282"/>
        <v>39.811002227437875</v>
      </c>
      <c r="DH255" s="283">
        <f t="shared" si="283"/>
        <v>1.1628433690565387E-4</v>
      </c>
      <c r="DL255" s="258">
        <v>45.713588714599609</v>
      </c>
      <c r="DM255" s="258">
        <v>11.29167652130127</v>
      </c>
      <c r="DN255" s="258">
        <v>5024</v>
      </c>
      <c r="DO255" s="258">
        <v>1.8203178933952824E+22</v>
      </c>
      <c r="DP255" s="258">
        <v>8.5236787445744198E+21</v>
      </c>
      <c r="DR255" s="50">
        <v>32</v>
      </c>
      <c r="DS255" s="46">
        <v>5.8722988646074961E-2</v>
      </c>
      <c r="DT255" s="46">
        <v>4.663655231351483E-2</v>
      </c>
      <c r="DU255" s="46">
        <v>5.6281284336466855E-2</v>
      </c>
      <c r="DV255" s="51">
        <v>4.4683188865828345E-2</v>
      </c>
      <c r="DW255" s="287">
        <f t="shared" si="284"/>
        <v>7.4989048581897977E-2</v>
      </c>
      <c r="DX255" s="287">
        <f t="shared" si="239"/>
        <v>29.550723766162918</v>
      </c>
      <c r="DY255" s="281">
        <f t="shared" si="240"/>
        <v>38.28870762350271</v>
      </c>
      <c r="DZ255" s="287">
        <f t="shared" si="241"/>
        <v>38.455857701012476</v>
      </c>
      <c r="EA255" s="287">
        <f t="shared" si="242"/>
        <v>39.900301510913742</v>
      </c>
      <c r="EB255" s="287">
        <f t="shared" si="243"/>
        <v>39.252025565087834</v>
      </c>
      <c r="EC255" s="287">
        <f t="shared" si="244"/>
        <v>38.339028966256116</v>
      </c>
      <c r="ED255" s="287">
        <f t="shared" si="285"/>
        <v>-3.1866586475505585</v>
      </c>
      <c r="EE255" s="287">
        <f t="shared" si="245"/>
        <v>-1.4444438099012658</v>
      </c>
      <c r="EF255" s="287">
        <f t="shared" si="246"/>
        <v>-0.79616786407535756</v>
      </c>
      <c r="EG255" s="287">
        <f t="shared" si="247"/>
        <v>-0.79616786407535756</v>
      </c>
      <c r="EH255" s="281">
        <f t="shared" si="286"/>
        <v>-1.6115938874110327</v>
      </c>
      <c r="EI255" s="281">
        <f t="shared" si="248"/>
        <v>-0.96331794158512452</v>
      </c>
      <c r="EJ255" s="281">
        <f t="shared" si="249"/>
        <v>-5.0321342753406384E-2</v>
      </c>
    </row>
    <row r="256" spans="3:140" x14ac:dyDescent="0.25">
      <c r="C256" s="50">
        <f t="shared" si="250"/>
        <v>224</v>
      </c>
      <c r="D256" s="51">
        <v>2.4807138358660281</v>
      </c>
      <c r="E256" s="260">
        <f t="shared" si="251"/>
        <v>7.8915333775667706</v>
      </c>
      <c r="F256" s="265">
        <f t="shared" si="252"/>
        <v>12.178291260933218</v>
      </c>
      <c r="G256" s="265">
        <f t="shared" si="253"/>
        <v>4.8838064832485784E-3</v>
      </c>
      <c r="H256" s="50">
        <v>20.236637115478516</v>
      </c>
      <c r="I256" s="216">
        <v>38.452735900878906</v>
      </c>
      <c r="J256" s="50">
        <v>9472</v>
      </c>
      <c r="K256" s="46">
        <v>6</v>
      </c>
      <c r="L256" s="46">
        <v>1.2652353651151045E+22</v>
      </c>
      <c r="M256" s="46">
        <v>1.1014027194226895E+22</v>
      </c>
      <c r="N256" s="46">
        <v>148</v>
      </c>
      <c r="O256" s="46">
        <v>64</v>
      </c>
      <c r="P256" s="46">
        <v>0.30086064823292435</v>
      </c>
      <c r="Q256" s="46">
        <v>0.44094488188976377</v>
      </c>
      <c r="R256" s="46">
        <v>0.20894360227128772</v>
      </c>
      <c r="S256" s="51"/>
      <c r="T256" s="315">
        <f t="shared" si="254"/>
        <v>55.69393117765086</v>
      </c>
      <c r="U256" s="315">
        <f t="shared" si="287"/>
        <v>6.0620393981487553E-2</v>
      </c>
      <c r="V256" s="350">
        <f t="shared" si="255"/>
        <v>5.2938599421615351E-6</v>
      </c>
      <c r="W256" s="350">
        <f t="shared" si="222"/>
        <v>7.7587429949634676E-6</v>
      </c>
      <c r="X256" s="350">
        <f t="shared" si="256"/>
        <v>9.3927123850950102E-6</v>
      </c>
      <c r="Y256" s="360">
        <f t="shared" si="257"/>
        <v>55.48498757537957</v>
      </c>
      <c r="Z256" s="350">
        <f t="shared" si="258"/>
        <v>5.3221189040421054E-6</v>
      </c>
      <c r="AA256" s="350">
        <f t="shared" si="259"/>
        <v>7.7393860428560394E-6</v>
      </c>
      <c r="AB256" s="350">
        <f t="shared" si="260"/>
        <v>5.3221189040421054E-6</v>
      </c>
      <c r="AC256" s="350">
        <f t="shared" si="261"/>
        <v>7.7393860428560394E-6</v>
      </c>
      <c r="AD256" s="354">
        <f t="shared" si="223"/>
        <v>55.48498757537957</v>
      </c>
      <c r="AE256" s="354" t="str">
        <f t="shared" si="290"/>
        <v/>
      </c>
      <c r="AF256" s="354" t="str">
        <f t="shared" si="290"/>
        <v/>
      </c>
      <c r="AG256" s="354">
        <f t="shared" si="290"/>
        <v>55.48498757537957</v>
      </c>
      <c r="AH256" s="354" t="str">
        <f t="shared" si="290"/>
        <v/>
      </c>
      <c r="AI256" s="348">
        <f t="shared" si="288"/>
        <v>8.7393452235950519E-2</v>
      </c>
      <c r="AJ256" s="355">
        <f t="shared" si="262"/>
        <v>9.3927123850950102E-6</v>
      </c>
      <c r="AK256" s="359">
        <f t="shared" si="263"/>
        <v>217.0251773253533</v>
      </c>
      <c r="AL256" s="355">
        <f t="shared" si="264"/>
        <v>-0.69748226746467024</v>
      </c>
      <c r="AM256" s="335">
        <f t="shared" si="265"/>
        <v>-21.675818568682736</v>
      </c>
      <c r="AN256" s="351">
        <f t="shared" si="224"/>
        <v>-0.46001502522269977</v>
      </c>
      <c r="AQ256" s="266">
        <f t="shared" si="225"/>
        <v>26.122766879230461</v>
      </c>
      <c r="AR256" s="283">
        <f t="shared" si="226"/>
        <v>13.610346433262386</v>
      </c>
      <c r="BL256" s="258">
        <v>0.97325879335403442</v>
      </c>
      <c r="BM256" s="260">
        <v>26.755573272705078</v>
      </c>
      <c r="BN256">
        <v>5.4272661209106445</v>
      </c>
      <c r="BO256" s="258">
        <v>2.8303556442260742</v>
      </c>
      <c r="BP256" s="258">
        <v>103.30905151367187</v>
      </c>
      <c r="BQ256" s="260">
        <v>56.963451385498047</v>
      </c>
      <c r="BR256" s="258">
        <v>44.270763397216797</v>
      </c>
      <c r="BT256" s="258">
        <v>47.864009857177734</v>
      </c>
      <c r="BU256" s="258">
        <v>23.193714141845703</v>
      </c>
      <c r="BV256" s="258">
        <v>4.2600746154785156</v>
      </c>
      <c r="BW256" s="258">
        <v>110.78050231933594</v>
      </c>
      <c r="BX256" s="258">
        <v>48.551521301269531</v>
      </c>
      <c r="BY256" s="258">
        <v>24.312707901000977</v>
      </c>
      <c r="BZ256" s="258">
        <v>3.6594796180725098</v>
      </c>
      <c r="CA256" s="258">
        <v>315.76004028320312</v>
      </c>
      <c r="CC256" s="283">
        <f t="shared" si="227"/>
        <v>20.236637115478516</v>
      </c>
      <c r="CD256" s="283">
        <f t="shared" si="228"/>
        <v>38.452735900878906</v>
      </c>
      <c r="CF256" s="283">
        <f t="shared" si="266"/>
        <v>26.122766879230461</v>
      </c>
      <c r="CG256" s="272">
        <f t="shared" si="229"/>
        <v>25.34001380006281</v>
      </c>
      <c r="CH256" s="283">
        <f t="shared" si="267"/>
        <v>18.492715570816504</v>
      </c>
      <c r="CI256" s="272">
        <f t="shared" si="230"/>
        <v>38.932740983517064</v>
      </c>
      <c r="CJ256" s="283">
        <f t="shared" si="268"/>
        <v>7.3386487834758873E-2</v>
      </c>
      <c r="CK256" s="283">
        <f t="shared" si="269"/>
        <v>18.44294094749301</v>
      </c>
      <c r="CL256" s="283">
        <f t="shared" si="270"/>
        <v>1.3558976327159697</v>
      </c>
      <c r="CM256" s="283">
        <f t="shared" si="271"/>
        <v>24.23947752990161</v>
      </c>
      <c r="CN256" s="283">
        <f t="shared" si="272"/>
        <v>1.3558976327159697</v>
      </c>
      <c r="CO256" s="283">
        <f t="shared" si="231"/>
        <v>72.44912094884711</v>
      </c>
      <c r="CP256" s="268">
        <f t="shared" si="232"/>
        <v>224</v>
      </c>
      <c r="CQ256" s="283">
        <f t="shared" si="273"/>
        <v>29.64491209488471</v>
      </c>
      <c r="CR256" s="283">
        <f t="shared" si="274"/>
        <v>27.704033004316742</v>
      </c>
      <c r="CS256" s="283">
        <f t="shared" si="275"/>
        <v>1.5005579220322516</v>
      </c>
      <c r="CT256" s="283">
        <f t="shared" si="276"/>
        <v>62.965538833384642</v>
      </c>
      <c r="CU256" s="283">
        <f t="shared" si="233"/>
        <v>9.4835821154624398</v>
      </c>
      <c r="CV256" s="283">
        <f t="shared" si="277"/>
        <v>23.348358211546245</v>
      </c>
      <c r="CW256" s="283">
        <f t="shared" si="278"/>
        <v>18.474808871766623</v>
      </c>
      <c r="CX256" s="283">
        <f t="shared" si="279"/>
        <v>0.81361313584068129</v>
      </c>
      <c r="CZ256" s="283">
        <f t="shared" si="234"/>
        <v>9472</v>
      </c>
      <c r="DA256" s="283">
        <f t="shared" si="235"/>
        <v>1.2652353651151045E+22</v>
      </c>
      <c r="DB256" s="283">
        <f t="shared" si="236"/>
        <v>1.1014027194226895E+22</v>
      </c>
      <c r="DC256" s="286">
        <f t="shared" si="280"/>
        <v>1.3357636878326694E+18</v>
      </c>
      <c r="DD256" s="286">
        <f t="shared" si="237"/>
        <v>1.1627984791202381E+18</v>
      </c>
      <c r="DE256" s="282">
        <f t="shared" si="281"/>
        <v>7.7257537882804441E-5</v>
      </c>
      <c r="DF256" s="282">
        <f t="shared" si="238"/>
        <v>6.3878038195273103E-5</v>
      </c>
      <c r="DG256" s="283">
        <f t="shared" si="282"/>
        <v>39.584605905913904</v>
      </c>
      <c r="DH256" s="283">
        <f t="shared" si="283"/>
        <v>1.002453536249423E-4</v>
      </c>
      <c r="DL256" s="258">
        <v>45.526084899902344</v>
      </c>
      <c r="DM256" s="258">
        <v>9.9692277908325195</v>
      </c>
      <c r="DN256" s="258">
        <v>4768</v>
      </c>
      <c r="DO256" s="258">
        <v>1.7223757170999223E+22</v>
      </c>
      <c r="DP256" s="258">
        <v>8.0106208463821273E+21</v>
      </c>
      <c r="DR256" s="50">
        <v>31</v>
      </c>
      <c r="DS256" s="46">
        <v>5.6769625198388476E-2</v>
      </c>
      <c r="DT256" s="46">
        <v>4.456110365034794E-2</v>
      </c>
      <c r="DU256" s="46">
        <v>5.4205835673299965E-2</v>
      </c>
      <c r="DV256" s="51">
        <v>4.1753143694298618E-2</v>
      </c>
      <c r="DW256" s="287">
        <f t="shared" si="284"/>
        <v>7.2169815738316503E-2</v>
      </c>
      <c r="DX256" s="287">
        <f t="shared" si="239"/>
        <v>28.439756597374476</v>
      </c>
      <c r="DY256" s="281">
        <f t="shared" si="240"/>
        <v>38.148391278721149</v>
      </c>
      <c r="DZ256" s="287">
        <f t="shared" si="241"/>
        <v>38.130007691785742</v>
      </c>
      <c r="EA256" s="287">
        <f t="shared" si="242"/>
        <v>39.885616091277583</v>
      </c>
      <c r="EB256" s="287">
        <f t="shared" si="243"/>
        <v>39.226433163855425</v>
      </c>
      <c r="EC256" s="287">
        <f t="shared" si="244"/>
        <v>38.295956163753196</v>
      </c>
      <c r="ED256" s="287">
        <f t="shared" si="285"/>
        <v>-3.5125086567772925</v>
      </c>
      <c r="EE256" s="287">
        <f t="shared" si="245"/>
        <v>-1.755608399491841</v>
      </c>
      <c r="EF256" s="287">
        <f t="shared" si="246"/>
        <v>-1.0964254720696829</v>
      </c>
      <c r="EG256" s="287">
        <f t="shared" si="247"/>
        <v>-1.0964254720696829</v>
      </c>
      <c r="EH256" s="281">
        <f t="shared" si="286"/>
        <v>-1.737224812556434</v>
      </c>
      <c r="EI256" s="281">
        <f t="shared" si="248"/>
        <v>-1.0780418851342759</v>
      </c>
      <c r="EJ256" s="281">
        <f t="shared" si="249"/>
        <v>-0.14756488503204679</v>
      </c>
    </row>
    <row r="257" spans="3:140" x14ac:dyDescent="0.25">
      <c r="C257" s="50">
        <f t="shared" si="250"/>
        <v>225</v>
      </c>
      <c r="D257" s="51">
        <v>3.4397019106901205</v>
      </c>
      <c r="E257" s="260">
        <f t="shared" si="251"/>
        <v>10.730416152873854</v>
      </c>
      <c r="F257" s="265">
        <f t="shared" si="252"/>
        <v>12.183138316851116</v>
      </c>
      <c r="G257" s="265">
        <f t="shared" si="253"/>
        <v>4.8094715666388366E-3</v>
      </c>
      <c r="H257" s="50">
        <v>20.335271835327148</v>
      </c>
      <c r="I257" s="216">
        <v>42.013172149658203</v>
      </c>
      <c r="J257" s="50">
        <v>9536</v>
      </c>
      <c r="K257" s="46">
        <v>6</v>
      </c>
      <c r="L257" s="46">
        <v>1.2724988814265911E+22</v>
      </c>
      <c r="M257" s="46">
        <v>1.1228473866280302E+22</v>
      </c>
      <c r="N257" s="46">
        <v>149</v>
      </c>
      <c r="O257" s="46">
        <v>64</v>
      </c>
      <c r="P257" s="46">
        <v>0.30134895928706584</v>
      </c>
      <c r="Q257" s="46">
        <v>0.44820850882011842</v>
      </c>
      <c r="R257" s="46">
        <v>0.21573803335480901</v>
      </c>
      <c r="S257" s="51"/>
      <c r="T257" s="315">
        <f t="shared" si="254"/>
        <v>56.085441492296049</v>
      </c>
      <c r="U257" s="315">
        <f t="shared" si="287"/>
        <v>0.39151031464518837</v>
      </c>
      <c r="V257" s="350">
        <f t="shared" si="255"/>
        <v>5.2668652000675656E-6</v>
      </c>
      <c r="W257" s="350">
        <f t="shared" si="222"/>
        <v>7.8336218683605709E-6</v>
      </c>
      <c r="X257" s="350">
        <f t="shared" si="256"/>
        <v>9.4395709972508657E-6</v>
      </c>
      <c r="Y257" s="360">
        <f t="shared" si="257"/>
        <v>55.869703458941238</v>
      </c>
      <c r="Z257" s="350">
        <f t="shared" si="258"/>
        <v>5.2963240361530139E-6</v>
      </c>
      <c r="AA257" s="350">
        <f t="shared" si="259"/>
        <v>7.8137348506464905E-6</v>
      </c>
      <c r="AB257" s="350">
        <f t="shared" si="260"/>
        <v>5.2963240361530139E-6</v>
      </c>
      <c r="AC257" s="350">
        <f t="shared" si="261"/>
        <v>7.8137348506464905E-6</v>
      </c>
      <c r="AD257" s="354">
        <f t="shared" si="223"/>
        <v>55.869703458941238</v>
      </c>
      <c r="AE257" s="354" t="str">
        <f t="shared" si="290"/>
        <v/>
      </c>
      <c r="AF257" s="354" t="str">
        <f t="shared" si="290"/>
        <v/>
      </c>
      <c r="AG257" s="354">
        <f t="shared" si="290"/>
        <v>55.869703458941238</v>
      </c>
      <c r="AH257" s="354" t="str">
        <f t="shared" si="290"/>
        <v/>
      </c>
      <c r="AI257" s="348">
        <f t="shared" si="288"/>
        <v>0.38471588356166819</v>
      </c>
      <c r="AJ257" s="355">
        <f t="shared" si="262"/>
        <v>9.4395709972508657E-6</v>
      </c>
      <c r="AK257" s="359">
        <f t="shared" si="263"/>
        <v>230.09297152353906</v>
      </c>
      <c r="AL257" s="355">
        <f t="shared" si="264"/>
        <v>0.50929715235390627</v>
      </c>
      <c r="AM257" s="335">
        <f t="shared" si="265"/>
        <v>-21.632593903306571</v>
      </c>
      <c r="AN257" s="351">
        <f t="shared" si="224"/>
        <v>-0.41679035984653712</v>
      </c>
      <c r="AQ257" s="266">
        <f t="shared" si="225"/>
        <v>26.16499964574745</v>
      </c>
      <c r="AR257" s="283">
        <f t="shared" si="226"/>
        <v>16.833261613855107</v>
      </c>
      <c r="BL257" s="258">
        <v>1.0195318460464478</v>
      </c>
      <c r="BM257" s="260">
        <v>27.099767684936523</v>
      </c>
      <c r="BN257">
        <v>4.9178895950317383</v>
      </c>
      <c r="BO257" s="258">
        <v>3.5493483543395996</v>
      </c>
      <c r="BP257" s="258">
        <v>100.06838226318359</v>
      </c>
      <c r="BQ257" s="260">
        <v>50.421192169189453</v>
      </c>
      <c r="BR257" s="258">
        <v>41.6580810546875</v>
      </c>
      <c r="BT257" s="258">
        <v>47.567131042480469</v>
      </c>
      <c r="BU257" s="258">
        <v>23.498893737792969</v>
      </c>
      <c r="BV257" s="258">
        <v>4.2874188423156738</v>
      </c>
      <c r="BW257" s="258">
        <v>109.15287017822266</v>
      </c>
      <c r="BX257" s="258">
        <v>48.504646301269531</v>
      </c>
      <c r="BY257" s="258">
        <v>23.905801773071289</v>
      </c>
      <c r="BZ257" s="258">
        <v>3.6497139930725098</v>
      </c>
      <c r="CA257" s="258">
        <v>314.539306640625</v>
      </c>
      <c r="CC257" s="283">
        <f t="shared" si="227"/>
        <v>20.335271835327148</v>
      </c>
      <c r="CD257" s="283">
        <f t="shared" si="228"/>
        <v>42.013172149658203</v>
      </c>
      <c r="CF257" s="283">
        <f t="shared" si="266"/>
        <v>26.16499964574745</v>
      </c>
      <c r="CG257" s="272">
        <f t="shared" si="229"/>
        <v>25.34075350412634</v>
      </c>
      <c r="CH257" s="283">
        <f t="shared" si="267"/>
        <v>18.494290506707749</v>
      </c>
      <c r="CI257" s="272">
        <f t="shared" si="230"/>
        <v>39.368923688766458</v>
      </c>
      <c r="CJ257" s="283">
        <f t="shared" si="268"/>
        <v>7.4208672864219533E-2</v>
      </c>
      <c r="CK257" s="283">
        <f t="shared" si="269"/>
        <v>18.443390516630789</v>
      </c>
      <c r="CL257" s="283">
        <f t="shared" si="270"/>
        <v>1.3711774493309674</v>
      </c>
      <c r="CM257" s="283">
        <f t="shared" si="271"/>
        <v>24.239927099039388</v>
      </c>
      <c r="CN257" s="283">
        <f t="shared" si="272"/>
        <v>1.3711774493309674</v>
      </c>
      <c r="CO257" s="283">
        <f t="shared" si="231"/>
        <v>74.777235470580024</v>
      </c>
      <c r="CP257" s="268">
        <f t="shared" si="232"/>
        <v>225</v>
      </c>
      <c r="CQ257" s="283">
        <f t="shared" si="273"/>
        <v>29.977723547058002</v>
      </c>
      <c r="CR257" s="283">
        <f t="shared" si="274"/>
        <v>27.704500616074146</v>
      </c>
      <c r="CS257" s="283">
        <f t="shared" si="275"/>
        <v>1.5004301375937275</v>
      </c>
      <c r="CT257" s="283">
        <f t="shared" si="276"/>
        <v>64.958557710918967</v>
      </c>
      <c r="CU257" s="283">
        <f t="shared" si="233"/>
        <v>9.8186777596610568</v>
      </c>
      <c r="CV257" s="283">
        <f t="shared" si="277"/>
        <v>23.481867775966105</v>
      </c>
      <c r="CW257" s="283">
        <f t="shared" si="278"/>
        <v>18.476176926559869</v>
      </c>
      <c r="CX257" s="283">
        <f t="shared" si="279"/>
        <v>0.81833216052966162</v>
      </c>
      <c r="CZ257" s="283">
        <f t="shared" si="234"/>
        <v>9536</v>
      </c>
      <c r="DA257" s="283">
        <f t="shared" si="235"/>
        <v>1.2724988814265911E+22</v>
      </c>
      <c r="DB257" s="283">
        <f t="shared" si="236"/>
        <v>1.1228473866280302E+22</v>
      </c>
      <c r="DC257" s="286">
        <f t="shared" si="280"/>
        <v>1.3344157733080863E+18</v>
      </c>
      <c r="DD257" s="286">
        <f t="shared" si="237"/>
        <v>1.1774825782592599E+18</v>
      </c>
      <c r="DE257" s="282">
        <f t="shared" si="281"/>
        <v>7.7185432810323741E-5</v>
      </c>
      <c r="DF257" s="282">
        <f t="shared" si="238"/>
        <v>6.4663546484873576E-5</v>
      </c>
      <c r="DG257" s="283">
        <f t="shared" si="282"/>
        <v>39.955224329116227</v>
      </c>
      <c r="DH257" s="283">
        <f t="shared" si="283"/>
        <v>1.0069242912015981E-4</v>
      </c>
      <c r="DL257" s="258">
        <v>45.330768585205078</v>
      </c>
      <c r="DM257" s="258">
        <v>10.579588890075684</v>
      </c>
      <c r="DN257" s="258">
        <v>5024</v>
      </c>
      <c r="DO257" s="258">
        <v>1.8059638016368689E+22</v>
      </c>
      <c r="DP257" s="258">
        <v>8.427408329969799E+21</v>
      </c>
      <c r="DR257" s="50">
        <v>30</v>
      </c>
      <c r="DS257" s="46">
        <v>5.4938346966182397E-2</v>
      </c>
      <c r="DT257" s="46">
        <v>4.3096081064583076E-2</v>
      </c>
      <c r="DU257" s="46">
        <v>5.225247222561348E-2</v>
      </c>
      <c r="DV257" s="51">
        <v>4.1142717616896592E-2</v>
      </c>
      <c r="DW257" s="287">
        <f t="shared" si="284"/>
        <v>6.9824738957634191E-2</v>
      </c>
      <c r="DX257" s="287">
        <f t="shared" si="239"/>
        <v>27.515638776614256</v>
      </c>
      <c r="DY257" s="281">
        <f t="shared" si="240"/>
        <v>38.000506351935371</v>
      </c>
      <c r="DZ257" s="287">
        <f t="shared" si="241"/>
        <v>38.112213708865383</v>
      </c>
      <c r="EA257" s="287">
        <f t="shared" si="242"/>
        <v>39.870863227294819</v>
      </c>
      <c r="EB257" s="287">
        <f t="shared" si="243"/>
        <v>39.200694959914983</v>
      </c>
      <c r="EC257" s="287">
        <f t="shared" si="244"/>
        <v>38.252603645937057</v>
      </c>
      <c r="ED257" s="287">
        <f t="shared" si="285"/>
        <v>-3.530302639697652</v>
      </c>
      <c r="EE257" s="287">
        <f t="shared" si="245"/>
        <v>-1.7586495184294364</v>
      </c>
      <c r="EF257" s="287">
        <f t="shared" si="246"/>
        <v>-1.0884812510496005</v>
      </c>
      <c r="EG257" s="287">
        <f t="shared" si="247"/>
        <v>-1.0884812510496005</v>
      </c>
      <c r="EH257" s="281">
        <f t="shared" si="286"/>
        <v>-1.8703568753594482</v>
      </c>
      <c r="EI257" s="281">
        <f t="shared" si="248"/>
        <v>-1.2001886079796122</v>
      </c>
      <c r="EJ257" s="281">
        <f t="shared" si="249"/>
        <v>-0.25209729400168612</v>
      </c>
    </row>
    <row r="258" spans="3:140" x14ac:dyDescent="0.25">
      <c r="C258" s="50">
        <f t="shared" si="250"/>
        <v>226</v>
      </c>
      <c r="D258" s="51">
        <v>3.3332664354819928</v>
      </c>
      <c r="E258" s="260">
        <f t="shared" si="251"/>
        <v>10.457400583651351</v>
      </c>
      <c r="F258" s="265">
        <f t="shared" si="252"/>
        <v>12.187908545710499</v>
      </c>
      <c r="G258" s="265">
        <f t="shared" si="253"/>
        <v>4.7301616219162868E-3</v>
      </c>
      <c r="H258" s="50">
        <v>20.482734680175781</v>
      </c>
      <c r="I258" s="216">
        <v>42.114898681640625</v>
      </c>
      <c r="J258" s="50">
        <v>8704</v>
      </c>
      <c r="K258" s="46">
        <v>6</v>
      </c>
      <c r="L258" s="46">
        <v>1.1694837731041611E+22</v>
      </c>
      <c r="M258" s="46">
        <v>1.0325722553281279E+22</v>
      </c>
      <c r="N258" s="46">
        <v>136</v>
      </c>
      <c r="O258" s="46">
        <v>64</v>
      </c>
      <c r="P258" s="46">
        <v>0.27675028993468842</v>
      </c>
      <c r="Q258" s="46">
        <v>0.41170725752304216</v>
      </c>
      <c r="R258" s="46">
        <v>0.12214977023394058</v>
      </c>
      <c r="S258" s="51"/>
      <c r="T258" s="315">
        <f t="shared" si="254"/>
        <v>56.090941379009877</v>
      </c>
      <c r="U258" s="315">
        <f t="shared" si="287"/>
        <v>5.4998867138280616E-3</v>
      </c>
      <c r="V258" s="350">
        <f t="shared" si="255"/>
        <v>5.2992932355753754E-6</v>
      </c>
      <c r="W258" s="350">
        <f t="shared" si="222"/>
        <v>7.8834876210754087E-6</v>
      </c>
      <c r="X258" s="350">
        <f t="shared" si="256"/>
        <v>9.4990465768025447E-6</v>
      </c>
      <c r="Y258" s="360">
        <f t="shared" si="257"/>
        <v>55.968791608775938</v>
      </c>
      <c r="Z258" s="350">
        <f t="shared" si="258"/>
        <v>5.316088110836501E-6</v>
      </c>
      <c r="AA258" s="350">
        <f t="shared" si="259"/>
        <v>7.8721720678658271E-6</v>
      </c>
      <c r="AB258" s="350">
        <f t="shared" si="260"/>
        <v>5.316088110836501E-6</v>
      </c>
      <c r="AC258" s="350">
        <f t="shared" si="261"/>
        <v>7.8721720678658271E-6</v>
      </c>
      <c r="AD258" s="354">
        <f t="shared" si="223"/>
        <v>55.968791608775938</v>
      </c>
      <c r="AE258" s="354" t="str">
        <f t="shared" si="290"/>
        <v/>
      </c>
      <c r="AF258" s="354" t="str">
        <f t="shared" si="290"/>
        <v/>
      </c>
      <c r="AG258" s="354">
        <f t="shared" si="290"/>
        <v>55.968791608775938</v>
      </c>
      <c r="AH258" s="354" t="str">
        <f t="shared" si="290"/>
        <v/>
      </c>
      <c r="AI258" s="348">
        <f t="shared" si="288"/>
        <v>9.9088149834699379E-2</v>
      </c>
      <c r="AJ258" s="355">
        <f t="shared" si="262"/>
        <v>9.4990465768025447E-6</v>
      </c>
      <c r="AK258" s="359">
        <f t="shared" si="263"/>
        <v>233.45873728691504</v>
      </c>
      <c r="AL258" s="355">
        <f t="shared" si="264"/>
        <v>0.74587372869150381</v>
      </c>
      <c r="AM258" s="335">
        <f t="shared" si="265"/>
        <v>-21.578038705026795</v>
      </c>
      <c r="AN258" s="351">
        <f t="shared" si="224"/>
        <v>-0.36223516156676522</v>
      </c>
      <c r="AQ258" s="266">
        <f t="shared" si="225"/>
        <v>26.227758789458377</v>
      </c>
      <c r="AR258" s="283">
        <f t="shared" si="226"/>
        <v>16.597467077650954</v>
      </c>
      <c r="BL258" s="258">
        <v>0.80704265832901001</v>
      </c>
      <c r="BM258" s="260">
        <v>20.866718292236328</v>
      </c>
      <c r="BN258">
        <v>4.4555478096008301</v>
      </c>
      <c r="BO258" s="258">
        <v>1.8335152864456177</v>
      </c>
      <c r="BP258" s="258">
        <v>160.17916870117187</v>
      </c>
      <c r="BQ258" s="260">
        <v>46.137016296386719</v>
      </c>
      <c r="BR258" s="258">
        <v>30.593582153320313</v>
      </c>
      <c r="BT258" s="258">
        <v>47.364002227783203</v>
      </c>
      <c r="BU258" s="258">
        <v>23.702346801757813</v>
      </c>
      <c r="BV258" s="258">
        <v>4.2461585998535156</v>
      </c>
      <c r="BW258" s="258">
        <v>108.94941711425781</v>
      </c>
      <c r="BX258" s="258">
        <v>48.178470611572266</v>
      </c>
      <c r="BY258" s="258">
        <v>23.905801773071289</v>
      </c>
      <c r="BZ258" s="258">
        <v>3.6492257118225098</v>
      </c>
      <c r="CA258" s="258">
        <v>313.82720947265625</v>
      </c>
      <c r="CC258" s="283">
        <f t="shared" si="227"/>
        <v>20.482734680175781</v>
      </c>
      <c r="CD258" s="283">
        <f t="shared" si="228"/>
        <v>42.114898681640625</v>
      </c>
      <c r="CF258" s="283">
        <f t="shared" si="266"/>
        <v>26.227758789458377</v>
      </c>
      <c r="CG258" s="272">
        <f t="shared" si="229"/>
        <v>25.341372607679482</v>
      </c>
      <c r="CH258" s="283">
        <f t="shared" si="267"/>
        <v>18.495608769949456</v>
      </c>
      <c r="CI258" s="272">
        <f t="shared" si="230"/>
        <v>39.803554718467808</v>
      </c>
      <c r="CJ258" s="283">
        <f t="shared" si="268"/>
        <v>7.502793305417868E-2</v>
      </c>
      <c r="CK258" s="283">
        <f t="shared" si="269"/>
        <v>18.443575530779132</v>
      </c>
      <c r="CL258" s="283">
        <f t="shared" si="270"/>
        <v>1.3863857368988293</v>
      </c>
      <c r="CM258" s="283">
        <f t="shared" si="271"/>
        <v>24.240112113187731</v>
      </c>
      <c r="CN258" s="283">
        <f t="shared" si="272"/>
        <v>1.3863857368988293</v>
      </c>
      <c r="CO258" s="283">
        <f t="shared" si="231"/>
        <v>77.092687516469027</v>
      </c>
      <c r="CP258" s="268">
        <f t="shared" si="232"/>
        <v>226</v>
      </c>
      <c r="CQ258" s="283">
        <f t="shared" si="273"/>
        <v>30.309268751646904</v>
      </c>
      <c r="CR258" s="283">
        <f t="shared" si="274"/>
        <v>27.704875671645329</v>
      </c>
      <c r="CS258" s="283">
        <f t="shared" si="275"/>
        <v>1.5003231953502068</v>
      </c>
      <c r="CT258" s="283">
        <f t="shared" si="276"/>
        <v>66.939709532492174</v>
      </c>
      <c r="CU258" s="283">
        <f t="shared" si="233"/>
        <v>10.152977983976882</v>
      </c>
      <c r="CV258" s="283">
        <f t="shared" si="277"/>
        <v>23.615297798397688</v>
      </c>
      <c r="CW258" s="283">
        <f t="shared" si="278"/>
        <v>18.477287481141108</v>
      </c>
      <c r="CX258" s="283">
        <f t="shared" si="279"/>
        <v>0.82303773321597584</v>
      </c>
      <c r="CZ258" s="283">
        <f t="shared" si="234"/>
        <v>8704</v>
      </c>
      <c r="DA258" s="283">
        <f t="shared" si="235"/>
        <v>1.1694837731041611E+22</v>
      </c>
      <c r="DB258" s="283">
        <f t="shared" si="236"/>
        <v>1.0325722553281279E+22</v>
      </c>
      <c r="DC258" s="286">
        <f t="shared" si="280"/>
        <v>1.3436164672612145E+18</v>
      </c>
      <c r="DD258" s="286">
        <f t="shared" si="237"/>
        <v>1.1863192271692646E+18</v>
      </c>
      <c r="DE258" s="282">
        <f t="shared" si="281"/>
        <v>7.7677612909479661E-5</v>
      </c>
      <c r="DF258" s="282">
        <f t="shared" si="238"/>
        <v>6.5136252430630362E-5</v>
      </c>
      <c r="DG258" s="283">
        <f t="shared" si="282"/>
        <v>39.981380798360732</v>
      </c>
      <c r="DH258" s="283">
        <f t="shared" si="283"/>
        <v>1.0137328508054654E-4</v>
      </c>
      <c r="DL258" s="258">
        <v>45.110061645507813</v>
      </c>
      <c r="DM258" s="258">
        <v>11.189949035644531</v>
      </c>
      <c r="DN258" s="258">
        <v>5024</v>
      </c>
      <c r="DO258" s="258">
        <v>1.7963367601764066E+22</v>
      </c>
      <c r="DP258" s="258">
        <v>8.4066554262226941E+21</v>
      </c>
      <c r="DR258" s="50">
        <v>29</v>
      </c>
      <c r="DS258" s="46">
        <v>5.2740813087535102E-2</v>
      </c>
      <c r="DT258" s="46">
        <v>4.1142717616896592E-2</v>
      </c>
      <c r="DU258" s="46">
        <v>5.0787449639848617E-2</v>
      </c>
      <c r="DV258" s="51">
        <v>3.9067268953729702E-2</v>
      </c>
      <c r="DW258" s="287">
        <f t="shared" si="284"/>
        <v>6.6890332470679256E-2</v>
      </c>
      <c r="DX258" s="287">
        <f t="shared" si="239"/>
        <v>26.359285453649523</v>
      </c>
      <c r="DY258" s="281">
        <f t="shared" si="240"/>
        <v>37.84473037575443</v>
      </c>
      <c r="DZ258" s="287">
        <f t="shared" si="241"/>
        <v>37.957529138348114</v>
      </c>
      <c r="EA258" s="287">
        <f t="shared" si="242"/>
        <v>39.856042918965457</v>
      </c>
      <c r="EB258" s="287">
        <f t="shared" si="243"/>
        <v>39.174810953266523</v>
      </c>
      <c r="EC258" s="287">
        <f t="shared" si="244"/>
        <v>38.208971412807699</v>
      </c>
      <c r="ED258" s="287">
        <f t="shared" si="285"/>
        <v>-3.6849872102149206</v>
      </c>
      <c r="EE258" s="287">
        <f t="shared" si="245"/>
        <v>-1.8985137806173427</v>
      </c>
      <c r="EF258" s="287">
        <f t="shared" si="246"/>
        <v>-1.2172818149184081</v>
      </c>
      <c r="EG258" s="287">
        <f t="shared" si="247"/>
        <v>-1.2172818149184081</v>
      </c>
      <c r="EH258" s="281">
        <f t="shared" si="286"/>
        <v>-2.0113125432110266</v>
      </c>
      <c r="EI258" s="281">
        <f t="shared" si="248"/>
        <v>-1.3300805775120921</v>
      </c>
      <c r="EJ258" s="281">
        <f t="shared" si="249"/>
        <v>-0.36424103705326871</v>
      </c>
    </row>
    <row r="259" spans="3:140" x14ac:dyDescent="0.25">
      <c r="C259" s="50">
        <f t="shared" si="250"/>
        <v>227</v>
      </c>
      <c r="D259" s="51">
        <v>2.6506341291259603</v>
      </c>
      <c r="E259" s="260">
        <f t="shared" si="251"/>
        <v>8.4669957114518937</v>
      </c>
      <c r="F259" s="265">
        <f t="shared" si="252"/>
        <v>12.192597000448664</v>
      </c>
      <c r="G259" s="265">
        <f t="shared" si="253"/>
        <v>4.6459327776417281E-3</v>
      </c>
      <c r="H259" s="50">
        <v>20.170228958129883</v>
      </c>
      <c r="I259" s="216">
        <v>37.435466766357422</v>
      </c>
      <c r="J259" s="50">
        <v>10496</v>
      </c>
      <c r="K259" s="46">
        <v>6</v>
      </c>
      <c r="L259" s="46">
        <v>1.3994374760130436E+22</v>
      </c>
      <c r="M259" s="46">
        <v>1.2137566344313162E+22</v>
      </c>
      <c r="N259" s="46">
        <v>164</v>
      </c>
      <c r="O259" s="46">
        <v>64</v>
      </c>
      <c r="P259" s="46">
        <v>0.33333333333333331</v>
      </c>
      <c r="Q259" s="46">
        <v>0.48684612097906366</v>
      </c>
      <c r="R259" s="46">
        <v>0.30956117801518113</v>
      </c>
      <c r="S259" s="51"/>
      <c r="T259" s="315">
        <f t="shared" si="254"/>
        <v>55.601375168993627</v>
      </c>
      <c r="U259" s="315">
        <f t="shared" si="287"/>
        <v>-0.48956621001624967</v>
      </c>
      <c r="V259" s="350">
        <f t="shared" si="255"/>
        <v>5.2930216802168013E-6</v>
      </c>
      <c r="W259" s="350">
        <f t="shared" si="222"/>
        <v>7.7306612198149079E-6</v>
      </c>
      <c r="X259" s="350">
        <f t="shared" si="256"/>
        <v>9.369055523519711E-6</v>
      </c>
      <c r="Y259" s="360">
        <f t="shared" si="257"/>
        <v>55.291813990978447</v>
      </c>
      <c r="Z259" s="350">
        <f t="shared" si="258"/>
        <v>5.3347119172613586E-6</v>
      </c>
      <c r="AA259" s="350">
        <f t="shared" si="259"/>
        <v>7.7019510620767283E-6</v>
      </c>
      <c r="AB259" s="350">
        <f t="shared" si="260"/>
        <v>5.3347119172613586E-6</v>
      </c>
      <c r="AC259" s="350">
        <f t="shared" si="261"/>
        <v>7.7019510620767283E-6</v>
      </c>
      <c r="AD259" s="354">
        <f t="shared" si="223"/>
        <v>55.291813990978454</v>
      </c>
      <c r="AE259" s="354" t="str">
        <f t="shared" si="290"/>
        <v/>
      </c>
      <c r="AF259" s="354" t="str">
        <f t="shared" si="290"/>
        <v/>
      </c>
      <c r="AG259" s="354">
        <f t="shared" si="290"/>
        <v>55.291813990978454</v>
      </c>
      <c r="AH259" s="354" t="str">
        <f t="shared" si="290"/>
        <v/>
      </c>
      <c r="AI259" s="348">
        <f t="shared" si="288"/>
        <v>-0.67697761779748333</v>
      </c>
      <c r="AJ259" s="355">
        <f t="shared" si="262"/>
        <v>9.369055523519711E-6</v>
      </c>
      <c r="AK259" s="359">
        <f t="shared" si="263"/>
        <v>210.46357497582358</v>
      </c>
      <c r="AL259" s="355">
        <f t="shared" si="264"/>
        <v>-1.6536425024176424</v>
      </c>
      <c r="AM259" s="335">
        <f t="shared" si="265"/>
        <v>-21.697722794203933</v>
      </c>
      <c r="AN259" s="351">
        <f t="shared" si="224"/>
        <v>-0.48191925074390402</v>
      </c>
      <c r="AQ259" s="266">
        <f t="shared" si="225"/>
        <v>26.094216560872102</v>
      </c>
      <c r="AR259" s="283">
        <f t="shared" si="226"/>
        <v>11.580514094181176</v>
      </c>
      <c r="BL259" s="258">
        <v>0.75149023532867432</v>
      </c>
      <c r="BM259" s="260">
        <v>46.339969635009766</v>
      </c>
      <c r="BN259">
        <v>4.0312066078186035</v>
      </c>
      <c r="BO259" s="258">
        <v>1.8167190551757812</v>
      </c>
      <c r="BP259" s="258">
        <v>157.25021362304687</v>
      </c>
      <c r="BQ259" s="260">
        <v>37.867057800292969</v>
      </c>
      <c r="BR259" s="258">
        <v>47.339962005615234</v>
      </c>
      <c r="BT259" s="258">
        <v>47.088607788085938</v>
      </c>
      <c r="BU259" s="258">
        <v>23.600620269775391</v>
      </c>
      <c r="BV259" s="258">
        <v>4.2080721855163574</v>
      </c>
      <c r="BW259" s="258">
        <v>113.83230590820312</v>
      </c>
      <c r="BX259" s="258">
        <v>48.037841796875</v>
      </c>
      <c r="BY259" s="258">
        <v>24.312707901000977</v>
      </c>
      <c r="BZ259" s="258">
        <v>3.6653392314910889</v>
      </c>
      <c r="CA259" s="258">
        <v>313.42031860351562</v>
      </c>
      <c r="CC259" s="283">
        <f t="shared" si="227"/>
        <v>20.170228958129883</v>
      </c>
      <c r="CD259" s="283">
        <f t="shared" si="228"/>
        <v>37.435466766357422</v>
      </c>
      <c r="CF259" s="283">
        <f t="shared" si="266"/>
        <v>26.094216560872102</v>
      </c>
      <c r="CG259" s="272">
        <f t="shared" si="229"/>
        <v>25.341865566623916</v>
      </c>
      <c r="CH259" s="283">
        <f t="shared" si="267"/>
        <v>18.496658499440645</v>
      </c>
      <c r="CI259" s="272">
        <f t="shared" si="230"/>
        <v>40.236631958046033</v>
      </c>
      <c r="CJ259" s="283">
        <f t="shared" si="268"/>
        <v>7.5844264418756219E-2</v>
      </c>
      <c r="CK259" s="283">
        <f t="shared" si="269"/>
        <v>18.443484347105194</v>
      </c>
      <c r="CL259" s="283">
        <f t="shared" si="270"/>
        <v>1.4015208821189926</v>
      </c>
      <c r="CM259" s="283">
        <f t="shared" si="271"/>
        <v>24.240020929513793</v>
      </c>
      <c r="CN259" s="283">
        <f t="shared" si="272"/>
        <v>1.4015208821189926</v>
      </c>
      <c r="CO259" s="283">
        <f t="shared" si="231"/>
        <v>79.395380928434406</v>
      </c>
      <c r="CP259" s="268">
        <f t="shared" si="232"/>
        <v>227</v>
      </c>
      <c r="CQ259" s="283">
        <f t="shared" si="273"/>
        <v>30.639538092843441</v>
      </c>
      <c r="CR259" s="283">
        <f t="shared" si="274"/>
        <v>27.705153953388397</v>
      </c>
      <c r="CS259" s="283">
        <f t="shared" si="275"/>
        <v>1.500238048430047</v>
      </c>
      <c r="CT259" s="283">
        <f t="shared" si="276"/>
        <v>68.908986017984915</v>
      </c>
      <c r="CU259" s="283">
        <f t="shared" si="233"/>
        <v>10.486394910449462</v>
      </c>
      <c r="CV259" s="283">
        <f t="shared" si="277"/>
        <v>23.748639491044948</v>
      </c>
      <c r="CW259" s="283">
        <f t="shared" si="278"/>
        <v>18.478128710476067</v>
      </c>
      <c r="CX259" s="283">
        <f t="shared" si="279"/>
        <v>0.82772882274931558</v>
      </c>
      <c r="CZ259" s="283">
        <f t="shared" si="234"/>
        <v>10496</v>
      </c>
      <c r="DA259" s="283">
        <f t="shared" si="235"/>
        <v>1.3994374760130436E+22</v>
      </c>
      <c r="DB259" s="283">
        <f t="shared" si="236"/>
        <v>1.2137566344313162E+22</v>
      </c>
      <c r="DC259" s="286">
        <f t="shared" si="280"/>
        <v>1.3333055221160858E+18</v>
      </c>
      <c r="DD259" s="286">
        <f t="shared" si="237"/>
        <v>1.1563992324993485E+18</v>
      </c>
      <c r="DE259" s="282">
        <f t="shared" si="281"/>
        <v>7.7126041253061805E-5</v>
      </c>
      <c r="DF259" s="282">
        <f t="shared" si="238"/>
        <v>6.3535718164584354E-5</v>
      </c>
      <c r="DG259" s="283">
        <f t="shared" si="282"/>
        <v>39.481380571453506</v>
      </c>
      <c r="DH259" s="283">
        <f t="shared" si="283"/>
        <v>9.9926041260816912E-5</v>
      </c>
      <c r="DL259" s="258">
        <v>44.981155395507812</v>
      </c>
      <c r="DM259" s="258">
        <v>11.596857070922852</v>
      </c>
      <c r="DN259" s="258">
        <v>5024</v>
      </c>
      <c r="DO259" s="258">
        <v>1.7904567707813938E+22</v>
      </c>
      <c r="DP259" s="258">
        <v>8.3971436786719381E+21</v>
      </c>
      <c r="DR259" s="50">
        <v>28</v>
      </c>
      <c r="DS259" s="46">
        <v>5.1153705286289833E-2</v>
      </c>
      <c r="DT259" s="46">
        <v>3.9799780246612133E-2</v>
      </c>
      <c r="DU259" s="46">
        <v>4.8345745330240511E-2</v>
      </c>
      <c r="DV259" s="51">
        <v>3.7358075937004027E-2</v>
      </c>
      <c r="DW259" s="287">
        <f t="shared" si="284"/>
        <v>6.4812993081597561E-2</v>
      </c>
      <c r="DX259" s="287">
        <f t="shared" si="239"/>
        <v>25.540674154850599</v>
      </c>
      <c r="DY259" s="281">
        <f t="shared" si="240"/>
        <v>37.680731513352818</v>
      </c>
      <c r="DZ259" s="287">
        <f t="shared" si="241"/>
        <v>37.884449334063973</v>
      </c>
      <c r="EA259" s="287">
        <f t="shared" si="242"/>
        <v>39.841155166289489</v>
      </c>
      <c r="EB259" s="287">
        <f t="shared" si="243"/>
        <v>39.148781143910035</v>
      </c>
      <c r="EC259" s="287">
        <f t="shared" si="244"/>
        <v>38.165059464365115</v>
      </c>
      <c r="ED259" s="287">
        <f t="shared" si="285"/>
        <v>-3.758067014499062</v>
      </c>
      <c r="EE259" s="287">
        <f t="shared" si="245"/>
        <v>-1.9567058322255164</v>
      </c>
      <c r="EF259" s="287">
        <f t="shared" si="246"/>
        <v>-1.2643318098460625</v>
      </c>
      <c r="EG259" s="287">
        <f t="shared" si="247"/>
        <v>-1.2643318098460625</v>
      </c>
      <c r="EH259" s="281">
        <f t="shared" si="286"/>
        <v>-2.1604236529366716</v>
      </c>
      <c r="EI259" s="281">
        <f t="shared" si="248"/>
        <v>-1.4680496305572177</v>
      </c>
      <c r="EJ259" s="281">
        <f t="shared" si="249"/>
        <v>-0.48432795101229686</v>
      </c>
    </row>
    <row r="260" spans="3:140" x14ac:dyDescent="0.25">
      <c r="C260" s="50">
        <f t="shared" si="250"/>
        <v>228</v>
      </c>
      <c r="D260" s="51">
        <v>8.1140539988579992</v>
      </c>
      <c r="E260" s="260">
        <f t="shared" si="251"/>
        <v>18.184757871970593</v>
      </c>
      <c r="F260" s="265">
        <f t="shared" si="252"/>
        <v>12.197198790721927</v>
      </c>
      <c r="G260" s="265">
        <f t="shared" si="253"/>
        <v>4.5568423404666403E-3</v>
      </c>
      <c r="H260" s="50">
        <v>20.321599960327148</v>
      </c>
      <c r="I260" s="216">
        <v>40.385543823242187</v>
      </c>
      <c r="J260" s="50">
        <v>7936</v>
      </c>
      <c r="K260" s="46">
        <v>6</v>
      </c>
      <c r="L260" s="46">
        <v>1.0609922040706898E+22</v>
      </c>
      <c r="M260" s="46">
        <v>9.3079655653503905E+21</v>
      </c>
      <c r="N260" s="46">
        <v>124</v>
      </c>
      <c r="O260" s="46">
        <v>64</v>
      </c>
      <c r="P260" s="46">
        <v>0.25154123176463405</v>
      </c>
      <c r="Q260" s="46">
        <v>0.37099432338399563</v>
      </c>
      <c r="R260" s="46">
        <v>2.5643952285654859E-2</v>
      </c>
      <c r="S260" s="51"/>
      <c r="T260" s="315">
        <f t="shared" si="254"/>
        <v>55.861980188687902</v>
      </c>
      <c r="U260" s="315">
        <f t="shared" si="287"/>
        <v>0.26060501969427463</v>
      </c>
      <c r="V260" s="350">
        <f t="shared" si="255"/>
        <v>5.2827039601107625E-6</v>
      </c>
      <c r="W260" s="350">
        <f t="shared" si="222"/>
        <v>7.7913794393480265E-6</v>
      </c>
      <c r="X260" s="350">
        <f t="shared" si="256"/>
        <v>9.413424174978258E-6</v>
      </c>
      <c r="Y260" s="360">
        <f t="shared" si="257"/>
        <v>55.836336236402246</v>
      </c>
      <c r="Z260" s="350">
        <f t="shared" si="258"/>
        <v>5.2861906294866434E-6</v>
      </c>
      <c r="AA260" s="350">
        <f t="shared" si="259"/>
        <v>7.7890142718313663E-6</v>
      </c>
      <c r="AB260" s="350">
        <f t="shared" si="260"/>
        <v>5.2861906294866434E-6</v>
      </c>
      <c r="AC260" s="350">
        <f t="shared" si="261"/>
        <v>7.7890142718313663E-6</v>
      </c>
      <c r="AD260" s="354">
        <f t="shared" si="223"/>
        <v>55.836336236402246</v>
      </c>
      <c r="AE260" s="354" t="str">
        <f t="shared" si="290"/>
        <v/>
      </c>
      <c r="AF260" s="354" t="str">
        <f t="shared" si="290"/>
        <v/>
      </c>
      <c r="AG260" s="354">
        <f t="shared" si="290"/>
        <v>55.836336236402246</v>
      </c>
      <c r="AH260" s="354" t="str">
        <f t="shared" si="290"/>
        <v/>
      </c>
      <c r="AI260" s="348">
        <f t="shared" si="288"/>
        <v>0.54452224542379213</v>
      </c>
      <c r="AJ260" s="355">
        <f t="shared" si="262"/>
        <v>9.413424174978258E-6</v>
      </c>
      <c r="AK260" s="359">
        <f t="shared" si="263"/>
        <v>228.95957408471281</v>
      </c>
      <c r="AL260" s="355">
        <f t="shared" si="264"/>
        <v>9.5957408471281272E-2</v>
      </c>
      <c r="AM260" s="335">
        <f t="shared" si="265"/>
        <v>-21.65668647386957</v>
      </c>
      <c r="AN260" s="351">
        <f t="shared" si="224"/>
        <v>-0.44088293040953852</v>
      </c>
      <c r="AQ260" s="266">
        <f t="shared" si="225"/>
        <v>26.15915795667366</v>
      </c>
      <c r="AR260" s="283">
        <f t="shared" si="226"/>
        <v>14.193070082879366</v>
      </c>
      <c r="BL260" s="258">
        <v>1.224065899848938</v>
      </c>
      <c r="BM260" s="260">
        <v>41.452072143554688</v>
      </c>
      <c r="BN260">
        <v>3.6134355068206787</v>
      </c>
      <c r="BO260" s="258">
        <v>3.0669007301330566</v>
      </c>
      <c r="BP260" s="258">
        <v>155.3150634765625</v>
      </c>
      <c r="BQ260" s="260">
        <v>31.710334777832031</v>
      </c>
      <c r="BR260" s="258">
        <v>17.79414176940918</v>
      </c>
      <c r="BT260" s="258">
        <v>46.865947723388672</v>
      </c>
      <c r="BU260" s="258">
        <v>24.210981369018555</v>
      </c>
      <c r="BV260" s="258">
        <v>4.2214999198913574</v>
      </c>
      <c r="BW260" s="258">
        <v>118.41001129150391</v>
      </c>
      <c r="BX260" s="258">
        <v>47.803462982177734</v>
      </c>
      <c r="BY260" s="258">
        <v>24.51616096496582</v>
      </c>
      <c r="BZ260" s="258">
        <v>3.6616768836975098</v>
      </c>
      <c r="CA260" s="258">
        <v>312.8099365234375</v>
      </c>
      <c r="CC260" s="283">
        <f t="shared" si="227"/>
        <v>20.321599960327148</v>
      </c>
      <c r="CD260" s="283">
        <f t="shared" si="228"/>
        <v>40.385543823242187</v>
      </c>
      <c r="CF260" s="283">
        <f t="shared" si="266"/>
        <v>26.15915795667366</v>
      </c>
      <c r="CG260" s="272">
        <f t="shared" si="229"/>
        <v>25.342226899556913</v>
      </c>
      <c r="CH260" s="283">
        <f t="shared" si="267"/>
        <v>18.4974279762775</v>
      </c>
      <c r="CI260" s="272">
        <f t="shared" si="230"/>
        <v>40.668153423033473</v>
      </c>
      <c r="CJ260" s="283">
        <f t="shared" si="268"/>
        <v>7.6657663217318733E-2</v>
      </c>
      <c r="CK260" s="283">
        <f t="shared" si="269"/>
        <v>18.443105467630559</v>
      </c>
      <c r="CL260" s="283">
        <f t="shared" si="270"/>
        <v>1.4165812533805937</v>
      </c>
      <c r="CM260" s="283">
        <f t="shared" si="271"/>
        <v>24.239642050039159</v>
      </c>
      <c r="CN260" s="283">
        <f t="shared" si="272"/>
        <v>1.4165812533805937</v>
      </c>
      <c r="CO260" s="283">
        <f t="shared" si="231"/>
        <v>81.685219285859944</v>
      </c>
      <c r="CP260" s="268">
        <f t="shared" si="232"/>
        <v>228</v>
      </c>
      <c r="CQ260" s="283">
        <f t="shared" si="273"/>
        <v>30.968521928585997</v>
      </c>
      <c r="CR260" s="283">
        <f t="shared" si="274"/>
        <v>27.70533129194401</v>
      </c>
      <c r="CS260" s="283">
        <f t="shared" si="275"/>
        <v>1.5001756398384571</v>
      </c>
      <c r="CT260" s="283">
        <f t="shared" si="276"/>
        <v>70.866379036385979</v>
      </c>
      <c r="CU260" s="283">
        <f t="shared" si="233"/>
        <v>10.818840249473965</v>
      </c>
      <c r="CV260" s="283">
        <f t="shared" si="277"/>
        <v>23.881884024947396</v>
      </c>
      <c r="CW260" s="283">
        <f t="shared" si="278"/>
        <v>18.478688932579146</v>
      </c>
      <c r="CX260" s="283">
        <f t="shared" si="279"/>
        <v>0.83240439123693166</v>
      </c>
      <c r="CZ260" s="283">
        <f t="shared" si="234"/>
        <v>7936</v>
      </c>
      <c r="DA260" s="283">
        <f t="shared" si="235"/>
        <v>1.0609922040706898E+22</v>
      </c>
      <c r="DB260" s="283">
        <f t="shared" si="236"/>
        <v>9.3079655653503905E+21</v>
      </c>
      <c r="DC260" s="286">
        <f t="shared" si="280"/>
        <v>1.3369357410164943E+18</v>
      </c>
      <c r="DD260" s="286">
        <f t="shared" si="237"/>
        <v>1.1728787254725793E+18</v>
      </c>
      <c r="DE260" s="282">
        <f t="shared" si="281"/>
        <v>7.7320235463570596E-5</v>
      </c>
      <c r="DF260" s="282">
        <f t="shared" si="238"/>
        <v>6.4417268896183941E-5</v>
      </c>
      <c r="DG260" s="283">
        <f t="shared" si="282"/>
        <v>39.798459200611148</v>
      </c>
      <c r="DH260" s="283">
        <f t="shared" si="283"/>
        <v>1.0063798161820053E-4</v>
      </c>
      <c r="DL260" s="258">
        <v>44.875686645507813</v>
      </c>
      <c r="DM260" s="258">
        <v>10.172680854797363</v>
      </c>
      <c r="DN260" s="258">
        <v>5024</v>
      </c>
      <c r="DO260" s="258">
        <v>1.7885544212712426E+22</v>
      </c>
      <c r="DP260" s="258">
        <v>8.3294085067195852E+21</v>
      </c>
      <c r="DR260" s="50">
        <v>27</v>
      </c>
      <c r="DS260" s="46">
        <v>4.8712000976681727E-2</v>
      </c>
      <c r="DT260" s="46">
        <v>3.8456842876327675E-2</v>
      </c>
      <c r="DU260" s="46">
        <v>4.7002807959956053E-2</v>
      </c>
      <c r="DV260" s="51">
        <v>3.6015138566719569E-2</v>
      </c>
      <c r="DW260" s="287">
        <f t="shared" si="284"/>
        <v>6.2062773086342157E-2</v>
      </c>
      <c r="DX260" s="287">
        <f t="shared" si="239"/>
        <v>24.456902685377806</v>
      </c>
      <c r="DY260" s="281">
        <f t="shared" si="240"/>
        <v>37.50816839298507</v>
      </c>
      <c r="DZ260" s="287">
        <f t="shared" si="241"/>
        <v>38.290163192243064</v>
      </c>
      <c r="EA260" s="287">
        <f t="shared" si="242"/>
        <v>39.826199969266916</v>
      </c>
      <c r="EB260" s="287">
        <f t="shared" si="243"/>
        <v>39.122605531845522</v>
      </c>
      <c r="EC260" s="287">
        <f t="shared" si="244"/>
        <v>38.120867800609311</v>
      </c>
      <c r="ED260" s="287">
        <f t="shared" si="285"/>
        <v>-3.3523531563199711</v>
      </c>
      <c r="EE260" s="287">
        <f t="shared" si="245"/>
        <v>-1.5360367770238526</v>
      </c>
      <c r="EF260" s="287">
        <f t="shared" si="246"/>
        <v>-0.8324423396024585</v>
      </c>
      <c r="EG260" s="287">
        <f t="shared" si="247"/>
        <v>-0.8324423396024585</v>
      </c>
      <c r="EH260" s="281">
        <f t="shared" si="286"/>
        <v>-2.3180315762818466</v>
      </c>
      <c r="EI260" s="281">
        <f t="shared" si="248"/>
        <v>-1.6144371388604526</v>
      </c>
      <c r="EJ260" s="281">
        <f t="shared" si="249"/>
        <v>-0.61269940762424113</v>
      </c>
    </row>
    <row r="261" spans="3:140" x14ac:dyDescent="0.25">
      <c r="C261" s="50">
        <f t="shared" si="250"/>
        <v>229</v>
      </c>
      <c r="D261" s="51">
        <v>6.8398623423381864</v>
      </c>
      <c r="E261" s="260">
        <f t="shared" si="251"/>
        <v>16.700947225734158</v>
      </c>
      <c r="F261" s="265">
        <f t="shared" si="252"/>
        <v>12.201709084074919</v>
      </c>
      <c r="G261" s="265">
        <f t="shared" si="253"/>
        <v>4.4629487773023358E-3</v>
      </c>
      <c r="H261" s="50">
        <v>19.95831298828125</v>
      </c>
      <c r="I261" s="216">
        <v>44.352890014648438</v>
      </c>
      <c r="J261" s="50">
        <v>10240</v>
      </c>
      <c r="K261" s="46">
        <v>6</v>
      </c>
      <c r="L261" s="46">
        <v>1.3473822757807244E+22</v>
      </c>
      <c r="M261" s="46">
        <v>1.176401407686529E+22</v>
      </c>
      <c r="N261" s="46">
        <v>160</v>
      </c>
      <c r="O261" s="46">
        <v>64</v>
      </c>
      <c r="P261" s="46">
        <v>0.27504120124519321</v>
      </c>
      <c r="Q261" s="46">
        <v>0.41250076298602212</v>
      </c>
      <c r="R261" s="46">
        <v>0.2860254483976975</v>
      </c>
      <c r="S261" s="51"/>
      <c r="T261" s="315">
        <f t="shared" si="254"/>
        <v>56.306019629697047</v>
      </c>
      <c r="U261" s="315">
        <f t="shared" si="287"/>
        <v>0.44403944100914572</v>
      </c>
      <c r="V261" s="350">
        <f t="shared" si="255"/>
        <v>4.476582051516817E-6</v>
      </c>
      <c r="W261" s="350">
        <f t="shared" si="222"/>
        <v>6.7138796058922863E-6</v>
      </c>
      <c r="X261" s="350">
        <f t="shared" si="256"/>
        <v>8.069446463443381E-6</v>
      </c>
      <c r="Y261" s="360">
        <f t="shared" si="257"/>
        <v>56.019994181299353</v>
      </c>
      <c r="Z261" s="350">
        <f t="shared" si="258"/>
        <v>4.5100423953213098E-6</v>
      </c>
      <c r="AA261" s="350">
        <f t="shared" si="259"/>
        <v>6.6914485590777209E-6</v>
      </c>
      <c r="AB261" s="350">
        <f t="shared" si="260"/>
        <v>4.5100423953213098E-6</v>
      </c>
      <c r="AC261" s="350">
        <f t="shared" si="261"/>
        <v>6.6914485590777209E-6</v>
      </c>
      <c r="AD261" s="354">
        <f t="shared" si="223"/>
        <v>56.019994181299353</v>
      </c>
      <c r="AE261" s="354" t="str">
        <f t="shared" si="290"/>
        <v/>
      </c>
      <c r="AF261" s="354" t="str">
        <f t="shared" si="290"/>
        <v/>
      </c>
      <c r="AG261" s="354">
        <f t="shared" si="290"/>
        <v>56.019994181299353</v>
      </c>
      <c r="AH261" s="354" t="str">
        <f t="shared" si="290"/>
        <v/>
      </c>
      <c r="AI261" s="348">
        <f t="shared" si="288"/>
        <v>0.18365794489710652</v>
      </c>
      <c r="AJ261" s="355">
        <f t="shared" si="262"/>
        <v>8.069446463443381E-6</v>
      </c>
      <c r="AK261" s="359">
        <f t="shared" si="263"/>
        <v>235.19795500249052</v>
      </c>
      <c r="AL261" s="355">
        <f t="shared" si="264"/>
        <v>0.61979550024905161</v>
      </c>
      <c r="AM261" s="335">
        <f t="shared" si="265"/>
        <v>-22.994764155833984</v>
      </c>
      <c r="AN261" s="351">
        <f t="shared" si="224"/>
        <v>-1.778960612373949</v>
      </c>
      <c r="AQ261" s="266">
        <f t="shared" si="225"/>
        <v>26.002476579864545</v>
      </c>
      <c r="AR261" s="283">
        <f t="shared" si="226"/>
        <v>17.822895206099041</v>
      </c>
      <c r="BL261" s="258">
        <v>1.0401942729949951</v>
      </c>
      <c r="BM261" s="260">
        <v>27.682474136352539</v>
      </c>
      <c r="BN261">
        <v>7.0315332412719727</v>
      </c>
      <c r="BO261" s="258">
        <v>1.9436471462249756</v>
      </c>
      <c r="BP261" s="258">
        <v>152.54710388183594</v>
      </c>
      <c r="BQ261" s="260">
        <v>27.418012619018555</v>
      </c>
      <c r="BR261" s="258">
        <v>36.600395202636719</v>
      </c>
      <c r="BT261" s="258">
        <v>46.822978973388672</v>
      </c>
      <c r="BU261" s="258">
        <v>22.888532638549805</v>
      </c>
      <c r="BV261" s="258">
        <v>4.1989164352416992</v>
      </c>
      <c r="BW261" s="258">
        <v>109.15287017822266</v>
      </c>
      <c r="BX261" s="258">
        <v>47.637447357177734</v>
      </c>
      <c r="BY261" s="258">
        <v>24.312707901000977</v>
      </c>
      <c r="BZ261" s="258">
        <v>3.694392204284668</v>
      </c>
      <c r="CA261" s="258">
        <v>316.47210693359375</v>
      </c>
      <c r="CC261" s="283">
        <f t="shared" si="227"/>
        <v>19.95831298828125</v>
      </c>
      <c r="CD261" s="283">
        <f t="shared" si="228"/>
        <v>44.352890014648438</v>
      </c>
      <c r="CF261" s="283">
        <f t="shared" si="266"/>
        <v>26.002476579864545</v>
      </c>
      <c r="CG261" s="272">
        <f t="shared" si="229"/>
        <v>25.342451189162539</v>
      </c>
      <c r="CH261" s="283">
        <f t="shared" si="267"/>
        <v>18.497905628488702</v>
      </c>
      <c r="CI261" s="272">
        <f t="shared" si="230"/>
        <v>41.098117257987127</v>
      </c>
      <c r="CJ261" s="283">
        <f t="shared" si="268"/>
        <v>7.7468125952438543E-2</v>
      </c>
      <c r="CK261" s="283">
        <f t="shared" si="269"/>
        <v>18.442427543922182</v>
      </c>
      <c r="CL261" s="283">
        <f t="shared" si="270"/>
        <v>1.4315652020269169</v>
      </c>
      <c r="CM261" s="283">
        <f t="shared" si="271"/>
        <v>24.238964126330782</v>
      </c>
      <c r="CN261" s="283">
        <f t="shared" si="272"/>
        <v>1.4315652020269169</v>
      </c>
      <c r="CO261" s="283">
        <f t="shared" si="231"/>
        <v>83.962105951448507</v>
      </c>
      <c r="CP261" s="268">
        <f t="shared" si="232"/>
        <v>229</v>
      </c>
      <c r="CQ261" s="283">
        <f t="shared" si="273"/>
        <v>31.296210595144849</v>
      </c>
      <c r="CR261" s="283">
        <f t="shared" si="274"/>
        <v>27.705403567444854</v>
      </c>
      <c r="CS261" s="283">
        <f t="shared" si="275"/>
        <v>1.5001369023604987</v>
      </c>
      <c r="CT261" s="283">
        <f t="shared" si="276"/>
        <v>72.811880629870558</v>
      </c>
      <c r="CU261" s="283">
        <f t="shared" si="233"/>
        <v>11.150225321577921</v>
      </c>
      <c r="CV261" s="283">
        <f t="shared" si="277"/>
        <v>24.015022532157793</v>
      </c>
      <c r="CW261" s="283">
        <f t="shared" si="278"/>
        <v>18.478956613237951</v>
      </c>
      <c r="CX261" s="283">
        <f t="shared" si="279"/>
        <v>0.83706339457857637</v>
      </c>
      <c r="CZ261" s="283">
        <f t="shared" si="234"/>
        <v>10240</v>
      </c>
      <c r="DA261" s="283">
        <f t="shared" si="235"/>
        <v>1.3473822757807244E+22</v>
      </c>
      <c r="DB261" s="283">
        <f t="shared" si="236"/>
        <v>1.176401407686529E+22</v>
      </c>
      <c r="DC261" s="286">
        <f t="shared" si="280"/>
        <v>1.3158030036921137E+18</v>
      </c>
      <c r="DD261" s="286">
        <f t="shared" si="237"/>
        <v>1.148829499693876E+18</v>
      </c>
      <c r="DE261" s="282">
        <f t="shared" si="281"/>
        <v>7.6189765000718898E-5</v>
      </c>
      <c r="DF261" s="282">
        <f t="shared" si="238"/>
        <v>6.3130784377876385E-5</v>
      </c>
      <c r="DG261" s="283">
        <f t="shared" si="282"/>
        <v>39.645121108704622</v>
      </c>
      <c r="DH261" s="283">
        <f t="shared" si="283"/>
        <v>9.8946330033158338E-5</v>
      </c>
      <c r="DL261" s="258">
        <v>44.731151580810547</v>
      </c>
      <c r="DM261" s="258">
        <v>10.070954322814941</v>
      </c>
      <c r="DN261" s="258">
        <v>5024</v>
      </c>
      <c r="DO261" s="258">
        <v>1.7829050196956421E+22</v>
      </c>
      <c r="DP261" s="258">
        <v>8.2985673858731947E+21</v>
      </c>
      <c r="DR261" s="50">
        <v>26</v>
      </c>
      <c r="DS261" s="46">
        <v>4.7002807959956053E-2</v>
      </c>
      <c r="DT261" s="46">
        <v>3.6381394213160785E-2</v>
      </c>
      <c r="DU261" s="46">
        <v>4.4927359296789156E-2</v>
      </c>
      <c r="DV261" s="51">
        <v>3.3695519472591869E-2</v>
      </c>
      <c r="DW261" s="287">
        <f t="shared" si="284"/>
        <v>5.9437949165612347E-2</v>
      </c>
      <c r="DX261" s="287">
        <f t="shared" si="239"/>
        <v>23.42254569481549</v>
      </c>
      <c r="DY261" s="281">
        <f t="shared" si="240"/>
        <v>37.326689941149553</v>
      </c>
      <c r="DZ261" s="287">
        <f t="shared" si="241"/>
        <v>37.740801742982384</v>
      </c>
      <c r="EA261" s="287">
        <f t="shared" si="242"/>
        <v>39.811177327897738</v>
      </c>
      <c r="EB261" s="287">
        <f t="shared" si="243"/>
        <v>39.09628411707299</v>
      </c>
      <c r="EC261" s="287">
        <f t="shared" si="244"/>
        <v>38.076396421540281</v>
      </c>
      <c r="ED261" s="287">
        <f t="shared" si="285"/>
        <v>-3.9017146055806506</v>
      </c>
      <c r="EE261" s="287">
        <f t="shared" si="245"/>
        <v>-2.0703755849153538</v>
      </c>
      <c r="EF261" s="287">
        <f t="shared" si="246"/>
        <v>-1.3554823740906059</v>
      </c>
      <c r="EG261" s="287">
        <f t="shared" si="247"/>
        <v>-1.3554823740906059</v>
      </c>
      <c r="EH261" s="281">
        <f t="shared" si="286"/>
        <v>-2.4844873867481851</v>
      </c>
      <c r="EI261" s="281">
        <f t="shared" si="248"/>
        <v>-1.7695941759234373</v>
      </c>
      <c r="EJ261" s="281">
        <f t="shared" si="249"/>
        <v>-0.74970648039072785</v>
      </c>
    </row>
    <row r="262" spans="3:140" x14ac:dyDescent="0.25">
      <c r="C262" s="50">
        <f t="shared" si="250"/>
        <v>230</v>
      </c>
      <c r="D262" s="51">
        <v>5.3104122695352087</v>
      </c>
      <c r="E262" s="260">
        <f t="shared" si="251"/>
        <v>14.502564769779882</v>
      </c>
      <c r="F262" s="265">
        <f t="shared" si="252"/>
        <v>12.206123107091823</v>
      </c>
      <c r="G262" s="265">
        <f t="shared" si="253"/>
        <v>4.364311697490999E-3</v>
      </c>
      <c r="H262" s="50">
        <v>19.826475143432617</v>
      </c>
      <c r="I262" s="216">
        <v>37.842372894287109</v>
      </c>
      <c r="J262" s="50">
        <v>10624</v>
      </c>
      <c r="K262" s="46">
        <v>6</v>
      </c>
      <c r="L262" s="46">
        <v>1.3915398431981735E+22</v>
      </c>
      <c r="M262" s="46">
        <v>1.2087413493590993E+22</v>
      </c>
      <c r="N262" s="46">
        <v>166</v>
      </c>
      <c r="O262" s="46">
        <v>64</v>
      </c>
      <c r="P262" s="46">
        <v>0.33150216688030276</v>
      </c>
      <c r="Q262" s="46">
        <v>0.48434352682658854</v>
      </c>
      <c r="R262" s="46">
        <v>0.32092437674430052</v>
      </c>
      <c r="S262" s="51"/>
      <c r="T262" s="315">
        <f t="shared" si="254"/>
        <v>55.610855194444468</v>
      </c>
      <c r="U262" s="315">
        <f t="shared" si="287"/>
        <v>-0.69516443525257898</v>
      </c>
      <c r="V262" s="350">
        <f t="shared" si="255"/>
        <v>5.2005234513099709E-6</v>
      </c>
      <c r="W262" s="350">
        <f t="shared" si="222"/>
        <v>7.598260649262496E-6</v>
      </c>
      <c r="X262" s="350">
        <f t="shared" si="256"/>
        <v>9.2075517409220068E-6</v>
      </c>
      <c r="Y262" s="360">
        <f t="shared" si="257"/>
        <v>55.289930817700167</v>
      </c>
      <c r="Z262" s="350">
        <f t="shared" si="258"/>
        <v>5.2430009291594937E-6</v>
      </c>
      <c r="AA262" s="350">
        <f t="shared" si="259"/>
        <v>7.5690125061720274E-6</v>
      </c>
      <c r="AB262" s="350">
        <f t="shared" si="260"/>
        <v>5.2430009291594937E-6</v>
      </c>
      <c r="AC262" s="350">
        <f t="shared" si="261"/>
        <v>7.5690125061720274E-6</v>
      </c>
      <c r="AD262" s="354">
        <f t="shared" si="223"/>
        <v>55.28993081770016</v>
      </c>
      <c r="AE262" s="354" t="str">
        <f t="shared" si="290"/>
        <v/>
      </c>
      <c r="AF262" s="354" t="str">
        <f t="shared" si="290"/>
        <v/>
      </c>
      <c r="AG262" s="354">
        <f t="shared" si="290"/>
        <v>55.28993081770016</v>
      </c>
      <c r="AH262" s="354" t="str">
        <f t="shared" si="290"/>
        <v/>
      </c>
      <c r="AI262" s="348">
        <f t="shared" si="288"/>
        <v>-0.73006336359919288</v>
      </c>
      <c r="AJ262" s="355">
        <f t="shared" si="262"/>
        <v>9.2075517409220068E-6</v>
      </c>
      <c r="AK262" s="359">
        <f t="shared" si="263"/>
        <v>210.39960849590489</v>
      </c>
      <c r="AL262" s="355">
        <f t="shared" si="264"/>
        <v>-1.9600391504095114</v>
      </c>
      <c r="AM262" s="335">
        <f t="shared" si="265"/>
        <v>-21.848755688080495</v>
      </c>
      <c r="AN262" s="351">
        <f t="shared" si="224"/>
        <v>-0.63295214462046245</v>
      </c>
      <c r="AQ262" s="266">
        <f t="shared" si="225"/>
        <v>25.944910197542423</v>
      </c>
      <c r="AR262" s="283">
        <f t="shared" si="226"/>
        <v>10.974857017551138</v>
      </c>
      <c r="BL262" s="258">
        <v>0.72177481651306152</v>
      </c>
      <c r="BM262" s="260">
        <v>23.232040405273438</v>
      </c>
      <c r="BN262">
        <v>6.5526504516601562</v>
      </c>
      <c r="BO262" s="258">
        <v>2.1569409370422363</v>
      </c>
      <c r="BP262" s="258">
        <v>150.19381713867187</v>
      </c>
      <c r="BQ262" s="260">
        <v>83.506561279296875</v>
      </c>
      <c r="BR262" s="258">
        <v>33.470981597900391</v>
      </c>
      <c r="BT262" s="258">
        <v>46.567115783691406</v>
      </c>
      <c r="BU262" s="258">
        <v>23.600620269775391</v>
      </c>
      <c r="BV262" s="258">
        <v>4.166689395904541</v>
      </c>
      <c r="BW262" s="258">
        <v>115.76511383056641</v>
      </c>
      <c r="BX262" s="258">
        <v>47.489006042480469</v>
      </c>
      <c r="BY262" s="258">
        <v>24.312707901000977</v>
      </c>
      <c r="BZ262" s="258">
        <v>3.6304264068603516</v>
      </c>
      <c r="CA262" s="258">
        <v>311.5892333984375</v>
      </c>
      <c r="CC262" s="283">
        <f t="shared" si="227"/>
        <v>19.826475143432617</v>
      </c>
      <c r="CD262" s="283">
        <f t="shared" si="228"/>
        <v>37.842372894287109</v>
      </c>
      <c r="CF262" s="283">
        <f t="shared" si="266"/>
        <v>25.944910197542423</v>
      </c>
      <c r="CG262" s="272">
        <f t="shared" si="229"/>
        <v>25.342533083582758</v>
      </c>
      <c r="CH262" s="283">
        <f t="shared" si="267"/>
        <v>18.498080035770084</v>
      </c>
      <c r="CI262" s="272">
        <f t="shared" si="230"/>
        <v>41.526521735408437</v>
      </c>
      <c r="CJ262" s="283">
        <f t="shared" si="268"/>
        <v>7.8275649367857608E-2</v>
      </c>
      <c r="CK262" s="283">
        <f t="shared" si="269"/>
        <v>18.441439381778718</v>
      </c>
      <c r="CL262" s="283">
        <f t="shared" si="270"/>
        <v>1.4464710636361613</v>
      </c>
      <c r="CM262" s="283">
        <f t="shared" si="271"/>
        <v>24.237975964187317</v>
      </c>
      <c r="CN262" s="283">
        <f t="shared" si="272"/>
        <v>1.4464710636361613</v>
      </c>
      <c r="CO262" s="283">
        <f t="shared" si="231"/>
        <v>86.22594411704074</v>
      </c>
      <c r="CP262" s="268">
        <f t="shared" si="232"/>
        <v>230</v>
      </c>
      <c r="CQ262" s="283">
        <f t="shared" si="273"/>
        <v>31.622594411704075</v>
      </c>
      <c r="CR262" s="283">
        <f t="shared" si="274"/>
        <v>27.705366710713669</v>
      </c>
      <c r="CS262" s="283">
        <f t="shared" si="275"/>
        <v>1.5001227584710608</v>
      </c>
      <c r="CT262" s="283">
        <f t="shared" si="276"/>
        <v>74.745483037451322</v>
      </c>
      <c r="CU262" s="283">
        <f t="shared" si="233"/>
        <v>11.480461079589418</v>
      </c>
      <c r="CV262" s="283">
        <f t="shared" si="277"/>
        <v>24.14804610795894</v>
      </c>
      <c r="CW262" s="283">
        <f t="shared" si="278"/>
        <v>18.478920370736155</v>
      </c>
      <c r="CX262" s="283">
        <f t="shared" si="279"/>
        <v>0.84170478301370033</v>
      </c>
      <c r="CZ262" s="283">
        <f t="shared" si="234"/>
        <v>10624</v>
      </c>
      <c r="DA262" s="283">
        <f t="shared" si="235"/>
        <v>1.3915398431981735E+22</v>
      </c>
      <c r="DB262" s="283">
        <f t="shared" si="236"/>
        <v>1.2087413493590993E+22</v>
      </c>
      <c r="DC262" s="286">
        <f t="shared" si="280"/>
        <v>1.3098078343356301E+18</v>
      </c>
      <c r="DD262" s="286">
        <f t="shared" si="237"/>
        <v>1.1377459990202365E+18</v>
      </c>
      <c r="DE262" s="282">
        <f t="shared" si="281"/>
        <v>7.5869060599141944E-5</v>
      </c>
      <c r="DF262" s="282">
        <f t="shared" si="238"/>
        <v>6.2537885789102889E-5</v>
      </c>
      <c r="DG262" s="283">
        <f t="shared" si="282"/>
        <v>39.498317647193012</v>
      </c>
      <c r="DH262" s="283">
        <f t="shared" si="283"/>
        <v>9.8321419411881713E-5</v>
      </c>
      <c r="DL262" s="258">
        <v>44.615913391113281</v>
      </c>
      <c r="DM262" s="258">
        <v>9.9692277908325195</v>
      </c>
      <c r="DN262" s="258">
        <v>5024</v>
      </c>
      <c r="DO262" s="258">
        <v>1.7786967919913683E+22</v>
      </c>
      <c r="DP262" s="258">
        <v>8.2711850823179882E+21</v>
      </c>
      <c r="DR262" s="50">
        <v>25</v>
      </c>
      <c r="DS262" s="46">
        <v>4.5415700158710777E-2</v>
      </c>
      <c r="DT262" s="46">
        <v>3.44280307654743E-2</v>
      </c>
      <c r="DU262" s="46">
        <v>4.3218166280063482E-2</v>
      </c>
      <c r="DV262" s="51">
        <v>3.3207178610670247E-2</v>
      </c>
      <c r="DW262" s="287">
        <f t="shared" si="284"/>
        <v>5.6990131806255437E-2</v>
      </c>
      <c r="DX262" s="287">
        <f t="shared" si="239"/>
        <v>22.457941182766305</v>
      </c>
      <c r="DY262" s="281">
        <f t="shared" si="240"/>
        <v>37.135935214401428</v>
      </c>
      <c r="DZ262" s="287">
        <f t="shared" si="241"/>
        <v>37.164474893511454</v>
      </c>
      <c r="EA262" s="287">
        <f t="shared" si="242"/>
        <v>39.796087242181954</v>
      </c>
      <c r="EB262" s="287">
        <f t="shared" si="243"/>
        <v>39.069816899592432</v>
      </c>
      <c r="EC262" s="287">
        <f t="shared" si="244"/>
        <v>38.031645327158031</v>
      </c>
      <c r="ED262" s="287">
        <f t="shared" si="285"/>
        <v>-4.4780414550515815</v>
      </c>
      <c r="EE262" s="287">
        <f t="shared" si="245"/>
        <v>-2.631612348670501</v>
      </c>
      <c r="EF262" s="287">
        <f t="shared" si="246"/>
        <v>-1.9053420060809785</v>
      </c>
      <c r="EG262" s="287">
        <f t="shared" si="247"/>
        <v>-1.9053420060809785</v>
      </c>
      <c r="EH262" s="281">
        <f t="shared" si="286"/>
        <v>-2.6601520277805264</v>
      </c>
      <c r="EI262" s="281">
        <f t="shared" si="248"/>
        <v>-1.9338816851910039</v>
      </c>
      <c r="EJ262" s="281">
        <f t="shared" si="249"/>
        <v>-0.89571011275660339</v>
      </c>
    </row>
    <row r="263" spans="3:140" x14ac:dyDescent="0.25">
      <c r="C263" s="50">
        <f t="shared" si="250"/>
        <v>231</v>
      </c>
      <c r="D263" s="51">
        <v>5.2504100075914462</v>
      </c>
      <c r="E263" s="260">
        <f t="shared" si="251"/>
        <v>14.403864380811557</v>
      </c>
      <c r="F263" s="265">
        <f t="shared" si="252"/>
        <v>12.210436146530025</v>
      </c>
      <c r="G263" s="265">
        <f t="shared" si="253"/>
        <v>4.260991834975727E-3</v>
      </c>
      <c r="H263" s="50">
        <v>19.98858642578125</v>
      </c>
      <c r="I263" s="216">
        <v>39.470005035400391</v>
      </c>
      <c r="J263" s="50">
        <v>8448</v>
      </c>
      <c r="K263" s="46">
        <v>6</v>
      </c>
      <c r="L263" s="46">
        <v>1.1129321103933028E+22</v>
      </c>
      <c r="M263" s="46">
        <v>9.7244648141637949E+21</v>
      </c>
      <c r="N263" s="46">
        <v>132</v>
      </c>
      <c r="O263" s="46">
        <v>64</v>
      </c>
      <c r="P263" s="46">
        <v>0.26442043581761582</v>
      </c>
      <c r="Q263" s="46">
        <v>0.38802417139717998</v>
      </c>
      <c r="R263" s="46">
        <v>9.1060273796838564E-2</v>
      </c>
      <c r="S263" s="51"/>
      <c r="T263" s="315">
        <f t="shared" si="254"/>
        <v>55.72738864614842</v>
      </c>
      <c r="U263" s="315">
        <f t="shared" si="287"/>
        <v>0.11653345170395113</v>
      </c>
      <c r="V263" s="350">
        <f t="shared" si="255"/>
        <v>5.2166279162250594E-6</v>
      </c>
      <c r="W263" s="350">
        <f t="shared" si="222"/>
        <v>7.6551485834355269E-6</v>
      </c>
      <c r="X263" s="350">
        <f t="shared" si="256"/>
        <v>9.2636119656866869E-6</v>
      </c>
      <c r="Y263" s="360">
        <f t="shared" si="257"/>
        <v>55.636328372351578</v>
      </c>
      <c r="Z263" s="350">
        <f t="shared" si="258"/>
        <v>5.228787662675359E-6</v>
      </c>
      <c r="AA263" s="350">
        <f t="shared" si="259"/>
        <v>7.6468481238656435E-6</v>
      </c>
      <c r="AB263" s="350">
        <f t="shared" si="260"/>
        <v>5.228787662675359E-6</v>
      </c>
      <c r="AC263" s="350">
        <f t="shared" si="261"/>
        <v>7.6468481238656435E-6</v>
      </c>
      <c r="AD263" s="354">
        <f t="shared" si="223"/>
        <v>55.636328372351585</v>
      </c>
      <c r="AE263" s="354" t="str">
        <f t="shared" si="290"/>
        <v/>
      </c>
      <c r="AF263" s="354" t="str">
        <f t="shared" si="290"/>
        <v/>
      </c>
      <c r="AG263" s="354">
        <f t="shared" si="290"/>
        <v>55.636328372351585</v>
      </c>
      <c r="AH263" s="354" t="str">
        <f t="shared" si="290"/>
        <v/>
      </c>
      <c r="AI263" s="348">
        <f t="shared" si="288"/>
        <v>0.34639755465142485</v>
      </c>
      <c r="AJ263" s="355">
        <f t="shared" si="262"/>
        <v>9.2636119656866869E-6</v>
      </c>
      <c r="AK263" s="359">
        <f t="shared" si="263"/>
        <v>222.16582909754015</v>
      </c>
      <c r="AL263" s="355">
        <f t="shared" si="264"/>
        <v>-0.88341709024598458</v>
      </c>
      <c r="AM263" s="335">
        <f t="shared" si="265"/>
        <v>-21.796031947635161</v>
      </c>
      <c r="AN263" s="351">
        <f t="shared" si="224"/>
        <v>-0.58022840417512755</v>
      </c>
      <c r="AQ263" s="266">
        <f t="shared" si="225"/>
        <v>26.015641646054249</v>
      </c>
      <c r="AR263" s="283">
        <f t="shared" si="226"/>
        <v>12.264968090477844</v>
      </c>
      <c r="BL263" s="258">
        <v>0.76559484004974365</v>
      </c>
      <c r="BM263" s="260">
        <v>22.292354583740234</v>
      </c>
      <c r="BN263">
        <v>6.0468497276306152</v>
      </c>
      <c r="BO263" s="258">
        <v>1.9180320501327515</v>
      </c>
      <c r="BP263" s="258">
        <v>147.4744873046875</v>
      </c>
      <c r="BQ263" s="260">
        <v>77.185157775878906</v>
      </c>
      <c r="BR263" s="258">
        <v>35.596336364746094</v>
      </c>
      <c r="BT263" s="258">
        <v>46.369846343994141</v>
      </c>
      <c r="BU263" s="258">
        <v>23.804073333740234</v>
      </c>
      <c r="BV263" s="258">
        <v>4.1737699508666992</v>
      </c>
      <c r="BW263" s="258">
        <v>115.86683654785156</v>
      </c>
      <c r="BX263" s="258">
        <v>47.338611602783203</v>
      </c>
      <c r="BY263" s="258">
        <v>24.719615936279297</v>
      </c>
      <c r="BZ263" s="258">
        <v>3.7119708061218262</v>
      </c>
      <c r="CA263" s="258">
        <v>318.30319213867187</v>
      </c>
      <c r="CC263" s="283">
        <f t="shared" si="227"/>
        <v>19.98858642578125</v>
      </c>
      <c r="CD263" s="283">
        <f t="shared" si="228"/>
        <v>39.470005035400391</v>
      </c>
      <c r="CF263" s="283">
        <f t="shared" si="266"/>
        <v>26.015641646054249</v>
      </c>
      <c r="CG263" s="272">
        <f t="shared" si="229"/>
        <v>25.34246729776801</v>
      </c>
      <c r="CH263" s="283">
        <f t="shared" si="267"/>
        <v>18.497939934213569</v>
      </c>
      <c r="CI263" s="272">
        <f t="shared" si="230"/>
        <v>41.953365254665542</v>
      </c>
      <c r="CJ263" s="283">
        <f t="shared" si="268"/>
        <v>7.9080230446455929E-2</v>
      </c>
      <c r="CK263" s="283">
        <f t="shared" si="269"/>
        <v>18.440129945907191</v>
      </c>
      <c r="CL263" s="283">
        <f t="shared" si="270"/>
        <v>1.4612971593177031</v>
      </c>
      <c r="CM263" s="283">
        <f t="shared" si="271"/>
        <v>24.236666528315791</v>
      </c>
      <c r="CN263" s="283">
        <f t="shared" si="272"/>
        <v>1.4612971593177031</v>
      </c>
      <c r="CO263" s="283">
        <f t="shared" si="231"/>
        <v>88.476636849368788</v>
      </c>
      <c r="CP263" s="268">
        <f t="shared" si="232"/>
        <v>231</v>
      </c>
      <c r="CQ263" s="283">
        <f t="shared" si="273"/>
        <v>31.947663684936881</v>
      </c>
      <c r="CR263" s="283">
        <f t="shared" si="274"/>
        <v>27.705216704449157</v>
      </c>
      <c r="CS263" s="283">
        <f t="shared" si="275"/>
        <v>1.500134120251571</v>
      </c>
      <c r="CT263" s="283">
        <f t="shared" si="276"/>
        <v>76.667178718190797</v>
      </c>
      <c r="CU263" s="283">
        <f t="shared" si="233"/>
        <v>11.809458131178019</v>
      </c>
      <c r="CV263" s="283">
        <f t="shared" si="277"/>
        <v>24.280945813117803</v>
      </c>
      <c r="CW263" s="283">
        <f t="shared" si="278"/>
        <v>18.47856898056969</v>
      </c>
      <c r="CX263" s="283">
        <f t="shared" si="279"/>
        <v>0.8463275016805073</v>
      </c>
      <c r="CZ263" s="283">
        <f t="shared" si="234"/>
        <v>8448</v>
      </c>
      <c r="DA263" s="283">
        <f t="shared" si="235"/>
        <v>1.1129321103933028E+22</v>
      </c>
      <c r="DB263" s="283">
        <f t="shared" si="236"/>
        <v>9.7244648141637949E+21</v>
      </c>
      <c r="DC263" s="286">
        <f t="shared" si="280"/>
        <v>1.3173912291587392E+18</v>
      </c>
      <c r="DD263" s="286">
        <f t="shared" si="237"/>
        <v>1.1510966872826461E+18</v>
      </c>
      <c r="DE263" s="282">
        <f t="shared" si="281"/>
        <v>7.6274725219114154E-5</v>
      </c>
      <c r="DF263" s="282">
        <f t="shared" si="238"/>
        <v>6.3252064861493221E-5</v>
      </c>
      <c r="DG263" s="283">
        <f t="shared" si="282"/>
        <v>39.667776003094097</v>
      </c>
      <c r="DH263" s="283">
        <f t="shared" si="283"/>
        <v>9.9089138741306624E-5</v>
      </c>
      <c r="DL263" s="258">
        <v>44.313175201416016</v>
      </c>
      <c r="DM263" s="258">
        <v>11.698583602905273</v>
      </c>
      <c r="DN263" s="258">
        <v>5024</v>
      </c>
      <c r="DO263" s="258">
        <v>1.763708583729571E+22</v>
      </c>
      <c r="DP263" s="258">
        <v>8.2786791864488868E+21</v>
      </c>
      <c r="DR263" s="50">
        <v>24</v>
      </c>
      <c r="DS263" s="46">
        <v>4.3218166280063482E-2</v>
      </c>
      <c r="DT263" s="46">
        <v>3.2840922964229032E-2</v>
      </c>
      <c r="DU263" s="46">
        <v>4.1142717616896592E-2</v>
      </c>
      <c r="DV263" s="51">
        <v>3.1009644732022952E-2</v>
      </c>
      <c r="DW263" s="287">
        <f t="shared" si="284"/>
        <v>5.4280163206770496E-2</v>
      </c>
      <c r="DX263" s="287">
        <f t="shared" si="239"/>
        <v>21.390031467777785</v>
      </c>
      <c r="DY263" s="281">
        <f t="shared" si="240"/>
        <v>36.935533229814759</v>
      </c>
      <c r="DZ263" s="287">
        <f t="shared" si="241"/>
        <v>37.230729993363575</v>
      </c>
      <c r="EA263" s="287">
        <f t="shared" si="242"/>
        <v>39.780929712119573</v>
      </c>
      <c r="EB263" s="287">
        <f t="shared" si="243"/>
        <v>39.043203879403848</v>
      </c>
      <c r="EC263" s="287">
        <f t="shared" si="244"/>
        <v>37.986614517462563</v>
      </c>
      <c r="ED263" s="287">
        <f t="shared" si="285"/>
        <v>-4.4117863551994603</v>
      </c>
      <c r="EE263" s="287">
        <f t="shared" si="245"/>
        <v>-2.5501997187559979</v>
      </c>
      <c r="EF263" s="287">
        <f t="shared" si="246"/>
        <v>-1.8124738860402729</v>
      </c>
      <c r="EG263" s="287">
        <f t="shared" si="247"/>
        <v>-1.8124738860402729</v>
      </c>
      <c r="EH263" s="281">
        <f t="shared" si="286"/>
        <v>-2.8453964823048139</v>
      </c>
      <c r="EI263" s="281">
        <f t="shared" si="248"/>
        <v>-2.1076706495890889</v>
      </c>
      <c r="EJ263" s="281">
        <f t="shared" si="249"/>
        <v>-1.0510812876478042</v>
      </c>
    </row>
    <row r="264" spans="3:140" x14ac:dyDescent="0.25">
      <c r="C264" s="50">
        <f t="shared" si="250"/>
        <v>232</v>
      </c>
      <c r="D264" s="51">
        <v>7.7391045754007131</v>
      </c>
      <c r="E264" s="260">
        <f t="shared" si="251"/>
        <v>17.773814302912609</v>
      </c>
      <c r="F264" s="265">
        <f t="shared" si="252"/>
        <v>12.214643550435678</v>
      </c>
      <c r="G264" s="265">
        <f t="shared" si="253"/>
        <v>4.1530510304691815E-3</v>
      </c>
      <c r="H264" s="50">
        <v>19.682916641235352</v>
      </c>
      <c r="I264" s="216">
        <v>44.963253021240234</v>
      </c>
      <c r="J264" s="50">
        <v>9920</v>
      </c>
      <c r="K264" s="46">
        <v>6</v>
      </c>
      <c r="L264" s="46">
        <v>1.2746894657110076E+22</v>
      </c>
      <c r="M264" s="46">
        <v>1.1378355948898275E+22</v>
      </c>
      <c r="N264" s="46">
        <v>155</v>
      </c>
      <c r="O264" s="46">
        <v>64</v>
      </c>
      <c r="P264" s="46">
        <v>0.30116584264176283</v>
      </c>
      <c r="Q264" s="46">
        <v>0.45260330830739182</v>
      </c>
      <c r="R264" s="46">
        <v>0.25508828857725885</v>
      </c>
      <c r="S264" s="51"/>
      <c r="T264" s="315">
        <f t="shared" si="254"/>
        <v>56.35988985638302</v>
      </c>
      <c r="U264" s="315">
        <f t="shared" si="287"/>
        <v>0.63250121023460082</v>
      </c>
      <c r="V264" s="350">
        <f t="shared" si="255"/>
        <v>5.0599099906210154E-6</v>
      </c>
      <c r="W264" s="350">
        <f t="shared" si="222"/>
        <v>7.6042222497881698E-6</v>
      </c>
      <c r="X264" s="350">
        <f t="shared" si="256"/>
        <v>9.1338318978049851E-6</v>
      </c>
      <c r="Y264" s="360">
        <f t="shared" si="257"/>
        <v>56.104801567805758</v>
      </c>
      <c r="Z264" s="350">
        <f t="shared" si="258"/>
        <v>5.093714721395215E-6</v>
      </c>
      <c r="AA264" s="350">
        <f t="shared" si="259"/>
        <v>7.5816195812241522E-6</v>
      </c>
      <c r="AB264" s="350">
        <f t="shared" si="260"/>
        <v>5.093714721395215E-6</v>
      </c>
      <c r="AC264" s="350">
        <f t="shared" si="261"/>
        <v>7.5816195812241522E-6</v>
      </c>
      <c r="AD264" s="354">
        <f t="shared" si="223"/>
        <v>56.104801567805758</v>
      </c>
      <c r="AE264" s="354" t="str">
        <f t="shared" si="290"/>
        <v/>
      </c>
      <c r="AF264" s="354" t="str">
        <f t="shared" si="290"/>
        <v/>
      </c>
      <c r="AG264" s="354">
        <f t="shared" si="290"/>
        <v>56.104801567805758</v>
      </c>
      <c r="AH264" s="354" t="str">
        <f t="shared" si="290"/>
        <v/>
      </c>
      <c r="AI264" s="348">
        <f t="shared" si="288"/>
        <v>0.46847319545417321</v>
      </c>
      <c r="AJ264" s="355">
        <f t="shared" si="262"/>
        <v>9.1338318978049851E-6</v>
      </c>
      <c r="AK264" s="359">
        <f t="shared" si="263"/>
        <v>238.07864051797173</v>
      </c>
      <c r="AL264" s="355">
        <f t="shared" si="264"/>
        <v>0.60786405179717351</v>
      </c>
      <c r="AM264" s="335">
        <f t="shared" si="265"/>
        <v>-21.918578759470698</v>
      </c>
      <c r="AN264" s="351">
        <f t="shared" si="224"/>
        <v>-0.70277521601066284</v>
      </c>
      <c r="AQ264" s="266">
        <f t="shared" si="225"/>
        <v>25.881789064162856</v>
      </c>
      <c r="AR264" s="283">
        <f t="shared" si="226"/>
        <v>17.420695008131112</v>
      </c>
      <c r="BL264" s="258">
        <v>0.79693442583084106</v>
      </c>
      <c r="BM264" s="260">
        <v>42.354892730712891</v>
      </c>
      <c r="BN264">
        <v>5.5484075546264648</v>
      </c>
      <c r="BO264" s="258">
        <v>1.6589351892471313</v>
      </c>
      <c r="BP264" s="258">
        <v>144.79185485839844</v>
      </c>
      <c r="BQ264" s="260">
        <v>61.016372680664062</v>
      </c>
      <c r="BR264" s="258">
        <v>41.576053619384766</v>
      </c>
      <c r="BT264" s="258">
        <v>45.969451904296875</v>
      </c>
      <c r="BU264" s="258">
        <v>24.719615936279297</v>
      </c>
      <c r="BV264" s="258">
        <v>4.168642520904541</v>
      </c>
      <c r="BW264" s="258">
        <v>112.30640411376953</v>
      </c>
      <c r="BX264" s="258">
        <v>47.131580352783203</v>
      </c>
      <c r="BY264" s="258">
        <v>25.635156631469727</v>
      </c>
      <c r="BZ264" s="258">
        <v>3.688288688659668</v>
      </c>
      <c r="CA264" s="258">
        <v>313.62374877929687</v>
      </c>
      <c r="CC264" s="283">
        <f t="shared" si="227"/>
        <v>19.682916641235352</v>
      </c>
      <c r="CD264" s="283">
        <f t="shared" si="228"/>
        <v>44.963253021240234</v>
      </c>
      <c r="CF264" s="283">
        <f t="shared" si="266"/>
        <v>25.881789064162856</v>
      </c>
      <c r="CG264" s="272">
        <f t="shared" si="229"/>
        <v>25.342248614807623</v>
      </c>
      <c r="CH264" s="283">
        <f t="shared" si="267"/>
        <v>18.497474221026717</v>
      </c>
      <c r="CI264" s="272">
        <f t="shared" si="230"/>
        <v>42.378646340917783</v>
      </c>
      <c r="CJ264" s="283">
        <f t="shared" si="268"/>
        <v>7.9881866408224367E-2</v>
      </c>
      <c r="CK264" s="283">
        <f t="shared" si="269"/>
        <v>18.438488364586416</v>
      </c>
      <c r="CL264" s="283">
        <f t="shared" si="270"/>
        <v>1.4760417970231396</v>
      </c>
      <c r="CM264" s="283">
        <f t="shared" si="271"/>
        <v>24.235024946995015</v>
      </c>
      <c r="CN264" s="283">
        <f t="shared" si="272"/>
        <v>1.4760417970231396</v>
      </c>
      <c r="CO264" s="283">
        <f t="shared" si="231"/>
        <v>90.714087135727198</v>
      </c>
      <c r="CP264" s="268">
        <f t="shared" si="232"/>
        <v>232</v>
      </c>
      <c r="CQ264" s="283">
        <f t="shared" si="273"/>
        <v>32.271408713572718</v>
      </c>
      <c r="CR264" s="283">
        <f t="shared" si="274"/>
        <v>27.704949584399717</v>
      </c>
      <c r="CS264" s="283">
        <f t="shared" si="275"/>
        <v>1.5001718893130926</v>
      </c>
      <c r="CT264" s="283">
        <f t="shared" si="276"/>
        <v>78.576960373969484</v>
      </c>
      <c r="CU264" s="283">
        <f t="shared" si="233"/>
        <v>12.137126761757713</v>
      </c>
      <c r="CV264" s="283">
        <f t="shared" si="277"/>
        <v>24.41371267617577</v>
      </c>
      <c r="CW264" s="283">
        <f t="shared" si="278"/>
        <v>18.477891380152581</v>
      </c>
      <c r="CX264" s="283">
        <f t="shared" si="279"/>
        <v>0.8509304911865373</v>
      </c>
      <c r="CZ264" s="283">
        <f t="shared" si="234"/>
        <v>9920</v>
      </c>
      <c r="DA264" s="283">
        <f t="shared" si="235"/>
        <v>1.2746894657110076E+22</v>
      </c>
      <c r="DB264" s="283">
        <f t="shared" si="236"/>
        <v>1.1378355948898275E+22</v>
      </c>
      <c r="DC264" s="286">
        <f t="shared" si="280"/>
        <v>1.2849692194667415E+18</v>
      </c>
      <c r="DD264" s="286">
        <f t="shared" si="237"/>
        <v>1.1470116883970035E+18</v>
      </c>
      <c r="DE264" s="282">
        <f t="shared" si="281"/>
        <v>7.4540348657266213E-5</v>
      </c>
      <c r="DF264" s="282">
        <f t="shared" si="238"/>
        <v>6.3033542740571701E-5</v>
      </c>
      <c r="DG264" s="283">
        <f t="shared" si="282"/>
        <v>40.218857262022404</v>
      </c>
      <c r="DH264" s="283">
        <f t="shared" si="283"/>
        <v>9.7619112310931661E-5</v>
      </c>
      <c r="DL264" s="258">
        <v>44.158878326416016</v>
      </c>
      <c r="DM264" s="258">
        <v>11.800310134887695</v>
      </c>
      <c r="DN264" s="258">
        <v>5024</v>
      </c>
      <c r="DO264" s="258">
        <v>1.7574827126054399E+22</v>
      </c>
      <c r="DP264" s="258">
        <v>8.2515851176679456E+21</v>
      </c>
      <c r="DR264" s="50">
        <v>23</v>
      </c>
      <c r="DS264" s="46">
        <v>4.1020632401416186E-2</v>
      </c>
      <c r="DT264" s="46">
        <v>3.1253815162983763E-2</v>
      </c>
      <c r="DU264" s="46">
        <v>3.9677695031131728E-2</v>
      </c>
      <c r="DV264" s="51">
        <v>2.9056281284336467E-2</v>
      </c>
      <c r="DW264" s="287">
        <f t="shared" si="284"/>
        <v>5.1570274818485008E-2</v>
      </c>
      <c r="DX264" s="287">
        <f t="shared" si="239"/>
        <v>20.322153361391361</v>
      </c>
      <c r="DY264" s="281">
        <f t="shared" si="240"/>
        <v>36.725102794093829</v>
      </c>
      <c r="DZ264" s="287">
        <f t="shared" si="241"/>
        <v>37.30394827798343</v>
      </c>
      <c r="EA264" s="287">
        <f t="shared" si="242"/>
        <v>39.765704737710585</v>
      </c>
      <c r="EB264" s="287">
        <f t="shared" si="243"/>
        <v>39.016445056507237</v>
      </c>
      <c r="EC264" s="287">
        <f t="shared" si="244"/>
        <v>37.941303992453875</v>
      </c>
      <c r="ED264" s="287">
        <f t="shared" si="285"/>
        <v>-4.3385680705796048</v>
      </c>
      <c r="EE264" s="287">
        <f t="shared" si="245"/>
        <v>-2.4617564597271553</v>
      </c>
      <c r="EF264" s="287">
        <f t="shared" si="246"/>
        <v>-1.712496778523807</v>
      </c>
      <c r="EG264" s="287">
        <f t="shared" si="247"/>
        <v>-1.712496778523807</v>
      </c>
      <c r="EH264" s="281">
        <f t="shared" si="286"/>
        <v>-3.0406019436167568</v>
      </c>
      <c r="EI264" s="281">
        <f t="shared" si="248"/>
        <v>-2.2913422624134085</v>
      </c>
      <c r="EJ264" s="281">
        <f t="shared" si="249"/>
        <v>-1.2162011983600465</v>
      </c>
    </row>
    <row r="265" spans="3:140" x14ac:dyDescent="0.25">
      <c r="C265" s="50">
        <f t="shared" si="250"/>
        <v>233</v>
      </c>
      <c r="D265" s="51">
        <v>5.9182157305394787</v>
      </c>
      <c r="E265" s="260">
        <f t="shared" si="251"/>
        <v>15.443815839930101</v>
      </c>
      <c r="F265" s="265">
        <f t="shared" si="252"/>
        <v>12.218740729241619</v>
      </c>
      <c r="G265" s="265">
        <f t="shared" si="253"/>
        <v>4.0405522136259054E-3</v>
      </c>
      <c r="H265" s="50">
        <v>19.696590423583984</v>
      </c>
      <c r="I265" s="216">
        <v>45.777065277099609</v>
      </c>
      <c r="J265" s="50">
        <v>8832</v>
      </c>
      <c r="K265" s="46">
        <v>6</v>
      </c>
      <c r="L265" s="46">
        <v>1.2036684173320294E+22</v>
      </c>
      <c r="M265" s="46">
        <v>1.0691780716598252E+22</v>
      </c>
      <c r="N265" s="46">
        <v>138</v>
      </c>
      <c r="O265" s="46">
        <v>64</v>
      </c>
      <c r="P265" s="46">
        <v>0.27003601294024293</v>
      </c>
      <c r="Q265" s="46">
        <v>0.40694622474516268</v>
      </c>
      <c r="R265" s="46">
        <v>0.13728985237286906</v>
      </c>
      <c r="S265" s="51"/>
      <c r="T265" s="315">
        <f t="shared" si="254"/>
        <v>56.433067863834012</v>
      </c>
      <c r="U265" s="315">
        <f t="shared" si="287"/>
        <v>7.3178007450991345E-2</v>
      </c>
      <c r="V265" s="350">
        <f t="shared" si="255"/>
        <v>5.0957882876706476E-6</v>
      </c>
      <c r="W265" s="350">
        <f t="shared" si="222"/>
        <v>7.6793898087477861E-6</v>
      </c>
      <c r="X265" s="350">
        <f t="shared" si="256"/>
        <v>9.2162945974757504E-6</v>
      </c>
      <c r="Y265" s="360">
        <f t="shared" si="257"/>
        <v>56.295778011461145</v>
      </c>
      <c r="Z265" s="350">
        <f t="shared" si="258"/>
        <v>5.1141746874515552E-6</v>
      </c>
      <c r="AA265" s="350">
        <f t="shared" si="259"/>
        <v>7.6671574506912598E-6</v>
      </c>
      <c r="AB265" s="350">
        <f t="shared" si="260"/>
        <v>5.1141746874515552E-6</v>
      </c>
      <c r="AC265" s="350">
        <f t="shared" si="261"/>
        <v>7.6671574506912598E-6</v>
      </c>
      <c r="AD265" s="354">
        <f t="shared" si="223"/>
        <v>56.295778011461152</v>
      </c>
      <c r="AE265" s="354" t="str">
        <f t="shared" si="290"/>
        <v/>
      </c>
      <c r="AF265" s="354" t="str">
        <f t="shared" si="290"/>
        <v/>
      </c>
      <c r="AG265" s="354">
        <f t="shared" si="290"/>
        <v>56.295778011461152</v>
      </c>
      <c r="AH265" s="354" t="str">
        <f t="shared" si="290"/>
        <v/>
      </c>
      <c r="AI265" s="348">
        <f t="shared" si="288"/>
        <v>0.19097644365539423</v>
      </c>
      <c r="AJ265" s="355">
        <f t="shared" si="262"/>
        <v>9.2162945974757504E-6</v>
      </c>
      <c r="AK265" s="359">
        <f t="shared" si="263"/>
        <v>244.56561173237992</v>
      </c>
      <c r="AL265" s="355">
        <f t="shared" si="264"/>
        <v>1.1565611732379921</v>
      </c>
      <c r="AM265" s="335">
        <f t="shared" si="265"/>
        <v>-21.840512079069363</v>
      </c>
      <c r="AN265" s="351">
        <f t="shared" si="224"/>
        <v>-0.62470853560932837</v>
      </c>
      <c r="AQ265" s="266">
        <f t="shared" si="225"/>
        <v>25.887821083253041</v>
      </c>
      <c r="AR265" s="283">
        <f t="shared" si="226"/>
        <v>17.896986195803912</v>
      </c>
      <c r="BL265" s="258">
        <v>1.1654144525527954</v>
      </c>
      <c r="BM265" s="260">
        <v>26.75054931640625</v>
      </c>
      <c r="BN265">
        <v>5.0773768424987793</v>
      </c>
      <c r="BO265" s="258">
        <v>2.5374946594238281</v>
      </c>
      <c r="BP265" s="258">
        <v>142.86698913574219</v>
      </c>
      <c r="BQ265" s="260">
        <v>28.788629531860352</v>
      </c>
      <c r="BR265" s="258">
        <v>14.087496757507324</v>
      </c>
      <c r="BT265" s="258">
        <v>45.742885589599609</v>
      </c>
      <c r="BU265" s="258">
        <v>25.024795532226563</v>
      </c>
      <c r="BV265" s="258">
        <v>4.1798734664916992</v>
      </c>
      <c r="BW265" s="258">
        <v>113.83230590820312</v>
      </c>
      <c r="BX265" s="258">
        <v>46.973373413085937</v>
      </c>
      <c r="BY265" s="258">
        <v>25.228248596191406</v>
      </c>
      <c r="BZ265" s="258">
        <v>3.6182193756103516</v>
      </c>
      <c r="CA265" s="258">
        <v>313.52203369140625</v>
      </c>
      <c r="CC265" s="283">
        <f t="shared" si="227"/>
        <v>19.696590423583984</v>
      </c>
      <c r="CD265" s="283">
        <f t="shared" si="228"/>
        <v>45.777065277099609</v>
      </c>
      <c r="CF265" s="283">
        <f t="shared" si="266"/>
        <v>25.887821083253041</v>
      </c>
      <c r="CG265" s="272">
        <f t="shared" si="229"/>
        <v>25.341871887239737</v>
      </c>
      <c r="CH265" s="283">
        <f t="shared" si="267"/>
        <v>18.496671959238054</v>
      </c>
      <c r="CI265" s="272">
        <f t="shared" si="230"/>
        <v>42.802363644042742</v>
      </c>
      <c r="CJ265" s="283">
        <f t="shared" si="268"/>
        <v>8.0680554708242119E-2</v>
      </c>
      <c r="CK265" s="283">
        <f t="shared" si="269"/>
        <v>18.436503934312334</v>
      </c>
      <c r="CL265" s="283">
        <f t="shared" si="270"/>
        <v>1.4907032728712784</v>
      </c>
      <c r="CM265" s="283">
        <f t="shared" si="271"/>
        <v>24.233040516720934</v>
      </c>
      <c r="CN265" s="283">
        <f t="shared" si="272"/>
        <v>1.4907032728712784</v>
      </c>
      <c r="CO265" s="283">
        <f t="shared" si="231"/>
        <v>92.938197929539456</v>
      </c>
      <c r="CP265" s="268">
        <f t="shared" si="232"/>
        <v>233</v>
      </c>
      <c r="CQ265" s="283">
        <f t="shared" si="273"/>
        <v>32.593819792953944</v>
      </c>
      <c r="CR265" s="283">
        <f t="shared" si="274"/>
        <v>27.704561440524522</v>
      </c>
      <c r="CS265" s="283">
        <f t="shared" si="275"/>
        <v>1.5002369567255371</v>
      </c>
      <c r="CT265" s="283">
        <f t="shared" si="276"/>
        <v>80.474820971803211</v>
      </c>
      <c r="CU265" s="283">
        <f t="shared" si="233"/>
        <v>12.463376957736216</v>
      </c>
      <c r="CV265" s="283">
        <f t="shared" si="277"/>
        <v>24.546337695773623</v>
      </c>
      <c r="CW265" s="283">
        <f t="shared" si="278"/>
        <v>18.476876673507579</v>
      </c>
      <c r="CX265" s="283">
        <f t="shared" si="279"/>
        <v>0.85551268819036608</v>
      </c>
      <c r="CZ265" s="283">
        <f t="shared" si="234"/>
        <v>8832</v>
      </c>
      <c r="DA265" s="283">
        <f t="shared" si="235"/>
        <v>1.2036684173320294E+22</v>
      </c>
      <c r="DB265" s="283">
        <f t="shared" si="236"/>
        <v>1.0691780716598252E+22</v>
      </c>
      <c r="DC265" s="286">
        <f t="shared" si="280"/>
        <v>1.3628492044067361E+18</v>
      </c>
      <c r="DD265" s="286">
        <f t="shared" si="237"/>
        <v>1.210572997803244E+18</v>
      </c>
      <c r="DE265" s="282">
        <f t="shared" si="281"/>
        <v>7.8706445139259927E-5</v>
      </c>
      <c r="DF265" s="282">
        <f t="shared" si="238"/>
        <v>6.6433678830894253E-5</v>
      </c>
      <c r="DG265" s="283">
        <f t="shared" si="282"/>
        <v>40.166678072738286</v>
      </c>
      <c r="DH265" s="283">
        <f t="shared" si="283"/>
        <v>1.0299581636875227E-4</v>
      </c>
      <c r="DL265" s="258">
        <v>43.97918701171875</v>
      </c>
      <c r="DM265" s="258">
        <v>10.579588890075684</v>
      </c>
      <c r="DN265" s="258">
        <v>5280</v>
      </c>
      <c r="DO265" s="258">
        <v>1.7521791927589578E+22</v>
      </c>
      <c r="DP265" s="258">
        <v>8.5862256905899968E+21</v>
      </c>
      <c r="DR265" s="50">
        <v>22</v>
      </c>
      <c r="DS265" s="46">
        <v>3.9677695031131728E-2</v>
      </c>
      <c r="DT265" s="46">
        <v>2.9422536930777683E-2</v>
      </c>
      <c r="DU265" s="46">
        <v>3.7113905506043217E-2</v>
      </c>
      <c r="DV265" s="51">
        <v>2.7469173483091198E-2</v>
      </c>
      <c r="DW265" s="287">
        <f t="shared" si="284"/>
        <v>4.9396408396020774E-2</v>
      </c>
      <c r="DX265" s="287">
        <f t="shared" si="239"/>
        <v>19.465503925645823</v>
      </c>
      <c r="DY265" s="281">
        <f t="shared" si="240"/>
        <v>36.50425233133366</v>
      </c>
      <c r="DZ265" s="287">
        <f t="shared" si="241"/>
        <v>36.558356685201282</v>
      </c>
      <c r="EA265" s="287">
        <f t="shared" si="242"/>
        <v>39.750412318954993</v>
      </c>
      <c r="EB265" s="287">
        <f t="shared" si="243"/>
        <v>38.989540430902608</v>
      </c>
      <c r="EC265" s="287">
        <f t="shared" si="244"/>
        <v>37.895713752131961</v>
      </c>
      <c r="ED265" s="287">
        <f t="shared" si="285"/>
        <v>-5.0841596633617527</v>
      </c>
      <c r="EE265" s="287">
        <f t="shared" si="245"/>
        <v>-3.1920556337537107</v>
      </c>
      <c r="EF265" s="287">
        <f t="shared" si="246"/>
        <v>-2.4311837457013254</v>
      </c>
      <c r="EG265" s="287">
        <f t="shared" si="247"/>
        <v>-2.4311837457013254</v>
      </c>
      <c r="EH265" s="281">
        <f t="shared" si="286"/>
        <v>-3.2461599876213327</v>
      </c>
      <c r="EI265" s="281">
        <f t="shared" si="248"/>
        <v>-2.4852880995689475</v>
      </c>
      <c r="EJ265" s="281">
        <f t="shared" si="249"/>
        <v>-1.3914614207983007</v>
      </c>
    </row>
    <row r="266" spans="3:140" x14ac:dyDescent="0.25">
      <c r="C266" s="50">
        <f t="shared" si="250"/>
        <v>234</v>
      </c>
      <c r="D266" s="51">
        <v>6.7520351729683439</v>
      </c>
      <c r="E266" s="260">
        <f t="shared" si="251"/>
        <v>16.58869391934924</v>
      </c>
      <c r="F266" s="265">
        <f t="shared" si="252"/>
        <v>12.22272315684738</v>
      </c>
      <c r="G266" s="265">
        <f t="shared" si="253"/>
        <v>3.9235593852099205E-3</v>
      </c>
      <c r="H266" s="50">
        <v>19.695613861083984</v>
      </c>
      <c r="I266" s="216">
        <v>41.097633361816406</v>
      </c>
      <c r="J266" s="50">
        <v>10752</v>
      </c>
      <c r="K266" s="46">
        <v>6</v>
      </c>
      <c r="L266" s="46">
        <v>1.3915398431981735E+22</v>
      </c>
      <c r="M266" s="46">
        <v>1.2240754393500151E+22</v>
      </c>
      <c r="N266" s="46">
        <v>168</v>
      </c>
      <c r="O266" s="46">
        <v>64</v>
      </c>
      <c r="P266" s="46">
        <v>0.33052554477201979</v>
      </c>
      <c r="Q266" s="46">
        <v>0.48873832631386194</v>
      </c>
      <c r="R266" s="46">
        <v>0.3320177980870046</v>
      </c>
      <c r="S266" s="51"/>
      <c r="T266" s="315">
        <f t="shared" si="254"/>
        <v>55.930169160228544</v>
      </c>
      <c r="U266" s="315">
        <f t="shared" si="287"/>
        <v>-0.50289870360546729</v>
      </c>
      <c r="V266" s="350">
        <f t="shared" si="255"/>
        <v>5.1234738462924698E-6</v>
      </c>
      <c r="W266" s="350">
        <f t="shared" si="222"/>
        <v>7.5759289173155676E-6</v>
      </c>
      <c r="X266" s="350">
        <f t="shared" si="256"/>
        <v>9.1457467280622405E-6</v>
      </c>
      <c r="Y266" s="360">
        <f t="shared" si="257"/>
        <v>55.598151362141543</v>
      </c>
      <c r="Z266" s="350">
        <f t="shared" si="258"/>
        <v>5.1672885996629916E-6</v>
      </c>
      <c r="AA266" s="350">
        <f t="shared" si="259"/>
        <v>7.546112359463915E-6</v>
      </c>
      <c r="AB266" s="350">
        <f t="shared" si="260"/>
        <v>5.1672885996629916E-6</v>
      </c>
      <c r="AC266" s="350">
        <f t="shared" si="261"/>
        <v>7.546112359463915E-6</v>
      </c>
      <c r="AD266" s="354">
        <f t="shared" si="223"/>
        <v>55.598151362141543</v>
      </c>
      <c r="AE266" s="354" t="str">
        <f t="shared" si="290"/>
        <v/>
      </c>
      <c r="AF266" s="354" t="str">
        <f t="shared" si="290"/>
        <v/>
      </c>
      <c r="AG266" s="354">
        <f t="shared" si="290"/>
        <v>55.598151362141543</v>
      </c>
      <c r="AH266" s="354" t="str">
        <f t="shared" si="290"/>
        <v/>
      </c>
      <c r="AI266" s="348">
        <f t="shared" si="288"/>
        <v>-0.69762664931960927</v>
      </c>
      <c r="AJ266" s="355">
        <f t="shared" si="262"/>
        <v>9.1457467280622405E-6</v>
      </c>
      <c r="AK266" s="359">
        <f t="shared" si="263"/>
        <v>220.86905572829892</v>
      </c>
      <c r="AL266" s="355">
        <f t="shared" si="264"/>
        <v>-1.3130944271701082</v>
      </c>
      <c r="AM266" s="335">
        <f t="shared" si="265"/>
        <v>-21.907255641203555</v>
      </c>
      <c r="AN266" s="351">
        <f t="shared" si="224"/>
        <v>-0.6914520977435219</v>
      </c>
      <c r="AQ266" s="266">
        <f t="shared" si="225"/>
        <v>25.887390423722533</v>
      </c>
      <c r="AR266" s="283">
        <f t="shared" si="226"/>
        <v>12.880033212334133</v>
      </c>
      <c r="BL266" s="258">
        <v>0.38734301924705505</v>
      </c>
      <c r="BM266" s="260">
        <v>24.350971221923828</v>
      </c>
      <c r="BN266">
        <v>4.5557646751403809</v>
      </c>
      <c r="BO266" s="258">
        <v>2.8898324966430664</v>
      </c>
      <c r="BP266" s="258">
        <v>140.01280212402344</v>
      </c>
      <c r="BQ266" s="260">
        <v>63.287193298339844</v>
      </c>
      <c r="BR266" s="258">
        <v>38.564937591552734</v>
      </c>
      <c r="BT266" s="258">
        <v>45.512413024902344</v>
      </c>
      <c r="BU266" s="258">
        <v>25.329977035522461</v>
      </c>
      <c r="BV266" s="258">
        <v>4.142885684967041</v>
      </c>
      <c r="BW266" s="258">
        <v>115.56166076660156</v>
      </c>
      <c r="BX266" s="258">
        <v>46.877670288085938</v>
      </c>
      <c r="BY266" s="258">
        <v>25.83860969543457</v>
      </c>
      <c r="BZ266" s="258">
        <v>3.690730094909668</v>
      </c>
      <c r="CA266" s="258">
        <v>314.43759155273438</v>
      </c>
      <c r="CC266" s="283">
        <f t="shared" si="227"/>
        <v>19.695613861083984</v>
      </c>
      <c r="CD266" s="283">
        <f t="shared" si="228"/>
        <v>41.097633361816406</v>
      </c>
      <c r="CF266" s="283">
        <f t="shared" si="266"/>
        <v>25.887390423722533</v>
      </c>
      <c r="CG266" s="272">
        <f t="shared" si="229"/>
        <v>25.341332038340941</v>
      </c>
      <c r="CH266" s="283">
        <f t="shared" si="267"/>
        <v>18.495522382383811</v>
      </c>
      <c r="CI266" s="272">
        <f t="shared" si="230"/>
        <v>43.224515937565556</v>
      </c>
      <c r="CJ266" s="283">
        <f t="shared" si="268"/>
        <v>8.1476293034658531E-2</v>
      </c>
      <c r="CK266" s="283">
        <f t="shared" si="269"/>
        <v>18.434166124420937</v>
      </c>
      <c r="CL266" s="283">
        <f t="shared" si="270"/>
        <v>1.5052798724862364</v>
      </c>
      <c r="CM266" s="283">
        <f t="shared" si="271"/>
        <v>24.230702706829536</v>
      </c>
      <c r="CN266" s="283">
        <f t="shared" si="272"/>
        <v>1.5052798724862364</v>
      </c>
      <c r="CO266" s="283">
        <f t="shared" si="231"/>
        <v>95.148872195800152</v>
      </c>
      <c r="CP266" s="268">
        <f t="shared" si="232"/>
        <v>234</v>
      </c>
      <c r="CQ266" s="283">
        <f t="shared" si="273"/>
        <v>32.914887219580017</v>
      </c>
      <c r="CR266" s="283">
        <f t="shared" si="274"/>
        <v>27.704048418141532</v>
      </c>
      <c r="CS266" s="283">
        <f t="shared" si="275"/>
        <v>1.5003302029526875</v>
      </c>
      <c r="CT266" s="283">
        <f t="shared" si="276"/>
        <v>82.360753765702725</v>
      </c>
      <c r="CU266" s="283">
        <f t="shared" si="233"/>
        <v>12.788118430097427</v>
      </c>
      <c r="CV266" s="283">
        <f t="shared" si="277"/>
        <v>24.678811843009743</v>
      </c>
      <c r="CW266" s="283">
        <f t="shared" si="278"/>
        <v>18.475514135937274</v>
      </c>
      <c r="CX266" s="283">
        <f t="shared" si="279"/>
        <v>0.86007302599401436</v>
      </c>
      <c r="CZ266" s="283">
        <f t="shared" si="234"/>
        <v>10752</v>
      </c>
      <c r="DA266" s="283">
        <f t="shared" si="235"/>
        <v>1.3915398431981735E+22</v>
      </c>
      <c r="DB266" s="283">
        <f t="shared" si="236"/>
        <v>1.2240754393500151E+22</v>
      </c>
      <c r="DC266" s="286">
        <f t="shared" si="280"/>
        <v>1.2942148839268726E+18</v>
      </c>
      <c r="DD266" s="286">
        <f t="shared" si="237"/>
        <v>1.1384630202288087E+18</v>
      </c>
      <c r="DE266" s="282">
        <f t="shared" si="281"/>
        <v>7.503493439981257E-5</v>
      </c>
      <c r="DF266" s="282">
        <f t="shared" si="238"/>
        <v>6.2576241979552192E-5</v>
      </c>
      <c r="DG266" s="283">
        <f t="shared" si="282"/>
        <v>39.826803287001802</v>
      </c>
      <c r="DH266" s="283">
        <f t="shared" si="283"/>
        <v>9.7703773932574612E-5</v>
      </c>
      <c r="DL266" s="258">
        <v>43.785823822021484</v>
      </c>
      <c r="DM266" s="258">
        <v>11.29167652130127</v>
      </c>
      <c r="DN266" s="258">
        <v>5280</v>
      </c>
      <c r="DO266" s="258">
        <v>1.8323084600047202E+22</v>
      </c>
      <c r="DP266" s="258">
        <v>8.5804609951046901E+21</v>
      </c>
      <c r="DR266" s="50">
        <v>21</v>
      </c>
      <c r="DS266" s="46">
        <v>3.7480161152484433E-2</v>
      </c>
      <c r="DT266" s="46">
        <v>2.7835429129532414E-2</v>
      </c>
      <c r="DU266" s="46">
        <v>3.5038456842876327E-2</v>
      </c>
      <c r="DV266" s="51">
        <v>2.588206568184593E-2</v>
      </c>
      <c r="DW266" s="287">
        <f t="shared" si="284"/>
        <v>4.6685903598853315E-2</v>
      </c>
      <c r="DX266" s="287">
        <f t="shared" si="239"/>
        <v>18.397382912742479</v>
      </c>
      <c r="DY266" s="281">
        <f t="shared" si="240"/>
        <v>36.272579709429642</v>
      </c>
      <c r="DZ266" s="287">
        <f t="shared" si="241"/>
        <v>36.600201930794</v>
      </c>
      <c r="EA266" s="287">
        <f t="shared" si="242"/>
        <v>39.735052455852795</v>
      </c>
      <c r="EB266" s="287">
        <f t="shared" si="243"/>
        <v>38.962490002589952</v>
      </c>
      <c r="EC266" s="287">
        <f t="shared" si="244"/>
        <v>37.849843796496828</v>
      </c>
      <c r="ED266" s="287">
        <f t="shared" si="285"/>
        <v>-5.0423144177690347</v>
      </c>
      <c r="EE266" s="287">
        <f t="shared" si="245"/>
        <v>-3.1348505250587948</v>
      </c>
      <c r="EF266" s="287">
        <f t="shared" si="246"/>
        <v>-2.3622880717959518</v>
      </c>
      <c r="EG266" s="287">
        <f t="shared" si="247"/>
        <v>-2.3622880717959518</v>
      </c>
      <c r="EH266" s="281">
        <f t="shared" si="286"/>
        <v>-3.4624727464231526</v>
      </c>
      <c r="EI266" s="281">
        <f t="shared" si="248"/>
        <v>-2.6899102931603096</v>
      </c>
      <c r="EJ266" s="281">
        <f t="shared" si="249"/>
        <v>-1.577264087067185</v>
      </c>
    </row>
    <row r="267" spans="3:140" x14ac:dyDescent="0.25">
      <c r="C267" s="50">
        <f t="shared" si="250"/>
        <v>235</v>
      </c>
      <c r="D267" s="51">
        <v>3.4054288234196783</v>
      </c>
      <c r="E267" s="260">
        <f t="shared" si="251"/>
        <v>10.643436151223746</v>
      </c>
      <c r="F267" s="265">
        <f t="shared" si="252"/>
        <v>12.226586371681364</v>
      </c>
      <c r="G267" s="265">
        <f t="shared" si="253"/>
        <v>3.8021375992657669E-3</v>
      </c>
      <c r="H267" s="50">
        <v>19.531547546386719</v>
      </c>
      <c r="I267" s="216">
        <v>42.62353515625</v>
      </c>
      <c r="J267" s="50">
        <v>10752</v>
      </c>
      <c r="K267" s="46">
        <v>6</v>
      </c>
      <c r="L267" s="46">
        <v>1.3764939879815229E+22</v>
      </c>
      <c r="M267" s="46">
        <v>1.2175613334516186E+22</v>
      </c>
      <c r="N267" s="46">
        <v>168</v>
      </c>
      <c r="O267" s="46">
        <v>64</v>
      </c>
      <c r="P267" s="46">
        <v>0.32637490081181714</v>
      </c>
      <c r="Q267" s="46">
        <v>0.48550326558017459</v>
      </c>
      <c r="R267" s="46">
        <v>0.3320177980870046</v>
      </c>
      <c r="S267" s="51"/>
      <c r="T267" s="315">
        <f t="shared" si="254"/>
        <v>56.089412128849261</v>
      </c>
      <c r="U267" s="315">
        <f t="shared" si="287"/>
        <v>0.15924296862071685</v>
      </c>
      <c r="V267" s="350">
        <f t="shared" si="255"/>
        <v>5.0591347472069864E-6</v>
      </c>
      <c r="W267" s="350">
        <f t="shared" si="222"/>
        <v>7.5257822665577651E-6</v>
      </c>
      <c r="X267" s="350">
        <f t="shared" si="256"/>
        <v>9.06819955195255E-6</v>
      </c>
      <c r="Y267" s="360">
        <f t="shared" si="257"/>
        <v>55.75739433076226</v>
      </c>
      <c r="Z267" s="350">
        <f t="shared" si="258"/>
        <v>5.1026599924463017E-6</v>
      </c>
      <c r="AA267" s="350">
        <f t="shared" si="259"/>
        <v>7.496339381025938E-6</v>
      </c>
      <c r="AB267" s="350">
        <f t="shared" si="260"/>
        <v>5.1026599924463017E-6</v>
      </c>
      <c r="AC267" s="350">
        <f t="shared" si="261"/>
        <v>7.496339381025938E-6</v>
      </c>
      <c r="AD267" s="354">
        <f t="shared" si="223"/>
        <v>55.75739433076226</v>
      </c>
      <c r="AE267" s="354" t="str">
        <f t="shared" si="290"/>
        <v/>
      </c>
      <c r="AF267" s="354" t="str">
        <f t="shared" si="290"/>
        <v/>
      </c>
      <c r="AG267" s="354">
        <f t="shared" si="290"/>
        <v>55.75739433076226</v>
      </c>
      <c r="AH267" s="354" t="str">
        <f t="shared" si="290"/>
        <v/>
      </c>
      <c r="AI267" s="348">
        <f t="shared" si="288"/>
        <v>0.15924296862071685</v>
      </c>
      <c r="AJ267" s="355">
        <f t="shared" si="262"/>
        <v>9.06819955195255E-6</v>
      </c>
      <c r="AK267" s="359">
        <f t="shared" si="263"/>
        <v>226.27812364142574</v>
      </c>
      <c r="AL267" s="355">
        <f t="shared" si="264"/>
        <v>-0.87218763585742631</v>
      </c>
      <c r="AM267" s="335">
        <f t="shared" si="265"/>
        <v>-21.981217678097007</v>
      </c>
      <c r="AN267" s="351">
        <f t="shared" si="224"/>
        <v>-0.76541413463697228</v>
      </c>
      <c r="AQ267" s="266">
        <f t="shared" si="225"/>
        <v>25.814733103575414</v>
      </c>
      <c r="AR267" s="283">
        <f t="shared" si="226"/>
        <v>14.068413938581166</v>
      </c>
      <c r="BL267" s="258">
        <v>0.89792835712432861</v>
      </c>
      <c r="BM267" s="260">
        <v>22.2769775390625</v>
      </c>
      <c r="BN267">
        <v>5.5693001747131348</v>
      </c>
      <c r="BO267" s="258">
        <v>1.6757692098617554</v>
      </c>
      <c r="BP267" s="258">
        <v>137.92433166503906</v>
      </c>
      <c r="BQ267" s="260">
        <v>43.829757690429688</v>
      </c>
      <c r="BR267" s="258">
        <v>26.848905563354492</v>
      </c>
      <c r="BT267" s="258">
        <v>45.401084899902344</v>
      </c>
      <c r="BU267" s="258">
        <v>24.617889404296875</v>
      </c>
      <c r="BV267" s="258">
        <v>4.1063857078552246</v>
      </c>
      <c r="BW267" s="258">
        <v>108.13560485839844</v>
      </c>
      <c r="BX267" s="258">
        <v>46.697978973388672</v>
      </c>
      <c r="BY267" s="258">
        <v>24.414434432983398</v>
      </c>
      <c r="BZ267" s="258">
        <v>3.6548409461975098</v>
      </c>
      <c r="CA267" s="258">
        <v>312.60650634765625</v>
      </c>
      <c r="CC267" s="283">
        <f t="shared" si="227"/>
        <v>19.531547546386719</v>
      </c>
      <c r="CD267" s="283">
        <f t="shared" si="228"/>
        <v>42.62353515625</v>
      </c>
      <c r="CF267" s="283">
        <f t="shared" si="266"/>
        <v>25.814733103575414</v>
      </c>
      <c r="CG267" s="272">
        <f t="shared" si="229"/>
        <v>25.340624063395648</v>
      </c>
      <c r="CH267" s="283">
        <f t="shared" si="267"/>
        <v>18.494014899171955</v>
      </c>
      <c r="CI267" s="272">
        <f t="shared" si="230"/>
        <v>43.64510211759108</v>
      </c>
      <c r="CJ267" s="283">
        <f t="shared" si="268"/>
        <v>8.2269079306680273E-2</v>
      </c>
      <c r="CK267" s="283">
        <f t="shared" si="269"/>
        <v>18.431464581684715</v>
      </c>
      <c r="CL267" s="283">
        <f t="shared" si="270"/>
        <v>1.5197698723478497</v>
      </c>
      <c r="CM267" s="283">
        <f t="shared" si="271"/>
        <v>24.228001164093314</v>
      </c>
      <c r="CN267" s="283">
        <f t="shared" si="272"/>
        <v>1.5197698723478497</v>
      </c>
      <c r="CO267" s="283">
        <f t="shared" si="231"/>
        <v>97.346012956382538</v>
      </c>
      <c r="CP267" s="268">
        <f t="shared" si="232"/>
        <v>235</v>
      </c>
      <c r="CQ267" s="283">
        <f t="shared" si="273"/>
        <v>33.234601295638257</v>
      </c>
      <c r="CR267" s="283">
        <f t="shared" si="274"/>
        <v>27.703406719062382</v>
      </c>
      <c r="CS267" s="283">
        <f t="shared" si="275"/>
        <v>1.500452497792695</v>
      </c>
      <c r="CT267" s="283">
        <f t="shared" si="276"/>
        <v>84.234752318076175</v>
      </c>
      <c r="CU267" s="283">
        <f t="shared" si="233"/>
        <v>13.111260638306391</v>
      </c>
      <c r="CV267" s="283">
        <f t="shared" si="277"/>
        <v>24.811126063830638</v>
      </c>
      <c r="CW267" s="283">
        <f t="shared" si="278"/>
        <v>18.473793218671457</v>
      </c>
      <c r="CX267" s="283">
        <f t="shared" si="279"/>
        <v>0.86461043514567204</v>
      </c>
      <c r="CZ267" s="283">
        <f t="shared" si="234"/>
        <v>10752</v>
      </c>
      <c r="DA267" s="283">
        <f t="shared" si="235"/>
        <v>1.3764939879815229E+22</v>
      </c>
      <c r="DB267" s="283">
        <f t="shared" si="236"/>
        <v>1.2175613334516186E+22</v>
      </c>
      <c r="DC267" s="286">
        <f t="shared" si="280"/>
        <v>1.2802213429887677E+18</v>
      </c>
      <c r="DD267" s="286">
        <f t="shared" si="237"/>
        <v>1.1324045139989012E+18</v>
      </c>
      <c r="DE267" s="282">
        <f t="shared" si="281"/>
        <v>7.4286366693773694E-5</v>
      </c>
      <c r="DF267" s="282">
        <f t="shared" si="238"/>
        <v>6.2252149447818879E-5</v>
      </c>
      <c r="DG267" s="283">
        <f t="shared" si="282"/>
        <v>39.963086488580586</v>
      </c>
      <c r="DH267" s="283">
        <f t="shared" si="283"/>
        <v>9.6921588861488369E-5</v>
      </c>
      <c r="DL267" s="258">
        <v>43.774105072021484</v>
      </c>
      <c r="DM267" s="258">
        <v>11.495129585266113</v>
      </c>
      <c r="DN267" s="258">
        <v>5280</v>
      </c>
      <c r="DO267" s="258">
        <v>1.8315014026367773E+22</v>
      </c>
      <c r="DP267" s="258">
        <v>8.5853609862672008E+21</v>
      </c>
      <c r="DR267" s="50">
        <v>20</v>
      </c>
      <c r="DS267" s="46">
        <v>3.5404712489317543E-2</v>
      </c>
      <c r="DT267" s="46">
        <v>2.5637895250885119E-2</v>
      </c>
      <c r="DU267" s="46">
        <v>3.2963008179709437E-2</v>
      </c>
      <c r="DV267" s="51">
        <v>2.4294957880600661E-2</v>
      </c>
      <c r="DW267" s="287">
        <f t="shared" si="284"/>
        <v>4.37126450737838E-2</v>
      </c>
      <c r="DX267" s="287">
        <f t="shared" si="239"/>
        <v>17.225719276234791</v>
      </c>
      <c r="DY267" s="281">
        <f t="shared" si="240"/>
        <v>36.029672065136424</v>
      </c>
      <c r="DZ267" s="287">
        <f t="shared" si="241"/>
        <v>35.909723079177681</v>
      </c>
      <c r="EA267" s="287">
        <f t="shared" si="242"/>
        <v>39.719625148403999</v>
      </c>
      <c r="EB267" s="287">
        <f t="shared" si="243"/>
        <v>38.93529377156927</v>
      </c>
      <c r="EC267" s="287">
        <f t="shared" si="244"/>
        <v>37.803694125548468</v>
      </c>
      <c r="ED267" s="287">
        <f t="shared" si="285"/>
        <v>-5.7327932693853541</v>
      </c>
      <c r="EE267" s="287">
        <f t="shared" si="245"/>
        <v>-3.8099020692263181</v>
      </c>
      <c r="EF267" s="287">
        <f t="shared" si="246"/>
        <v>-3.0255706923915895</v>
      </c>
      <c r="EG267" s="287">
        <f t="shared" si="247"/>
        <v>-3.0255706923915895</v>
      </c>
      <c r="EH267" s="281">
        <f t="shared" si="286"/>
        <v>-3.6899530832675751</v>
      </c>
      <c r="EI267" s="281">
        <f t="shared" si="248"/>
        <v>-2.9056217064328465</v>
      </c>
      <c r="EJ267" s="281">
        <f t="shared" si="249"/>
        <v>-1.7740220604120438</v>
      </c>
    </row>
    <row r="268" spans="3:140" x14ac:dyDescent="0.25">
      <c r="C268" s="50">
        <f t="shared" si="250"/>
        <v>236</v>
      </c>
      <c r="D268" s="51">
        <v>6.1976733955027496</v>
      </c>
      <c r="E268" s="260">
        <f t="shared" si="251"/>
        <v>15.844573721807594</v>
      </c>
      <c r="F268" s="265">
        <f t="shared" si="252"/>
        <v>12.230325977745245</v>
      </c>
      <c r="G268" s="265">
        <f t="shared" si="253"/>
        <v>3.6763529452892097E-3</v>
      </c>
      <c r="H268" s="50">
        <v>19.552055358886719</v>
      </c>
      <c r="I268" s="216">
        <v>43.335620880126953</v>
      </c>
      <c r="J268" s="50">
        <v>9792</v>
      </c>
      <c r="K268" s="46">
        <v>6</v>
      </c>
      <c r="L268" s="46">
        <v>1.2534177393702259E+22</v>
      </c>
      <c r="M268" s="46">
        <v>1.1118944652059476E+22</v>
      </c>
      <c r="N268" s="46">
        <v>153</v>
      </c>
      <c r="O268" s="46">
        <v>64</v>
      </c>
      <c r="P268" s="46">
        <v>0.29677104315448943</v>
      </c>
      <c r="Q268" s="46">
        <v>0.44265397057925898</v>
      </c>
      <c r="R268" s="46">
        <v>0.24224131422285711</v>
      </c>
      <c r="S268" s="51"/>
      <c r="T268" s="315">
        <f t="shared" si="254"/>
        <v>56.160687134311644</v>
      </c>
      <c r="U268" s="315">
        <f t="shared" si="287"/>
        <v>7.1275005462382524E-2</v>
      </c>
      <c r="V268" s="350">
        <f t="shared" si="255"/>
        <v>5.0512500536916094E-6</v>
      </c>
      <c r="W268" s="350">
        <f t="shared" si="222"/>
        <v>7.534279183334337E-6</v>
      </c>
      <c r="X268" s="350">
        <f t="shared" si="256"/>
        <v>9.0708593814116984E-6</v>
      </c>
      <c r="Y268" s="360">
        <f t="shared" si="257"/>
        <v>55.918445820088785</v>
      </c>
      <c r="Z268" s="350">
        <f t="shared" si="258"/>
        <v>5.083059055912694E-6</v>
      </c>
      <c r="AA268" s="350">
        <f t="shared" si="259"/>
        <v>7.5128556855198925E-6</v>
      </c>
      <c r="AB268" s="350">
        <f t="shared" si="260"/>
        <v>5.083059055912694E-6</v>
      </c>
      <c r="AC268" s="350">
        <f t="shared" si="261"/>
        <v>7.5128556855198925E-6</v>
      </c>
      <c r="AD268" s="354">
        <f t="shared" si="223"/>
        <v>55.918445820088785</v>
      </c>
      <c r="AE268" s="354" t="str">
        <f t="shared" si="290"/>
        <v/>
      </c>
      <c r="AF268" s="354" t="str">
        <f t="shared" si="290"/>
        <v/>
      </c>
      <c r="AG268" s="354">
        <f t="shared" si="290"/>
        <v>55.918445820088785</v>
      </c>
      <c r="AH268" s="354" t="str">
        <f t="shared" si="290"/>
        <v/>
      </c>
      <c r="AI268" s="348">
        <f t="shared" si="288"/>
        <v>0.16105148932652469</v>
      </c>
      <c r="AJ268" s="355">
        <f t="shared" si="262"/>
        <v>9.0708593814116984E-6</v>
      </c>
      <c r="AK268" s="359">
        <f t="shared" si="263"/>
        <v>231.74862228147731</v>
      </c>
      <c r="AL268" s="355">
        <f t="shared" si="264"/>
        <v>-0.42513777185226898</v>
      </c>
      <c r="AM268" s="335">
        <f t="shared" si="265"/>
        <v>-21.978670359033906</v>
      </c>
      <c r="AN268" s="351">
        <f t="shared" si="224"/>
        <v>-0.76286681557387281</v>
      </c>
      <c r="AQ268" s="266">
        <f t="shared" si="225"/>
        <v>25.823848364155289</v>
      </c>
      <c r="AR268" s="283">
        <f t="shared" si="226"/>
        <v>14.442978594271544</v>
      </c>
      <c r="BL268" s="258">
        <v>1.2471927404403687</v>
      </c>
      <c r="BM268" s="260">
        <v>41.978504180908203</v>
      </c>
      <c r="BN268">
        <v>4.9027481079101563</v>
      </c>
      <c r="BO268" s="258">
        <v>1.7715392112731934</v>
      </c>
      <c r="BP268" s="258">
        <v>135.38969421386719</v>
      </c>
      <c r="BQ268" s="260">
        <v>38.095687866210937</v>
      </c>
      <c r="BR268" s="258">
        <v>16.571830749511719</v>
      </c>
      <c r="BT268" s="258">
        <v>45.203815460205078</v>
      </c>
      <c r="BU268" s="258">
        <v>25.024795532226563</v>
      </c>
      <c r="BV268" s="258">
        <v>4.161806583404541</v>
      </c>
      <c r="BW268" s="258">
        <v>115.76511383056641</v>
      </c>
      <c r="BX268" s="258">
        <v>46.502662658691406</v>
      </c>
      <c r="BY268" s="258">
        <v>24.414434432983398</v>
      </c>
      <c r="BZ268" s="258">
        <v>3.6231021881103516</v>
      </c>
      <c r="CA268" s="258">
        <v>313.52203369140625</v>
      </c>
      <c r="CC268" s="283">
        <f t="shared" si="227"/>
        <v>19.552055358886719</v>
      </c>
      <c r="CD268" s="283">
        <f t="shared" si="228"/>
        <v>43.335620880126953</v>
      </c>
      <c r="CF268" s="283">
        <f t="shared" si="266"/>
        <v>25.823848364155289</v>
      </c>
      <c r="CG268" s="272">
        <f t="shared" si="229"/>
        <v>25.339743030945083</v>
      </c>
      <c r="CH268" s="283">
        <f t="shared" si="267"/>
        <v>18.492139098118571</v>
      </c>
      <c r="CI268" s="272">
        <f t="shared" si="230"/>
        <v>44.06412120173799</v>
      </c>
      <c r="CJ268" s="283">
        <f t="shared" si="268"/>
        <v>8.3058911672562186E-2</v>
      </c>
      <c r="CK268" s="283">
        <f t="shared" si="269"/>
        <v>18.428389134877751</v>
      </c>
      <c r="CL268" s="283">
        <f t="shared" si="270"/>
        <v>1.5341715411534373</v>
      </c>
      <c r="CM268" s="283">
        <f t="shared" si="271"/>
        <v>24.22492571728635</v>
      </c>
      <c r="CN268" s="283">
        <f t="shared" si="272"/>
        <v>1.5341715411534373</v>
      </c>
      <c r="CO268" s="283">
        <f t="shared" si="231"/>
        <v>99.529523335183853</v>
      </c>
      <c r="CP268" s="268">
        <f t="shared" si="232"/>
        <v>236</v>
      </c>
      <c r="CQ268" s="283">
        <f t="shared" si="273"/>
        <v>33.552952333518384</v>
      </c>
      <c r="CR268" s="283">
        <f t="shared" si="274"/>
        <v>27.702632602713564</v>
      </c>
      <c r="CS268" s="283">
        <f t="shared" si="275"/>
        <v>1.5006047003237801</v>
      </c>
      <c r="CT268" s="283">
        <f t="shared" si="276"/>
        <v>86.096810520664775</v>
      </c>
      <c r="CU268" s="283">
        <f t="shared" si="233"/>
        <v>13.43271281451905</v>
      </c>
      <c r="CV268" s="283">
        <f t="shared" si="277"/>
        <v>24.943271281451906</v>
      </c>
      <c r="CW268" s="283">
        <f t="shared" si="278"/>
        <v>18.471703553485945</v>
      </c>
      <c r="CX268" s="283">
        <f t="shared" si="279"/>
        <v>0.86912384405225707</v>
      </c>
      <c r="CZ268" s="283">
        <f t="shared" si="234"/>
        <v>9792</v>
      </c>
      <c r="DA268" s="283">
        <f t="shared" si="235"/>
        <v>1.2534177393702259E+22</v>
      </c>
      <c r="DB268" s="283">
        <f t="shared" si="236"/>
        <v>1.1118944652059476E+22</v>
      </c>
      <c r="DC268" s="286">
        <f t="shared" si="280"/>
        <v>1.2800426259908352E+18</v>
      </c>
      <c r="DD268" s="286">
        <f t="shared" si="237"/>
        <v>1.135513138486466E+18</v>
      </c>
      <c r="DE268" s="282">
        <f t="shared" si="281"/>
        <v>7.4276806442100143E-5</v>
      </c>
      <c r="DF268" s="282">
        <f t="shared" si="238"/>
        <v>6.2418441590164078E-5</v>
      </c>
      <c r="DG268" s="283">
        <f t="shared" si="282"/>
        <v>40.041981834994026</v>
      </c>
      <c r="DH268" s="283">
        <f t="shared" si="283"/>
        <v>9.7021161742075291E-5</v>
      </c>
      <c r="DL268" s="258">
        <v>43.645198822021484</v>
      </c>
      <c r="DM268" s="258">
        <v>11.495129585266113</v>
      </c>
      <c r="DN268" s="258">
        <v>5024</v>
      </c>
      <c r="DO268" s="258">
        <v>1.8263708236548544E+22</v>
      </c>
      <c r="DP268" s="258">
        <v>8.5060964233442346E+21</v>
      </c>
      <c r="DR268" s="50">
        <v>19</v>
      </c>
      <c r="DS268" s="46">
        <v>3.3817604688072274E-2</v>
      </c>
      <c r="DT268" s="46">
        <v>2.3928702234159445E-2</v>
      </c>
      <c r="DU268" s="46">
        <v>3.1497985593944573E-2</v>
      </c>
      <c r="DV268" s="51">
        <v>2.2829935294835794E-2</v>
      </c>
      <c r="DW268" s="287">
        <f t="shared" si="284"/>
        <v>4.1427203350573823E-2</v>
      </c>
      <c r="DX268" s="287">
        <f t="shared" si="239"/>
        <v>16.325101675086238</v>
      </c>
      <c r="DY268" s="281">
        <f t="shared" si="240"/>
        <v>35.775105627775886</v>
      </c>
      <c r="DZ268" s="287">
        <f t="shared" si="241"/>
        <v>35.282508141677646</v>
      </c>
      <c r="EA268" s="287">
        <f t="shared" si="242"/>
        <v>39.704130396608591</v>
      </c>
      <c r="EB268" s="287">
        <f t="shared" si="243"/>
        <v>38.90795173784057</v>
      </c>
      <c r="EC268" s="287">
        <f t="shared" si="244"/>
        <v>37.757264739286889</v>
      </c>
      <c r="ED268" s="287">
        <f t="shared" si="285"/>
        <v>-6.3600082068853894</v>
      </c>
      <c r="EE268" s="287">
        <f t="shared" si="245"/>
        <v>-4.421622254930945</v>
      </c>
      <c r="EF268" s="287">
        <f t="shared" si="246"/>
        <v>-3.6254435961629241</v>
      </c>
      <c r="EG268" s="287">
        <f t="shared" si="247"/>
        <v>-3.6254435961629241</v>
      </c>
      <c r="EH268" s="281">
        <f t="shared" si="286"/>
        <v>-3.9290247688327042</v>
      </c>
      <c r="EI268" s="281">
        <f t="shared" si="248"/>
        <v>-3.1328461100646834</v>
      </c>
      <c r="EJ268" s="281">
        <f t="shared" si="249"/>
        <v>-1.9821591115110024</v>
      </c>
    </row>
    <row r="269" spans="3:140" x14ac:dyDescent="0.25">
      <c r="C269" s="50">
        <f t="shared" si="250"/>
        <v>237</v>
      </c>
      <c r="D269" s="51">
        <v>3.8970688570702015</v>
      </c>
      <c r="E269" s="260">
        <f t="shared" si="251"/>
        <v>11.81476158766001</v>
      </c>
      <c r="F269" s="265">
        <f t="shared" si="252"/>
        <v>12.233937645640514</v>
      </c>
      <c r="G269" s="265">
        <f t="shared" si="253"/>
        <v>3.5462725303956688E-3</v>
      </c>
      <c r="H269" s="50">
        <v>19.565729141235352</v>
      </c>
      <c r="I269" s="216">
        <v>46.794334411621094</v>
      </c>
      <c r="J269" s="50">
        <v>9344</v>
      </c>
      <c r="K269" s="46">
        <v>6</v>
      </c>
      <c r="L269" s="46">
        <v>1.1898331481672935E+22</v>
      </c>
      <c r="M269" s="46">
        <v>1.0694663064340906E+22</v>
      </c>
      <c r="N269" s="46">
        <v>146</v>
      </c>
      <c r="O269" s="46">
        <v>64</v>
      </c>
      <c r="P269" s="46">
        <v>0.28047366172251725</v>
      </c>
      <c r="Q269" s="46">
        <v>0.42428126716718551</v>
      </c>
      <c r="R269" s="46">
        <v>0.19515240706443404</v>
      </c>
      <c r="S269" s="51"/>
      <c r="T269" s="315">
        <f t="shared" si="254"/>
        <v>56.533065061087974</v>
      </c>
      <c r="U269" s="315">
        <f t="shared" si="287"/>
        <v>0.37237792677633053</v>
      </c>
      <c r="V269" s="350">
        <f t="shared" si="255"/>
        <v>5.0027408269569999E-6</v>
      </c>
      <c r="W269" s="350">
        <f t="shared" si="222"/>
        <v>7.5678022825197185E-6</v>
      </c>
      <c r="X269" s="350">
        <f t="shared" si="256"/>
        <v>9.0718822285682844E-6</v>
      </c>
      <c r="Y269" s="360">
        <f t="shared" si="257"/>
        <v>56.33791265402354</v>
      </c>
      <c r="Z269" s="350">
        <f t="shared" si="258"/>
        <v>5.0284880867225797E-6</v>
      </c>
      <c r="AA269" s="350">
        <f t="shared" si="259"/>
        <v>7.5507188221190016E-6</v>
      </c>
      <c r="AB269" s="350">
        <f t="shared" si="260"/>
        <v>5.0284880867225797E-6</v>
      </c>
      <c r="AC269" s="350">
        <f t="shared" si="261"/>
        <v>7.5507188221190016E-6</v>
      </c>
      <c r="AD269" s="354">
        <f t="shared" si="223"/>
        <v>56.33791265402354</v>
      </c>
      <c r="AE269" s="354" t="str">
        <f t="shared" si="290"/>
        <v/>
      </c>
      <c r="AF269" s="354" t="str">
        <f t="shared" si="290"/>
        <v/>
      </c>
      <c r="AG269" s="354">
        <f t="shared" si="290"/>
        <v>56.33791265402354</v>
      </c>
      <c r="AH269" s="354" t="str">
        <f t="shared" si="290"/>
        <v/>
      </c>
      <c r="AI269" s="348">
        <f t="shared" si="288"/>
        <v>0.41946683393475581</v>
      </c>
      <c r="AJ269" s="355">
        <f t="shared" si="262"/>
        <v>9.0718822285682844E-6</v>
      </c>
      <c r="AK269" s="359">
        <f t="shared" si="263"/>
        <v>245.99681554055633</v>
      </c>
      <c r="AL269" s="355">
        <f t="shared" si="264"/>
        <v>0.89968155405563266</v>
      </c>
      <c r="AM269" s="335">
        <f t="shared" si="265"/>
        <v>-21.977690977006745</v>
      </c>
      <c r="AN269" s="351">
        <f t="shared" si="224"/>
        <v>-0.76188743354671051</v>
      </c>
      <c r="AQ269" s="266">
        <f t="shared" si="225"/>
        <v>25.829920741247719</v>
      </c>
      <c r="AR269" s="283">
        <f t="shared" si="226"/>
        <v>17.564171057579109</v>
      </c>
      <c r="BL269" s="258">
        <v>1.0077087879180908</v>
      </c>
      <c r="BM269" s="260">
        <v>54.006649017333984</v>
      </c>
      <c r="BN269">
        <v>4.6160030364990234</v>
      </c>
      <c r="BO269" s="258">
        <v>1.5172679424285889</v>
      </c>
      <c r="BP269" s="258">
        <v>132.53163146972656</v>
      </c>
      <c r="BQ269" s="260">
        <v>85.83575439453125</v>
      </c>
      <c r="BR269" s="258">
        <v>14.526932716369629</v>
      </c>
      <c r="BT269" s="258">
        <v>45.065139770507813</v>
      </c>
      <c r="BU269" s="258">
        <v>25.533430099487305</v>
      </c>
      <c r="BV269" s="258">
        <v>4.1005263328552246</v>
      </c>
      <c r="BW269" s="258">
        <v>112.30640411376953</v>
      </c>
      <c r="BX269" s="258">
        <v>46.330783843994141</v>
      </c>
      <c r="BY269" s="258">
        <v>25.228248596191406</v>
      </c>
      <c r="BZ269" s="258">
        <v>3.6423895359039307</v>
      </c>
      <c r="CA269" s="258">
        <v>316.98074340820312</v>
      </c>
      <c r="CC269" s="283">
        <f t="shared" si="227"/>
        <v>19.565729141235352</v>
      </c>
      <c r="CD269" s="283">
        <f t="shared" si="228"/>
        <v>46.794334411621094</v>
      </c>
      <c r="CF269" s="283">
        <f t="shared" si="266"/>
        <v>25.829920741247719</v>
      </c>
      <c r="CG269" s="272">
        <f t="shared" si="229"/>
        <v>25.338684084015878</v>
      </c>
      <c r="CH269" s="283">
        <f t="shared" si="267"/>
        <v>18.489884752151987</v>
      </c>
      <c r="CI269" s="272">
        <f t="shared" si="230"/>
        <v>44.481572328075487</v>
      </c>
      <c r="CJ269" s="283">
        <f t="shared" si="268"/>
        <v>8.3845788507602992E-2</v>
      </c>
      <c r="CK269" s="283">
        <f t="shared" si="269"/>
        <v>18.424929799304874</v>
      </c>
      <c r="CL269" s="283">
        <f t="shared" si="270"/>
        <v>1.5484831411900304</v>
      </c>
      <c r="CM269" s="283">
        <f t="shared" si="271"/>
        <v>24.221466381713473</v>
      </c>
      <c r="CN269" s="283">
        <f t="shared" si="272"/>
        <v>1.5484831411900304</v>
      </c>
      <c r="CO269" s="283">
        <f t="shared" si="231"/>
        <v>101.69930660310047</v>
      </c>
      <c r="CP269" s="268">
        <f t="shared" si="232"/>
        <v>237</v>
      </c>
      <c r="CQ269" s="283">
        <f t="shared" si="273"/>
        <v>33.869930660310047</v>
      </c>
      <c r="CR269" s="283">
        <f t="shared" si="274"/>
        <v>27.701722387243542</v>
      </c>
      <c r="CS269" s="283">
        <f t="shared" si="275"/>
        <v>1.5007876588548341</v>
      </c>
      <c r="CT269" s="283">
        <f t="shared" si="276"/>
        <v>87.946922615012937</v>
      </c>
      <c r="CU269" s="283">
        <f t="shared" si="233"/>
        <v>13.75238398808753</v>
      </c>
      <c r="CV269" s="283">
        <f t="shared" si="277"/>
        <v>25.075238398808754</v>
      </c>
      <c r="CW269" s="283">
        <f t="shared" si="278"/>
        <v>18.469234957288155</v>
      </c>
      <c r="CX269" s="283">
        <f t="shared" si="279"/>
        <v>0.87361217960135751</v>
      </c>
      <c r="CZ269" s="283">
        <f t="shared" si="234"/>
        <v>9344</v>
      </c>
      <c r="DA269" s="283">
        <f t="shared" si="235"/>
        <v>1.1898331481672935E+22</v>
      </c>
      <c r="DB269" s="283">
        <f t="shared" si="236"/>
        <v>1.0694663064340906E+22</v>
      </c>
      <c r="DC269" s="286">
        <f t="shared" si="280"/>
        <v>1.273365954802326E+18</v>
      </c>
      <c r="DD269" s="286">
        <f t="shared" si="237"/>
        <v>1.144548701235114E+18</v>
      </c>
      <c r="DE269" s="282">
        <f t="shared" si="281"/>
        <v>7.3919645916564492E-5</v>
      </c>
      <c r="DF269" s="282">
        <f t="shared" si="238"/>
        <v>6.2901788193389272E-5</v>
      </c>
      <c r="DG269" s="283">
        <f t="shared" si="282"/>
        <v>40.396061290648298</v>
      </c>
      <c r="DH269" s="283">
        <f t="shared" si="283"/>
        <v>9.706054301494648E-5</v>
      </c>
      <c r="DL269" s="258">
        <v>43.168628692626953</v>
      </c>
      <c r="DM269" s="258">
        <v>10.986495971679687</v>
      </c>
      <c r="DN269" s="258">
        <v>5536</v>
      </c>
      <c r="DO269" s="258">
        <v>1.8946248182008851E+22</v>
      </c>
      <c r="DP269" s="258">
        <v>8.8560134393023483E+21</v>
      </c>
      <c r="DR269" s="50">
        <v>18</v>
      </c>
      <c r="DS269" s="46">
        <v>3.1375900378464168E-2</v>
      </c>
      <c r="DT269" s="46">
        <v>2.2463679648394578E-2</v>
      </c>
      <c r="DU269" s="46">
        <v>2.9666707361738494E-2</v>
      </c>
      <c r="DV269" s="51">
        <v>2.0998657062629714E-2</v>
      </c>
      <c r="DW269" s="287">
        <f t="shared" si="284"/>
        <v>3.8588392398556909E-2</v>
      </c>
      <c r="DX269" s="287">
        <f t="shared" si="239"/>
        <v>15.206419416092219</v>
      </c>
      <c r="DY269" s="281">
        <f t="shared" si="240"/>
        <v>35.508445541594405</v>
      </c>
      <c r="DZ269" s="287">
        <f t="shared" si="241"/>
        <v>35.600894882371179</v>
      </c>
      <c r="EA269" s="287">
        <f t="shared" si="242"/>
        <v>39.688568200466584</v>
      </c>
      <c r="EB269" s="287">
        <f t="shared" si="243"/>
        <v>38.880463901403843</v>
      </c>
      <c r="EC269" s="287">
        <f t="shared" si="244"/>
        <v>37.710555637712091</v>
      </c>
      <c r="ED269" s="287">
        <f t="shared" si="285"/>
        <v>-6.0416214661918559</v>
      </c>
      <c r="EE269" s="287">
        <f t="shared" si="245"/>
        <v>-4.0876733180954048</v>
      </c>
      <c r="EF269" s="287">
        <f t="shared" si="246"/>
        <v>-3.2795690190326638</v>
      </c>
      <c r="EG269" s="287">
        <f t="shared" si="247"/>
        <v>-3.2795690190326638</v>
      </c>
      <c r="EH269" s="281">
        <f t="shared" si="286"/>
        <v>-4.1801226588721789</v>
      </c>
      <c r="EI269" s="281">
        <f t="shared" si="248"/>
        <v>-3.372018359809438</v>
      </c>
      <c r="EJ269" s="281">
        <f t="shared" si="249"/>
        <v>-2.2021100961176856</v>
      </c>
    </row>
    <row r="270" spans="3:140" x14ac:dyDescent="0.25">
      <c r="C270" s="50">
        <f t="shared" si="250"/>
        <v>238</v>
      </c>
      <c r="D270" s="51">
        <v>5.2242655959862034</v>
      </c>
      <c r="E270" s="260">
        <f t="shared" si="251"/>
        <v>14.360504957756582</v>
      </c>
      <c r="F270" s="265">
        <f t="shared" si="252"/>
        <v>12.237417113577127</v>
      </c>
      <c r="G270" s="265">
        <f t="shared" si="253"/>
        <v>3.4119644614918144E-3</v>
      </c>
      <c r="H270" s="50">
        <v>19.276660919189453</v>
      </c>
      <c r="I270" s="216">
        <v>42.114898681640625</v>
      </c>
      <c r="J270" s="50">
        <v>10368</v>
      </c>
      <c r="K270" s="46">
        <v>6</v>
      </c>
      <c r="L270" s="46">
        <v>1.3111799881329986E+22</v>
      </c>
      <c r="M270" s="46">
        <v>1.1574355595398702E+22</v>
      </c>
      <c r="N270" s="46">
        <v>162</v>
      </c>
      <c r="O270" s="46">
        <v>64</v>
      </c>
      <c r="P270" s="46">
        <v>0.31099310260636026</v>
      </c>
      <c r="Q270" s="46">
        <v>0.46151498504547395</v>
      </c>
      <c r="R270" s="46">
        <v>0.29792820189964664</v>
      </c>
      <c r="S270" s="51"/>
      <c r="T270" s="315">
        <f t="shared" si="254"/>
        <v>56.025835022546936</v>
      </c>
      <c r="U270" s="315">
        <f t="shared" si="287"/>
        <v>-0.50723003854103865</v>
      </c>
      <c r="V270" s="350">
        <f t="shared" si="255"/>
        <v>4.9992461195724067E-6</v>
      </c>
      <c r="W270" s="350">
        <f t="shared" si="222"/>
        <v>7.4189008655715341E-6</v>
      </c>
      <c r="X270" s="350">
        <f t="shared" si="256"/>
        <v>8.9460914268320462E-6</v>
      </c>
      <c r="Y270" s="360">
        <f t="shared" si="257"/>
        <v>55.727906820647291</v>
      </c>
      <c r="Z270" s="350">
        <f t="shared" si="258"/>
        <v>5.0377553694229766E-6</v>
      </c>
      <c r="AA270" s="350">
        <f t="shared" si="259"/>
        <v>7.3928054657949578E-6</v>
      </c>
      <c r="AB270" s="350">
        <f t="shared" si="260"/>
        <v>5.0377553694229766E-6</v>
      </c>
      <c r="AC270" s="350">
        <f t="shared" si="261"/>
        <v>7.3928054657949578E-6</v>
      </c>
      <c r="AD270" s="354">
        <f t="shared" si="223"/>
        <v>55.727906820647291</v>
      </c>
      <c r="AE270" s="354" t="str">
        <f t="shared" si="290"/>
        <v/>
      </c>
      <c r="AF270" s="354" t="str">
        <f t="shared" si="290"/>
        <v/>
      </c>
      <c r="AG270" s="354">
        <f t="shared" si="290"/>
        <v>55.727906820647291</v>
      </c>
      <c r="AH270" s="354" t="str">
        <f t="shared" si="290"/>
        <v/>
      </c>
      <c r="AI270" s="348">
        <f t="shared" si="288"/>
        <v>-0.61000583337624903</v>
      </c>
      <c r="AJ270" s="355">
        <f t="shared" si="262"/>
        <v>8.9460914268320462E-6</v>
      </c>
      <c r="AK270" s="359">
        <f t="shared" si="263"/>
        <v>225.27650990499274</v>
      </c>
      <c r="AL270" s="355">
        <f t="shared" si="264"/>
        <v>-1.2723490095007264</v>
      </c>
      <c r="AM270" s="335">
        <f t="shared" si="265"/>
        <v>-22.098972403429546</v>
      </c>
      <c r="AN270" s="351">
        <f t="shared" si="224"/>
        <v>-0.88316885996951333</v>
      </c>
      <c r="AQ270" s="266">
        <f t="shared" si="225"/>
        <v>25.700636161917608</v>
      </c>
      <c r="AR270" s="283">
        <f t="shared" si="226"/>
        <v>12.547214259412065</v>
      </c>
      <c r="BL270" s="258">
        <v>0.50945508480072021</v>
      </c>
      <c r="BM270" s="260">
        <v>38.775337219238281</v>
      </c>
      <c r="BN270">
        <v>5.467984676361084</v>
      </c>
      <c r="BO270" s="258">
        <v>1.5993548631668091</v>
      </c>
      <c r="BP270" s="258">
        <v>130.37306213378906</v>
      </c>
      <c r="BQ270" s="260">
        <v>27.748533248901367</v>
      </c>
      <c r="BR270" s="258">
        <v>26.762960433959961</v>
      </c>
      <c r="BT270" s="258">
        <v>44.836620330810547</v>
      </c>
      <c r="BU270" s="258">
        <v>24.109254837036133</v>
      </c>
      <c r="BV270" s="258">
        <v>4.0646371841430664</v>
      </c>
      <c r="BW270" s="258">
        <v>113.32366943359375</v>
      </c>
      <c r="BX270" s="258">
        <v>46.076873779296875</v>
      </c>
      <c r="BY270" s="258">
        <v>25.431703567504883</v>
      </c>
      <c r="BZ270" s="258">
        <v>3.6370184421539307</v>
      </c>
      <c r="CA270" s="258">
        <v>311.48748779296875</v>
      </c>
      <c r="CC270" s="283">
        <f t="shared" si="227"/>
        <v>19.276660919189453</v>
      </c>
      <c r="CD270" s="283">
        <f t="shared" si="228"/>
        <v>42.114898681640625</v>
      </c>
      <c r="CF270" s="283">
        <f t="shared" si="266"/>
        <v>25.700636161917608</v>
      </c>
      <c r="CG270" s="272">
        <f t="shared" si="229"/>
        <v>25.337442441328406</v>
      </c>
      <c r="CH270" s="283">
        <f t="shared" si="267"/>
        <v>18.487241823180351</v>
      </c>
      <c r="CI270" s="272">
        <f t="shared" si="230"/>
        <v>44.897454754062466</v>
      </c>
      <c r="CJ270" s="283">
        <f t="shared" si="268"/>
        <v>8.4629708412145663E-2</v>
      </c>
      <c r="CK270" s="283">
        <f t="shared" si="269"/>
        <v>18.421076781290644</v>
      </c>
      <c r="CL270" s="283">
        <f t="shared" si="270"/>
        <v>1.5627029297161525</v>
      </c>
      <c r="CM270" s="283">
        <f t="shared" si="271"/>
        <v>24.217613363699243</v>
      </c>
      <c r="CN270" s="283">
        <f t="shared" si="272"/>
        <v>1.5627029297161525</v>
      </c>
      <c r="CO270" s="283">
        <f t="shared" si="231"/>
        <v>103.85526622281805</v>
      </c>
      <c r="CP270" s="268">
        <f t="shared" si="232"/>
        <v>238</v>
      </c>
      <c r="CQ270" s="283">
        <f t="shared" si="273"/>
        <v>34.185526622281806</v>
      </c>
      <c r="CR270" s="283">
        <f t="shared" si="274"/>
        <v>27.700672450615677</v>
      </c>
      <c r="CS270" s="283">
        <f t="shared" si="275"/>
        <v>1.5010022108805932</v>
      </c>
      <c r="CT270" s="283">
        <f t="shared" si="276"/>
        <v>89.785083212470909</v>
      </c>
      <c r="CU270" s="283">
        <f t="shared" si="233"/>
        <v>14.070183010347137</v>
      </c>
      <c r="CV270" s="283">
        <f t="shared" si="277"/>
        <v>25.207018301034715</v>
      </c>
      <c r="CW270" s="283">
        <f t="shared" si="278"/>
        <v>18.466377436665137</v>
      </c>
      <c r="CX270" s="283">
        <f t="shared" si="279"/>
        <v>0.87807436779208936</v>
      </c>
      <c r="CZ270" s="283">
        <f t="shared" si="234"/>
        <v>10368</v>
      </c>
      <c r="DA270" s="283">
        <f t="shared" si="235"/>
        <v>1.3111799881329986E+22</v>
      </c>
      <c r="DB270" s="283">
        <f t="shared" si="236"/>
        <v>1.1574355595398702E+22</v>
      </c>
      <c r="DC270" s="286">
        <f t="shared" si="280"/>
        <v>1.2646411922579075E+18</v>
      </c>
      <c r="DD270" s="286">
        <f t="shared" si="237"/>
        <v>1.1163537418401526E+18</v>
      </c>
      <c r="DE270" s="282">
        <f t="shared" si="281"/>
        <v>7.3452925197877418E-5</v>
      </c>
      <c r="DF270" s="282">
        <f t="shared" si="238"/>
        <v>6.1393532622515604E-5</v>
      </c>
      <c r="DG270" s="283">
        <f t="shared" si="282"/>
        <v>39.889602141858596</v>
      </c>
      <c r="DH270" s="283">
        <f t="shared" si="283"/>
        <v>9.5731384968550739E-5</v>
      </c>
      <c r="DL270" s="258">
        <v>43.127613067626953</v>
      </c>
      <c r="DM270" s="258">
        <v>9.9692277908325195</v>
      </c>
      <c r="DN270" s="258">
        <v>5024</v>
      </c>
      <c r="DO270" s="258">
        <v>1.7192051345830036E+22</v>
      </c>
      <c r="DP270" s="258">
        <v>7.998226751088718E+21</v>
      </c>
      <c r="DR270" s="50">
        <v>17</v>
      </c>
      <c r="DS270" s="46">
        <v>2.9788792577218899E-2</v>
      </c>
      <c r="DT270" s="46">
        <v>2.0266145769747283E-2</v>
      </c>
      <c r="DU270" s="46">
        <v>2.7835429129532414E-2</v>
      </c>
      <c r="DV270" s="51">
        <v>1.9167378830423635E-2</v>
      </c>
      <c r="DW270" s="287">
        <f t="shared" si="284"/>
        <v>3.6028999813611497E-2</v>
      </c>
      <c r="DX270" s="287">
        <f t="shared" si="239"/>
        <v>14.197846768257016</v>
      </c>
      <c r="DY270" s="281">
        <f t="shared" si="240"/>
        <v>35.229245686769175</v>
      </c>
      <c r="DZ270" s="287">
        <f t="shared" si="241"/>
        <v>34.228545839801981</v>
      </c>
      <c r="EA270" s="287">
        <f t="shared" si="242"/>
        <v>39.672938559977972</v>
      </c>
      <c r="EB270" s="287">
        <f t="shared" si="243"/>
        <v>38.85283026225909</v>
      </c>
      <c r="EC270" s="287">
        <f t="shared" si="244"/>
        <v>37.663566820824073</v>
      </c>
      <c r="ED270" s="287">
        <f t="shared" si="285"/>
        <v>-7.4139705087610537</v>
      </c>
      <c r="EE270" s="287">
        <f t="shared" si="245"/>
        <v>-5.4443927201759905</v>
      </c>
      <c r="EF270" s="287">
        <f t="shared" si="246"/>
        <v>-4.6242844224571087</v>
      </c>
      <c r="EG270" s="287">
        <f t="shared" si="247"/>
        <v>-4.6242844224571087</v>
      </c>
      <c r="EH270" s="281">
        <f t="shared" si="286"/>
        <v>-4.4436928732087964</v>
      </c>
      <c r="EI270" s="281">
        <f t="shared" si="248"/>
        <v>-3.6235845754899145</v>
      </c>
      <c r="EJ270" s="281">
        <f t="shared" si="249"/>
        <v>-2.4343211340548976</v>
      </c>
    </row>
    <row r="271" spans="3:140" ht="15.75" thickBot="1" x14ac:dyDescent="0.3">
      <c r="C271" s="50">
        <f t="shared" si="250"/>
        <v>239</v>
      </c>
      <c r="D271" s="51">
        <v>3.6347423313370717</v>
      </c>
      <c r="E271" s="260">
        <f t="shared" si="251"/>
        <v>11.20947257875757</v>
      </c>
      <c r="F271" s="265">
        <f t="shared" si="252"/>
        <v>12.240760188364415</v>
      </c>
      <c r="G271" s="265">
        <f t="shared" si="253"/>
        <v>3.2734978274441074E-3</v>
      </c>
      <c r="H271" s="50">
        <v>19.430959701538086</v>
      </c>
      <c r="I271" s="216">
        <v>43.94598388671875</v>
      </c>
      <c r="J271" s="50">
        <v>10368</v>
      </c>
      <c r="K271" s="46">
        <v>6</v>
      </c>
      <c r="L271" s="46">
        <v>1.317636447076542E+22</v>
      </c>
      <c r="M271" s="46">
        <v>1.1713284756594592E+22</v>
      </c>
      <c r="N271" s="46">
        <v>162</v>
      </c>
      <c r="O271" s="46">
        <v>64</v>
      </c>
      <c r="P271" s="46">
        <v>0.31184764695110784</v>
      </c>
      <c r="Q271" s="46">
        <v>0.46633705670512116</v>
      </c>
      <c r="R271" s="46">
        <v>0.29792820189964664</v>
      </c>
      <c r="S271" s="51"/>
      <c r="T271" s="315">
        <f t="shared" si="254"/>
        <v>56.22866927674125</v>
      </c>
      <c r="U271" s="315">
        <f t="shared" si="287"/>
        <v>0.20283425419431467</v>
      </c>
      <c r="V271" s="350">
        <f t="shared" si="255"/>
        <v>5.0129830078303083E-6</v>
      </c>
      <c r="W271" s="350">
        <f t="shared" si="222"/>
        <v>7.4964161635982697E-6</v>
      </c>
      <c r="X271" s="350">
        <f t="shared" si="256"/>
        <v>9.0181070039478241E-6</v>
      </c>
      <c r="Y271" s="360">
        <f t="shared" si="257"/>
        <v>55.930741074841606</v>
      </c>
      <c r="Z271" s="350">
        <f t="shared" si="258"/>
        <v>5.0518951363760648E-6</v>
      </c>
      <c r="AA271" s="350">
        <f t="shared" si="259"/>
        <v>7.4702482867514293E-6</v>
      </c>
      <c r="AB271" s="350">
        <f t="shared" si="260"/>
        <v>5.0518951363760648E-6</v>
      </c>
      <c r="AC271" s="350">
        <f t="shared" si="261"/>
        <v>7.4702482867514293E-6</v>
      </c>
      <c r="AD271" s="354">
        <f t="shared" si="223"/>
        <v>55.930741074841606</v>
      </c>
      <c r="AE271" s="354" t="str">
        <f t="shared" si="290"/>
        <v/>
      </c>
      <c r="AF271" s="354" t="str">
        <f t="shared" si="290"/>
        <v/>
      </c>
      <c r="AG271" s="354">
        <f t="shared" si="290"/>
        <v>55.930741074841606</v>
      </c>
      <c r="AH271" s="354" t="str">
        <f t="shared" si="290"/>
        <v/>
      </c>
      <c r="AI271" s="348">
        <f t="shared" si="288"/>
        <v>0.20283425419431467</v>
      </c>
      <c r="AJ271" s="355">
        <f t="shared" si="262"/>
        <v>9.0181070039478241E-6</v>
      </c>
      <c r="AK271" s="359">
        <f t="shared" si="263"/>
        <v>232.16625998657196</v>
      </c>
      <c r="AL271" s="355">
        <f t="shared" si="264"/>
        <v>-0.68337400134280413</v>
      </c>
      <c r="AM271" s="335">
        <f t="shared" si="265"/>
        <v>-22.029331366190394</v>
      </c>
      <c r="AN271" s="351">
        <f t="shared" si="224"/>
        <v>-0.81352782273035995</v>
      </c>
      <c r="AQ271" s="266">
        <f t="shared" si="225"/>
        <v>25.769885021557485</v>
      </c>
      <c r="AR271" s="283">
        <f t="shared" si="226"/>
        <v>14.040778396303615</v>
      </c>
      <c r="BL271" s="258">
        <v>1.3027106523513794</v>
      </c>
      <c r="BM271" s="260">
        <v>33.604377746582031</v>
      </c>
      <c r="BN271">
        <v>4.9999957084655762</v>
      </c>
      <c r="BO271" s="258">
        <v>1.4806801080703735</v>
      </c>
      <c r="BP271" s="258">
        <v>127.55292510986328</v>
      </c>
      <c r="BQ271" s="260">
        <v>23.321165084838867</v>
      </c>
      <c r="BR271" s="258">
        <v>33.957859039306641</v>
      </c>
      <c r="BT271" s="258">
        <v>44.672557830810547</v>
      </c>
      <c r="BU271" s="258">
        <v>23.804073333740234</v>
      </c>
      <c r="BV271" s="258">
        <v>4.0372929573059082</v>
      </c>
      <c r="BW271" s="258">
        <v>116.68065643310547</v>
      </c>
      <c r="BX271" s="258">
        <v>45.996795654296875</v>
      </c>
      <c r="BY271" s="258">
        <v>25.329977035522461</v>
      </c>
      <c r="BZ271" s="258">
        <v>3.6672923564910889</v>
      </c>
      <c r="CA271" s="258">
        <v>320.74462890625</v>
      </c>
      <c r="CC271" s="283">
        <f t="shared" si="227"/>
        <v>19.430959701538086</v>
      </c>
      <c r="CD271" s="283">
        <f t="shared" si="228"/>
        <v>43.94598388671875</v>
      </c>
      <c r="CF271" s="283">
        <f t="shared" si="266"/>
        <v>25.769885021557485</v>
      </c>
      <c r="CG271" s="272">
        <f t="shared" si="229"/>
        <v>25.336013398484752</v>
      </c>
      <c r="CH271" s="283">
        <f t="shared" si="267"/>
        <v>18.4842004666178</v>
      </c>
      <c r="CI271" s="272">
        <f t="shared" si="230"/>
        <v>45.311767855489279</v>
      </c>
      <c r="CJ271" s="283">
        <f t="shared" si="268"/>
        <v>8.5410670209582748E-2</v>
      </c>
      <c r="CK271" s="283">
        <f t="shared" si="269"/>
        <v>18.4168204826234</v>
      </c>
      <c r="CL271" s="283">
        <f t="shared" si="270"/>
        <v>1.5768291603521785</v>
      </c>
      <c r="CM271" s="283">
        <f t="shared" si="271"/>
        <v>24.213357065032</v>
      </c>
      <c r="CN271" s="283">
        <f t="shared" si="272"/>
        <v>1.5768291603521785</v>
      </c>
      <c r="CO271" s="283">
        <f t="shared" si="231"/>
        <v>105.99730589340516</v>
      </c>
      <c r="CP271" s="268">
        <f t="shared" si="232"/>
        <v>239</v>
      </c>
      <c r="CQ271" s="283">
        <f t="shared" si="273"/>
        <v>34.499730589340516</v>
      </c>
      <c r="CR271" s="283">
        <f t="shared" si="274"/>
        <v>27.699479231686418</v>
      </c>
      <c r="CS271" s="283">
        <f t="shared" si="275"/>
        <v>1.5012491830410992</v>
      </c>
      <c r="CT271" s="283">
        <f t="shared" si="276"/>
        <v>91.611287313730656</v>
      </c>
      <c r="CU271" s="283">
        <f t="shared" si="233"/>
        <v>14.386018579674499</v>
      </c>
      <c r="CV271" s="283">
        <f t="shared" si="277"/>
        <v>25.338601857967451</v>
      </c>
      <c r="CW271" s="283">
        <f t="shared" si="278"/>
        <v>18.463121192389323</v>
      </c>
      <c r="CX271" s="283">
        <f t="shared" si="279"/>
        <v>0.88250933437436763</v>
      </c>
      <c r="CZ271" s="283">
        <f t="shared" si="234"/>
        <v>10368</v>
      </c>
      <c r="DA271" s="283">
        <f t="shared" si="235"/>
        <v>1.317636447076542E+22</v>
      </c>
      <c r="DB271" s="283">
        <f t="shared" si="236"/>
        <v>1.1713284756594592E+22</v>
      </c>
      <c r="DC271" s="286">
        <f t="shared" si="280"/>
        <v>1.2708684867636401E+18</v>
      </c>
      <c r="DD271" s="286">
        <f t="shared" si="237"/>
        <v>1.1297535451962377E+18</v>
      </c>
      <c r="DE271" s="282">
        <f t="shared" si="281"/>
        <v>7.3786046856191305E-5</v>
      </c>
      <c r="DF271" s="282">
        <f t="shared" si="238"/>
        <v>6.2110339047994568E-5</v>
      </c>
      <c r="DG271" s="283">
        <f t="shared" si="282"/>
        <v>40.08942046306985</v>
      </c>
      <c r="DH271" s="283">
        <f t="shared" si="283"/>
        <v>9.6447265006950283E-5</v>
      </c>
      <c r="DL271" s="258">
        <v>43.012374877929688</v>
      </c>
      <c r="DM271" s="258">
        <v>10.477861404418945</v>
      </c>
      <c r="DN271" s="258">
        <v>5024</v>
      </c>
      <c r="DO271" s="258">
        <v>1.7139592616913746E+22</v>
      </c>
      <c r="DP271" s="258">
        <v>7.989579707860758E+21</v>
      </c>
      <c r="DR271" s="52">
        <v>16</v>
      </c>
      <c r="DS271" s="53">
        <v>2.7591258698571604E-2</v>
      </c>
      <c r="DT271" s="53">
        <v>1.904529361494323E-2</v>
      </c>
      <c r="DU271" s="53">
        <v>2.5637895250885119E-2</v>
      </c>
      <c r="DV271" s="54">
        <v>1.696984495177634E-2</v>
      </c>
      <c r="DW271" s="287">
        <f t="shared" si="284"/>
        <v>3.3526120644221585E-2</v>
      </c>
      <c r="DX271" s="287">
        <f t="shared" si="239"/>
        <v>13.211544203370511</v>
      </c>
      <c r="DY271" s="281">
        <f t="shared" si="240"/>
        <v>34.937048499063835</v>
      </c>
      <c r="DZ271" s="287">
        <f t="shared" si="241"/>
        <v>34.615979312379856</v>
      </c>
      <c r="EA271" s="287">
        <f t="shared" si="242"/>
        <v>39.657241475142762</v>
      </c>
      <c r="EB271" s="287">
        <f t="shared" si="243"/>
        <v>38.825050820406311</v>
      </c>
      <c r="EC271" s="287">
        <f t="shared" si="244"/>
        <v>37.616298288622829</v>
      </c>
      <c r="ED271" s="287">
        <f t="shared" si="285"/>
        <v>-7.0265370361831785</v>
      </c>
      <c r="EE271" s="287">
        <f t="shared" si="245"/>
        <v>-5.0412621627629051</v>
      </c>
      <c r="EF271" s="287">
        <f t="shared" si="246"/>
        <v>-4.2090715080264545</v>
      </c>
      <c r="EG271" s="287">
        <f t="shared" si="247"/>
        <v>-4.2090715080264545</v>
      </c>
      <c r="EH271" s="281">
        <f t="shared" si="286"/>
        <v>-4.720192976078927</v>
      </c>
      <c r="EI271" s="281">
        <f t="shared" si="248"/>
        <v>-3.8880023213424764</v>
      </c>
      <c r="EJ271" s="281">
        <f t="shared" si="249"/>
        <v>-2.6792497895589946</v>
      </c>
    </row>
    <row r="272" spans="3:140" x14ac:dyDescent="0.25">
      <c r="C272" s="50">
        <f t="shared" si="250"/>
        <v>240</v>
      </c>
      <c r="D272" s="51">
        <v>6.2040206175020156</v>
      </c>
      <c r="E272" s="260">
        <f t="shared" si="251"/>
        <v>15.853464648248748</v>
      </c>
      <c r="F272" s="265">
        <f t="shared" si="252"/>
        <v>12.243962746384122</v>
      </c>
      <c r="G272" s="265">
        <f t="shared" si="253"/>
        <v>3.1309426812496178E-3</v>
      </c>
      <c r="H272" s="50">
        <v>19.207324981689453</v>
      </c>
      <c r="I272" s="216">
        <v>45.980518341064453</v>
      </c>
      <c r="J272" s="50">
        <v>9984</v>
      </c>
      <c r="K272" s="46">
        <v>6</v>
      </c>
      <c r="L272" s="46">
        <v>1.2499012751241888E+22</v>
      </c>
      <c r="M272" s="46">
        <v>1.1197344510659646E+22</v>
      </c>
      <c r="N272" s="46">
        <v>156</v>
      </c>
      <c r="O272" s="46">
        <v>64</v>
      </c>
      <c r="P272" s="46">
        <v>0.2950009155832265</v>
      </c>
      <c r="Q272" s="46">
        <v>0.44479033144112801</v>
      </c>
      <c r="R272" s="46">
        <v>0.26141060923455417</v>
      </c>
      <c r="S272" s="51"/>
      <c r="T272" s="315">
        <f t="shared" si="254"/>
        <v>56.446233909528218</v>
      </c>
      <c r="U272" s="315">
        <f t="shared" si="287"/>
        <v>0.21756463278696714</v>
      </c>
      <c r="V272" s="350">
        <f t="shared" si="255"/>
        <v>4.9245612243460623E-6</v>
      </c>
      <c r="W272" s="350">
        <f t="shared" si="222"/>
        <v>7.4250522743243863E-6</v>
      </c>
      <c r="X272" s="350">
        <f t="shared" si="256"/>
        <v>8.9096972186928165E-6</v>
      </c>
      <c r="Y272" s="360">
        <f t="shared" si="257"/>
        <v>56.184823300293665</v>
      </c>
      <c r="Z272" s="350">
        <f t="shared" si="258"/>
        <v>4.9583864731582082E-6</v>
      </c>
      <c r="AA272" s="350">
        <f t="shared" si="259"/>
        <v>7.4025068802118796E-6</v>
      </c>
      <c r="AB272" s="350">
        <f t="shared" si="260"/>
        <v>4.9583864731582082E-6</v>
      </c>
      <c r="AC272" s="350">
        <f t="shared" si="261"/>
        <v>7.4025068802118796E-6</v>
      </c>
      <c r="AD272" s="354">
        <f t="shared" si="223"/>
        <v>56.184823300293658</v>
      </c>
      <c r="AE272" s="354" t="str">
        <f t="shared" ref="AE272:AH291" si="291">IF($K272=AE$29,$AD272,"")</f>
        <v/>
      </c>
      <c r="AF272" s="354" t="str">
        <f t="shared" si="291"/>
        <v/>
      </c>
      <c r="AG272" s="354">
        <f t="shared" si="291"/>
        <v>56.184823300293658</v>
      </c>
      <c r="AH272" s="354" t="str">
        <f t="shared" si="291"/>
        <v/>
      </c>
      <c r="AI272" s="348">
        <f t="shared" si="288"/>
        <v>0.25408222545205206</v>
      </c>
      <c r="AJ272" s="355">
        <f t="shared" si="262"/>
        <v>8.9096972186928165E-6</v>
      </c>
      <c r="AK272" s="359">
        <f t="shared" si="263"/>
        <v>240.79676986021013</v>
      </c>
      <c r="AL272" s="355">
        <f t="shared" si="264"/>
        <v>7.9676986021013363E-2</v>
      </c>
      <c r="AM272" s="335">
        <f t="shared" si="265"/>
        <v>-22.13438013807454</v>
      </c>
      <c r="AN272" s="351">
        <f t="shared" si="224"/>
        <v>-0.91857659461450547</v>
      </c>
      <c r="AQ272" s="266">
        <f t="shared" si="225"/>
        <v>25.669337691209829</v>
      </c>
      <c r="AR272" s="283">
        <f t="shared" si="226"/>
        <v>15.737791782462743</v>
      </c>
      <c r="BL272" s="258">
        <v>1.0802071094512939</v>
      </c>
      <c r="BM272" s="260">
        <v>31.279434204101563</v>
      </c>
      <c r="BN272">
        <v>4.505272388458252</v>
      </c>
      <c r="BO272" s="258">
        <v>2.6838881969451904</v>
      </c>
      <c r="BP272" s="258">
        <v>125.86412811279297</v>
      </c>
      <c r="BQ272" s="260">
        <v>73.335060119628906</v>
      </c>
      <c r="BR272" s="258">
        <v>24.498878479003906</v>
      </c>
      <c r="BT272" s="258">
        <v>44.512397766113281</v>
      </c>
      <c r="BU272" s="258">
        <v>24.007528305053711</v>
      </c>
      <c r="BV272" s="258">
        <v>4.0545053482055664</v>
      </c>
      <c r="BW272" s="258">
        <v>114.23921203613281</v>
      </c>
      <c r="BX272" s="258">
        <v>45.871791839599609</v>
      </c>
      <c r="BY272" s="258">
        <v>25.228248596191406</v>
      </c>
      <c r="BZ272" s="258">
        <v>3.6489815711975098</v>
      </c>
      <c r="CA272" s="258">
        <v>312.5047607421875</v>
      </c>
      <c r="CC272" s="283">
        <f t="shared" si="227"/>
        <v>19.207324981689453</v>
      </c>
      <c r="CD272" s="283">
        <f t="shared" si="228"/>
        <v>45.980518341064453</v>
      </c>
      <c r="CF272" s="283">
        <f t="shared" si="266"/>
        <v>25.669337691209829</v>
      </c>
      <c r="CG272" s="272">
        <f t="shared" si="229"/>
        <v>25.334392329136364</v>
      </c>
      <c r="CH272" s="283">
        <f t="shared" si="267"/>
        <v>18.480751035864685</v>
      </c>
      <c r="CI272" s="272">
        <f t="shared" si="230"/>
        <v>45.724511125421373</v>
      </c>
      <c r="CJ272" s="283">
        <f t="shared" si="268"/>
        <v>8.6188672944365122E-2</v>
      </c>
      <c r="CK272" s="283">
        <f t="shared" si="269"/>
        <v>18.412151504949861</v>
      </c>
      <c r="CL272" s="283">
        <f t="shared" si="270"/>
        <v>1.5908600844782657</v>
      </c>
      <c r="CM272" s="283">
        <f t="shared" si="271"/>
        <v>24.20868808735846</v>
      </c>
      <c r="CN272" s="283">
        <f t="shared" si="272"/>
        <v>1.5908600844782657</v>
      </c>
      <c r="CO272" s="283">
        <f t="shared" si="231"/>
        <v>108.12532959469104</v>
      </c>
      <c r="CP272" s="268">
        <f t="shared" si="232"/>
        <v>240</v>
      </c>
      <c r="CQ272" s="283">
        <f t="shared" si="273"/>
        <v>34.812532959469102</v>
      </c>
      <c r="CR272" s="283">
        <f t="shared" si="274"/>
        <v>27.698139231268549</v>
      </c>
      <c r="CS272" s="283">
        <f t="shared" si="275"/>
        <v>1.5015293910851348</v>
      </c>
      <c r="CT272" s="283">
        <f t="shared" si="276"/>
        <v>93.425530327890186</v>
      </c>
      <c r="CU272" s="283">
        <f t="shared" si="233"/>
        <v>14.699799266800824</v>
      </c>
      <c r="CV272" s="283">
        <f t="shared" si="277"/>
        <v>25.469979926680082</v>
      </c>
      <c r="CW272" s="283">
        <f t="shared" si="278"/>
        <v>18.459456623877326</v>
      </c>
      <c r="CX272" s="283">
        <f t="shared" si="279"/>
        <v>0.88691600549606842</v>
      </c>
      <c r="CZ272" s="283">
        <f t="shared" si="234"/>
        <v>9984</v>
      </c>
      <c r="DA272" s="283">
        <f t="shared" si="235"/>
        <v>1.2499012751241888E+22</v>
      </c>
      <c r="DB272" s="283">
        <f t="shared" si="236"/>
        <v>1.1197344510659646E+22</v>
      </c>
      <c r="DC272" s="286">
        <f t="shared" si="280"/>
        <v>1.2519043220394519E+18</v>
      </c>
      <c r="DD272" s="286">
        <f t="shared" si="237"/>
        <v>1.1215288973016472E+18</v>
      </c>
      <c r="DE272" s="282">
        <f t="shared" si="281"/>
        <v>7.2771581586298623E-5</v>
      </c>
      <c r="DF272" s="282">
        <f t="shared" si="238"/>
        <v>6.1670371363284685E-5</v>
      </c>
      <c r="DG272" s="283">
        <f t="shared" si="282"/>
        <v>40.279652054535205</v>
      </c>
      <c r="DH272" s="283">
        <f t="shared" si="283"/>
        <v>9.5388352489477252E-5</v>
      </c>
      <c r="DL272" s="258">
        <v>42.770183563232422</v>
      </c>
      <c r="DM272" s="258">
        <v>11.902036666870117</v>
      </c>
      <c r="DN272" s="258">
        <v>5536</v>
      </c>
      <c r="DO272" s="258">
        <v>1.8754860291896671E+22</v>
      </c>
      <c r="DP272" s="258">
        <v>8.8096076406456299E+21</v>
      </c>
      <c r="DR272" s="287"/>
    </row>
    <row r="273" spans="3:122" x14ac:dyDescent="0.25">
      <c r="C273" s="50">
        <f t="shared" si="250"/>
        <v>241</v>
      </c>
      <c r="D273" s="51">
        <v>4.6915370297758194</v>
      </c>
      <c r="E273" s="260">
        <f t="shared" si="251"/>
        <v>13.426302970259055</v>
      </c>
      <c r="F273" s="265">
        <f t="shared" si="252"/>
        <v>12.247020734545645</v>
      </c>
      <c r="G273" s="265">
        <f t="shared" si="253"/>
        <v>2.9843700222067305E-3</v>
      </c>
      <c r="H273" s="50">
        <v>19.196582794189453</v>
      </c>
      <c r="I273" s="216">
        <v>44.047710418701172</v>
      </c>
      <c r="J273" s="50">
        <v>9216</v>
      </c>
      <c r="K273" s="46">
        <v>6</v>
      </c>
      <c r="L273" s="46">
        <v>1.1570320308558988E+22</v>
      </c>
      <c r="M273" s="46">
        <v>1.0287675563078255E+22</v>
      </c>
      <c r="N273" s="46">
        <v>144</v>
      </c>
      <c r="O273" s="46">
        <v>64</v>
      </c>
      <c r="P273" s="46">
        <v>0.27357626808276875</v>
      </c>
      <c r="Q273" s="46">
        <v>0.4089605078434963</v>
      </c>
      <c r="R273" s="46">
        <v>0.18109143447116505</v>
      </c>
      <c r="S273" s="51"/>
      <c r="T273" s="315">
        <f t="shared" si="254"/>
        <v>56.21924971676421</v>
      </c>
      <c r="U273" s="315">
        <f t="shared" si="287"/>
        <v>-0.22698419276400728</v>
      </c>
      <c r="V273" s="350">
        <f t="shared" si="255"/>
        <v>4.9474874870292384E-6</v>
      </c>
      <c r="W273" s="350">
        <f t="shared" si="222"/>
        <v>7.3958425174243402E-6</v>
      </c>
      <c r="X273" s="350">
        <f t="shared" si="256"/>
        <v>8.8980963681482163E-6</v>
      </c>
      <c r="Y273" s="360">
        <f t="shared" si="257"/>
        <v>56.038158282293047</v>
      </c>
      <c r="Z273" s="350">
        <f t="shared" si="258"/>
        <v>4.9708383451297472E-6</v>
      </c>
      <c r="AA273" s="350">
        <f t="shared" si="259"/>
        <v>7.380168366876208E-6</v>
      </c>
      <c r="AB273" s="350">
        <f t="shared" si="260"/>
        <v>4.9708383451297472E-6</v>
      </c>
      <c r="AC273" s="350">
        <f t="shared" si="261"/>
        <v>7.380168366876208E-6</v>
      </c>
      <c r="AD273" s="354">
        <f t="shared" si="223"/>
        <v>56.038158282293047</v>
      </c>
      <c r="AE273" s="354" t="str">
        <f t="shared" si="291"/>
        <v/>
      </c>
      <c r="AF273" s="354" t="str">
        <f t="shared" si="291"/>
        <v/>
      </c>
      <c r="AG273" s="354">
        <f t="shared" si="291"/>
        <v>56.038158282293047</v>
      </c>
      <c r="AH273" s="354" t="str">
        <f t="shared" si="291"/>
        <v/>
      </c>
      <c r="AI273" s="348">
        <f t="shared" si="288"/>
        <v>-0.14666501800061127</v>
      </c>
      <c r="AJ273" s="355">
        <f t="shared" si="262"/>
        <v>8.8980963681482163E-6</v>
      </c>
      <c r="AK273" s="359">
        <f t="shared" si="263"/>
        <v>235.81494209276389</v>
      </c>
      <c r="AL273" s="355">
        <f t="shared" si="264"/>
        <v>-0.51850579072361147</v>
      </c>
      <c r="AM273" s="335">
        <f t="shared" si="265"/>
        <v>-22.145696949593145</v>
      </c>
      <c r="AN273" s="351">
        <f t="shared" si="224"/>
        <v>-0.929893406133112</v>
      </c>
      <c r="AQ273" s="266">
        <f t="shared" si="225"/>
        <v>25.664478526456371</v>
      </c>
      <c r="AR273" s="283">
        <f t="shared" si="226"/>
        <v>13.467462791912887</v>
      </c>
      <c r="BL273" s="258">
        <v>0.56822234392166138</v>
      </c>
      <c r="BM273" s="260">
        <v>27.980905532836914</v>
      </c>
      <c r="BN273">
        <v>3.7805221080780029</v>
      </c>
      <c r="BO273" s="258">
        <v>2.5237491130828857</v>
      </c>
      <c r="BP273" s="258">
        <v>123.25730133056641</v>
      </c>
      <c r="BQ273" s="260">
        <v>55.849746704101562</v>
      </c>
      <c r="BR273" s="258">
        <v>13.68027400970459</v>
      </c>
      <c r="BT273" s="258">
        <v>44.02606201171875</v>
      </c>
      <c r="BU273" s="258">
        <v>25.126522064208984</v>
      </c>
      <c r="BV273" s="258">
        <v>4.0562143325805664</v>
      </c>
      <c r="BW273" s="258">
        <v>117.69792175292969</v>
      </c>
      <c r="BX273" s="258">
        <v>45.668666839599609</v>
      </c>
      <c r="BY273" s="258">
        <v>25.329977035522461</v>
      </c>
      <c r="BZ273" s="258">
        <v>3.6458075046539307</v>
      </c>
      <c r="CA273" s="258">
        <v>318.81182861328125</v>
      </c>
      <c r="CC273" s="283">
        <f t="shared" si="227"/>
        <v>19.196582794189453</v>
      </c>
      <c r="CD273" s="283">
        <f t="shared" si="228"/>
        <v>44.047710418701172</v>
      </c>
      <c r="CF273" s="283">
        <f t="shared" si="266"/>
        <v>25.664478526456371</v>
      </c>
      <c r="CG273" s="272">
        <f t="shared" si="229"/>
        <v>25.332574686131331</v>
      </c>
      <c r="CH273" s="283">
        <f t="shared" si="267"/>
        <v>18.476884086737005</v>
      </c>
      <c r="CI273" s="272">
        <f t="shared" si="230"/>
        <v>46.135684173146132</v>
      </c>
      <c r="CJ273" s="283">
        <f t="shared" si="268"/>
        <v>8.6963715880016862E-2</v>
      </c>
      <c r="CK273" s="283">
        <f t="shared" si="269"/>
        <v>18.407060654115551</v>
      </c>
      <c r="CL273" s="283">
        <f t="shared" si="270"/>
        <v>1.6047939526388886</v>
      </c>
      <c r="CM273" s="283">
        <f t="shared" si="271"/>
        <v>24.20359723652415</v>
      </c>
      <c r="CN273" s="283">
        <f t="shared" si="272"/>
        <v>1.6047939526388886</v>
      </c>
      <c r="CO273" s="283">
        <f t="shared" si="231"/>
        <v>110.2392416314284</v>
      </c>
      <c r="CP273" s="268">
        <f t="shared" si="232"/>
        <v>241</v>
      </c>
      <c r="CQ273" s="283">
        <f t="shared" si="273"/>
        <v>35.123924163142838</v>
      </c>
      <c r="CR273" s="283">
        <f t="shared" si="274"/>
        <v>27.696649013179055</v>
      </c>
      <c r="CS273" s="283">
        <f t="shared" si="275"/>
        <v>1.501843639837348</v>
      </c>
      <c r="CT273" s="283">
        <f t="shared" si="276"/>
        <v>95.227808091054271</v>
      </c>
      <c r="CU273" s="283">
        <f t="shared" si="233"/>
        <v>15.011433540374128</v>
      </c>
      <c r="CV273" s="283">
        <f t="shared" si="277"/>
        <v>25.601143354037411</v>
      </c>
      <c r="CW273" s="283">
        <f t="shared" si="278"/>
        <v>18.455374333597035</v>
      </c>
      <c r="CX273" s="283">
        <f t="shared" si="279"/>
        <v>0.89129330835756559</v>
      </c>
      <c r="CZ273" s="283">
        <f t="shared" si="234"/>
        <v>9216</v>
      </c>
      <c r="DA273" s="283">
        <f t="shared" si="235"/>
        <v>1.1570320308558988E+22</v>
      </c>
      <c r="DB273" s="283">
        <f t="shared" si="236"/>
        <v>1.0287675563078255E+22</v>
      </c>
      <c r="DC273" s="286">
        <f t="shared" si="280"/>
        <v>1.2554601029252372E+18</v>
      </c>
      <c r="DD273" s="286">
        <f t="shared" si="237"/>
        <v>1.116284240785401E+18</v>
      </c>
      <c r="DE273" s="282">
        <f t="shared" si="281"/>
        <v>7.2961793824403504E-5</v>
      </c>
      <c r="DF273" s="282">
        <f t="shared" si="238"/>
        <v>6.1389814746864774E-5</v>
      </c>
      <c r="DG273" s="283">
        <f t="shared" si="282"/>
        <v>40.077147001377888</v>
      </c>
      <c r="DH273" s="283">
        <f t="shared" si="283"/>
        <v>9.5352675435611878E-5</v>
      </c>
      <c r="DL273" s="258">
        <v>42.606117248535156</v>
      </c>
      <c r="DM273" s="258">
        <v>12.308944702148437</v>
      </c>
      <c r="DN273" s="258">
        <v>5536</v>
      </c>
      <c r="DO273" s="258">
        <v>1.8677613372393562E+22</v>
      </c>
      <c r="DP273" s="258">
        <v>8.7908723803183833E+21</v>
      </c>
      <c r="DR273" s="287"/>
    </row>
    <row r="274" spans="3:122" x14ac:dyDescent="0.25">
      <c r="C274" s="50">
        <f t="shared" si="250"/>
        <v>242</v>
      </c>
      <c r="D274" s="51">
        <v>5.3102832132265343</v>
      </c>
      <c r="E274" s="260">
        <f t="shared" si="251"/>
        <v>14.502353678358212</v>
      </c>
      <c r="F274" s="265">
        <f t="shared" si="252"/>
        <v>12.249930171223376</v>
      </c>
      <c r="G274" s="265">
        <f t="shared" si="253"/>
        <v>2.8338517780825212E-3</v>
      </c>
      <c r="H274" s="50">
        <v>19.10869026184082</v>
      </c>
      <c r="I274" s="216">
        <v>47.913330078125</v>
      </c>
      <c r="J274" s="50">
        <v>9600</v>
      </c>
      <c r="K274" s="46">
        <v>6</v>
      </c>
      <c r="L274" s="46">
        <v>1.1916778507225916E+22</v>
      </c>
      <c r="M274" s="46">
        <v>1.0755768836485156E+22</v>
      </c>
      <c r="N274" s="46">
        <v>150</v>
      </c>
      <c r="O274" s="46">
        <v>64</v>
      </c>
      <c r="P274" s="46">
        <v>0.28053470060428493</v>
      </c>
      <c r="Q274" s="46">
        <v>0.4263565891472868</v>
      </c>
      <c r="R274" s="46">
        <v>0.22246502009172697</v>
      </c>
      <c r="S274" s="51"/>
      <c r="T274" s="315">
        <f t="shared" si="254"/>
        <v>56.655827760069428</v>
      </c>
      <c r="U274" s="315">
        <f t="shared" si="287"/>
        <v>0.43657804330521799</v>
      </c>
      <c r="V274" s="350">
        <f t="shared" si="255"/>
        <v>4.8703941077132796E-6</v>
      </c>
      <c r="W274" s="350">
        <f t="shared" si="222"/>
        <v>7.4020241171403954E-6</v>
      </c>
      <c r="X274" s="350">
        <f t="shared" si="256"/>
        <v>8.860626377134761E-6</v>
      </c>
      <c r="Y274" s="360">
        <f t="shared" si="257"/>
        <v>56.433362739977703</v>
      </c>
      <c r="Z274" s="350">
        <f t="shared" si="258"/>
        <v>4.899097510646757E-6</v>
      </c>
      <c r="AA274" s="350">
        <f t="shared" si="259"/>
        <v>7.3830578608291442E-6</v>
      </c>
      <c r="AB274" s="350">
        <f t="shared" si="260"/>
        <v>4.899097510646757E-6</v>
      </c>
      <c r="AC274" s="350">
        <f t="shared" si="261"/>
        <v>7.3830578608291442E-6</v>
      </c>
      <c r="AD274" s="354">
        <f t="shared" si="223"/>
        <v>56.433362739977703</v>
      </c>
      <c r="AE274" s="354" t="str">
        <f t="shared" si="291"/>
        <v/>
      </c>
      <c r="AF274" s="354" t="str">
        <f t="shared" si="291"/>
        <v/>
      </c>
      <c r="AG274" s="354">
        <f t="shared" si="291"/>
        <v>56.433362739977703</v>
      </c>
      <c r="AH274" s="354" t="str">
        <f t="shared" si="291"/>
        <v/>
      </c>
      <c r="AI274" s="348">
        <f t="shared" si="288"/>
        <v>0.39520445768465606</v>
      </c>
      <c r="AJ274" s="355">
        <f t="shared" si="262"/>
        <v>8.860626377134761E-6</v>
      </c>
      <c r="AK274" s="359">
        <f t="shared" si="263"/>
        <v>249.23900577169638</v>
      </c>
      <c r="AL274" s="355">
        <f t="shared" si="264"/>
        <v>0.7239005771696384</v>
      </c>
      <c r="AM274" s="335">
        <f t="shared" si="265"/>
        <v>-22.182350564193904</v>
      </c>
      <c r="AN274" s="351">
        <f t="shared" si="224"/>
        <v>-0.96654702073387311</v>
      </c>
      <c r="AQ274" s="266">
        <f t="shared" si="225"/>
        <v>25.624618417658667</v>
      </c>
      <c r="AR274" s="283">
        <f t="shared" si="226"/>
        <v>16.99556138315014</v>
      </c>
      <c r="BL274" s="258">
        <v>0.26639118790626526</v>
      </c>
      <c r="BM274" s="260">
        <v>25.940214157104492</v>
      </c>
      <c r="BN274">
        <v>4.6390595436096191</v>
      </c>
      <c r="BO274" s="258">
        <v>2.4215629100799561</v>
      </c>
      <c r="BP274" s="258">
        <v>121.39028167724609</v>
      </c>
      <c r="BQ274" s="260">
        <v>64.92401123046875</v>
      </c>
      <c r="BR274" s="258">
        <v>29.067270278930664</v>
      </c>
      <c r="BT274" s="258">
        <v>43.840511322021484</v>
      </c>
      <c r="BU274" s="258">
        <v>25.329977035522461</v>
      </c>
      <c r="BV274" s="258">
        <v>4.0488901138305664</v>
      </c>
      <c r="BW274" s="258">
        <v>112.61157989501953</v>
      </c>
      <c r="BX274" s="258">
        <v>45.543663024902344</v>
      </c>
      <c r="BY274" s="258">
        <v>25.83860969543457</v>
      </c>
      <c r="BZ274" s="258">
        <v>3.6475164890289307</v>
      </c>
      <c r="CA274" s="258">
        <v>312.70822143554687</v>
      </c>
      <c r="CC274" s="283">
        <f t="shared" si="227"/>
        <v>19.10869026184082</v>
      </c>
      <c r="CD274" s="283">
        <f t="shared" si="228"/>
        <v>47.913330078125</v>
      </c>
      <c r="CF274" s="283">
        <f t="shared" si="266"/>
        <v>25.624618417658667</v>
      </c>
      <c r="CG274" s="272">
        <f t="shared" si="229"/>
        <v>25.330556002641465</v>
      </c>
      <c r="CH274" s="283">
        <f t="shared" si="267"/>
        <v>18.472590381840828</v>
      </c>
      <c r="CI274" s="272">
        <f t="shared" si="230"/>
        <v>46.545286723121535</v>
      </c>
      <c r="CJ274" s="283">
        <f t="shared" si="268"/>
        <v>8.7735798497153489E-2</v>
      </c>
      <c r="CK274" s="283">
        <f t="shared" si="269"/>
        <v>18.401538944446834</v>
      </c>
      <c r="CL274" s="283">
        <f t="shared" si="270"/>
        <v>1.6186290159529373</v>
      </c>
      <c r="CM274" s="283">
        <f t="shared" si="271"/>
        <v>24.198075526855433</v>
      </c>
      <c r="CN274" s="283">
        <f t="shared" si="272"/>
        <v>1.6186290159529373</v>
      </c>
      <c r="CO274" s="283">
        <f t="shared" si="231"/>
        <v>112.33894667722376</v>
      </c>
      <c r="CP274" s="268">
        <f t="shared" si="232"/>
        <v>242</v>
      </c>
      <c r="CQ274" s="283">
        <f t="shared" si="273"/>
        <v>35.433894667722377</v>
      </c>
      <c r="CR274" s="283">
        <f t="shared" si="274"/>
        <v>27.695005205271421</v>
      </c>
      <c r="CS274" s="283">
        <f t="shared" si="275"/>
        <v>1.5021927231687253</v>
      </c>
      <c r="CT274" s="283">
        <f t="shared" si="276"/>
        <v>97.018116884468839</v>
      </c>
      <c r="CU274" s="283">
        <f t="shared" si="233"/>
        <v>15.320829792754921</v>
      </c>
      <c r="CV274" s="283">
        <f t="shared" si="277"/>
        <v>25.732082979275493</v>
      </c>
      <c r="CW274" s="283">
        <f t="shared" si="278"/>
        <v>18.45086513141878</v>
      </c>
      <c r="CX274" s="283">
        <f t="shared" si="279"/>
        <v>0.89564017187310085</v>
      </c>
      <c r="CZ274" s="283">
        <f t="shared" si="234"/>
        <v>9600</v>
      </c>
      <c r="DA274" s="283">
        <f t="shared" si="235"/>
        <v>1.1916778507225916E+22</v>
      </c>
      <c r="DB274" s="283">
        <f t="shared" si="236"/>
        <v>1.0755768836485156E+22</v>
      </c>
      <c r="DC274" s="286">
        <f t="shared" si="280"/>
        <v>1.2413310945026995E+18</v>
      </c>
      <c r="DD274" s="286">
        <f t="shared" si="237"/>
        <v>1.1203925871338705E+18</v>
      </c>
      <c r="DE274" s="282">
        <f t="shared" si="281"/>
        <v>7.2205979447596071E-5</v>
      </c>
      <c r="DF274" s="282">
        <f t="shared" si="238"/>
        <v>6.1609585812336316E-5</v>
      </c>
      <c r="DG274" s="283">
        <f t="shared" si="282"/>
        <v>40.47239229518707</v>
      </c>
      <c r="DH274" s="283">
        <f t="shared" si="283"/>
        <v>9.4918093806999185E-5</v>
      </c>
      <c r="DL274" s="258">
        <v>42.520179748535156</v>
      </c>
      <c r="DM274" s="258">
        <v>11.189949035644531</v>
      </c>
      <c r="DN274" s="258">
        <v>5536</v>
      </c>
      <c r="DO274" s="258">
        <v>1.8657436938194989E+22</v>
      </c>
      <c r="DP274" s="258">
        <v>8.7329371906910517E+21</v>
      </c>
      <c r="DR274" s="287"/>
    </row>
    <row r="275" spans="3:122" x14ac:dyDescent="0.25">
      <c r="C275" s="50">
        <f t="shared" si="250"/>
        <v>243</v>
      </c>
      <c r="D275" s="51">
        <v>4.767596702561935</v>
      </c>
      <c r="E275" s="260">
        <f t="shared" si="251"/>
        <v>13.565990214594148</v>
      </c>
      <c r="F275" s="265">
        <f t="shared" si="252"/>
        <v>12.252687147176331</v>
      </c>
      <c r="G275" s="265">
        <f t="shared" si="253"/>
        <v>2.6794607872859611E-3</v>
      </c>
      <c r="H275" s="50">
        <v>19.047164916992188</v>
      </c>
      <c r="I275" s="216">
        <v>50.965133666992187</v>
      </c>
      <c r="J275" s="50">
        <v>9856</v>
      </c>
      <c r="K275" s="46">
        <v>6</v>
      </c>
      <c r="L275" s="46">
        <v>1.3036282370472469E+22</v>
      </c>
      <c r="M275" s="46">
        <v>1.1828578666300725E+22</v>
      </c>
      <c r="N275" s="46">
        <v>154</v>
      </c>
      <c r="O275" s="46">
        <v>64</v>
      </c>
      <c r="P275" s="46">
        <v>0.28700482207165967</v>
      </c>
      <c r="Q275" s="46">
        <v>0.44179942623451141</v>
      </c>
      <c r="R275" s="46">
        <v>0.24869852357335953</v>
      </c>
      <c r="S275" s="51"/>
      <c r="T275" s="315">
        <f t="shared" si="254"/>
        <v>56.991160042110742</v>
      </c>
      <c r="U275" s="315">
        <f t="shared" si="287"/>
        <v>0.33533228204131404</v>
      </c>
      <c r="V275" s="350">
        <f t="shared" si="255"/>
        <v>4.8533012390364526E-6</v>
      </c>
      <c r="W275" s="350">
        <f t="shared" si="222"/>
        <v>7.4709047996907359E-6</v>
      </c>
      <c r="X275" s="350">
        <f t="shared" si="256"/>
        <v>8.9089253809241677E-6</v>
      </c>
      <c r="Y275" s="360">
        <f t="shared" si="257"/>
        <v>56.742461518537382</v>
      </c>
      <c r="Z275" s="350">
        <f t="shared" si="258"/>
        <v>4.8856836867967395E-6</v>
      </c>
      <c r="AA275" s="350">
        <f t="shared" si="259"/>
        <v>7.4497682081688324E-6</v>
      </c>
      <c r="AB275" s="350">
        <f t="shared" si="260"/>
        <v>4.8856836867967395E-6</v>
      </c>
      <c r="AC275" s="350">
        <f t="shared" si="261"/>
        <v>7.4497682081688324E-6</v>
      </c>
      <c r="AD275" s="354">
        <f t="shared" si="223"/>
        <v>56.742461518537382</v>
      </c>
      <c r="AE275" s="354" t="str">
        <f t="shared" si="291"/>
        <v/>
      </c>
      <c r="AF275" s="354" t="str">
        <f t="shared" si="291"/>
        <v/>
      </c>
      <c r="AG275" s="354">
        <f t="shared" si="291"/>
        <v>56.742461518537382</v>
      </c>
      <c r="AH275" s="354" t="str">
        <f t="shared" si="291"/>
        <v/>
      </c>
      <c r="AI275" s="348">
        <f t="shared" si="288"/>
        <v>0.30909877855967949</v>
      </c>
      <c r="AJ275" s="355">
        <f t="shared" si="262"/>
        <v>8.9089253809241677E-6</v>
      </c>
      <c r="AK275" s="359">
        <f t="shared" si="263"/>
        <v>259.73828432430923</v>
      </c>
      <c r="AL275" s="355">
        <f t="shared" si="264"/>
        <v>1.6738284324309234</v>
      </c>
      <c r="AM275" s="335">
        <f t="shared" si="265"/>
        <v>-22.13513262021997</v>
      </c>
      <c r="AN275" s="351">
        <f t="shared" si="224"/>
        <v>-0.91932907675993314</v>
      </c>
      <c r="AQ275" s="266">
        <f t="shared" si="225"/>
        <v>25.596606841665572</v>
      </c>
      <c r="AR275" s="283">
        <f t="shared" si="226"/>
        <v>19.709843903830752</v>
      </c>
      <c r="BL275" s="258">
        <v>0.33474192023277283</v>
      </c>
      <c r="BM275" s="260">
        <v>21.907407760620117</v>
      </c>
      <c r="BN275">
        <v>4.1644434928894043</v>
      </c>
      <c r="BO275" s="258">
        <v>1.6109628677368164</v>
      </c>
      <c r="BP275" s="258">
        <v>118.72859954833984</v>
      </c>
      <c r="BQ275" s="260">
        <v>44.781318664550781</v>
      </c>
      <c r="BR275" s="258">
        <v>25.778030395507813</v>
      </c>
      <c r="BT275" s="258">
        <v>43.688167572021484</v>
      </c>
      <c r="BU275" s="258">
        <v>25.83860969543457</v>
      </c>
      <c r="BV275" s="258">
        <v>3.9918820858001709</v>
      </c>
      <c r="BW275" s="258">
        <v>117.69792175292969</v>
      </c>
      <c r="BX275" s="258">
        <v>45.369831085205078</v>
      </c>
      <c r="BY275" s="258">
        <v>25.431703567504883</v>
      </c>
      <c r="BZ275" s="258">
        <v>3.6570382118225098</v>
      </c>
      <c r="CA275" s="258">
        <v>317.7945556640625</v>
      </c>
      <c r="CC275" s="283">
        <f t="shared" si="227"/>
        <v>19.047164916992188</v>
      </c>
      <c r="CD275" s="283">
        <f t="shared" si="228"/>
        <v>50.965133666992187</v>
      </c>
      <c r="CF275" s="283">
        <f t="shared" si="266"/>
        <v>25.596606841665572</v>
      </c>
      <c r="CG275" s="272">
        <f t="shared" si="229"/>
        <v>25.328331893268697</v>
      </c>
      <c r="CH275" s="283">
        <f t="shared" si="267"/>
        <v>18.467860894885934</v>
      </c>
      <c r="CI275" s="272">
        <f t="shared" si="230"/>
        <v>46.953318613927237</v>
      </c>
      <c r="CJ275" s="283">
        <f t="shared" si="268"/>
        <v>8.8504920491504824E-2</v>
      </c>
      <c r="CK275" s="283">
        <f t="shared" si="269"/>
        <v>18.395577602968942</v>
      </c>
      <c r="CL275" s="283">
        <f t="shared" si="270"/>
        <v>1.6323635275282564</v>
      </c>
      <c r="CM275" s="283">
        <f t="shared" si="271"/>
        <v>24.192114185377541</v>
      </c>
      <c r="CN275" s="283">
        <f t="shared" si="272"/>
        <v>1.6323635275282564</v>
      </c>
      <c r="CO275" s="283">
        <f t="shared" si="231"/>
        <v>114.42434981822407</v>
      </c>
      <c r="CP275" s="268">
        <f t="shared" si="232"/>
        <v>243</v>
      </c>
      <c r="CQ275" s="283">
        <f t="shared" si="273"/>
        <v>35.742434981822406</v>
      </c>
      <c r="CR275" s="283">
        <f t="shared" si="274"/>
        <v>27.693204500451639</v>
      </c>
      <c r="CS275" s="283">
        <f t="shared" si="275"/>
        <v>1.5025774239702097</v>
      </c>
      <c r="CT275" s="283">
        <f t="shared" si="276"/>
        <v>98.796453452189525</v>
      </c>
      <c r="CU275" s="283">
        <f t="shared" si="233"/>
        <v>15.62789636603452</v>
      </c>
      <c r="CV275" s="283">
        <f t="shared" si="277"/>
        <v>25.862789636603452</v>
      </c>
      <c r="CW275" s="283">
        <f t="shared" si="278"/>
        <v>18.445920038904813</v>
      </c>
      <c r="CX275" s="283">
        <f t="shared" si="279"/>
        <v>0.89995552733837836</v>
      </c>
      <c r="CZ275" s="283">
        <f t="shared" si="234"/>
        <v>9856</v>
      </c>
      <c r="DA275" s="283">
        <f t="shared" si="235"/>
        <v>1.3036282370472469E+22</v>
      </c>
      <c r="DB275" s="283">
        <f t="shared" si="236"/>
        <v>1.1828578666300725E+22</v>
      </c>
      <c r="DC275" s="286">
        <f t="shared" si="280"/>
        <v>1.3226747534976125E+18</v>
      </c>
      <c r="DD275" s="286">
        <f t="shared" si="237"/>
        <v>1.2001398809152522E+18</v>
      </c>
      <c r="DE275" s="282">
        <f t="shared" si="281"/>
        <v>7.655736102313579E-5</v>
      </c>
      <c r="DF275" s="282">
        <f t="shared" si="238"/>
        <v>6.5875571743472745E-5</v>
      </c>
      <c r="DG275" s="283">
        <f t="shared" si="282"/>
        <v>40.711118952544226</v>
      </c>
      <c r="DH275" s="283">
        <f t="shared" si="283"/>
        <v>1.0099812116745626E-4</v>
      </c>
      <c r="DL275" s="258">
        <v>42.424476623535156</v>
      </c>
      <c r="DM275" s="258">
        <v>11.088222503662109</v>
      </c>
      <c r="DN275" s="258">
        <v>5280</v>
      </c>
      <c r="DO275" s="258">
        <v>1.7755838564293027E+22</v>
      </c>
      <c r="DP275" s="258">
        <v>8.30750266387542E+21</v>
      </c>
      <c r="DR275" s="287"/>
    </row>
    <row r="276" spans="3:122" x14ac:dyDescent="0.25">
      <c r="C276" s="50">
        <f t="shared" si="250"/>
        <v>244</v>
      </c>
      <c r="D276" s="51">
        <v>3.6246206092902336</v>
      </c>
      <c r="E276" s="260">
        <f t="shared" si="251"/>
        <v>11.185251109646067</v>
      </c>
      <c r="F276" s="265">
        <f t="shared" si="252"/>
        <v>12.255287826449772</v>
      </c>
      <c r="G276" s="265">
        <f t="shared" si="253"/>
        <v>2.5212707810364577E-3</v>
      </c>
      <c r="H276" s="50">
        <v>18.997360229492187</v>
      </c>
      <c r="I276" s="216">
        <v>51.88067626953125</v>
      </c>
      <c r="J276" s="50">
        <v>10368</v>
      </c>
      <c r="K276" s="46">
        <v>6</v>
      </c>
      <c r="L276" s="46">
        <v>1.2710000606004113E+22</v>
      </c>
      <c r="M276" s="46">
        <v>1.1645261349867974E+22</v>
      </c>
      <c r="N276" s="46">
        <v>162</v>
      </c>
      <c r="O276" s="46">
        <v>64</v>
      </c>
      <c r="P276" s="46">
        <v>0.29793078190807543</v>
      </c>
      <c r="Q276" s="46">
        <v>0.46041628517365563</v>
      </c>
      <c r="R276" s="46">
        <v>0.29792820189964664</v>
      </c>
      <c r="S276" s="51"/>
      <c r="T276" s="315">
        <f t="shared" si="254"/>
        <v>57.093497289201856</v>
      </c>
      <c r="U276" s="315">
        <f t="shared" si="287"/>
        <v>0.10233724709111414</v>
      </c>
      <c r="V276" s="350">
        <f t="shared" si="255"/>
        <v>4.789267970487324E-6</v>
      </c>
      <c r="W276" s="350">
        <f t="shared" si="222"/>
        <v>7.4012391520970879E-6</v>
      </c>
      <c r="X276" s="350">
        <f t="shared" si="256"/>
        <v>8.8156354665826897E-6</v>
      </c>
      <c r="Y276" s="360">
        <f t="shared" si="257"/>
        <v>56.795569087302212</v>
      </c>
      <c r="Z276" s="350">
        <f t="shared" si="258"/>
        <v>4.8276882215889173E-6</v>
      </c>
      <c r="AA276" s="350">
        <f t="shared" si="259"/>
        <v>7.376235836441392E-6</v>
      </c>
      <c r="AB276" s="350">
        <f t="shared" si="260"/>
        <v>4.8276882215889173E-6</v>
      </c>
      <c r="AC276" s="350">
        <f t="shared" si="261"/>
        <v>7.376235836441392E-6</v>
      </c>
      <c r="AD276" s="354">
        <f t="shared" si="223"/>
        <v>56.795569087302212</v>
      </c>
      <c r="AE276" s="354" t="str">
        <f t="shared" si="291"/>
        <v/>
      </c>
      <c r="AF276" s="354" t="str">
        <f t="shared" si="291"/>
        <v/>
      </c>
      <c r="AG276" s="354">
        <f t="shared" si="291"/>
        <v>56.795569087302212</v>
      </c>
      <c r="AH276" s="354" t="str">
        <f t="shared" si="291"/>
        <v/>
      </c>
      <c r="AI276" s="348">
        <f t="shared" si="288"/>
        <v>5.3107568764829693E-2</v>
      </c>
      <c r="AJ276" s="355">
        <f t="shared" si="262"/>
        <v>8.8156354665826897E-6</v>
      </c>
      <c r="AK276" s="359">
        <f t="shared" si="263"/>
        <v>261.54220978888793</v>
      </c>
      <c r="AL276" s="355">
        <f t="shared" si="264"/>
        <v>1.754220978888793</v>
      </c>
      <c r="AM276" s="335">
        <f t="shared" si="265"/>
        <v>-22.226566578996255</v>
      </c>
      <c r="AN276" s="351">
        <f t="shared" si="224"/>
        <v>-1.0107630355362225</v>
      </c>
      <c r="AQ276" s="266">
        <f t="shared" si="225"/>
        <v>25.573865158622112</v>
      </c>
      <c r="AR276" s="283">
        <f t="shared" si="226"/>
        <v>20.287865438183239</v>
      </c>
      <c r="BL276" s="258">
        <v>0.78310191631317139</v>
      </c>
      <c r="BM276" s="260">
        <v>21.242132186889648</v>
      </c>
      <c r="BN276">
        <v>4.9460411071777344</v>
      </c>
      <c r="BO276" s="258">
        <v>2.2840380668640137</v>
      </c>
      <c r="BP276" s="258">
        <v>116.98429107666016</v>
      </c>
      <c r="BQ276" s="260">
        <v>54.609569549560547</v>
      </c>
      <c r="BR276" s="258">
        <v>24.019229888916016</v>
      </c>
      <c r="BT276" s="258">
        <v>43.625667572021484</v>
      </c>
      <c r="BU276" s="258">
        <v>24.821342468261719</v>
      </c>
      <c r="BV276" s="258">
        <v>4.00238037109375</v>
      </c>
      <c r="BW276" s="258">
        <v>116.68065643310547</v>
      </c>
      <c r="BX276" s="258">
        <v>45.203815460205078</v>
      </c>
      <c r="BY276" s="258">
        <v>25.736883163452148</v>
      </c>
      <c r="BZ276" s="258">
        <v>3.6257877349853516</v>
      </c>
      <c r="CA276" s="258">
        <v>314.234130859375</v>
      </c>
      <c r="CC276" s="283">
        <f t="shared" si="227"/>
        <v>18.997360229492187</v>
      </c>
      <c r="CD276" s="283">
        <f t="shared" si="228"/>
        <v>51.88067626953125</v>
      </c>
      <c r="CF276" s="283">
        <f t="shared" si="266"/>
        <v>25.573865158622112</v>
      </c>
      <c r="CG276" s="272">
        <f t="shared" si="229"/>
        <v>25.325898055131624</v>
      </c>
      <c r="CH276" s="283">
        <f t="shared" si="267"/>
        <v>18.462686814935783</v>
      </c>
      <c r="CI276" s="272">
        <f t="shared" si="230"/>
        <v>47.359779797218692</v>
      </c>
      <c r="CJ276" s="283">
        <f t="shared" si="268"/>
        <v>8.9271081771943525E-2</v>
      </c>
      <c r="CK276" s="283">
        <f t="shared" si="269"/>
        <v>18.389168073557144</v>
      </c>
      <c r="CL276" s="283">
        <f t="shared" si="270"/>
        <v>1.6459957438797337</v>
      </c>
      <c r="CM276" s="283">
        <f t="shared" si="271"/>
        <v>24.185704655965743</v>
      </c>
      <c r="CN276" s="283">
        <f t="shared" si="272"/>
        <v>1.6459957438797337</v>
      </c>
      <c r="CO276" s="283">
        <f t="shared" si="231"/>
        <v>116.49535659656613</v>
      </c>
      <c r="CP276" s="268">
        <f t="shared" si="232"/>
        <v>244</v>
      </c>
      <c r="CQ276" s="283">
        <f t="shared" si="273"/>
        <v>36.049535659656613</v>
      </c>
      <c r="CR276" s="283">
        <f t="shared" si="274"/>
        <v>27.691243657678257</v>
      </c>
      <c r="CS276" s="283">
        <f t="shared" si="275"/>
        <v>1.5029985141290172</v>
      </c>
      <c r="CT276" s="283">
        <f t="shared" si="276"/>
        <v>100.56281501829687</v>
      </c>
      <c r="CU276" s="283">
        <f t="shared" si="233"/>
        <v>15.932541578269252</v>
      </c>
      <c r="CV276" s="283">
        <f t="shared" si="277"/>
        <v>25.993254157826925</v>
      </c>
      <c r="CW276" s="283">
        <f t="shared" si="278"/>
        <v>18.440530293534199</v>
      </c>
      <c r="CX276" s="283">
        <f t="shared" si="279"/>
        <v>0.90423830910390557</v>
      </c>
      <c r="CZ276" s="283">
        <f t="shared" si="234"/>
        <v>10368</v>
      </c>
      <c r="DA276" s="283">
        <f t="shared" si="235"/>
        <v>1.2710000606004113E+22</v>
      </c>
      <c r="DB276" s="283">
        <f t="shared" si="236"/>
        <v>1.1645261349867974E+22</v>
      </c>
      <c r="DC276" s="286">
        <f t="shared" si="280"/>
        <v>1.2258874041284831E+18</v>
      </c>
      <c r="DD276" s="286">
        <f t="shared" si="237"/>
        <v>1.123192645627698E+18</v>
      </c>
      <c r="DE276" s="282">
        <f t="shared" si="281"/>
        <v>7.137983773497767E-5</v>
      </c>
      <c r="DF276" s="282">
        <f t="shared" si="238"/>
        <v>6.1759371586556734E-5</v>
      </c>
      <c r="DG276" s="283">
        <f t="shared" si="282"/>
        <v>40.86706461004357</v>
      </c>
      <c r="DH276" s="283">
        <f t="shared" si="283"/>
        <v>9.4389094782385398E-5</v>
      </c>
      <c r="DL276" s="258">
        <v>42.084625244140625</v>
      </c>
      <c r="DM276" s="258">
        <v>12.003764152526855</v>
      </c>
      <c r="DN276" s="258">
        <v>5280</v>
      </c>
      <c r="DO276" s="258">
        <v>1.8454519657112193E+22</v>
      </c>
      <c r="DP276" s="258">
        <v>8.2769497778032948E+21</v>
      </c>
      <c r="DR276" s="287"/>
    </row>
    <row r="277" spans="3:122" x14ac:dyDescent="0.25">
      <c r="C277" s="50">
        <f t="shared" si="250"/>
        <v>245</v>
      </c>
      <c r="D277" s="51">
        <v>5.9770687293931921</v>
      </c>
      <c r="E277" s="260">
        <f t="shared" si="251"/>
        <v>15.529764994955693</v>
      </c>
      <c r="F277" s="265">
        <f t="shared" si="252"/>
        <v>12.257728447259131</v>
      </c>
      <c r="G277" s="265">
        <f t="shared" si="253"/>
        <v>2.3593563655323413E-3</v>
      </c>
      <c r="H277" s="50">
        <v>18.792278289794922</v>
      </c>
      <c r="I277" s="216">
        <v>49.337505340576172</v>
      </c>
      <c r="J277" s="50">
        <v>10048</v>
      </c>
      <c r="K277" s="46">
        <v>6</v>
      </c>
      <c r="L277" s="46">
        <v>1.2236719106660437E+22</v>
      </c>
      <c r="M277" s="46">
        <v>1.110510938289474E+22</v>
      </c>
      <c r="N277" s="46">
        <v>157</v>
      </c>
      <c r="O277" s="46">
        <v>64</v>
      </c>
      <c r="P277" s="46">
        <v>0.2876152108893365</v>
      </c>
      <c r="Q277" s="46">
        <v>0.43978514313617773</v>
      </c>
      <c r="R277" s="46">
        <v>0.2676654855452455</v>
      </c>
      <c r="S277" s="51"/>
      <c r="T277" s="315">
        <f t="shared" si="254"/>
        <v>56.815703788001393</v>
      </c>
      <c r="U277" s="315">
        <f t="shared" si="287"/>
        <v>-0.27779350120046331</v>
      </c>
      <c r="V277" s="350">
        <f t="shared" si="255"/>
        <v>4.7706875479255662E-6</v>
      </c>
      <c r="W277" s="350">
        <f t="shared" si="222"/>
        <v>7.2947376449074065E-6</v>
      </c>
      <c r="X277" s="350">
        <f t="shared" si="256"/>
        <v>8.7162295167096938E-6</v>
      </c>
      <c r="Y277" s="360">
        <f t="shared" si="257"/>
        <v>56.548038302456149</v>
      </c>
      <c r="Z277" s="350">
        <f t="shared" si="258"/>
        <v>4.8047137831791683E-6</v>
      </c>
      <c r="AA277" s="350">
        <f t="shared" si="259"/>
        <v>7.2723711710617069E-6</v>
      </c>
      <c r="AB277" s="350">
        <f t="shared" si="260"/>
        <v>4.8047137831791683E-6</v>
      </c>
      <c r="AC277" s="350">
        <f t="shared" si="261"/>
        <v>7.2723711710617069E-6</v>
      </c>
      <c r="AD277" s="354">
        <f t="shared" si="223"/>
        <v>56.548038302456156</v>
      </c>
      <c r="AE277" s="354" t="str">
        <f t="shared" si="291"/>
        <v/>
      </c>
      <c r="AF277" s="354" t="str">
        <f t="shared" si="291"/>
        <v/>
      </c>
      <c r="AG277" s="354">
        <f t="shared" si="291"/>
        <v>56.548038302456156</v>
      </c>
      <c r="AH277" s="354" t="str">
        <f t="shared" si="291"/>
        <v/>
      </c>
      <c r="AI277" s="348">
        <f t="shared" si="288"/>
        <v>-0.24753078484605595</v>
      </c>
      <c r="AJ277" s="355">
        <f t="shared" si="262"/>
        <v>8.7162295167096938E-6</v>
      </c>
      <c r="AK277" s="359">
        <f t="shared" si="263"/>
        <v>253.13423524898258</v>
      </c>
      <c r="AL277" s="355">
        <f t="shared" si="264"/>
        <v>0.81342352489825775</v>
      </c>
      <c r="AM277" s="335">
        <f t="shared" si="265"/>
        <v>-22.325065895957895</v>
      </c>
      <c r="AN277" s="351">
        <f t="shared" si="224"/>
        <v>-1.109262352497862</v>
      </c>
      <c r="AQ277" s="266">
        <f t="shared" si="225"/>
        <v>25.479588703346941</v>
      </c>
      <c r="AR277" s="283">
        <f t="shared" si="226"/>
        <v>17.407173441041586</v>
      </c>
      <c r="BL277" s="258">
        <v>1.2800842523574829</v>
      </c>
      <c r="BM277" s="260">
        <v>35.165576934814453</v>
      </c>
      <c r="BN277">
        <v>4.8522887229919434</v>
      </c>
      <c r="BO277" s="258">
        <v>2.2449073791503906</v>
      </c>
      <c r="BP277" s="258">
        <v>113.61969757080078</v>
      </c>
      <c r="BQ277" s="260">
        <v>35.920604705810547</v>
      </c>
      <c r="BR277" s="258">
        <v>13.507678985595703</v>
      </c>
      <c r="BT277" s="258">
        <v>43.389335632324219</v>
      </c>
      <c r="BU277" s="258">
        <v>25.126522064208984</v>
      </c>
      <c r="BV277" s="258">
        <v>4.0231328010559082</v>
      </c>
      <c r="BW277" s="258">
        <v>118.00310516357422</v>
      </c>
      <c r="BX277" s="258">
        <v>45.067092895507813</v>
      </c>
      <c r="BY277" s="258">
        <v>25.736883163452148</v>
      </c>
      <c r="BZ277" s="258">
        <v>3.6704661846160889</v>
      </c>
      <c r="CA277" s="258">
        <v>315.04794311523438</v>
      </c>
      <c r="CC277" s="283">
        <f t="shared" si="227"/>
        <v>18.792278289794922</v>
      </c>
      <c r="CD277" s="283">
        <f t="shared" si="228"/>
        <v>49.337505340576172</v>
      </c>
      <c r="CF277" s="283">
        <f t="shared" si="266"/>
        <v>25.479588703346941</v>
      </c>
      <c r="CG277" s="272">
        <f t="shared" si="229"/>
        <v>25.323250268931375</v>
      </c>
      <c r="CH277" s="283">
        <f t="shared" si="267"/>
        <v>18.457059550587527</v>
      </c>
      <c r="CI277" s="272">
        <f t="shared" si="230"/>
        <v>47.76467033668311</v>
      </c>
      <c r="CJ277" s="283">
        <f t="shared" si="268"/>
        <v>9.0034282458517176E-2</v>
      </c>
      <c r="CK277" s="283">
        <f t="shared" si="269"/>
        <v>18.382302021014866</v>
      </c>
      <c r="CL277" s="283">
        <f t="shared" si="270"/>
        <v>1.6595239263496715</v>
      </c>
      <c r="CM277" s="283">
        <f t="shared" si="271"/>
        <v>24.178838603423465</v>
      </c>
      <c r="CN277" s="283">
        <f t="shared" si="272"/>
        <v>1.6595239263496715</v>
      </c>
      <c r="CO277" s="283">
        <f t="shared" si="231"/>
        <v>118.55187305356731</v>
      </c>
      <c r="CP277" s="268">
        <f t="shared" si="232"/>
        <v>245</v>
      </c>
      <c r="CQ277" s="283">
        <f t="shared" si="273"/>
        <v>36.355187305356729</v>
      </c>
      <c r="CR277" s="283">
        <f t="shared" si="274"/>
        <v>27.689119502945481</v>
      </c>
      <c r="CS277" s="283">
        <f t="shared" si="275"/>
        <v>1.5034567545074944</v>
      </c>
      <c r="CT277" s="283">
        <f t="shared" si="276"/>
        <v>102.31719930365227</v>
      </c>
      <c r="CU277" s="283">
        <f t="shared" si="233"/>
        <v>16.234673749915032</v>
      </c>
      <c r="CV277" s="283">
        <f t="shared" si="277"/>
        <v>26.123467374991503</v>
      </c>
      <c r="CW277" s="283">
        <f t="shared" si="278"/>
        <v>18.43468735285688</v>
      </c>
      <c r="CX277" s="283">
        <f t="shared" si="279"/>
        <v>0.90848745525339802</v>
      </c>
      <c r="CZ277" s="283">
        <f t="shared" si="234"/>
        <v>10048</v>
      </c>
      <c r="DA277" s="283">
        <f t="shared" si="235"/>
        <v>1.2236719106660437E+22</v>
      </c>
      <c r="DB277" s="283">
        <f t="shared" si="236"/>
        <v>1.110510938289474E+22</v>
      </c>
      <c r="DC277" s="286">
        <f t="shared" si="280"/>
        <v>1.2178263442138173E+18</v>
      </c>
      <c r="DD277" s="286">
        <f t="shared" si="237"/>
        <v>1.1052059497307663E+18</v>
      </c>
      <c r="DE277" s="282">
        <f t="shared" si="281"/>
        <v>7.0948620993249931E-5</v>
      </c>
      <c r="DF277" s="282">
        <f t="shared" si="238"/>
        <v>6.0797194840417998E-5</v>
      </c>
      <c r="DG277" s="283">
        <f t="shared" si="282"/>
        <v>40.593887629951524</v>
      </c>
      <c r="DH277" s="283">
        <f t="shared" si="283"/>
        <v>9.343449963106547E-5</v>
      </c>
      <c r="DL277" s="258">
        <v>41.965484619140625</v>
      </c>
      <c r="DM277" s="258">
        <v>12.817578315734863</v>
      </c>
      <c r="DN277" s="258">
        <v>5536</v>
      </c>
      <c r="DO277" s="258">
        <v>1.8388225659031167E+22</v>
      </c>
      <c r="DP277" s="258">
        <v>8.6750020010637189E+21</v>
      </c>
      <c r="DR277" s="287"/>
    </row>
    <row r="278" spans="3:122" x14ac:dyDescent="0.25">
      <c r="C278" s="50">
        <f t="shared" si="250"/>
        <v>246</v>
      </c>
      <c r="D278" s="51">
        <v>5.458021960697474</v>
      </c>
      <c r="E278" s="260">
        <f t="shared" si="251"/>
        <v>14.74070557497563</v>
      </c>
      <c r="F278" s="265">
        <f t="shared" si="252"/>
        <v>12.260005322856191</v>
      </c>
      <c r="G278" s="265">
        <f t="shared" si="253"/>
        <v>2.193793004124347E-3</v>
      </c>
      <c r="H278" s="50">
        <v>18.958297729492188</v>
      </c>
      <c r="I278" s="216">
        <v>46.489154815673828</v>
      </c>
      <c r="J278" s="50">
        <v>9984</v>
      </c>
      <c r="K278" s="46">
        <v>6</v>
      </c>
      <c r="L278" s="46">
        <v>1.2263813175441378E+22</v>
      </c>
      <c r="M278" s="46">
        <v>1.1135085799418335E+22</v>
      </c>
      <c r="N278" s="46">
        <v>156</v>
      </c>
      <c r="O278" s="46">
        <v>64</v>
      </c>
      <c r="P278" s="46">
        <v>0.30305804797656105</v>
      </c>
      <c r="Q278" s="46">
        <v>0.45791369102118051</v>
      </c>
      <c r="R278" s="46">
        <v>0.26141060923455417</v>
      </c>
      <c r="S278" s="51"/>
      <c r="T278" s="315">
        <f t="shared" si="254"/>
        <v>56.502472135461559</v>
      </c>
      <c r="U278" s="315">
        <f t="shared" si="287"/>
        <v>-0.31323165253983376</v>
      </c>
      <c r="V278" s="350">
        <f t="shared" si="255"/>
        <v>5.0590619654206903E-6</v>
      </c>
      <c r="W278" s="350">
        <f t="shared" si="222"/>
        <v>7.6441254510747281E-6</v>
      </c>
      <c r="X278" s="350">
        <f t="shared" si="256"/>
        <v>9.1666112539877383E-6</v>
      </c>
      <c r="Y278" s="360">
        <f t="shared" si="257"/>
        <v>56.241061526227007</v>
      </c>
      <c r="Z278" s="350">
        <f t="shared" si="258"/>
        <v>5.0938853269454768E-6</v>
      </c>
      <c r="AA278" s="350">
        <f t="shared" si="259"/>
        <v>7.6209641225808321E-6</v>
      </c>
      <c r="AB278" s="350">
        <f t="shared" si="260"/>
        <v>5.0938853269454768E-6</v>
      </c>
      <c r="AC278" s="350">
        <f t="shared" si="261"/>
        <v>7.6209641225808321E-6</v>
      </c>
      <c r="AD278" s="354">
        <f t="shared" si="223"/>
        <v>56.241061526227007</v>
      </c>
      <c r="AE278" s="354" t="str">
        <f t="shared" si="291"/>
        <v/>
      </c>
      <c r="AF278" s="354" t="str">
        <f t="shared" si="291"/>
        <v/>
      </c>
      <c r="AG278" s="354">
        <f t="shared" si="291"/>
        <v>56.241061526227007</v>
      </c>
      <c r="AH278" s="354" t="str">
        <f t="shared" si="291"/>
        <v/>
      </c>
      <c r="AI278" s="348">
        <f t="shared" si="288"/>
        <v>-0.3069767762291491</v>
      </c>
      <c r="AJ278" s="355">
        <f t="shared" si="262"/>
        <v>9.1666112539877383E-6</v>
      </c>
      <c r="AK278" s="359">
        <f t="shared" si="263"/>
        <v>242.70703557568913</v>
      </c>
      <c r="AL278" s="355">
        <f t="shared" si="264"/>
        <v>-0.32929644243108669</v>
      </c>
      <c r="AM278" s="335">
        <f t="shared" si="265"/>
        <v>-21.88746277256941</v>
      </c>
      <c r="AN278" s="351">
        <f t="shared" si="224"/>
        <v>-0.6716592291093777</v>
      </c>
      <c r="AQ278" s="266">
        <f t="shared" si="225"/>
        <v>25.55598678675231</v>
      </c>
      <c r="AR278" s="283">
        <f t="shared" si="226"/>
        <v>14.221301847952667</v>
      </c>
      <c r="BL278" s="258">
        <v>1.7236329317092896</v>
      </c>
      <c r="BM278" s="260">
        <v>36.203769683837891</v>
      </c>
      <c r="BN278">
        <v>4.3910160064697266</v>
      </c>
      <c r="BO278" s="258">
        <v>1.9920353889465332</v>
      </c>
      <c r="BP278" s="258">
        <v>112.13295745849609</v>
      </c>
      <c r="BQ278" s="260">
        <v>29.59358024597168</v>
      </c>
      <c r="BR278" s="258">
        <v>19.70942497253418</v>
      </c>
      <c r="BT278" s="258">
        <v>43.111984252929688</v>
      </c>
      <c r="BU278" s="258">
        <v>24.719615936279297</v>
      </c>
      <c r="BV278" s="258">
        <v>4.00433349609375</v>
      </c>
      <c r="BW278" s="258">
        <v>123.69980621337891</v>
      </c>
      <c r="BX278" s="258">
        <v>44.813182830810547</v>
      </c>
      <c r="BY278" s="258">
        <v>25.431703567504883</v>
      </c>
      <c r="BZ278" s="258">
        <v>3.6140687465667725</v>
      </c>
      <c r="CA278" s="258">
        <v>319.52392578125</v>
      </c>
      <c r="CC278" s="283">
        <f t="shared" si="227"/>
        <v>18.958297729492188</v>
      </c>
      <c r="CD278" s="283">
        <f t="shared" si="228"/>
        <v>46.489154815673828</v>
      </c>
      <c r="CF278" s="283">
        <f t="shared" si="266"/>
        <v>25.55598678675231</v>
      </c>
      <c r="CG278" s="272">
        <f t="shared" si="229"/>
        <v>25.320384399997163</v>
      </c>
      <c r="CH278" s="283">
        <f t="shared" si="267"/>
        <v>18.450970734078002</v>
      </c>
      <c r="CI278" s="272">
        <f t="shared" si="230"/>
        <v>48.167990406997845</v>
      </c>
      <c r="CJ278" s="283">
        <f t="shared" si="268"/>
        <v>9.079452288048484E-2</v>
      </c>
      <c r="CK278" s="283">
        <f t="shared" si="269"/>
        <v>18.374971335074797</v>
      </c>
      <c r="CL278" s="283">
        <f t="shared" si="270"/>
        <v>1.6729463425294031</v>
      </c>
      <c r="CM278" s="283">
        <f t="shared" si="271"/>
        <v>24.171507917483396</v>
      </c>
      <c r="CN278" s="283">
        <f t="shared" si="272"/>
        <v>1.6729463425294031</v>
      </c>
      <c r="CO278" s="283">
        <f t="shared" si="231"/>
        <v>120.59380577265546</v>
      </c>
      <c r="CP278" s="268">
        <f t="shared" si="232"/>
        <v>246</v>
      </c>
      <c r="CQ278" s="283">
        <f t="shared" si="273"/>
        <v>36.659380577265544</v>
      </c>
      <c r="CR278" s="283">
        <f t="shared" si="274"/>
        <v>27.686828930249277</v>
      </c>
      <c r="CS278" s="283">
        <f t="shared" si="275"/>
        <v>1.5039528949241769</v>
      </c>
      <c r="CT278" s="283">
        <f t="shared" si="276"/>
        <v>104.05960454220167</v>
      </c>
      <c r="CU278" s="283">
        <f t="shared" si="233"/>
        <v>16.534201230453789</v>
      </c>
      <c r="CV278" s="283">
        <f t="shared" si="277"/>
        <v>26.253420123045377</v>
      </c>
      <c r="CW278" s="283">
        <f t="shared" si="278"/>
        <v>18.428382898572863</v>
      </c>
      <c r="CX278" s="283">
        <f t="shared" si="279"/>
        <v>0.91270190828667752</v>
      </c>
      <c r="CZ278" s="283">
        <f t="shared" si="234"/>
        <v>9984</v>
      </c>
      <c r="DA278" s="283">
        <f t="shared" si="235"/>
        <v>1.2263813175441378E+22</v>
      </c>
      <c r="DB278" s="283">
        <f t="shared" si="236"/>
        <v>1.1135085799418335E+22</v>
      </c>
      <c r="DC278" s="286">
        <f t="shared" si="280"/>
        <v>1.2283466722196892E+18</v>
      </c>
      <c r="DD278" s="286">
        <f t="shared" si="237"/>
        <v>1.1152930488199453E+18</v>
      </c>
      <c r="DE278" s="282">
        <f t="shared" si="281"/>
        <v>7.1511393334929921E-5</v>
      </c>
      <c r="DF278" s="282">
        <f t="shared" si="238"/>
        <v>6.1336792120275321E-5</v>
      </c>
      <c r="DG278" s="283">
        <f t="shared" si="282"/>
        <v>40.620370238058833</v>
      </c>
      <c r="DH278" s="283">
        <f t="shared" si="283"/>
        <v>9.4212957942678603E-5</v>
      </c>
      <c r="DL278" s="258">
        <v>41.828762054443359</v>
      </c>
      <c r="DM278" s="258">
        <v>12.512397766113281</v>
      </c>
      <c r="DN278" s="258">
        <v>5536</v>
      </c>
      <c r="DO278" s="258">
        <v>1.8334037521469285E+22</v>
      </c>
      <c r="DP278" s="258">
        <v>8.6337844283437765E+21</v>
      </c>
      <c r="DR278" s="287"/>
    </row>
    <row r="279" spans="3:122" x14ac:dyDescent="0.25">
      <c r="C279" s="50">
        <f t="shared" si="250"/>
        <v>247</v>
      </c>
      <c r="D279" s="51">
        <v>5.1095500070963276</v>
      </c>
      <c r="E279" s="260">
        <f t="shared" si="251"/>
        <v>14.16765307885729</v>
      </c>
      <c r="F279" s="265">
        <f t="shared" si="252"/>
        <v>12.262114842377176</v>
      </c>
      <c r="G279" s="265">
        <f t="shared" si="253"/>
        <v>2.0246569994819908E-3</v>
      </c>
      <c r="H279" s="50">
        <v>18.798137664794922</v>
      </c>
      <c r="I279" s="216">
        <v>51.778945922851563</v>
      </c>
      <c r="J279" s="50">
        <v>10176</v>
      </c>
      <c r="K279" s="46">
        <v>6</v>
      </c>
      <c r="L279" s="46">
        <v>1.2345095381784201E+22</v>
      </c>
      <c r="M279" s="46">
        <v>1.1307450194429003E+22</v>
      </c>
      <c r="N279" s="46">
        <v>159</v>
      </c>
      <c r="O279" s="46">
        <v>64</v>
      </c>
      <c r="P279" s="46">
        <v>0.28926326069706404</v>
      </c>
      <c r="Q279" s="46">
        <v>0.44710980894830005</v>
      </c>
      <c r="R279" s="46">
        <v>0.2799729051268175</v>
      </c>
      <c r="S279" s="51"/>
      <c r="T279" s="315">
        <f t="shared" si="254"/>
        <v>57.098649144857156</v>
      </c>
      <c r="U279" s="315">
        <f t="shared" si="287"/>
        <v>0.59617700939559626</v>
      </c>
      <c r="V279" s="350">
        <f t="shared" si="255"/>
        <v>4.7376713295509704E-6</v>
      </c>
      <c r="W279" s="350">
        <f t="shared" si="222"/>
        <v>7.3229462943576396E-6</v>
      </c>
      <c r="X279" s="350">
        <f t="shared" si="256"/>
        <v>8.7218731965613644E-6</v>
      </c>
      <c r="Y279" s="360">
        <f t="shared" si="257"/>
        <v>56.818676239730337</v>
      </c>
      <c r="Z279" s="350">
        <f t="shared" si="258"/>
        <v>4.7733978293399621E-6</v>
      </c>
      <c r="AA279" s="350">
        <f t="shared" si="259"/>
        <v>7.2997085708778871E-6</v>
      </c>
      <c r="AB279" s="350">
        <f t="shared" si="260"/>
        <v>4.7733978293399621E-6</v>
      </c>
      <c r="AC279" s="350">
        <f t="shared" si="261"/>
        <v>7.2997085708778871E-6</v>
      </c>
      <c r="AD279" s="354">
        <f t="shared" si="223"/>
        <v>56.818676239730337</v>
      </c>
      <c r="AE279" s="354" t="str">
        <f t="shared" si="291"/>
        <v/>
      </c>
      <c r="AF279" s="354" t="str">
        <f t="shared" si="291"/>
        <v/>
      </c>
      <c r="AG279" s="354">
        <f t="shared" si="291"/>
        <v>56.818676239730337</v>
      </c>
      <c r="AH279" s="354" t="str">
        <f t="shared" si="291"/>
        <v/>
      </c>
      <c r="AI279" s="348">
        <f t="shared" si="288"/>
        <v>0.57761471350332982</v>
      </c>
      <c r="AJ279" s="355">
        <f t="shared" si="262"/>
        <v>8.7218731965613644E-6</v>
      </c>
      <c r="AK279" s="359">
        <f t="shared" si="263"/>
        <v>262.32709943171039</v>
      </c>
      <c r="AL279" s="355">
        <f t="shared" si="264"/>
        <v>1.5327099431710394</v>
      </c>
      <c r="AM279" s="335">
        <f t="shared" si="265"/>
        <v>-22.319443680873867</v>
      </c>
      <c r="AN279" s="351">
        <f t="shared" si="224"/>
        <v>-1.1036401374138329</v>
      </c>
      <c r="AQ279" s="266">
        <f t="shared" si="225"/>
        <v>25.482296515097236</v>
      </c>
      <c r="AR279" s="283">
        <f t="shared" si="226"/>
        <v>19.173571886943826</v>
      </c>
      <c r="BL279" s="258">
        <v>0.7591899037361145</v>
      </c>
      <c r="BM279" s="260">
        <v>30.334291458129883</v>
      </c>
      <c r="BN279">
        <v>5.5063004493713379</v>
      </c>
      <c r="BO279" s="258">
        <v>1.3697645664215088</v>
      </c>
      <c r="BP279" s="258">
        <v>109.60821533203125</v>
      </c>
      <c r="BQ279" s="260">
        <v>25.121860504150391</v>
      </c>
      <c r="BR279" s="258">
        <v>34.802165985107422</v>
      </c>
      <c r="BT279" s="258">
        <v>42.938156127929688</v>
      </c>
      <c r="BU279" s="258">
        <v>24.617889404296875</v>
      </c>
      <c r="BV279" s="258">
        <v>3.9469597339630127</v>
      </c>
      <c r="BW279" s="258">
        <v>118.00310516357422</v>
      </c>
      <c r="BX279" s="258">
        <v>44.719432830810547</v>
      </c>
      <c r="BY279" s="258">
        <v>25.533430099487305</v>
      </c>
      <c r="BZ279" s="258">
        <v>3.6184635162353516</v>
      </c>
      <c r="CA279" s="258">
        <v>314.94619750976563</v>
      </c>
      <c r="CC279" s="283">
        <f t="shared" si="227"/>
        <v>18.798137664794922</v>
      </c>
      <c r="CD279" s="283">
        <f t="shared" si="228"/>
        <v>51.778945922851563</v>
      </c>
      <c r="CF279" s="283">
        <f t="shared" si="266"/>
        <v>25.482296515097236</v>
      </c>
      <c r="CG279" s="272">
        <f t="shared" si="229"/>
        <v>25.317296399311648</v>
      </c>
      <c r="CH279" s="283">
        <f t="shared" si="267"/>
        <v>18.444412225311584</v>
      </c>
      <c r="CI279" s="272">
        <f t="shared" si="230"/>
        <v>48.569740292791622</v>
      </c>
      <c r="CJ279" s="283">
        <f t="shared" si="268"/>
        <v>9.1551803574358992E-2</v>
      </c>
      <c r="CK279" s="283">
        <f t="shared" si="269"/>
        <v>18.367168134318963</v>
      </c>
      <c r="CL279" s="283">
        <f t="shared" si="270"/>
        <v>1.6862612676811022</v>
      </c>
      <c r="CM279" s="283">
        <f t="shared" si="271"/>
        <v>24.163704716727562</v>
      </c>
      <c r="CN279" s="283">
        <f t="shared" si="272"/>
        <v>1.6862612676811022</v>
      </c>
      <c r="CO279" s="283">
        <f t="shared" si="231"/>
        <v>122.62106192204283</v>
      </c>
      <c r="CP279" s="268">
        <f t="shared" si="232"/>
        <v>247</v>
      </c>
      <c r="CQ279" s="283">
        <f t="shared" si="273"/>
        <v>36.962106192204281</v>
      </c>
      <c r="CR279" s="283">
        <f t="shared" si="274"/>
        <v>27.684368902536221</v>
      </c>
      <c r="CS279" s="283">
        <f t="shared" si="275"/>
        <v>1.5044876741367181</v>
      </c>
      <c r="CT279" s="283">
        <f t="shared" si="276"/>
        <v>105.7900294968382</v>
      </c>
      <c r="CU279" s="283">
        <f t="shared" si="233"/>
        <v>16.831032425204626</v>
      </c>
      <c r="CV279" s="283">
        <f t="shared" si="277"/>
        <v>26.383103242520463</v>
      </c>
      <c r="CW279" s="283">
        <f t="shared" si="278"/>
        <v>18.421608840532407</v>
      </c>
      <c r="CX279" s="283">
        <f t="shared" si="279"/>
        <v>0.9168806158064835</v>
      </c>
      <c r="CZ279" s="283">
        <f t="shared" si="234"/>
        <v>10176</v>
      </c>
      <c r="DA279" s="283">
        <f t="shared" si="235"/>
        <v>1.2345095381784201E+22</v>
      </c>
      <c r="DB279" s="283">
        <f t="shared" si="236"/>
        <v>1.1307450194429003E+22</v>
      </c>
      <c r="DC279" s="286">
        <f t="shared" si="280"/>
        <v>1.2131579581155858E+18</v>
      </c>
      <c r="DD279" s="286">
        <f t="shared" si="237"/>
        <v>1.1111881087292653E+18</v>
      </c>
      <c r="DE279" s="282">
        <f t="shared" si="281"/>
        <v>7.0698891272379853E-5</v>
      </c>
      <c r="DF279" s="282">
        <f t="shared" si="238"/>
        <v>6.1117203268482996E-5</v>
      </c>
      <c r="DG279" s="283">
        <f t="shared" si="282"/>
        <v>40.842492383291578</v>
      </c>
      <c r="DH279" s="283">
        <f t="shared" si="283"/>
        <v>9.3453976707815145E-5</v>
      </c>
      <c r="DL279" s="258">
        <v>41.779933929443359</v>
      </c>
      <c r="DM279" s="258">
        <v>11.088222503662109</v>
      </c>
      <c r="DN279" s="258">
        <v>5536</v>
      </c>
      <c r="DO279" s="258">
        <v>1.8335766930114877E+22</v>
      </c>
      <c r="DP279" s="258">
        <v>8.5746962996193835E+21</v>
      </c>
      <c r="DR279" s="287"/>
    </row>
    <row r="280" spans="3:122" x14ac:dyDescent="0.25">
      <c r="C280" s="50">
        <f t="shared" si="250"/>
        <v>248</v>
      </c>
      <c r="D280" s="51">
        <v>3.2642115237995024</v>
      </c>
      <c r="E280" s="260">
        <f t="shared" si="251"/>
        <v>10.27556587321998</v>
      </c>
      <c r="F280" s="265">
        <f t="shared" si="252"/>
        <v>12.264053471673195</v>
      </c>
      <c r="G280" s="265">
        <f t="shared" si="253"/>
        <v>1.852025475765442E-3</v>
      </c>
      <c r="H280" s="50">
        <v>18.717082977294922</v>
      </c>
      <c r="I280" s="216">
        <v>51.778945922851563</v>
      </c>
      <c r="J280" s="50">
        <v>10496</v>
      </c>
      <c r="K280" s="46">
        <v>6</v>
      </c>
      <c r="L280" s="46">
        <v>1.2680024189480517E+22</v>
      </c>
      <c r="M280" s="46">
        <v>1.1610096707407603E+22</v>
      </c>
      <c r="N280" s="46">
        <v>164</v>
      </c>
      <c r="O280" s="46">
        <v>64</v>
      </c>
      <c r="P280" s="46">
        <v>0.29719831532686319</v>
      </c>
      <c r="Q280" s="46">
        <v>0.45925654642006958</v>
      </c>
      <c r="R280" s="46">
        <v>0.30956117801518113</v>
      </c>
      <c r="S280" s="51"/>
      <c r="T280" s="315">
        <f t="shared" si="254"/>
        <v>57.091915447320787</v>
      </c>
      <c r="U280" s="315">
        <f t="shared" si="287"/>
        <v>-6.7336975363687657E-3</v>
      </c>
      <c r="V280" s="350">
        <f t="shared" si="255"/>
        <v>4.7192313790469892E-6</v>
      </c>
      <c r="W280" s="350">
        <f t="shared" si="222"/>
        <v>7.2925645709487678E-6</v>
      </c>
      <c r="X280" s="350">
        <f t="shared" si="256"/>
        <v>8.6863480721439508E-6</v>
      </c>
      <c r="Y280" s="360">
        <f t="shared" si="257"/>
        <v>56.782354269305607</v>
      </c>
      <c r="Z280" s="350">
        <f t="shared" si="258"/>
        <v>4.7585630266732912E-6</v>
      </c>
      <c r="AA280" s="350">
        <f t="shared" si="259"/>
        <v>7.2669609020289125E-6</v>
      </c>
      <c r="AB280" s="350">
        <f t="shared" si="260"/>
        <v>4.7585630266732912E-6</v>
      </c>
      <c r="AC280" s="350">
        <f t="shared" si="261"/>
        <v>7.2669609020289125E-6</v>
      </c>
      <c r="AD280" s="354">
        <f t="shared" si="223"/>
        <v>56.782354269305607</v>
      </c>
      <c r="AE280" s="354" t="str">
        <f t="shared" si="291"/>
        <v/>
      </c>
      <c r="AF280" s="354" t="str">
        <f t="shared" si="291"/>
        <v/>
      </c>
      <c r="AG280" s="354">
        <f t="shared" si="291"/>
        <v>56.782354269305607</v>
      </c>
      <c r="AH280" s="354" t="str">
        <f t="shared" si="291"/>
        <v/>
      </c>
      <c r="AI280" s="348">
        <f t="shared" si="288"/>
        <v>-3.6321970424729955E-2</v>
      </c>
      <c r="AJ280" s="355">
        <f t="shared" si="262"/>
        <v>8.6863480721439508E-6</v>
      </c>
      <c r="AK280" s="359">
        <f t="shared" si="263"/>
        <v>261.09333692107862</v>
      </c>
      <c r="AL280" s="355">
        <f t="shared" si="264"/>
        <v>1.3093336921078618</v>
      </c>
      <c r="AM280" s="335">
        <f t="shared" si="265"/>
        <v>-22.354894486978495</v>
      </c>
      <c r="AN280" s="351">
        <f t="shared" si="224"/>
        <v>-1.1390909435184611</v>
      </c>
      <c r="AQ280" s="266">
        <f t="shared" si="225"/>
        <v>25.444763313707174</v>
      </c>
      <c r="AR280" s="283">
        <f t="shared" si="226"/>
        <v>18.836050818757251</v>
      </c>
      <c r="BL280" s="258">
        <v>0.51711630821228027</v>
      </c>
      <c r="BM280" s="260">
        <v>27.904579162597656</v>
      </c>
      <c r="BN280">
        <v>3.7642934322357178</v>
      </c>
      <c r="BO280" s="258">
        <v>2.6510872840881348</v>
      </c>
      <c r="BP280" s="258">
        <v>107.69721221923828</v>
      </c>
      <c r="BQ280" s="260">
        <v>73.405479431152344</v>
      </c>
      <c r="BR280" s="258">
        <v>15.048640251159668</v>
      </c>
      <c r="BT280" s="258">
        <v>42.735027313232422</v>
      </c>
      <c r="BU280" s="258">
        <v>25.635156631469727</v>
      </c>
      <c r="BV280" s="258">
        <v>3.9541618824005127</v>
      </c>
      <c r="BW280" s="258">
        <v>118.81691741943359</v>
      </c>
      <c r="BX280" s="258">
        <v>44.500679016113281</v>
      </c>
      <c r="BY280" s="258">
        <v>26.245517730712891</v>
      </c>
      <c r="BZ280" s="258">
        <v>3.6387274265289307</v>
      </c>
      <c r="CA280" s="258">
        <v>316.26864624023437</v>
      </c>
      <c r="CC280" s="283">
        <f t="shared" si="227"/>
        <v>18.717082977294922</v>
      </c>
      <c r="CD280" s="283">
        <f t="shared" si="228"/>
        <v>51.778945922851563</v>
      </c>
      <c r="CF280" s="283">
        <f t="shared" si="266"/>
        <v>25.444763313707174</v>
      </c>
      <c r="CG280" s="272">
        <f t="shared" si="229"/>
        <v>25.313982304515928</v>
      </c>
      <c r="CH280" s="283">
        <f t="shared" si="267"/>
        <v>18.437376115804749</v>
      </c>
      <c r="CI280" s="272">
        <f t="shared" si="230"/>
        <v>48.969920387607885</v>
      </c>
      <c r="CJ280" s="283">
        <f t="shared" si="268"/>
        <v>9.2306125281951576E-2</v>
      </c>
      <c r="CK280" s="283">
        <f t="shared" si="269"/>
        <v>18.358884770012708</v>
      </c>
      <c r="CL280" s="283">
        <f t="shared" si="270"/>
        <v>1.6994669861585727</v>
      </c>
      <c r="CM280" s="283">
        <f t="shared" si="271"/>
        <v>24.155421352421307</v>
      </c>
      <c r="CN280" s="283">
        <f t="shared" si="272"/>
        <v>1.6994669861585727</v>
      </c>
      <c r="CO280" s="283">
        <f t="shared" si="231"/>
        <v>124.63354929712909</v>
      </c>
      <c r="CP280" s="268">
        <f t="shared" si="232"/>
        <v>248</v>
      </c>
      <c r="CQ280" s="283">
        <f t="shared" si="273"/>
        <v>37.263354929712911</v>
      </c>
      <c r="CR280" s="283">
        <f t="shared" si="274"/>
        <v>27.681736452634652</v>
      </c>
      <c r="CS280" s="283">
        <f t="shared" si="275"/>
        <v>1.5050618198264532</v>
      </c>
      <c r="CT280" s="283">
        <f t="shared" si="276"/>
        <v>107.50847347482244</v>
      </c>
      <c r="CU280" s="283">
        <f t="shared" si="233"/>
        <v>17.125075822306712</v>
      </c>
      <c r="CV280" s="283">
        <f t="shared" si="277"/>
        <v>26.512507582230668</v>
      </c>
      <c r="CW280" s="283">
        <f t="shared" si="278"/>
        <v>18.414357320652101</v>
      </c>
      <c r="CX280" s="283">
        <f t="shared" si="279"/>
        <v>0.92102253120852973</v>
      </c>
      <c r="CZ280" s="283">
        <f t="shared" si="234"/>
        <v>10496</v>
      </c>
      <c r="DA280" s="283">
        <f t="shared" si="235"/>
        <v>1.2680024189480517E+22</v>
      </c>
      <c r="DB280" s="283">
        <f t="shared" si="236"/>
        <v>1.1610096707407603E+22</v>
      </c>
      <c r="DC280" s="286">
        <f t="shared" si="280"/>
        <v>1.2080815729306895E+18</v>
      </c>
      <c r="DD280" s="286">
        <f t="shared" si="237"/>
        <v>1.1061448844709988E+18</v>
      </c>
      <c r="DE280" s="282">
        <f t="shared" si="281"/>
        <v>7.0427336129215196E-5</v>
      </c>
      <c r="DF280" s="282">
        <f t="shared" si="238"/>
        <v>6.0847422029356444E-5</v>
      </c>
      <c r="DG280" s="283">
        <f t="shared" si="282"/>
        <v>40.826178729094543</v>
      </c>
      <c r="DH280" s="283">
        <f t="shared" si="283"/>
        <v>9.3072114201172369E-5</v>
      </c>
      <c r="DL280" s="258">
        <v>41.709621429443359</v>
      </c>
      <c r="DM280" s="258">
        <v>11.29167652130127</v>
      </c>
      <c r="DN280" s="258">
        <v>5088</v>
      </c>
      <c r="DO280" s="258">
        <v>1.6820228487027756E+22</v>
      </c>
      <c r="DP280" s="258">
        <v>7.8760152068002173E+21</v>
      </c>
      <c r="DR280" s="287"/>
    </row>
    <row r="281" spans="3:122" x14ac:dyDescent="0.25">
      <c r="C281" s="50">
        <f t="shared" si="250"/>
        <v>249</v>
      </c>
      <c r="D281" s="51">
        <v>7.2450981021882388</v>
      </c>
      <c r="E281" s="260">
        <f t="shared" si="251"/>
        <v>17.200885408153709</v>
      </c>
      <c r="F281" s="265">
        <f t="shared" si="252"/>
        <v>12.265817754122894</v>
      </c>
      <c r="G281" s="265">
        <f t="shared" si="253"/>
        <v>1.6759763607968403E-3</v>
      </c>
      <c r="H281" s="50">
        <v>18.649698257446289</v>
      </c>
      <c r="I281" s="216">
        <v>50.354770660400391</v>
      </c>
      <c r="J281" s="50">
        <v>11200</v>
      </c>
      <c r="K281" s="46">
        <v>6</v>
      </c>
      <c r="L281" s="46">
        <v>1.3636963640041422E+22</v>
      </c>
      <c r="M281" s="46">
        <v>1.2173307456322064E+22</v>
      </c>
      <c r="N281" s="46">
        <v>175</v>
      </c>
      <c r="O281" s="46">
        <v>64</v>
      </c>
      <c r="P281" s="46">
        <v>0.30049441494231827</v>
      </c>
      <c r="Q281" s="46">
        <v>0.46175914057254469</v>
      </c>
      <c r="R281" s="46">
        <v>0.3687202758684528</v>
      </c>
      <c r="S281" s="51"/>
      <c r="T281" s="315">
        <f t="shared" si="254"/>
        <v>56.94552842831208</v>
      </c>
      <c r="U281" s="315">
        <f t="shared" si="287"/>
        <v>-0.14638701900870643</v>
      </c>
      <c r="V281" s="350">
        <f t="shared" si="255"/>
        <v>4.4716430794987836E-6</v>
      </c>
      <c r="W281" s="350">
        <f t="shared" si="222"/>
        <v>6.8714157823295346E-6</v>
      </c>
      <c r="X281" s="350">
        <f t="shared" si="256"/>
        <v>8.1982892535014137E-6</v>
      </c>
      <c r="Y281" s="360">
        <f t="shared" si="257"/>
        <v>56.576808152443625</v>
      </c>
      <c r="Z281" s="350">
        <f t="shared" si="258"/>
        <v>4.515770371104209E-6</v>
      </c>
      <c r="AA281" s="350">
        <f t="shared" si="259"/>
        <v>6.842496959409929E-6</v>
      </c>
      <c r="AB281" s="350">
        <f t="shared" si="260"/>
        <v>4.515770371104209E-6</v>
      </c>
      <c r="AC281" s="350">
        <f t="shared" si="261"/>
        <v>6.842496959409929E-6</v>
      </c>
      <c r="AD281" s="354">
        <f t="shared" si="223"/>
        <v>56.576808152443625</v>
      </c>
      <c r="AE281" s="354" t="str">
        <f t="shared" si="291"/>
        <v/>
      </c>
      <c r="AF281" s="354" t="str">
        <f t="shared" si="291"/>
        <v/>
      </c>
      <c r="AG281" s="354">
        <f t="shared" si="291"/>
        <v>56.576808152443625</v>
      </c>
      <c r="AH281" s="354" t="str">
        <f t="shared" si="291"/>
        <v/>
      </c>
      <c r="AI281" s="348">
        <f t="shared" si="288"/>
        <v>-0.20554611686198143</v>
      </c>
      <c r="AJ281" s="355">
        <f t="shared" si="262"/>
        <v>8.1982892535014137E-6</v>
      </c>
      <c r="AK281" s="359">
        <f t="shared" si="263"/>
        <v>254.11147194445857</v>
      </c>
      <c r="AL281" s="355">
        <f t="shared" si="264"/>
        <v>0.51114719444585721</v>
      </c>
      <c r="AM281" s="335">
        <f t="shared" si="265"/>
        <v>-22.85717430612927</v>
      </c>
      <c r="AN281" s="351">
        <f t="shared" si="224"/>
        <v>-1.6413707626692366</v>
      </c>
      <c r="AQ281" s="266">
        <f t="shared" si="225"/>
        <v>25.413436190791021</v>
      </c>
      <c r="AR281" s="283">
        <f t="shared" si="226"/>
        <v>17.074354488119518</v>
      </c>
      <c r="BL281" s="258">
        <v>0.66936379671096802</v>
      </c>
      <c r="BM281" s="260">
        <v>32.473823547363281</v>
      </c>
      <c r="BN281">
        <v>5.7864913940429687</v>
      </c>
      <c r="BO281" s="258">
        <v>1.4644465446472168</v>
      </c>
      <c r="BP281" s="258">
        <v>105.13947296142578</v>
      </c>
      <c r="BQ281" s="260">
        <v>67.139381408691406</v>
      </c>
      <c r="BR281" s="258">
        <v>20.028236389160156</v>
      </c>
      <c r="BT281" s="258">
        <v>42.664714813232422</v>
      </c>
      <c r="BU281" s="258">
        <v>26.347244262695313</v>
      </c>
      <c r="BV281" s="258">
        <v>3.9323110580444336</v>
      </c>
      <c r="BW281" s="258">
        <v>117.08756256103516</v>
      </c>
      <c r="BX281" s="258">
        <v>44.391304016113281</v>
      </c>
      <c r="BY281" s="258">
        <v>25.940338134765625</v>
      </c>
      <c r="BZ281" s="258">
        <v>3.6296939849853516</v>
      </c>
      <c r="CA281" s="258">
        <v>319.01528930664062</v>
      </c>
      <c r="CC281" s="283">
        <f t="shared" si="227"/>
        <v>18.649698257446289</v>
      </c>
      <c r="CD281" s="283">
        <f t="shared" si="228"/>
        <v>50.354770660400391</v>
      </c>
      <c r="CF281" s="283">
        <f t="shared" si="266"/>
        <v>25.413436190791021</v>
      </c>
      <c r="CG281" s="272">
        <f t="shared" si="229"/>
        <v>25.310438240894133</v>
      </c>
      <c r="CH281" s="283">
        <f t="shared" si="267"/>
        <v>18.42985473254306</v>
      </c>
      <c r="CI281" s="272">
        <f t="shared" si="230"/>
        <v>49.368531192870591</v>
      </c>
      <c r="CJ281" s="283">
        <f t="shared" si="268"/>
        <v>9.3057488948424472E-2</v>
      </c>
      <c r="CK281" s="283">
        <f t="shared" si="269"/>
        <v>18.350113829848379</v>
      </c>
      <c r="CL281" s="283">
        <f t="shared" si="270"/>
        <v>1.7125617928259109</v>
      </c>
      <c r="CM281" s="283">
        <f t="shared" si="271"/>
        <v>24.146650412256978</v>
      </c>
      <c r="CN281" s="283">
        <f t="shared" si="272"/>
        <v>1.7125617928259109</v>
      </c>
      <c r="CO281" s="283">
        <f t="shared" si="231"/>
        <v>126.63117636263706</v>
      </c>
      <c r="CP281" s="268">
        <f t="shared" si="232"/>
        <v>249</v>
      </c>
      <c r="CQ281" s="283">
        <f t="shared" si="273"/>
        <v>37.563117636263705</v>
      </c>
      <c r="CR281" s="283">
        <f t="shared" si="274"/>
        <v>27.678928684167815</v>
      </c>
      <c r="CS281" s="283">
        <f t="shared" si="275"/>
        <v>1.5056760485842882</v>
      </c>
      <c r="CT281" s="283">
        <f t="shared" si="276"/>
        <v>109.2149363427711</v>
      </c>
      <c r="CU281" s="283">
        <f t="shared" si="233"/>
        <v>17.416240019865938</v>
      </c>
      <c r="CV281" s="283">
        <f t="shared" si="277"/>
        <v>26.641624001986596</v>
      </c>
      <c r="CW281" s="283">
        <f t="shared" si="278"/>
        <v>18.406620716742559</v>
      </c>
      <c r="CX281" s="283">
        <f t="shared" si="279"/>
        <v>0.9251266143741893</v>
      </c>
      <c r="CZ281" s="283">
        <f t="shared" si="234"/>
        <v>11200</v>
      </c>
      <c r="DA281" s="283">
        <f t="shared" si="235"/>
        <v>1.3636963640041422E+22</v>
      </c>
      <c r="DB281" s="283">
        <f t="shared" si="236"/>
        <v>1.2173307456322064E+22</v>
      </c>
      <c r="DC281" s="286">
        <f t="shared" si="280"/>
        <v>1.2175860392894126E+18</v>
      </c>
      <c r="DD281" s="286">
        <f t="shared" si="237"/>
        <v>1.0869024514573271E+18</v>
      </c>
      <c r="DE281" s="282">
        <f t="shared" si="281"/>
        <v>7.0935766169241682E-5</v>
      </c>
      <c r="DF281" s="282">
        <f t="shared" si="238"/>
        <v>5.9818071130726664E-5</v>
      </c>
      <c r="DG281" s="283">
        <f t="shared" si="282"/>
        <v>40.139962686978585</v>
      </c>
      <c r="DH281" s="283">
        <f t="shared" si="283"/>
        <v>9.2790541305771065E-5</v>
      </c>
      <c r="DL281" s="258">
        <v>41.492820739746094</v>
      </c>
      <c r="DM281" s="258">
        <v>11.088222503662109</v>
      </c>
      <c r="DN281" s="258">
        <v>5600</v>
      </c>
      <c r="DO281" s="258">
        <v>1.8419931484200353E+22</v>
      </c>
      <c r="DP281" s="258">
        <v>8.6144726984679993E+21</v>
      </c>
      <c r="DR281" s="287"/>
    </row>
    <row r="282" spans="3:122" x14ac:dyDescent="0.25">
      <c r="C282" s="50">
        <f t="shared" si="250"/>
        <v>250</v>
      </c>
      <c r="D282" s="51">
        <v>1.6107004909334293</v>
      </c>
      <c r="E282" s="260">
        <f t="shared" si="251"/>
        <v>4.1402958210739955</v>
      </c>
      <c r="F282" s="265">
        <f t="shared" si="252"/>
        <v>12.26740431142705</v>
      </c>
      <c r="G282" s="265">
        <f t="shared" si="253"/>
        <v>1.4965883682267834E-3</v>
      </c>
      <c r="H282" s="50">
        <v>18.656534194946289</v>
      </c>
      <c r="I282" s="216">
        <v>51.575492858886719</v>
      </c>
      <c r="J282" s="50">
        <v>11392</v>
      </c>
      <c r="K282" s="46">
        <v>6</v>
      </c>
      <c r="L282" s="46">
        <v>1.3721128194126899E+22</v>
      </c>
      <c r="M282" s="46">
        <v>1.2558389114740547E+22</v>
      </c>
      <c r="N282" s="46">
        <v>178</v>
      </c>
      <c r="O282" s="46">
        <v>64</v>
      </c>
      <c r="P282" s="46">
        <v>0.32179698467924067</v>
      </c>
      <c r="Q282" s="46">
        <v>0.49722273087957031</v>
      </c>
      <c r="R282" s="46">
        <v>0.38343824400430326</v>
      </c>
      <c r="S282" s="51"/>
      <c r="T282" s="315">
        <f t="shared" si="254"/>
        <v>57.089507914128724</v>
      </c>
      <c r="U282" s="315">
        <f t="shared" si="287"/>
        <v>0.14397948581664366</v>
      </c>
      <c r="V282" s="350">
        <f t="shared" si="255"/>
        <v>4.707938095143385E-6</v>
      </c>
      <c r="W282" s="350">
        <f t="shared" si="222"/>
        <v>7.274443043064874E-6</v>
      </c>
      <c r="X282" s="350">
        <f t="shared" si="256"/>
        <v>8.6649987128964578E-6</v>
      </c>
      <c r="Y282" s="360">
        <f t="shared" si="257"/>
        <v>56.706069670124421</v>
      </c>
      <c r="Z282" s="350">
        <f t="shared" si="258"/>
        <v>4.7565147694965593E-6</v>
      </c>
      <c r="AA282" s="350">
        <f t="shared" si="259"/>
        <v>7.2427736359807876E-6</v>
      </c>
      <c r="AB282" s="350">
        <f t="shared" si="260"/>
        <v>4.7565147694965593E-6</v>
      </c>
      <c r="AC282" s="350">
        <f t="shared" si="261"/>
        <v>7.2427736359807876E-6</v>
      </c>
      <c r="AD282" s="354">
        <f t="shared" si="223"/>
        <v>56.706069670124414</v>
      </c>
      <c r="AE282" s="354" t="str">
        <f t="shared" si="291"/>
        <v/>
      </c>
      <c r="AF282" s="354" t="str">
        <f t="shared" si="291"/>
        <v/>
      </c>
      <c r="AG282" s="354">
        <f t="shared" si="291"/>
        <v>56.706069670124414</v>
      </c>
      <c r="AH282" s="354" t="str">
        <f t="shared" si="291"/>
        <v/>
      </c>
      <c r="AI282" s="348">
        <f t="shared" si="288"/>
        <v>0.12926151768078853</v>
      </c>
      <c r="AJ282" s="355">
        <f t="shared" si="262"/>
        <v>8.6649987128964578E-6</v>
      </c>
      <c r="AK282" s="359">
        <f t="shared" si="263"/>
        <v>258.50214824084537</v>
      </c>
      <c r="AL282" s="355">
        <f t="shared" si="264"/>
        <v>0.85021482408453719</v>
      </c>
      <c r="AM282" s="335">
        <f t="shared" si="265"/>
        <v>-22.37626899745819</v>
      </c>
      <c r="AN282" s="351">
        <f t="shared" si="224"/>
        <v>-1.1604654539981545</v>
      </c>
      <c r="AQ282" s="266">
        <f t="shared" si="225"/>
        <v>25.416619369335681</v>
      </c>
      <c r="AR282" s="283">
        <f t="shared" si="226"/>
        <v>17.957555618419271</v>
      </c>
      <c r="BL282" s="258">
        <v>0.2249535471200943</v>
      </c>
      <c r="BM282" s="260">
        <v>23.143035888671875</v>
      </c>
      <c r="BN282">
        <v>3.4504272937774658</v>
      </c>
      <c r="BO282" s="258">
        <v>1.9885141849517822</v>
      </c>
      <c r="BP282" s="258">
        <v>102.96669769287109</v>
      </c>
      <c r="BQ282" s="260">
        <v>30.967739105224609</v>
      </c>
      <c r="BR282" s="258">
        <v>27.113973617553711</v>
      </c>
      <c r="BT282" s="258">
        <v>42.527992248535156</v>
      </c>
      <c r="BU282" s="258">
        <v>26.347244262695313</v>
      </c>
      <c r="BV282" s="258">
        <v>3.9087510108947754</v>
      </c>
      <c r="BW282" s="258">
        <v>122.17390441894531</v>
      </c>
      <c r="BX282" s="258">
        <v>44.295597076416016</v>
      </c>
      <c r="BY282" s="258">
        <v>26.347244262695313</v>
      </c>
      <c r="BZ282" s="258">
        <v>3.6218814849853516</v>
      </c>
      <c r="CA282" s="258">
        <v>310.57196044921875</v>
      </c>
      <c r="CC282" s="283">
        <f t="shared" si="227"/>
        <v>18.656534194946289</v>
      </c>
      <c r="CD282" s="283">
        <f t="shared" si="228"/>
        <v>51.575492858886719</v>
      </c>
      <c r="CF282" s="283">
        <f t="shared" si="266"/>
        <v>25.416619369335681</v>
      </c>
      <c r="CG282" s="272">
        <f t="shared" si="229"/>
        <v>25.306660422337583</v>
      </c>
      <c r="CH282" s="283">
        <f t="shared" si="267"/>
        <v>18.421840641745707</v>
      </c>
      <c r="CI282" s="272">
        <f t="shared" si="230"/>
        <v>49.765573316852596</v>
      </c>
      <c r="CJ282" s="283">
        <f t="shared" si="268"/>
        <v>9.3805895720345006E-2</v>
      </c>
      <c r="CK282" s="283">
        <f t="shared" si="269"/>
        <v>18.340848141594012</v>
      </c>
      <c r="CL282" s="283">
        <f t="shared" si="270"/>
        <v>1.7255439944728539</v>
      </c>
      <c r="CM282" s="283">
        <f t="shared" si="271"/>
        <v>24.137384724002612</v>
      </c>
      <c r="CN282" s="283">
        <f t="shared" si="272"/>
        <v>1.7255439944728539</v>
      </c>
      <c r="CO282" s="283">
        <f t="shared" si="231"/>
        <v>128.61385229447467</v>
      </c>
      <c r="CP282" s="268">
        <f t="shared" si="232"/>
        <v>250</v>
      </c>
      <c r="CQ282" s="283">
        <f t="shared" si="273"/>
        <v>37.861385229447464</v>
      </c>
      <c r="CR282" s="283">
        <f t="shared" si="274"/>
        <v>27.675942772448558</v>
      </c>
      <c r="CS282" s="283">
        <f t="shared" si="275"/>
        <v>1.5063310658976727</v>
      </c>
      <c r="CT282" s="283">
        <f t="shared" si="276"/>
        <v>110.90941854121789</v>
      </c>
      <c r="CU282" s="283">
        <f t="shared" si="233"/>
        <v>17.704433753256751</v>
      </c>
      <c r="CV282" s="283">
        <f t="shared" si="277"/>
        <v>26.770443375325677</v>
      </c>
      <c r="CW282" s="283">
        <f t="shared" si="278"/>
        <v>18.398391646242878</v>
      </c>
      <c r="CX282" s="283">
        <f t="shared" si="279"/>
        <v>0.92919183236513592</v>
      </c>
      <c r="CZ282" s="283">
        <f t="shared" si="234"/>
        <v>11392</v>
      </c>
      <c r="DA282" s="283">
        <f t="shared" si="235"/>
        <v>1.3721128194126899E+22</v>
      </c>
      <c r="DB282" s="283">
        <f t="shared" si="236"/>
        <v>1.2558389114740547E+22</v>
      </c>
      <c r="DC282" s="286">
        <f t="shared" si="280"/>
        <v>1.204452966478836E+18</v>
      </c>
      <c r="DD282" s="286">
        <f t="shared" si="237"/>
        <v>1.1023866849315789E+18</v>
      </c>
      <c r="DE282" s="282">
        <f t="shared" si="281"/>
        <v>7.0233228174709883E-5</v>
      </c>
      <c r="DF282" s="282">
        <f t="shared" si="238"/>
        <v>6.0646381647904504E-5</v>
      </c>
      <c r="DG282" s="283">
        <f t="shared" si="282"/>
        <v>40.810603314643437</v>
      </c>
      <c r="DH282" s="283">
        <f t="shared" si="283"/>
        <v>9.2793803385916621E-5</v>
      </c>
      <c r="DL282" s="258">
        <v>41.391258239746094</v>
      </c>
      <c r="DM282" s="258">
        <v>11.189949035644531</v>
      </c>
      <c r="DN282" s="258">
        <v>5600</v>
      </c>
      <c r="DO282" s="258">
        <v>1.8372084511672308E+22</v>
      </c>
      <c r="DP282" s="258">
        <v>8.5997727249804674E+21</v>
      </c>
      <c r="DR282" s="287"/>
    </row>
    <row r="283" spans="3:122" x14ac:dyDescent="0.25">
      <c r="C283" s="50">
        <f t="shared" si="250"/>
        <v>251</v>
      </c>
      <c r="D283" s="51">
        <v>3.8964014073217634</v>
      </c>
      <c r="E283" s="260">
        <f t="shared" si="251"/>
        <v>11.813273830686189</v>
      </c>
      <c r="F283" s="265">
        <f t="shared" si="252"/>
        <v>12.268809844385693</v>
      </c>
      <c r="G283" s="265">
        <f t="shared" si="253"/>
        <v>1.313940979706032E-3</v>
      </c>
      <c r="H283" s="50">
        <v>18.531532287597656</v>
      </c>
      <c r="I283" s="216">
        <v>52.592761993408203</v>
      </c>
      <c r="J283" s="50">
        <v>10752</v>
      </c>
      <c r="K283" s="46">
        <v>6</v>
      </c>
      <c r="L283" s="46">
        <v>1.2839706254423513E+22</v>
      </c>
      <c r="M283" s="46">
        <v>1.17980257802286E+22</v>
      </c>
      <c r="N283" s="46">
        <v>168</v>
      </c>
      <c r="O283" s="46">
        <v>64</v>
      </c>
      <c r="P283" s="46">
        <v>0.30061649270585361</v>
      </c>
      <c r="Q283" s="46">
        <v>0.46639809558688883</v>
      </c>
      <c r="R283" s="46">
        <v>0.3320177980870046</v>
      </c>
      <c r="S283" s="51"/>
      <c r="T283" s="315">
        <f t="shared" si="254"/>
        <v>57.196230438481308</v>
      </c>
      <c r="U283" s="315">
        <f t="shared" si="287"/>
        <v>0.106722524352584</v>
      </c>
      <c r="V283" s="350">
        <f t="shared" si="255"/>
        <v>4.6598538675882564E-6</v>
      </c>
      <c r="W283" s="350">
        <f t="shared" si="222"/>
        <v>7.2296331781201763E-6</v>
      </c>
      <c r="X283" s="350">
        <f t="shared" si="256"/>
        <v>8.6012693224577777E-6</v>
      </c>
      <c r="Y283" s="360">
        <f t="shared" si="257"/>
        <v>56.864212640394307</v>
      </c>
      <c r="Z283" s="350">
        <f t="shared" si="258"/>
        <v>4.7016697004406892E-6</v>
      </c>
      <c r="AA283" s="350">
        <f t="shared" si="259"/>
        <v>7.2025090062707481E-6</v>
      </c>
      <c r="AB283" s="350">
        <f t="shared" si="260"/>
        <v>4.7016697004406892E-6</v>
      </c>
      <c r="AC283" s="350">
        <f t="shared" si="261"/>
        <v>7.2025090062707481E-6</v>
      </c>
      <c r="AD283" s="354">
        <f t="shared" si="223"/>
        <v>56.864212640394307</v>
      </c>
      <c r="AE283" s="354" t="str">
        <f t="shared" si="291"/>
        <v/>
      </c>
      <c r="AF283" s="354" t="str">
        <f t="shared" si="291"/>
        <v/>
      </c>
      <c r="AG283" s="354">
        <f t="shared" si="291"/>
        <v>56.864212640394307</v>
      </c>
      <c r="AH283" s="354" t="str">
        <f t="shared" si="291"/>
        <v/>
      </c>
      <c r="AI283" s="348">
        <f t="shared" si="288"/>
        <v>0.15814297026989266</v>
      </c>
      <c r="AJ283" s="355">
        <f t="shared" si="262"/>
        <v>8.6012693224577777E-6</v>
      </c>
      <c r="AK283" s="359">
        <f t="shared" si="263"/>
        <v>263.87385208172805</v>
      </c>
      <c r="AL283" s="355">
        <f t="shared" si="264"/>
        <v>1.2873852081728046</v>
      </c>
      <c r="AM283" s="335">
        <f t="shared" si="265"/>
        <v>-22.440388118584988</v>
      </c>
      <c r="AN283" s="351">
        <f t="shared" si="224"/>
        <v>-1.2245845751249533</v>
      </c>
      <c r="AQ283" s="266">
        <f t="shared" si="225"/>
        <v>25.358226612536079</v>
      </c>
      <c r="AR283" s="283">
        <f t="shared" si="226"/>
        <v>18.63730368475418</v>
      </c>
      <c r="BL283" s="258">
        <v>0.44816818833351135</v>
      </c>
      <c r="BM283" s="260">
        <v>24.235118865966797</v>
      </c>
      <c r="BN283">
        <v>6.1234841346740723</v>
      </c>
      <c r="BO283" s="258">
        <v>1.1677930355072021</v>
      </c>
      <c r="BP283" s="258">
        <v>100.82453155517578</v>
      </c>
      <c r="BQ283" s="260">
        <v>46.185394287109375</v>
      </c>
      <c r="BR283" s="258">
        <v>24.20380973815918</v>
      </c>
      <c r="BT283" s="258">
        <v>42.344394683837891</v>
      </c>
      <c r="BU283" s="258">
        <v>26.550697326660156</v>
      </c>
      <c r="BV283" s="258">
        <v>3.9212024211883545</v>
      </c>
      <c r="BW283" s="258">
        <v>121.46181488037109</v>
      </c>
      <c r="BX283" s="258">
        <v>44.203800201416016</v>
      </c>
      <c r="BY283" s="258">
        <v>26.245517730712891</v>
      </c>
      <c r="BZ283" s="258">
        <v>3.6245670318603516</v>
      </c>
      <c r="CA283" s="258">
        <v>317.69284057617187</v>
      </c>
      <c r="CC283" s="283">
        <f t="shared" si="227"/>
        <v>18.531532287597656</v>
      </c>
      <c r="CD283" s="283">
        <f t="shared" si="228"/>
        <v>52.592761993408203</v>
      </c>
      <c r="CF283" s="283">
        <f t="shared" si="266"/>
        <v>25.358226612536079</v>
      </c>
      <c r="CG283" s="272">
        <f t="shared" si="229"/>
        <v>25.30264515228901</v>
      </c>
      <c r="CH283" s="283">
        <f t="shared" si="267"/>
        <v>18.413326652534465</v>
      </c>
      <c r="CI283" s="272">
        <f t="shared" si="230"/>
        <v>50.16104747364615</v>
      </c>
      <c r="CJ283" s="283">
        <f t="shared" si="268"/>
        <v>9.4551346943745354E-2</v>
      </c>
      <c r="CK283" s="283">
        <f t="shared" si="269"/>
        <v>18.331080776643926</v>
      </c>
      <c r="CL283" s="283">
        <f t="shared" si="270"/>
        <v>1.7384119112257546</v>
      </c>
      <c r="CM283" s="283">
        <f t="shared" si="271"/>
        <v>24.127617359052525</v>
      </c>
      <c r="CN283" s="283">
        <f t="shared" si="272"/>
        <v>1.7384119112257546</v>
      </c>
      <c r="CO283" s="283">
        <f t="shared" si="231"/>
        <v>130.5814870213286</v>
      </c>
      <c r="CP283" s="268">
        <f t="shared" si="232"/>
        <v>251</v>
      </c>
      <c r="CQ283" s="283">
        <f t="shared" si="273"/>
        <v>38.158148702132863</v>
      </c>
      <c r="CR283" s="283">
        <f t="shared" si="274"/>
        <v>27.672775965355719</v>
      </c>
      <c r="CS283" s="283">
        <f t="shared" si="275"/>
        <v>1.5070275661382657</v>
      </c>
      <c r="CT283" s="283">
        <f t="shared" si="276"/>
        <v>112.59192109875818</v>
      </c>
      <c r="CU283" s="283">
        <f t="shared" si="233"/>
        <v>17.989565922570421</v>
      </c>
      <c r="CV283" s="283">
        <f t="shared" si="277"/>
        <v>26.898956592257043</v>
      </c>
      <c r="CW283" s="283">
        <f t="shared" si="278"/>
        <v>18.389662969858769</v>
      </c>
      <c r="CX283" s="283">
        <f t="shared" si="279"/>
        <v>0.93321716011935663</v>
      </c>
      <c r="CZ283" s="283">
        <f t="shared" si="234"/>
        <v>10752</v>
      </c>
      <c r="DA283" s="283">
        <f t="shared" si="235"/>
        <v>1.2839706254423513E+22</v>
      </c>
      <c r="DB283" s="283">
        <f t="shared" si="236"/>
        <v>1.17980257802286E+22</v>
      </c>
      <c r="DC283" s="286">
        <f t="shared" si="280"/>
        <v>1.1941691084843297E+18</v>
      </c>
      <c r="DD283" s="286">
        <f t="shared" si="237"/>
        <v>1.0972866239051896E+18</v>
      </c>
      <c r="DE283" s="282">
        <f t="shared" si="281"/>
        <v>6.9683105512959945E-5</v>
      </c>
      <c r="DF283" s="282">
        <f t="shared" si="238"/>
        <v>6.0373559993966535E-5</v>
      </c>
      <c r="DG283" s="283">
        <f t="shared" si="282"/>
        <v>40.905711951848382</v>
      </c>
      <c r="DH283" s="283">
        <f t="shared" si="283"/>
        <v>9.2199251299971978E-5</v>
      </c>
      <c r="DL283" s="258">
        <v>41.121719360351563</v>
      </c>
      <c r="DM283" s="258">
        <v>12.308944702148437</v>
      </c>
      <c r="DN283" s="258">
        <v>5344</v>
      </c>
      <c r="DO283" s="258">
        <v>1.7401886261495198E+22</v>
      </c>
      <c r="DP283" s="258">
        <v>8.19019111074943E+21</v>
      </c>
      <c r="DR283" s="287"/>
    </row>
    <row r="284" spans="3:122" x14ac:dyDescent="0.25">
      <c r="C284" s="50">
        <f t="shared" si="250"/>
        <v>252</v>
      </c>
      <c r="D284" s="51">
        <v>5.8148496422553633</v>
      </c>
      <c r="E284" s="260">
        <f t="shared" si="251"/>
        <v>15.290769788398396</v>
      </c>
      <c r="F284" s="265">
        <f t="shared" si="252"/>
        <v>12.270031133656948</v>
      </c>
      <c r="G284" s="265">
        <f t="shared" si="253"/>
        <v>1.1281144270577715E-3</v>
      </c>
      <c r="H284" s="50">
        <v>18.419225692749023</v>
      </c>
      <c r="I284" s="216">
        <v>47.506420135498047</v>
      </c>
      <c r="J284" s="50">
        <v>10304</v>
      </c>
      <c r="K284" s="46">
        <v>6</v>
      </c>
      <c r="L284" s="46">
        <v>1.2339330686298895E+22</v>
      </c>
      <c r="M284" s="46">
        <v>1.1119521121608007E+22</v>
      </c>
      <c r="N284" s="46">
        <v>161</v>
      </c>
      <c r="O284" s="46">
        <v>64</v>
      </c>
      <c r="P284" s="46">
        <v>0.2906061160959531</v>
      </c>
      <c r="Q284" s="46">
        <v>0.44125007629860219</v>
      </c>
      <c r="R284" s="46">
        <v>0.29201054732197396</v>
      </c>
      <c r="S284" s="51"/>
      <c r="T284" s="315">
        <f t="shared" si="254"/>
        <v>56.631206988683324</v>
      </c>
      <c r="U284" s="315">
        <f t="shared" si="287"/>
        <v>-0.5650234497979838</v>
      </c>
      <c r="V284" s="350">
        <f t="shared" si="255"/>
        <v>4.7005388861276055E-6</v>
      </c>
      <c r="W284" s="350">
        <f t="shared" si="222"/>
        <v>7.1371971450990259E-6</v>
      </c>
      <c r="X284" s="350">
        <f t="shared" si="256"/>
        <v>8.5460311787406577E-6</v>
      </c>
      <c r="Y284" s="360">
        <f t="shared" si="257"/>
        <v>56.339196441361352</v>
      </c>
      <c r="Z284" s="350">
        <f t="shared" si="258"/>
        <v>4.7368527310671037E-6</v>
      </c>
      <c r="AA284" s="350">
        <f t="shared" si="259"/>
        <v>7.1131480451477711E-6</v>
      </c>
      <c r="AB284" s="350">
        <f t="shared" si="260"/>
        <v>4.7368527310671037E-6</v>
      </c>
      <c r="AC284" s="350">
        <f t="shared" si="261"/>
        <v>7.1131480451477711E-6</v>
      </c>
      <c r="AD284" s="354">
        <f t="shared" si="223"/>
        <v>56.339196441361352</v>
      </c>
      <c r="AE284" s="354" t="str">
        <f t="shared" si="291"/>
        <v/>
      </c>
      <c r="AF284" s="354" t="str">
        <f t="shared" si="291"/>
        <v/>
      </c>
      <c r="AG284" s="354">
        <f t="shared" si="291"/>
        <v>56.339196441361352</v>
      </c>
      <c r="AH284" s="354" t="str">
        <f t="shared" si="291"/>
        <v/>
      </c>
      <c r="AI284" s="348">
        <f t="shared" si="288"/>
        <v>-0.52501619903295449</v>
      </c>
      <c r="AJ284" s="355">
        <f t="shared" si="262"/>
        <v>8.5460311787406577E-6</v>
      </c>
      <c r="AK284" s="359">
        <f t="shared" si="263"/>
        <v>246.04042244487596</v>
      </c>
      <c r="AL284" s="355">
        <f t="shared" si="264"/>
        <v>-0.59595775551240426</v>
      </c>
      <c r="AM284" s="335">
        <f t="shared" si="265"/>
        <v>-22.4963495895785</v>
      </c>
      <c r="AN284" s="351">
        <f t="shared" si="224"/>
        <v>-1.2805460461184648</v>
      </c>
      <c r="AQ284" s="266">
        <f t="shared" si="225"/>
        <v>25.305427387537442</v>
      </c>
      <c r="AR284" s="283">
        <f t="shared" si="226"/>
        <v>13.213440758657448</v>
      </c>
      <c r="BL284" s="258">
        <v>0.31281876564025879</v>
      </c>
      <c r="BM284" s="260">
        <v>22.410404205322266</v>
      </c>
      <c r="BN284">
        <v>2.7415661811828613</v>
      </c>
      <c r="BO284" s="258">
        <v>2.5686686038970947</v>
      </c>
      <c r="BP284" s="258">
        <v>99.303993225097656</v>
      </c>
      <c r="BQ284" s="260">
        <v>53.964931488037109</v>
      </c>
      <c r="BR284" s="258">
        <v>15.165332794189453</v>
      </c>
      <c r="BT284" s="258">
        <v>41.944000244140625</v>
      </c>
      <c r="BU284" s="258">
        <v>26.143791198730469</v>
      </c>
      <c r="BV284" s="258">
        <v>3.9072861671447754</v>
      </c>
      <c r="BW284" s="258">
        <v>120.03763580322266</v>
      </c>
      <c r="BX284" s="258">
        <v>44.00457763671875</v>
      </c>
      <c r="BY284" s="258">
        <v>25.83860969543457</v>
      </c>
      <c r="BZ284" s="258">
        <v>3.6404364109039307</v>
      </c>
      <c r="CA284" s="258">
        <v>319.01528930664062</v>
      </c>
      <c r="CC284" s="283">
        <f t="shared" si="227"/>
        <v>18.419225692749023</v>
      </c>
      <c r="CD284" s="283">
        <f t="shared" si="228"/>
        <v>47.506420135498047</v>
      </c>
      <c r="CF284" s="283">
        <f t="shared" si="266"/>
        <v>25.305427387537442</v>
      </c>
      <c r="CG284" s="272">
        <f t="shared" si="229"/>
        <v>25.298388824665821</v>
      </c>
      <c r="CH284" s="283">
        <f t="shared" si="267"/>
        <v>18.404305820500586</v>
      </c>
      <c r="CI284" s="272">
        <f t="shared" si="230"/>
        <v>50.554954482136253</v>
      </c>
      <c r="CJ284" s="283">
        <f t="shared" si="268"/>
        <v>9.5293844162187377E-2</v>
      </c>
      <c r="CK284" s="283">
        <f t="shared" si="269"/>
        <v>18.320805053464895</v>
      </c>
      <c r="CL284" s="283">
        <f t="shared" si="270"/>
        <v>1.7511638779528396</v>
      </c>
      <c r="CM284" s="283">
        <f t="shared" si="271"/>
        <v>24.117341635873494</v>
      </c>
      <c r="CN284" s="283">
        <f t="shared" si="272"/>
        <v>1.7511638779528396</v>
      </c>
      <c r="CO284" s="283">
        <f t="shared" si="231"/>
        <v>132.53399126598288</v>
      </c>
      <c r="CP284" s="268">
        <f t="shared" si="232"/>
        <v>252</v>
      </c>
      <c r="CQ284" s="283">
        <f t="shared" si="273"/>
        <v>38.453399126598285</v>
      </c>
      <c r="CR284" s="283">
        <f t="shared" si="274"/>
        <v>27.669425584191085</v>
      </c>
      <c r="CS284" s="283">
        <f t="shared" si="275"/>
        <v>1.5077662325501995</v>
      </c>
      <c r="CT284" s="283">
        <f t="shared" si="276"/>
        <v>114.26244564578184</v>
      </c>
      <c r="CU284" s="283">
        <f t="shared" si="233"/>
        <v>18.271545620200982</v>
      </c>
      <c r="CV284" s="283">
        <f t="shared" si="277"/>
        <v>27.027154562020101</v>
      </c>
      <c r="CW284" s="283">
        <f t="shared" si="278"/>
        <v>18.380427795097855</v>
      </c>
      <c r="CX284" s="283">
        <f t="shared" si="279"/>
        <v>0.93720158114775731</v>
      </c>
      <c r="CZ284" s="283">
        <f t="shared" si="234"/>
        <v>10304</v>
      </c>
      <c r="DA284" s="283">
        <f t="shared" si="235"/>
        <v>1.2339330686298895E+22</v>
      </c>
      <c r="DB284" s="283">
        <f t="shared" si="236"/>
        <v>1.1119521121608007E+22</v>
      </c>
      <c r="DC284" s="286">
        <f t="shared" si="280"/>
        <v>1.1975282110150326E+18</v>
      </c>
      <c r="DD284" s="286">
        <f t="shared" si="237"/>
        <v>1.079146071584628E+18</v>
      </c>
      <c r="DE284" s="282">
        <f t="shared" si="281"/>
        <v>6.986279667811103E-5</v>
      </c>
      <c r="DF284" s="282">
        <f t="shared" si="238"/>
        <v>5.9403152882789707E-5</v>
      </c>
      <c r="DG284" s="283">
        <f t="shared" si="282"/>
        <v>40.37395088921231</v>
      </c>
      <c r="DH284" s="283">
        <f t="shared" si="283"/>
        <v>9.1703570988828823E-5</v>
      </c>
      <c r="DL284" s="258">
        <v>40.983047485351563</v>
      </c>
      <c r="DM284" s="258">
        <v>11.596857070922852</v>
      </c>
      <c r="DN284" s="258">
        <v>5600</v>
      </c>
      <c r="DO284" s="258">
        <v>1.7355192228064214E+22</v>
      </c>
      <c r="DP284" s="258">
        <v>8.1377323818331396E+21</v>
      </c>
      <c r="DR284" s="287"/>
    </row>
    <row r="285" spans="3:122" x14ac:dyDescent="0.25">
      <c r="C285" s="50">
        <f t="shared" si="250"/>
        <v>253</v>
      </c>
      <c r="D285" s="51">
        <v>4.8293325618957716</v>
      </c>
      <c r="E285" s="260">
        <f t="shared" si="251"/>
        <v>13.677742264242932</v>
      </c>
      <c r="F285" s="265">
        <f t="shared" si="252"/>
        <v>12.271065040498545</v>
      </c>
      <c r="G285" s="265">
        <f t="shared" si="253"/>
        <v>9.3918967444404314E-4</v>
      </c>
      <c r="H285" s="50">
        <v>18.521766662597656</v>
      </c>
      <c r="I285" s="216">
        <v>49.134052276611328</v>
      </c>
      <c r="J285" s="50">
        <v>10112</v>
      </c>
      <c r="K285" s="46">
        <v>6</v>
      </c>
      <c r="L285" s="46">
        <v>1.2142754570249938E+22</v>
      </c>
      <c r="M285" s="46">
        <v>1.1009991907387181E+22</v>
      </c>
      <c r="N285" s="46">
        <v>158</v>
      </c>
      <c r="O285" s="46">
        <v>64</v>
      </c>
      <c r="P285" s="46">
        <v>0.28541781114569981</v>
      </c>
      <c r="Q285" s="46">
        <v>0.43624488799365196</v>
      </c>
      <c r="R285" s="46">
        <v>0.27385291750933305</v>
      </c>
      <c r="S285" s="51"/>
      <c r="T285" s="315">
        <f t="shared" si="254"/>
        <v>56.804859836651033</v>
      </c>
      <c r="U285" s="315">
        <f t="shared" si="287"/>
        <v>0.17365284796770908</v>
      </c>
      <c r="V285" s="350">
        <f t="shared" si="255"/>
        <v>4.7042756320164127E-6</v>
      </c>
      <c r="W285" s="350">
        <f t="shared" si="222"/>
        <v>7.1902176950430502E-6</v>
      </c>
      <c r="X285" s="350">
        <f t="shared" si="256"/>
        <v>8.5924059333863888E-6</v>
      </c>
      <c r="Y285" s="360">
        <f t="shared" si="257"/>
        <v>56.531006919141703</v>
      </c>
      <c r="Z285" s="350">
        <f t="shared" si="258"/>
        <v>4.7385883835928635E-6</v>
      </c>
      <c r="AA285" s="350">
        <f t="shared" si="259"/>
        <v>7.1676509300448213E-6</v>
      </c>
      <c r="AB285" s="350">
        <f t="shared" si="260"/>
        <v>4.7385883835928635E-6</v>
      </c>
      <c r="AC285" s="350">
        <f t="shared" si="261"/>
        <v>7.1676509300448213E-6</v>
      </c>
      <c r="AD285" s="354">
        <f t="shared" si="223"/>
        <v>56.531006919141703</v>
      </c>
      <c r="AE285" s="354" t="str">
        <f t="shared" si="291"/>
        <v/>
      </c>
      <c r="AF285" s="354" t="str">
        <f t="shared" si="291"/>
        <v/>
      </c>
      <c r="AG285" s="354">
        <f t="shared" si="291"/>
        <v>56.531006919141703</v>
      </c>
      <c r="AH285" s="354" t="str">
        <f t="shared" si="291"/>
        <v/>
      </c>
      <c r="AI285" s="348">
        <f t="shared" si="288"/>
        <v>0.19181047778035065</v>
      </c>
      <c r="AJ285" s="355">
        <f t="shared" si="262"/>
        <v>8.5924059333863888E-6</v>
      </c>
      <c r="AK285" s="359">
        <f t="shared" si="263"/>
        <v>252.55572362112048</v>
      </c>
      <c r="AL285" s="355">
        <f t="shared" si="264"/>
        <v>-4.442763788795219E-2</v>
      </c>
      <c r="AM285" s="335">
        <f t="shared" si="265"/>
        <v>-22.44934332158461</v>
      </c>
      <c r="AN285" s="351">
        <f t="shared" si="224"/>
        <v>-1.2335397781245787</v>
      </c>
      <c r="AQ285" s="266">
        <f t="shared" si="225"/>
        <v>25.35364817307919</v>
      </c>
      <c r="AR285" s="283">
        <f t="shared" si="226"/>
        <v>14.503551831584154</v>
      </c>
      <c r="BL285" s="258">
        <v>0.4411274790763855</v>
      </c>
      <c r="BM285" s="260">
        <v>18.081710815429688</v>
      </c>
      <c r="BN285">
        <v>5.8566780090332031</v>
      </c>
      <c r="BO285" s="258">
        <v>1.7467118501663208</v>
      </c>
      <c r="BP285" s="258">
        <v>97.295600891113281</v>
      </c>
      <c r="BQ285" s="260">
        <v>66.902755737304688</v>
      </c>
      <c r="BR285" s="258">
        <v>14.908038139343262</v>
      </c>
      <c r="BT285" s="258">
        <v>41.844387054443359</v>
      </c>
      <c r="BU285" s="258">
        <v>25.635156631469727</v>
      </c>
      <c r="BV285" s="258">
        <v>3.9374380111694336</v>
      </c>
      <c r="BW285" s="258">
        <v>117.69792175292969</v>
      </c>
      <c r="BX285" s="258">
        <v>43.90496826171875</v>
      </c>
      <c r="BY285" s="258">
        <v>26.347244262695313</v>
      </c>
      <c r="BZ285" s="258">
        <v>3.6619210243225098</v>
      </c>
      <c r="CA285" s="258">
        <v>319.21875</v>
      </c>
      <c r="CC285" s="283">
        <f t="shared" si="227"/>
        <v>18.521766662597656</v>
      </c>
      <c r="CD285" s="283">
        <f t="shared" si="228"/>
        <v>49.134052276611328</v>
      </c>
      <c r="CF285" s="283">
        <f t="shared" si="266"/>
        <v>25.35364817307919</v>
      </c>
      <c r="CG285" s="272">
        <f t="shared" si="229"/>
        <v>25.293887924763716</v>
      </c>
      <c r="CH285" s="283">
        <f t="shared" si="267"/>
        <v>18.394771451167966</v>
      </c>
      <c r="CI285" s="272">
        <f t="shared" si="230"/>
        <v>50.947295264976063</v>
      </c>
      <c r="CJ285" s="283">
        <f t="shared" si="268"/>
        <v>9.6033389114831308E-2</v>
      </c>
      <c r="CK285" s="283">
        <f t="shared" si="269"/>
        <v>18.310014540936358</v>
      </c>
      <c r="CL285" s="283">
        <f t="shared" si="270"/>
        <v>1.7637982456627916</v>
      </c>
      <c r="CM285" s="283">
        <f t="shared" si="271"/>
        <v>24.106551123344957</v>
      </c>
      <c r="CN285" s="283">
        <f t="shared" si="272"/>
        <v>1.7637982456627916</v>
      </c>
      <c r="CO285" s="283">
        <f t="shared" si="231"/>
        <v>134.47127658636765</v>
      </c>
      <c r="CP285" s="268">
        <f t="shared" si="232"/>
        <v>253</v>
      </c>
      <c r="CQ285" s="283">
        <f t="shared" si="273"/>
        <v>38.747127658636764</v>
      </c>
      <c r="CR285" s="283">
        <f t="shared" si="274"/>
        <v>27.665889024517611</v>
      </c>
      <c r="CS285" s="283">
        <f t="shared" si="275"/>
        <v>1.5085477372384501</v>
      </c>
      <c r="CT285" s="283">
        <f t="shared" si="276"/>
        <v>115.9209944278056</v>
      </c>
      <c r="CU285" s="283">
        <f t="shared" si="233"/>
        <v>18.550282158562027</v>
      </c>
      <c r="CV285" s="283">
        <f t="shared" si="277"/>
        <v>27.155028215856206</v>
      </c>
      <c r="CW285" s="283">
        <f t="shared" si="278"/>
        <v>18.370679479700584</v>
      </c>
      <c r="CX285" s="283">
        <f t="shared" si="279"/>
        <v>0.94114408823082785</v>
      </c>
      <c r="CZ285" s="283">
        <f t="shared" si="234"/>
        <v>10112</v>
      </c>
      <c r="DA285" s="283">
        <f t="shared" si="235"/>
        <v>1.2142754570249938E+22</v>
      </c>
      <c r="DB285" s="283">
        <f t="shared" si="236"/>
        <v>1.1009991907387181E+22</v>
      </c>
      <c r="DC285" s="286">
        <f t="shared" si="280"/>
        <v>1.2008262035452867E+18</v>
      </c>
      <c r="DD285" s="286">
        <f t="shared" si="237"/>
        <v>1.0888045794488905E+18</v>
      </c>
      <c r="DE285" s="282">
        <f t="shared" si="281"/>
        <v>7.0039218837007433E-5</v>
      </c>
      <c r="DF285" s="282">
        <f t="shared" si="238"/>
        <v>5.9919823188589275E-5</v>
      </c>
      <c r="DG285" s="283">
        <f t="shared" si="282"/>
        <v>40.547588678108099</v>
      </c>
      <c r="DH285" s="283">
        <f t="shared" si="283"/>
        <v>9.2173083849082639E-5</v>
      </c>
      <c r="DL285" s="258">
        <v>40.844371795654297</v>
      </c>
      <c r="DM285" s="258">
        <v>12.512397766113281</v>
      </c>
      <c r="DN285" s="258">
        <v>5600</v>
      </c>
      <c r="DO285" s="258">
        <v>1.8109214397542326E+22</v>
      </c>
      <c r="DP285" s="258">
        <v>8.5300199096082571E+21</v>
      </c>
      <c r="DR285" s="287"/>
    </row>
    <row r="286" spans="3:122" x14ac:dyDescent="0.25">
      <c r="C286" s="50">
        <f t="shared" si="250"/>
        <v>254</v>
      </c>
      <c r="D286" s="51">
        <v>3.7167027611213728</v>
      </c>
      <c r="E286" s="260">
        <f t="shared" si="251"/>
        <v>11.403156606006339</v>
      </c>
      <c r="F286" s="265">
        <f t="shared" si="252"/>
        <v>12.271908507491016</v>
      </c>
      <c r="G286" s="265">
        <f t="shared" si="253"/>
        <v>7.4724840053683964E-4</v>
      </c>
      <c r="H286" s="50">
        <v>18.569620132446289</v>
      </c>
      <c r="I286" s="216">
        <v>49.032321929931641</v>
      </c>
      <c r="J286" s="50">
        <v>9792</v>
      </c>
      <c r="K286" s="46">
        <v>6</v>
      </c>
      <c r="L286" s="46">
        <v>1.1790531676097701E+22</v>
      </c>
      <c r="M286" s="46">
        <v>1.0687168960210007E+22</v>
      </c>
      <c r="N286" s="46">
        <v>153</v>
      </c>
      <c r="O286" s="46">
        <v>64</v>
      </c>
      <c r="P286" s="46">
        <v>0.27711652322529451</v>
      </c>
      <c r="Q286" s="46">
        <v>0.4233656839406702</v>
      </c>
      <c r="R286" s="46">
        <v>0.24224131422285711</v>
      </c>
      <c r="S286" s="51"/>
      <c r="T286" s="315">
        <f t="shared" si="254"/>
        <v>56.793009103691126</v>
      </c>
      <c r="U286" s="315">
        <f t="shared" si="287"/>
        <v>-1.1850732959906907E-2</v>
      </c>
      <c r="V286" s="350">
        <f t="shared" si="255"/>
        <v>4.7167164219991578E-6</v>
      </c>
      <c r="W286" s="350">
        <f t="shared" si="222"/>
        <v>7.2059790975740435E-6</v>
      </c>
      <c r="X286" s="350">
        <f t="shared" si="256"/>
        <v>8.6124066648196877E-6</v>
      </c>
      <c r="Y286" s="360">
        <f t="shared" si="257"/>
        <v>56.550767789468267</v>
      </c>
      <c r="Z286" s="350">
        <f t="shared" si="258"/>
        <v>4.74714039555162E-6</v>
      </c>
      <c r="AA286" s="350">
        <f t="shared" si="259"/>
        <v>7.1859729073489128E-6</v>
      </c>
      <c r="AB286" s="350">
        <f t="shared" si="260"/>
        <v>4.74714039555162E-6</v>
      </c>
      <c r="AC286" s="350">
        <f t="shared" si="261"/>
        <v>7.1859729073489128E-6</v>
      </c>
      <c r="AD286" s="354">
        <f t="shared" si="223"/>
        <v>56.550767789468267</v>
      </c>
      <c r="AE286" s="354" t="str">
        <f t="shared" si="291"/>
        <v/>
      </c>
      <c r="AF286" s="354" t="str">
        <f t="shared" si="291"/>
        <v/>
      </c>
      <c r="AG286" s="354">
        <f t="shared" si="291"/>
        <v>56.550767789468267</v>
      </c>
      <c r="AH286" s="354" t="str">
        <f t="shared" si="291"/>
        <v/>
      </c>
      <c r="AI286" s="348">
        <f t="shared" si="288"/>
        <v>1.9760870326564373E-2</v>
      </c>
      <c r="AJ286" s="355">
        <f t="shared" si="262"/>
        <v>8.6124066648196877E-6</v>
      </c>
      <c r="AK286" s="359">
        <f t="shared" si="263"/>
        <v>253.22694879699293</v>
      </c>
      <c r="AL286" s="355">
        <f t="shared" si="264"/>
        <v>-7.7305120300707131E-2</v>
      </c>
      <c r="AM286" s="335">
        <f t="shared" si="265"/>
        <v>-22.429148480963477</v>
      </c>
      <c r="AN286" s="351">
        <f t="shared" si="224"/>
        <v>-1.2133449375034424</v>
      </c>
      <c r="AQ286" s="266">
        <f t="shared" si="225"/>
        <v>25.376060394591178</v>
      </c>
      <c r="AR286" s="283">
        <f t="shared" si="226"/>
        <v>14.064300416717892</v>
      </c>
      <c r="BL286" s="258">
        <v>1.2122814655303955</v>
      </c>
      <c r="BM286" s="260">
        <v>34.937099456787109</v>
      </c>
      <c r="BN286">
        <v>4.9588503837585449</v>
      </c>
      <c r="BO286" s="258">
        <v>1.605696439743042</v>
      </c>
      <c r="BP286" s="258">
        <v>95.526176452636719</v>
      </c>
      <c r="BQ286" s="260">
        <v>47.88482666015625</v>
      </c>
      <c r="BR286" s="258">
        <v>35.242652893066406</v>
      </c>
      <c r="BT286" s="258">
        <v>41.559226989746094</v>
      </c>
      <c r="BU286" s="258">
        <v>26.957605361938477</v>
      </c>
      <c r="BV286" s="258">
        <v>3.9100937843322754</v>
      </c>
      <c r="BW286" s="258">
        <v>120.13936614990234</v>
      </c>
      <c r="BX286" s="258">
        <v>43.697933197021484</v>
      </c>
      <c r="BY286" s="258">
        <v>26.957605361938477</v>
      </c>
      <c r="BZ286" s="258">
        <v>3.6611886024475098</v>
      </c>
      <c r="CA286" s="258">
        <v>318.50665283203125</v>
      </c>
      <c r="CC286" s="283">
        <f t="shared" si="227"/>
        <v>18.569620132446289</v>
      </c>
      <c r="CD286" s="283">
        <f t="shared" si="228"/>
        <v>49.032321929931641</v>
      </c>
      <c r="CF286" s="283">
        <f t="shared" si="266"/>
        <v>25.376060394591178</v>
      </c>
      <c r="CG286" s="272">
        <f t="shared" si="229"/>
        <v>25.289139030139424</v>
      </c>
      <c r="CH286" s="283">
        <f t="shared" si="267"/>
        <v>18.384717103345928</v>
      </c>
      <c r="CI286" s="272">
        <f t="shared" si="230"/>
        <v>51.338070847564907</v>
      </c>
      <c r="CJ286" s="283">
        <f t="shared" si="268"/>
        <v>9.6769983734509346E-2</v>
      </c>
      <c r="CK286" s="283">
        <f t="shared" si="269"/>
        <v>18.298703061578092</v>
      </c>
      <c r="CL286" s="283">
        <f t="shared" si="270"/>
        <v>1.7763133828952633</v>
      </c>
      <c r="CM286" s="283">
        <f t="shared" si="271"/>
        <v>24.095239643986691</v>
      </c>
      <c r="CN286" s="283">
        <f t="shared" si="272"/>
        <v>1.7763133828952633</v>
      </c>
      <c r="CO286" s="283">
        <f t="shared" si="231"/>
        <v>136.39325541633639</v>
      </c>
      <c r="CP286" s="268">
        <f t="shared" si="232"/>
        <v>254</v>
      </c>
      <c r="CQ286" s="283">
        <f t="shared" si="273"/>
        <v>39.039325541633637</v>
      </c>
      <c r="CR286" s="283">
        <f t="shared" si="274"/>
        <v>27.662163756977627</v>
      </c>
      <c r="CS286" s="283">
        <f t="shared" si="275"/>
        <v>1.5093727411572531</v>
      </c>
      <c r="CT286" s="283">
        <f t="shared" si="276"/>
        <v>117.56757031841141</v>
      </c>
      <c r="CU286" s="283">
        <f t="shared" si="233"/>
        <v>18.825685097924975</v>
      </c>
      <c r="CV286" s="283">
        <f t="shared" si="277"/>
        <v>27.282568509792497</v>
      </c>
      <c r="CW286" s="283">
        <f t="shared" si="278"/>
        <v>18.360411634960023</v>
      </c>
      <c r="CX286" s="283">
        <f t="shared" si="279"/>
        <v>0.94504368411455775</v>
      </c>
      <c r="CZ286" s="283">
        <f t="shared" si="234"/>
        <v>9792</v>
      </c>
      <c r="DA286" s="283">
        <f t="shared" si="235"/>
        <v>1.1790531676097701E+22</v>
      </c>
      <c r="DB286" s="283">
        <f t="shared" si="236"/>
        <v>1.0687168960210007E+22</v>
      </c>
      <c r="DC286" s="286">
        <f t="shared" si="280"/>
        <v>1.2040984146341606E+18</v>
      </c>
      <c r="DD286" s="286">
        <f t="shared" si="237"/>
        <v>1.0914183987142573E+18</v>
      </c>
      <c r="DE286" s="282">
        <f t="shared" si="281"/>
        <v>7.0214261848587398E-5</v>
      </c>
      <c r="DF286" s="282">
        <f t="shared" si="238"/>
        <v>6.0059646318426833E-5</v>
      </c>
      <c r="DG286" s="283">
        <f t="shared" si="282"/>
        <v>40.542910006590311</v>
      </c>
      <c r="DH286" s="283">
        <f t="shared" si="283"/>
        <v>9.2396989576698431E-5</v>
      </c>
      <c r="DL286" s="258">
        <v>40.752574920654297</v>
      </c>
      <c r="DM286" s="258">
        <v>11.596857070922852</v>
      </c>
      <c r="DN286" s="258">
        <v>5600</v>
      </c>
      <c r="DO286" s="258">
        <v>1.8082120328761385E+22</v>
      </c>
      <c r="DP286" s="258">
        <v>8.4792905893375587E+21</v>
      </c>
      <c r="DR286" s="287"/>
    </row>
    <row r="287" spans="3:122" x14ac:dyDescent="0.25">
      <c r="C287" s="50">
        <f t="shared" si="250"/>
        <v>255</v>
      </c>
      <c r="D287" s="51">
        <v>6.5037812809176065</v>
      </c>
      <c r="E287" s="260">
        <f t="shared" si="251"/>
        <v>16.263318554279394</v>
      </c>
      <c r="F287" s="265">
        <f t="shared" si="252"/>
        <v>12.272558559243425</v>
      </c>
      <c r="G287" s="265">
        <f t="shared" si="253"/>
        <v>5.5237298068992139E-4</v>
      </c>
      <c r="H287" s="50">
        <v>18.228794097900391</v>
      </c>
      <c r="I287" s="216">
        <v>51.473766326904297</v>
      </c>
      <c r="J287" s="50">
        <v>11648</v>
      </c>
      <c r="K287" s="46">
        <v>6</v>
      </c>
      <c r="L287" s="46">
        <v>1.3708445864059224E+22</v>
      </c>
      <c r="M287" s="46">
        <v>1.2543400906478749E+22</v>
      </c>
      <c r="N287" s="46">
        <v>182</v>
      </c>
      <c r="O287" s="46">
        <v>64</v>
      </c>
      <c r="P287" s="46">
        <v>0.32155282915216993</v>
      </c>
      <c r="Q287" s="46">
        <v>0.49667338094366109</v>
      </c>
      <c r="R287" s="46">
        <v>0.40211798066631721</v>
      </c>
      <c r="S287" s="51"/>
      <c r="T287" s="315">
        <f t="shared" si="254"/>
        <v>57.080453347396222</v>
      </c>
      <c r="U287" s="315">
        <f t="shared" si="287"/>
        <v>0.28744424370509591</v>
      </c>
      <c r="V287" s="350">
        <f t="shared" si="255"/>
        <v>4.6009734024749588E-6</v>
      </c>
      <c r="W287" s="350">
        <f t="shared" si="222"/>
        <v>7.1067047410665796E-6</v>
      </c>
      <c r="X287" s="350">
        <f t="shared" si="256"/>
        <v>8.4660621617715627E-6</v>
      </c>
      <c r="Y287" s="360">
        <f t="shared" si="257"/>
        <v>56.678335366729904</v>
      </c>
      <c r="Z287" s="350">
        <f t="shared" si="258"/>
        <v>4.6507365432882278E-6</v>
      </c>
      <c r="AA287" s="350">
        <f t="shared" si="259"/>
        <v>7.074239049671961E-6</v>
      </c>
      <c r="AB287" s="350">
        <f t="shared" si="260"/>
        <v>4.6507365432882278E-6</v>
      </c>
      <c r="AC287" s="350">
        <f t="shared" si="261"/>
        <v>7.074239049671961E-6</v>
      </c>
      <c r="AD287" s="354">
        <f t="shared" si="223"/>
        <v>56.678335366729904</v>
      </c>
      <c r="AE287" s="354" t="str">
        <f t="shared" si="291"/>
        <v/>
      </c>
      <c r="AF287" s="354" t="str">
        <f t="shared" si="291"/>
        <v/>
      </c>
      <c r="AG287" s="354">
        <f t="shared" si="291"/>
        <v>56.678335366729904</v>
      </c>
      <c r="AH287" s="354" t="str">
        <f t="shared" si="291"/>
        <v/>
      </c>
      <c r="AI287" s="348">
        <f t="shared" si="288"/>
        <v>0.1275675772616367</v>
      </c>
      <c r="AJ287" s="355">
        <f t="shared" si="262"/>
        <v>8.4660621617715627E-6</v>
      </c>
      <c r="AK287" s="359">
        <f t="shared" si="263"/>
        <v>257.56008635966123</v>
      </c>
      <c r="AL287" s="355">
        <f t="shared" si="264"/>
        <v>0.25600863596612272</v>
      </c>
      <c r="AM287" s="335">
        <f t="shared" si="265"/>
        <v>-22.578009989409061</v>
      </c>
      <c r="AN287" s="351">
        <f t="shared" si="224"/>
        <v>-1.3622064459490275</v>
      </c>
      <c r="AQ287" s="266">
        <f t="shared" si="225"/>
        <v>25.215158788403869</v>
      </c>
      <c r="AR287" s="283">
        <f t="shared" si="226"/>
        <v>16.168223745503973</v>
      </c>
      <c r="BL287" s="258">
        <v>1.0181413888931274</v>
      </c>
      <c r="BM287" s="260">
        <v>28.480083465576172</v>
      </c>
      <c r="BN287">
        <v>3.502962589263916</v>
      </c>
      <c r="BO287" s="258">
        <v>1.6920517683029175</v>
      </c>
      <c r="BP287" s="258">
        <v>95.462905883789063</v>
      </c>
      <c r="BQ287" s="260">
        <v>58.208690643310547</v>
      </c>
      <c r="BR287" s="258">
        <v>15.753559112548828</v>
      </c>
      <c r="BT287" s="258">
        <v>41.377586364746094</v>
      </c>
      <c r="BU287" s="258">
        <v>26.754152297973633</v>
      </c>
      <c r="BV287" s="258">
        <v>3.8648049831390381</v>
      </c>
      <c r="BW287" s="258">
        <v>119.83418273925781</v>
      </c>
      <c r="BX287" s="258">
        <v>43.399101257324219</v>
      </c>
      <c r="BY287" s="258">
        <v>26.448970794677734</v>
      </c>
      <c r="BZ287" s="258">
        <v>3.6431219577789307</v>
      </c>
      <c r="CA287" s="258">
        <v>316.67556762695312</v>
      </c>
      <c r="CC287" s="283">
        <f t="shared" si="227"/>
        <v>18.228794097900391</v>
      </c>
      <c r="CD287" s="283">
        <f t="shared" si="228"/>
        <v>51.473766326904297</v>
      </c>
      <c r="CF287" s="283">
        <f t="shared" si="266"/>
        <v>25.215158788403869</v>
      </c>
      <c r="CG287" s="272">
        <f t="shared" si="229"/>
        <v>25.284138811473291</v>
      </c>
      <c r="CH287" s="283">
        <f t="shared" si="267"/>
        <v>18.374136592369037</v>
      </c>
      <c r="CI287" s="272">
        <f t="shared" si="230"/>
        <v>51.72728235702867</v>
      </c>
      <c r="CJ287" s="283">
        <f t="shared" si="268"/>
        <v>9.750363014580371E-2</v>
      </c>
      <c r="CK287" s="283">
        <f t="shared" si="269"/>
        <v>18.286864694662949</v>
      </c>
      <c r="CL287" s="283">
        <f t="shared" si="270"/>
        <v>1.7887076771022741</v>
      </c>
      <c r="CM287" s="283">
        <f t="shared" si="271"/>
        <v>24.083401277071548</v>
      </c>
      <c r="CN287" s="283">
        <f t="shared" si="272"/>
        <v>1.7887076771022741</v>
      </c>
      <c r="CO287" s="283">
        <f t="shared" si="231"/>
        <v>138.29984110617312</v>
      </c>
      <c r="CP287" s="268">
        <f t="shared" si="232"/>
        <v>255</v>
      </c>
      <c r="CQ287" s="283">
        <f t="shared" si="273"/>
        <v>39.32998411061731</v>
      </c>
      <c r="CR287" s="283">
        <f t="shared" si="274"/>
        <v>27.658247328091342</v>
      </c>
      <c r="CS287" s="283">
        <f t="shared" si="275"/>
        <v>1.5102418940981681</v>
      </c>
      <c r="CT287" s="283">
        <f t="shared" si="276"/>
        <v>119.20217683180121</v>
      </c>
      <c r="CU287" s="283">
        <f t="shared" si="233"/>
        <v>19.097664274371937</v>
      </c>
      <c r="CV287" s="283">
        <f t="shared" si="277"/>
        <v>27.409766427437191</v>
      </c>
      <c r="CW287" s="283">
        <f t="shared" si="278"/>
        <v>18.349618128928075</v>
      </c>
      <c r="CX287" s="283">
        <f t="shared" si="279"/>
        <v>0.94889938220500003</v>
      </c>
      <c r="CZ287" s="283">
        <f t="shared" si="234"/>
        <v>11648</v>
      </c>
      <c r="DA287" s="283">
        <f t="shared" si="235"/>
        <v>1.3708445864059224E+22</v>
      </c>
      <c r="DB287" s="283">
        <f t="shared" si="236"/>
        <v>1.2543400906478749E+22</v>
      </c>
      <c r="DC287" s="286">
        <f t="shared" si="280"/>
        <v>1.1768926737688207E+18</v>
      </c>
      <c r="DD287" s="286">
        <f t="shared" si="237"/>
        <v>1.0768716437567608E+18</v>
      </c>
      <c r="DE287" s="282">
        <f t="shared" si="281"/>
        <v>6.8758923337717721E-5</v>
      </c>
      <c r="DF287" s="282">
        <f t="shared" si="238"/>
        <v>5.9281485091257308E-5</v>
      </c>
      <c r="DG287" s="283">
        <f t="shared" si="282"/>
        <v>40.766736716843234</v>
      </c>
      <c r="DH287" s="283">
        <f t="shared" si="283"/>
        <v>9.0785924091717581E-5</v>
      </c>
      <c r="DL287" s="258">
        <v>40.576789855957031</v>
      </c>
      <c r="DM287" s="258">
        <v>12.105490684509277</v>
      </c>
      <c r="DN287" s="258">
        <v>5600</v>
      </c>
      <c r="DO287" s="258">
        <v>1.8773307317449652E+22</v>
      </c>
      <c r="DP287" s="258">
        <v>8.4706435461095988E+21</v>
      </c>
      <c r="DR287" s="287"/>
    </row>
    <row r="288" spans="3:122" x14ac:dyDescent="0.25">
      <c r="C288" s="50">
        <f t="shared" si="250"/>
        <v>256</v>
      </c>
      <c r="D288" s="51">
        <v>5.0772605021563306</v>
      </c>
      <c r="E288" s="260">
        <f t="shared" si="251"/>
        <v>14.112588931856662</v>
      </c>
      <c r="F288" s="265">
        <f t="shared" si="252"/>
        <v>12.273012303081126</v>
      </c>
      <c r="G288" s="265">
        <f t="shared" si="253"/>
        <v>3.5464646910608136E-4</v>
      </c>
      <c r="H288" s="50">
        <v>18.390905380249023</v>
      </c>
      <c r="I288" s="216">
        <v>51.270313262939453</v>
      </c>
      <c r="J288" s="50">
        <v>10240</v>
      </c>
      <c r="K288" s="46">
        <v>6</v>
      </c>
      <c r="L288" s="46">
        <v>1.2165813352191165E+22</v>
      </c>
      <c r="M288" s="46">
        <v>1.1118368182510945E+22</v>
      </c>
      <c r="N288" s="46">
        <v>160</v>
      </c>
      <c r="O288" s="46">
        <v>64</v>
      </c>
      <c r="P288" s="46">
        <v>0.28523469450039673</v>
      </c>
      <c r="Q288" s="46">
        <v>0.45577733015931149</v>
      </c>
      <c r="R288" s="46">
        <v>0.2860254483976975</v>
      </c>
      <c r="S288" s="51"/>
      <c r="T288" s="315">
        <f t="shared" si="254"/>
        <v>57.960832687383821</v>
      </c>
      <c r="U288" s="315">
        <f t="shared" si="287"/>
        <v>0.88037933998759854</v>
      </c>
      <c r="V288" s="350">
        <f t="shared" si="255"/>
        <v>4.6424917724673947E-6</v>
      </c>
      <c r="W288" s="350">
        <f t="shared" ref="W288:W351" si="292">IF(Q288&lt;&gt;"",Q288/$J288/$K288,"")</f>
        <v>7.4182508163950435E-6</v>
      </c>
      <c r="X288" s="350">
        <f t="shared" si="256"/>
        <v>8.7511813506733578E-6</v>
      </c>
      <c r="Y288" s="360">
        <f t="shared" si="257"/>
        <v>57.674807238986126</v>
      </c>
      <c r="Z288" s="350">
        <f t="shared" si="258"/>
        <v>4.6794663158911453E-6</v>
      </c>
      <c r="AA288" s="350">
        <f t="shared" si="259"/>
        <v>7.3949827606839855E-6</v>
      </c>
      <c r="AB288" s="350">
        <f t="shared" si="260"/>
        <v>4.6794663158911453E-6</v>
      </c>
      <c r="AC288" s="350">
        <f t="shared" si="261"/>
        <v>7.3949827606839855E-6</v>
      </c>
      <c r="AD288" s="354">
        <f t="shared" ref="AD288:AD351" si="293">IF(AB288&lt;&gt;"",180*ATAN2(AB288,AC288)/PI(),"")</f>
        <v>57.674807238986112</v>
      </c>
      <c r="AE288" s="354" t="str">
        <f t="shared" si="291"/>
        <v/>
      </c>
      <c r="AF288" s="354" t="str">
        <f t="shared" si="291"/>
        <v/>
      </c>
      <c r="AG288" s="354">
        <f t="shared" si="291"/>
        <v>57.674807238986112</v>
      </c>
      <c r="AH288" s="354" t="str">
        <f t="shared" si="291"/>
        <v/>
      </c>
      <c r="AI288" s="348">
        <f t="shared" si="288"/>
        <v>0.99647187225620826</v>
      </c>
      <c r="AJ288" s="355">
        <f t="shared" si="262"/>
        <v>8.7511813506733578E-6</v>
      </c>
      <c r="AK288" s="359">
        <f t="shared" si="263"/>
        <v>291.40763440049386</v>
      </c>
      <c r="AL288" s="355">
        <f t="shared" si="264"/>
        <v>3.5407634400493864</v>
      </c>
      <c r="AM288" s="335">
        <f t="shared" si="265"/>
        <v>-22.290305371923704</v>
      </c>
      <c r="AN288" s="351">
        <f t="shared" ref="AN288:AN351" si="294">20*LOG10(AJ288/(($AB$30^2+$AC$30^2)^0.5))</f>
        <v>-1.0745018284636725</v>
      </c>
      <c r="AQ288" s="266">
        <f t="shared" ref="AQ288:AQ351" si="295">IF(H288&lt;&gt;"",20*LOG10(H288),"")</f>
        <v>25.29206219973425</v>
      </c>
      <c r="AR288" s="283">
        <f t="shared" ref="AR288:AR351" si="296">IF(I288&lt;&gt;"",I288-(AR$27*C288+AR$28),"")</f>
        <v>15.627249613352554</v>
      </c>
      <c r="BL288" s="258">
        <v>1.2554217576980591</v>
      </c>
      <c r="BM288" s="260">
        <v>26.056695938110352</v>
      </c>
      <c r="BN288">
        <v>4.7449231147766113</v>
      </c>
      <c r="BO288" s="258">
        <v>1.7610517740249634</v>
      </c>
      <c r="BP288" s="258">
        <v>92.491119384765625</v>
      </c>
      <c r="BQ288" s="260">
        <v>38.730648040771484</v>
      </c>
      <c r="BR288" s="258">
        <v>14.487064361572266</v>
      </c>
      <c r="BT288" s="258">
        <v>41.240863800048828</v>
      </c>
      <c r="BU288" s="258">
        <v>26.652425765991211</v>
      </c>
      <c r="BV288" s="258">
        <v>3.8762798309326172</v>
      </c>
      <c r="BW288" s="258">
        <v>119.63072967529297</v>
      </c>
      <c r="BX288" s="258">
        <v>43.336597442626953</v>
      </c>
      <c r="BY288" s="258">
        <v>26.754152297973633</v>
      </c>
      <c r="BZ288" s="258">
        <v>3.6069886684417725</v>
      </c>
      <c r="CA288" s="258">
        <v>317.69284057617187</v>
      </c>
      <c r="CC288" s="283">
        <f t="shared" ref="CC288:CC351" si="297">IF(H288&lt;&gt;"",H288,"")</f>
        <v>18.390905380249023</v>
      </c>
      <c r="CD288" s="283">
        <f t="shared" ref="CD288:CD351" si="298">IF(I288&lt;&gt;"",I288,"")</f>
        <v>51.270313262939453</v>
      </c>
      <c r="CF288" s="283">
        <f t="shared" si="266"/>
        <v>25.29206219973425</v>
      </c>
      <c r="CG288" s="272">
        <f t="shared" ref="CG288:CG351" si="299">IF(C288&lt;&gt;"",$CK$27*C288^6+$CL$27*C288^5+$CM$27*C288^4+$CN$27*C288^3+$CO$27*C288^2+$CP$27*C288+$CQ$27,"")</f>
        <v>25.278884033411728</v>
      </c>
      <c r="CH288" s="283">
        <f t="shared" si="267"/>
        <v>18.363023993220001</v>
      </c>
      <c r="CI288" s="272">
        <f t="shared" ref="CI288:CI351" si="300">IF(C288&lt;&gt;"",$CK$28*C288^6+$CL$28*C288^5+$CM$28*C288^4+$CN$28*C288^3+$CO$28*C288^2+$CP$28*C288+$CQ$28,"")</f>
        <v>52.114931021202651</v>
      </c>
      <c r="CJ288" s="283">
        <f t="shared" si="268"/>
        <v>9.8234330663129435E-2</v>
      </c>
      <c r="CK288" s="283">
        <f t="shared" si="269"/>
        <v>18.274493779210768</v>
      </c>
      <c r="CL288" s="283">
        <f t="shared" si="270"/>
        <v>1.8009795360193204</v>
      </c>
      <c r="CM288" s="283">
        <f t="shared" si="271"/>
        <v>24.071030361619368</v>
      </c>
      <c r="CN288" s="283">
        <f t="shared" si="272"/>
        <v>1.8009795360193204</v>
      </c>
      <c r="CO288" s="283">
        <f t="shared" ref="CO288:CO351" si="301">IF(C288&lt;&gt;"",10*CQ288-C288,"")</f>
        <v>140.19094796283861</v>
      </c>
      <c r="CP288" s="268">
        <f t="shared" ref="CP288:CP351" si="302">C288</f>
        <v>256</v>
      </c>
      <c r="CQ288" s="283">
        <f t="shared" si="273"/>
        <v>39.619094796283861</v>
      </c>
      <c r="CR288" s="283">
        <f t="shared" si="274"/>
        <v>27.654137361035321</v>
      </c>
      <c r="CS288" s="283">
        <f t="shared" si="275"/>
        <v>1.5111558346775298</v>
      </c>
      <c r="CT288" s="283">
        <f t="shared" si="276"/>
        <v>120.82481813497995</v>
      </c>
      <c r="CU288" s="283">
        <f t="shared" ref="CU288:CU351" si="303">IF(CV288&lt;&gt;"",10*CV288-C288,"")</f>
        <v>19.366129827858629</v>
      </c>
      <c r="CV288" s="283">
        <f t="shared" si="277"/>
        <v>27.536612982785865</v>
      </c>
      <c r="CW288" s="283">
        <f t="shared" si="278"/>
        <v>18.338293089504116</v>
      </c>
      <c r="CX288" s="283">
        <f t="shared" si="279"/>
        <v>0.95271020726080358</v>
      </c>
      <c r="CZ288" s="283">
        <f t="shared" ref="CZ288:CZ351" si="304">IF(J288&lt;&gt;"",J288,"")</f>
        <v>10240</v>
      </c>
      <c r="DA288" s="283">
        <f t="shared" ref="DA288:DA351" si="305">IF(L288&lt;&gt;"",L288,"")</f>
        <v>1.2165813352191165E+22</v>
      </c>
      <c r="DB288" s="283">
        <f t="shared" ref="DB288:DB351" si="306">IF(M288&lt;&gt;"",M288,"")</f>
        <v>1.1118368182510945E+22</v>
      </c>
      <c r="DC288" s="286">
        <f t="shared" si="280"/>
        <v>1.1880677101749184E+18</v>
      </c>
      <c r="DD288" s="286">
        <f t="shared" ref="DD288:DD351" si="307">IF(DB288&lt;&gt;"",DB288/$CZ288,"")</f>
        <v>1.0857781428233345E+18</v>
      </c>
      <c r="DE288" s="282">
        <f t="shared" si="281"/>
        <v>6.9356718520824983E-5</v>
      </c>
      <c r="DF288" s="282">
        <f t="shared" ref="DF288:DF351" si="308">IF(DD288&lt;&gt;"",(DD288+DJ$31)/$DC$31,"")</f>
        <v>5.9757927587448364E-5</v>
      </c>
      <c r="DG288" s="283">
        <f t="shared" si="282"/>
        <v>40.748272089488729</v>
      </c>
      <c r="DH288" s="283">
        <f t="shared" si="283"/>
        <v>9.1549791444457538E-5</v>
      </c>
      <c r="DL288" s="258">
        <v>40.510383605957031</v>
      </c>
      <c r="DM288" s="258">
        <v>11.596857070922852</v>
      </c>
      <c r="DN288" s="258">
        <v>5344</v>
      </c>
      <c r="DO288" s="258">
        <v>1.715227494698142E+22</v>
      </c>
      <c r="DP288" s="258">
        <v>8.0446325497454364E+21</v>
      </c>
      <c r="DR288" s="287"/>
    </row>
    <row r="289" spans="3:120" x14ac:dyDescent="0.25">
      <c r="C289" s="50">
        <f t="shared" ref="C289:C352" si="309">IF(C288&lt;&gt;"",IF(C288+aptStep*10&gt;600,"",C288+aptStep*10),"")</f>
        <v>257</v>
      </c>
      <c r="D289" s="51">
        <v>6.2584001094081403</v>
      </c>
      <c r="E289" s="260">
        <f t="shared" ref="E289:E352" si="310">IF(D289&lt;&gt;"",20*LOG10(D289),"")</f>
        <v>15.929266496604415</v>
      </c>
      <c r="F289" s="265">
        <f t="shared" ref="F289:F352" si="311">IF(C289&lt;&gt;"",$B$23*C289^6+$C$23*C289^5+$D$23*C289^4+$E$23*C289^3+$F$23*C289^2+$G$23*C289^1+$H$23,"")</f>
        <v>12.273266929715668</v>
      </c>
      <c r="G289" s="265">
        <f t="shared" ref="G289:G352" si="312">IF(C289&lt;&gt;"",$C$24*C289^5+$D$24*C289^4+$E$24*C289^3+$F$24*C289^2+$G$24*C289^1+$H$24,"")</f>
        <v>1.5415258100918375E-4</v>
      </c>
      <c r="H289" s="50">
        <v>18.037384033203125</v>
      </c>
      <c r="I289" s="216">
        <v>48.828868865966797</v>
      </c>
      <c r="J289" s="50">
        <v>11712</v>
      </c>
      <c r="K289" s="46">
        <v>6</v>
      </c>
      <c r="L289" s="46">
        <v>1.3702104699025387E+22</v>
      </c>
      <c r="M289" s="46">
        <v>1.2410812910316697E+22</v>
      </c>
      <c r="N289" s="46">
        <v>183</v>
      </c>
      <c r="O289" s="46">
        <v>64</v>
      </c>
      <c r="P289" s="46">
        <v>0.32222425685161449</v>
      </c>
      <c r="Q289" s="46">
        <v>0.49264481474699384</v>
      </c>
      <c r="R289" s="46">
        <v>0.40661930396531221</v>
      </c>
      <c r="S289" s="51"/>
      <c r="T289" s="315">
        <f t="shared" ref="T289:T352" si="313">IF(P289&lt;&gt;"",180*ATAN2(P289,Q289)/PI(),"")</f>
        <v>56.812499687435668</v>
      </c>
      <c r="U289" s="315">
        <f t="shared" si="287"/>
        <v>-1.1483329999481526</v>
      </c>
      <c r="V289" s="350">
        <f t="shared" ref="V289:V352" si="314">IF(P289&lt;&gt;"",P289/$J289/$K289,"")</f>
        <v>4.5853861687672822E-6</v>
      </c>
      <c r="W289" s="350">
        <f t="shared" si="292"/>
        <v>7.01054210420927E-6</v>
      </c>
      <c r="X289" s="350">
        <f t="shared" ref="X289:X352" si="315">(V289^2+W289^2)^0.5</f>
        <v>8.376960481679094E-6</v>
      </c>
      <c r="Y289" s="360">
        <f t="shared" ref="Y289:Y352" si="316">IF(V289&lt;&gt;"",T289-$T$30*R289,"")</f>
        <v>56.405880383470354</v>
      </c>
      <c r="Z289" s="350">
        <f t="shared" ref="Z289:Z352" si="317">X289*COS(PI()*Y289/180)</f>
        <v>4.6350230149118E-6</v>
      </c>
      <c r="AA289" s="350">
        <f t="shared" ref="AA289:AA352" si="318">X289*SIN(PI()*Y289/180)</f>
        <v>6.9778240564556482E-6</v>
      </c>
      <c r="AB289" s="350">
        <f t="shared" ref="AB289:AB352" si="319">IF($K289=1,Z289+AF$18,IF($K289=3,Z289+AF$19,IF($K289=6,Z289+AF$20,IF($K289=12,Z289+AF$21,""))))</f>
        <v>4.6350230149118E-6</v>
      </c>
      <c r="AC289" s="350">
        <f t="shared" ref="AC289:AC352" si="320">IF($K289=1,AA289+AG$18,IF($K289=3,AA289+AG$19,IF($K289=6,AA289+AG$20,IF($K289=12,AA289+AG$21,""))))</f>
        <v>6.9778240564556482E-6</v>
      </c>
      <c r="AD289" s="354">
        <f t="shared" si="293"/>
        <v>56.405880383470361</v>
      </c>
      <c r="AE289" s="354" t="str">
        <f t="shared" si="291"/>
        <v/>
      </c>
      <c r="AF289" s="354" t="str">
        <f t="shared" si="291"/>
        <v/>
      </c>
      <c r="AG289" s="354">
        <f t="shared" si="291"/>
        <v>56.405880383470361</v>
      </c>
      <c r="AH289" s="354" t="str">
        <f t="shared" si="291"/>
        <v/>
      </c>
      <c r="AI289" s="348">
        <f t="shared" si="288"/>
        <v>-1.2689268555157511</v>
      </c>
      <c r="AJ289" s="355">
        <f t="shared" ref="AJ289:AJ352" si="321">IF(V289&lt;&gt;"",(V289^2+W289^2)^0.5,"")</f>
        <v>8.376960481679094E-6</v>
      </c>
      <c r="AK289" s="359">
        <f t="shared" ref="AK289:AK352" si="322">IF(K289=1,$Q$25*AE289+$R$25,IF(K289=3,$Q$26*AF289+$R$26,IF(K289=6,$Q$27*AG289+$R$27,IF(K289=12,$Q$28*AH289+$R$28,""))))</f>
        <v>248.30550186851929</v>
      </c>
      <c r="AL289" s="355">
        <f t="shared" ref="AL289:AL352" si="323">(AK289-C289)/10</f>
        <v>-0.86944981314807135</v>
      </c>
      <c r="AM289" s="335">
        <f t="shared" ref="AM289:AM352" si="324">20*LOG10(AJ289/AM$30)</f>
        <v>-22.669909715000234</v>
      </c>
      <c r="AN289" s="351">
        <f t="shared" si="294"/>
        <v>-1.4541061715402019</v>
      </c>
      <c r="AQ289" s="266">
        <f t="shared" si="295"/>
        <v>25.12347103848078</v>
      </c>
      <c r="AR289" s="283">
        <f t="shared" si="296"/>
        <v>12.848284148193322</v>
      </c>
      <c r="BL289" s="258">
        <v>1.6542223691940308</v>
      </c>
      <c r="BM289" s="260">
        <v>32.330802917480469</v>
      </c>
      <c r="BN289">
        <v>2.7858712673187256</v>
      </c>
      <c r="BO289" s="258">
        <v>1.6529160737991333</v>
      </c>
      <c r="BP289" s="258">
        <v>89.139404296875</v>
      </c>
      <c r="BQ289" s="260">
        <v>36.198150634765625</v>
      </c>
      <c r="BR289" s="258">
        <v>28.775310516357422</v>
      </c>
      <c r="BT289" s="258">
        <v>41.121719360351563</v>
      </c>
      <c r="BU289" s="258">
        <v>26.448970794677734</v>
      </c>
      <c r="BV289" s="258">
        <v>3.8529641628265381</v>
      </c>
      <c r="BW289" s="258">
        <v>122.17390441894531</v>
      </c>
      <c r="BX289" s="258">
        <v>43.201831817626953</v>
      </c>
      <c r="BY289" s="258">
        <v>26.347244262695313</v>
      </c>
      <c r="BZ289" s="258">
        <v>3.6477606296539307</v>
      </c>
      <c r="CA289" s="258">
        <v>312.09786987304687</v>
      </c>
      <c r="CC289" s="283">
        <f t="shared" si="297"/>
        <v>18.037384033203125</v>
      </c>
      <c r="CD289" s="283">
        <f t="shared" si="298"/>
        <v>48.828868865966797</v>
      </c>
      <c r="CF289" s="283">
        <f t="shared" ref="CF289:CF352" si="325">IF(CC289&lt;&gt;"",20*LOG10(CC289),"")</f>
        <v>25.12347103848078</v>
      </c>
      <c r="CG289" s="272">
        <f t="shared" si="299"/>
        <v>25.27337155538897</v>
      </c>
      <c r="CH289" s="283">
        <f t="shared" ref="CH289:CH352" si="326">IF(CG289&lt;&gt;"",10^(CG289/20),"")</f>
        <v>18.351373643530351</v>
      </c>
      <c r="CI289" s="272">
        <f t="shared" si="300"/>
        <v>52.501018167616834</v>
      </c>
      <c r="CJ289" s="283">
        <f t="shared" ref="CJ289:CJ352" si="327">IF(CI289&lt;&gt;"",CJ$30*CI289,"")</f>
        <v>9.8962087788821582E-2</v>
      </c>
      <c r="CK289" s="283">
        <f t="shared" ref="CK289:CK352" si="328">IF(CH289&lt;&gt;"",CH289*COS(CJ289),"")</f>
        <v>18.261584916858347</v>
      </c>
      <c r="CL289" s="283">
        <f t="shared" ref="CL289:CL352" si="329">IF(CH289&lt;&gt;"",CH289*SIN(CJ289),"")</f>
        <v>1.8131273890248749</v>
      </c>
      <c r="CM289" s="283">
        <f t="shared" ref="CM289:CM352" si="330">IF(CK289&lt;&gt;"",CK289+CM$31,"")</f>
        <v>24.058121499266946</v>
      </c>
      <c r="CN289" s="283">
        <f t="shared" ref="CN289:CN352" si="331">IF(CL289&lt;&gt;"",CL289+CN$31,"")</f>
        <v>1.8131273890248749</v>
      </c>
      <c r="CO289" s="283">
        <f t="shared" si="301"/>
        <v>142.06649128994792</v>
      </c>
      <c r="CP289" s="268">
        <f t="shared" si="302"/>
        <v>257</v>
      </c>
      <c r="CQ289" s="283">
        <f t="shared" ref="CQ289:CQ352" si="332">IF(CM289&lt;&gt;"",(ATAN2(CM289,CN289))/$CJ$30,"")</f>
        <v>39.906649128994793</v>
      </c>
      <c r="CR289" s="283">
        <f t="shared" ref="CR289:CR352" si="333">IF(CM289&lt;&gt;"",10*LOG10(CM289*CM289+CN289*CN289),"")</f>
        <v>27.64983155640018</v>
      </c>
      <c r="CS289" s="283">
        <f t="shared" ref="CS289:CS352" si="334">IF(CH289&lt;&gt;"",CS$31/CH289,"")</f>
        <v>1.5121151903231358</v>
      </c>
      <c r="CT289" s="283">
        <f t="shared" ref="CT289:CT352" si="335">IF(CQ289&lt;&gt;"",$CT$27*CQ289^2+$CU$27*CQ289+$CV$27,"")</f>
        <v>122.43549905957209</v>
      </c>
      <c r="CU289" s="283">
        <f t="shared" si="303"/>
        <v>19.630992230375853</v>
      </c>
      <c r="CV289" s="283">
        <f t="shared" ref="CV289:CV352" si="336">IF(CQ289&lt;&gt;"",CQ289-CT289/10,"")</f>
        <v>27.663099223037584</v>
      </c>
      <c r="CW289" s="283">
        <f t="shared" ref="CW289:CW352" si="337">IF(CH289&lt;&gt;"",CH289*COS($CJ$30*$CV289),"")</f>
        <v>18.326430907400887</v>
      </c>
      <c r="CX289" s="283">
        <f t="shared" ref="CX289:CX352" si="338">IF(CH289&lt;&gt;"",CH289*SIN($CJ$30*$CV289),"")</f>
        <v>0.95647519608293885</v>
      </c>
      <c r="CZ289" s="283">
        <f t="shared" si="304"/>
        <v>11712</v>
      </c>
      <c r="DA289" s="283">
        <f t="shared" si="305"/>
        <v>1.3702104699025387E+22</v>
      </c>
      <c r="DB289" s="283">
        <f t="shared" si="306"/>
        <v>1.2410812910316697E+22</v>
      </c>
      <c r="DC289" s="286">
        <f t="shared" ref="DC289:DC352" si="339">IF(DA289&lt;&gt;"",DA289/$CZ289,"")</f>
        <v>1.1699201416517578E+18</v>
      </c>
      <c r="DD289" s="286">
        <f t="shared" si="307"/>
        <v>1.0596664028617398E+18</v>
      </c>
      <c r="DE289" s="282">
        <f t="shared" ref="DE289:DE352" si="340">IF(DC289&lt;&gt;"",(DC289+DI$31)/$DC$31,"")</f>
        <v>6.8385936086296629E-5</v>
      </c>
      <c r="DF289" s="282">
        <f t="shared" si="308"/>
        <v>5.8361111344140782E-5</v>
      </c>
      <c r="DG289" s="283">
        <f t="shared" ref="DG289:DG352" si="341">IF(DE289&lt;&gt;"",180*ATAN2(DE289,DF289)/PI(),"")</f>
        <v>40.477710027598491</v>
      </c>
      <c r="DH289" s="283">
        <f t="shared" ref="DH289:DH352" si="342">IF(DE289&lt;&gt;"",(DE289^2+DF289^2)^0.5,"")</f>
        <v>8.9903590427314105E-5</v>
      </c>
      <c r="DL289" s="258">
        <v>40.363895416259766</v>
      </c>
      <c r="DM289" s="258">
        <v>11.596857070922852</v>
      </c>
      <c r="DN289" s="258">
        <v>5600</v>
      </c>
      <c r="DO289" s="258">
        <v>1.7910908872847775E+22</v>
      </c>
      <c r="DP289" s="258">
        <v>8.3988730873175301E+21</v>
      </c>
    </row>
    <row r="290" spans="3:120" x14ac:dyDescent="0.25">
      <c r="C290" s="50">
        <f t="shared" si="309"/>
        <v>258</v>
      </c>
      <c r="D290" s="51">
        <v>5.6340916072561678</v>
      </c>
      <c r="E290" s="260">
        <f t="shared" si="310"/>
        <v>15.016478081970657</v>
      </c>
      <c r="F290" s="265">
        <f t="shared" si="311"/>
        <v>12.273319713896846</v>
      </c>
      <c r="G290" s="265">
        <f t="shared" si="312"/>
        <v>-4.9024325187405592E-5</v>
      </c>
      <c r="H290" s="50">
        <v>18.252231597900391</v>
      </c>
      <c r="I290" s="216">
        <v>49.846138000488281</v>
      </c>
      <c r="J290" s="50">
        <v>10560</v>
      </c>
      <c r="K290" s="46">
        <v>6</v>
      </c>
      <c r="L290" s="46">
        <v>1.2481718664785968E+22</v>
      </c>
      <c r="M290" s="46">
        <v>1.1346650123729088E+22</v>
      </c>
      <c r="N290" s="46">
        <v>165</v>
      </c>
      <c r="O290" s="46">
        <v>64</v>
      </c>
      <c r="P290" s="46">
        <v>0.29298663248489287</v>
      </c>
      <c r="Q290" s="46">
        <v>0.44961240310077522</v>
      </c>
      <c r="R290" s="46">
        <v>0.31527649955304249</v>
      </c>
      <c r="S290" s="51"/>
      <c r="T290" s="315">
        <f t="shared" si="313"/>
        <v>56.91001775562799</v>
      </c>
      <c r="U290" s="315">
        <f t="shared" ref="U290:U353" si="343">IF(T290&lt;&gt;"",T290-T289,"")</f>
        <v>9.7518068192322005E-2</v>
      </c>
      <c r="V290" s="350">
        <f t="shared" si="314"/>
        <v>4.6241577096731832E-6</v>
      </c>
      <c r="W290" s="350">
        <f t="shared" si="292"/>
        <v>7.0961553519693058E-6</v>
      </c>
      <c r="X290" s="350">
        <f t="shared" si="315"/>
        <v>8.4698438771451133E-6</v>
      </c>
      <c r="Y290" s="360">
        <f t="shared" si="316"/>
        <v>56.594741256074947</v>
      </c>
      <c r="Z290" s="350">
        <f t="shared" si="317"/>
        <v>4.663134902429123E-6</v>
      </c>
      <c r="AA290" s="350">
        <f t="shared" si="318"/>
        <v>7.0706030990969853E-6</v>
      </c>
      <c r="AB290" s="350">
        <f t="shared" si="319"/>
        <v>4.663134902429123E-6</v>
      </c>
      <c r="AC290" s="350">
        <f t="shared" si="320"/>
        <v>7.0706030990969853E-6</v>
      </c>
      <c r="AD290" s="354">
        <f t="shared" si="293"/>
        <v>56.594741256074947</v>
      </c>
      <c r="AE290" s="354" t="str">
        <f t="shared" si="291"/>
        <v/>
      </c>
      <c r="AF290" s="354" t="str">
        <f t="shared" si="291"/>
        <v/>
      </c>
      <c r="AG290" s="354">
        <f t="shared" si="291"/>
        <v>56.594741256074947</v>
      </c>
      <c r="AH290" s="354" t="str">
        <f t="shared" si="291"/>
        <v/>
      </c>
      <c r="AI290" s="348">
        <f t="shared" ref="AI290:AI353" si="344">IF(AD290&lt;&gt;"",AD290-AD289,"")</f>
        <v>0.18886087260458595</v>
      </c>
      <c r="AJ290" s="355">
        <f t="shared" si="321"/>
        <v>8.4698438771451133E-6</v>
      </c>
      <c r="AK290" s="359">
        <f t="shared" si="322"/>
        <v>254.72061265739012</v>
      </c>
      <c r="AL290" s="355">
        <f t="shared" si="323"/>
        <v>-0.32793873426098796</v>
      </c>
      <c r="AM290" s="335">
        <f t="shared" si="324"/>
        <v>-22.574130945341658</v>
      </c>
      <c r="AN290" s="351">
        <f t="shared" si="294"/>
        <v>-1.3583274018816245</v>
      </c>
      <c r="AQ290" s="266">
        <f t="shared" si="295"/>
        <v>25.22631941574469</v>
      </c>
      <c r="AR290" s="283">
        <f t="shared" si="296"/>
        <v>13.528032214528231</v>
      </c>
      <c r="BL290" s="258">
        <v>1.3822357654571533</v>
      </c>
      <c r="BM290" s="260">
        <v>26.105072021484375</v>
      </c>
      <c r="BN290">
        <v>5.4832024574279785</v>
      </c>
      <c r="BO290" s="258">
        <v>1.6157827377319336</v>
      </c>
      <c r="BP290" s="258">
        <v>88.872390747070313</v>
      </c>
      <c r="BQ290" s="260">
        <v>30.879886627197266</v>
      </c>
      <c r="BR290" s="258">
        <v>16.467155456542969</v>
      </c>
      <c r="BT290" s="258">
        <v>40.871715545654297</v>
      </c>
      <c r="BU290" s="258">
        <v>26.855878829956055</v>
      </c>
      <c r="BV290" s="258">
        <v>3.8739604949951172</v>
      </c>
      <c r="BW290" s="258">
        <v>121.15663146972656</v>
      </c>
      <c r="BX290" s="258">
        <v>43.070968627929688</v>
      </c>
      <c r="BY290" s="258">
        <v>26.448970794677734</v>
      </c>
      <c r="BZ290" s="258">
        <v>3.6331121921539307</v>
      </c>
      <c r="CA290" s="258">
        <v>318.0997314453125</v>
      </c>
      <c r="CC290" s="283">
        <f t="shared" si="297"/>
        <v>18.252231597900391</v>
      </c>
      <c r="CD290" s="283">
        <f t="shared" si="298"/>
        <v>49.846138000488281</v>
      </c>
      <c r="CF290" s="283">
        <f t="shared" si="325"/>
        <v>25.22631941574469</v>
      </c>
      <c r="CG290" s="272">
        <f t="shared" si="299"/>
        <v>25.267598332428747</v>
      </c>
      <c r="CH290" s="283">
        <f t="shared" si="326"/>
        <v>18.339180146456833</v>
      </c>
      <c r="CI290" s="272">
        <f t="shared" si="300"/>
        <v>52.885545222483444</v>
      </c>
      <c r="CJ290" s="283">
        <f t="shared" si="327"/>
        <v>9.9686904211226862E-2</v>
      </c>
      <c r="CK290" s="283">
        <f t="shared" si="328"/>
        <v>18.248132974603493</v>
      </c>
      <c r="CL290" s="283">
        <f t="shared" si="329"/>
        <v>1.825149688487264</v>
      </c>
      <c r="CM290" s="283">
        <f t="shared" si="330"/>
        <v>24.044669557012092</v>
      </c>
      <c r="CN290" s="283">
        <f t="shared" si="331"/>
        <v>1.825149688487264</v>
      </c>
      <c r="CO290" s="283">
        <f t="shared" si="301"/>
        <v>143.92638742749261</v>
      </c>
      <c r="CP290" s="268">
        <f t="shared" si="302"/>
        <v>258</v>
      </c>
      <c r="CQ290" s="283">
        <f t="shared" si="332"/>
        <v>40.19263874274926</v>
      </c>
      <c r="CR290" s="283">
        <f t="shared" si="333"/>
        <v>27.645327692927779</v>
      </c>
      <c r="CS290" s="283">
        <f t="shared" si="334"/>
        <v>1.5131205772597809</v>
      </c>
      <c r="CT290" s="283">
        <f t="shared" si="335"/>
        <v>124.03422511328677</v>
      </c>
      <c r="CU290" s="283">
        <f t="shared" si="303"/>
        <v>19.892162314205848</v>
      </c>
      <c r="CV290" s="283">
        <f t="shared" si="336"/>
        <v>27.789216231420582</v>
      </c>
      <c r="CW290" s="283">
        <f t="shared" si="337"/>
        <v>18.314026238985452</v>
      </c>
      <c r="CX290" s="283">
        <f t="shared" si="338"/>
        <v>0.96019339820102279</v>
      </c>
      <c r="CZ290" s="283">
        <f t="shared" si="304"/>
        <v>10560</v>
      </c>
      <c r="DA290" s="283">
        <f t="shared" si="305"/>
        <v>1.2481718664785968E+22</v>
      </c>
      <c r="DB290" s="283">
        <f t="shared" si="306"/>
        <v>1.1346650123729088E+22</v>
      </c>
      <c r="DC290" s="286">
        <f t="shared" si="339"/>
        <v>1.1819809341653379E+18</v>
      </c>
      <c r="DD290" s="286">
        <f t="shared" si="307"/>
        <v>1.0744933829288909E+18</v>
      </c>
      <c r="DE290" s="282">
        <f t="shared" si="340"/>
        <v>6.9031113731099676E-5</v>
      </c>
      <c r="DF290" s="282">
        <f t="shared" si="308"/>
        <v>5.9154262877797888E-5</v>
      </c>
      <c r="DG290" s="283">
        <f t="shared" si="341"/>
        <v>40.593990871327691</v>
      </c>
      <c r="DH290" s="283">
        <f t="shared" si="342"/>
        <v>9.0909413591616772E-5</v>
      </c>
      <c r="DL290" s="258">
        <v>40.227176666259766</v>
      </c>
      <c r="DM290" s="258">
        <v>11.596857070922852</v>
      </c>
      <c r="DN290" s="258">
        <v>5856</v>
      </c>
      <c r="DO290" s="258">
        <v>1.8663778103228826E+22</v>
      </c>
      <c r="DP290" s="258">
        <v>8.7551312683094822E+21</v>
      </c>
    </row>
    <row r="291" spans="3:120" x14ac:dyDescent="0.25">
      <c r="C291" s="50">
        <f t="shared" si="309"/>
        <v>259</v>
      </c>
      <c r="D291" s="51">
        <v>4.8842939668511454</v>
      </c>
      <c r="E291" s="260">
        <f t="shared" si="310"/>
        <v>13.776035891449157</v>
      </c>
      <c r="F291" s="265">
        <f t="shared" si="311"/>
        <v>12.273168015047077</v>
      </c>
      <c r="G291" s="265">
        <f t="shared" si="312"/>
        <v>-2.5479926570950214E-4</v>
      </c>
      <c r="H291" s="50">
        <v>17.974884033203125</v>
      </c>
      <c r="I291" s="216">
        <v>50.659954071044922</v>
      </c>
      <c r="J291" s="50">
        <v>10304</v>
      </c>
      <c r="K291" s="46">
        <v>6</v>
      </c>
      <c r="L291" s="46">
        <v>1.1976731340273105E+22</v>
      </c>
      <c r="M291" s="46">
        <v>1.0921215596913458E+22</v>
      </c>
      <c r="N291" s="46">
        <v>161</v>
      </c>
      <c r="O291" s="46">
        <v>64</v>
      </c>
      <c r="P291" s="46">
        <v>0.28077885613135567</v>
      </c>
      <c r="Q291" s="46">
        <v>0.43227736067875239</v>
      </c>
      <c r="R291" s="46">
        <v>0.29201054732197396</v>
      </c>
      <c r="S291" s="51"/>
      <c r="T291" s="315">
        <f t="shared" si="313"/>
        <v>56.994904889162399</v>
      </c>
      <c r="U291" s="315">
        <f t="shared" si="343"/>
        <v>8.4887133534408576E-2</v>
      </c>
      <c r="V291" s="350">
        <f t="shared" si="314"/>
        <v>4.5415834648575904E-6</v>
      </c>
      <c r="W291" s="350">
        <f t="shared" si="292"/>
        <v>6.9920639343742304E-6</v>
      </c>
      <c r="X291" s="350">
        <f t="shared" si="315"/>
        <v>8.3375618996589598E-6</v>
      </c>
      <c r="Y291" s="360">
        <f t="shared" si="316"/>
        <v>56.702894341840427</v>
      </c>
      <c r="Z291" s="350">
        <f t="shared" si="317"/>
        <v>4.5771596993983016E-6</v>
      </c>
      <c r="AA291" s="350">
        <f t="shared" si="318"/>
        <v>6.9688268393502766E-6</v>
      </c>
      <c r="AB291" s="350">
        <f t="shared" si="319"/>
        <v>4.5771596993983016E-6</v>
      </c>
      <c r="AC291" s="350">
        <f t="shared" si="320"/>
        <v>6.9688268393502766E-6</v>
      </c>
      <c r="AD291" s="354">
        <f t="shared" si="293"/>
        <v>56.702894341840427</v>
      </c>
      <c r="AE291" s="354" t="str">
        <f t="shared" si="291"/>
        <v/>
      </c>
      <c r="AF291" s="354" t="str">
        <f t="shared" si="291"/>
        <v/>
      </c>
      <c r="AG291" s="354">
        <f t="shared" si="291"/>
        <v>56.702894341840427</v>
      </c>
      <c r="AH291" s="354" t="str">
        <f t="shared" si="291"/>
        <v/>
      </c>
      <c r="AI291" s="348">
        <f t="shared" si="344"/>
        <v>0.10815308576547977</v>
      </c>
      <c r="AJ291" s="355">
        <f t="shared" si="321"/>
        <v>8.3375618996589598E-6</v>
      </c>
      <c r="AK291" s="359">
        <f t="shared" si="322"/>
        <v>258.39429062877412</v>
      </c>
      <c r="AL291" s="355">
        <f t="shared" si="323"/>
        <v>-6.0570937122588472E-2</v>
      </c>
      <c r="AM291" s="335">
        <f t="shared" si="324"/>
        <v>-22.710857623807911</v>
      </c>
      <c r="AN291" s="351">
        <f t="shared" si="294"/>
        <v>-1.4950540803478778</v>
      </c>
      <c r="AQ291" s="266">
        <f t="shared" si="295"/>
        <v>25.093321943376647</v>
      </c>
      <c r="AR291" s="283">
        <f t="shared" si="296"/>
        <v>14.004327216898297</v>
      </c>
      <c r="BL291" s="258">
        <v>0.50897866487503052</v>
      </c>
      <c r="BM291" s="260">
        <v>19.766777038574219</v>
      </c>
      <c r="BN291">
        <v>2.9986917972564697</v>
      </c>
      <c r="BO291" s="258">
        <v>2.3061234951019287</v>
      </c>
      <c r="BP291" s="258">
        <v>86.850540161132813</v>
      </c>
      <c r="BQ291" s="260">
        <v>27.467624664306641</v>
      </c>
      <c r="BR291" s="258">
        <v>15.176938056945801</v>
      </c>
      <c r="BT291" s="258">
        <v>40.717418670654297</v>
      </c>
      <c r="BU291" s="258">
        <v>26.855878829956055</v>
      </c>
      <c r="BV291" s="258">
        <v>3.8626077175140381</v>
      </c>
      <c r="BW291" s="258">
        <v>119.9359130859375</v>
      </c>
      <c r="BX291" s="258">
        <v>42.934249877929688</v>
      </c>
      <c r="BY291" s="258">
        <v>26.957605361938477</v>
      </c>
      <c r="BZ291" s="258">
        <v>3.6360418796539307</v>
      </c>
      <c r="CA291" s="258">
        <v>315.76004028320312</v>
      </c>
      <c r="CC291" s="283">
        <f t="shared" si="297"/>
        <v>17.974884033203125</v>
      </c>
      <c r="CD291" s="283">
        <f t="shared" si="298"/>
        <v>50.659954071044922</v>
      </c>
      <c r="CF291" s="283">
        <f t="shared" si="325"/>
        <v>25.093321943376647</v>
      </c>
      <c r="CG291" s="272">
        <f t="shared" si="299"/>
        <v>25.261561415925538</v>
      </c>
      <c r="CH291" s="283">
        <f t="shared" si="326"/>
        <v>18.326438373428616</v>
      </c>
      <c r="CI291" s="272">
        <f t="shared" si="300"/>
        <v>53.268513709687355</v>
      </c>
      <c r="CJ291" s="283">
        <f t="shared" si="327"/>
        <v>0.10040878280280058</v>
      </c>
      <c r="CK291" s="283">
        <f t="shared" si="328"/>
        <v>18.234133087418417</v>
      </c>
      <c r="CL291" s="283">
        <f t="shared" si="329"/>
        <v>1.8370449110976443</v>
      </c>
      <c r="CM291" s="283">
        <f t="shared" si="330"/>
        <v>24.030669669827017</v>
      </c>
      <c r="CN291" s="283">
        <f t="shared" si="331"/>
        <v>1.8370449110976443</v>
      </c>
      <c r="CO291" s="283">
        <f t="shared" si="301"/>
        <v>145.7705537913094</v>
      </c>
      <c r="CP291" s="268">
        <f t="shared" si="302"/>
        <v>259</v>
      </c>
      <c r="CQ291" s="283">
        <f t="shared" si="332"/>
        <v>40.477055379130938</v>
      </c>
      <c r="CR291" s="283">
        <f t="shared" si="333"/>
        <v>27.640623628227257</v>
      </c>
      <c r="CS291" s="283">
        <f t="shared" si="334"/>
        <v>1.5141726004934783</v>
      </c>
      <c r="CT291" s="283">
        <f t="shared" si="335"/>
        <v>125.6210024910406</v>
      </c>
      <c r="CU291" s="283">
        <f t="shared" si="303"/>
        <v>20.149551300268797</v>
      </c>
      <c r="CV291" s="283">
        <f t="shared" si="336"/>
        <v>27.914955130026879</v>
      </c>
      <c r="CW291" s="283">
        <f t="shared" si="337"/>
        <v>18.301074008990518</v>
      </c>
      <c r="CX291" s="283">
        <f t="shared" si="338"/>
        <v>0.96386387655548622</v>
      </c>
      <c r="CZ291" s="283">
        <f t="shared" si="304"/>
        <v>10304</v>
      </c>
      <c r="DA291" s="283">
        <f t="shared" si="305"/>
        <v>1.1976731340273105E+22</v>
      </c>
      <c r="DB291" s="283">
        <f t="shared" si="306"/>
        <v>1.0921215596913458E+22</v>
      </c>
      <c r="DC291" s="286">
        <f t="shared" si="339"/>
        <v>1.1623380570917222E+18</v>
      </c>
      <c r="DD291" s="286">
        <f t="shared" si="307"/>
        <v>1.0599005819985888E+18</v>
      </c>
      <c r="DE291" s="282">
        <f t="shared" si="340"/>
        <v>6.7980341557277642E-5</v>
      </c>
      <c r="DF291" s="282">
        <f t="shared" si="308"/>
        <v>5.8373638476483379E-5</v>
      </c>
      <c r="DG291" s="283">
        <f t="shared" si="341"/>
        <v>40.652162148145784</v>
      </c>
      <c r="DH291" s="283">
        <f t="shared" si="342"/>
        <v>8.9603618828858195E-5</v>
      </c>
      <c r="DL291" s="258">
        <v>39.9576416015625</v>
      </c>
      <c r="DM291" s="258">
        <v>12.105490684509277</v>
      </c>
      <c r="DN291" s="258">
        <v>5600</v>
      </c>
      <c r="DO291" s="258">
        <v>1.770626218311939E+22</v>
      </c>
      <c r="DP291" s="258">
        <v>8.3262379242026665E+21</v>
      </c>
    </row>
    <row r="292" spans="3:120" x14ac:dyDescent="0.25">
      <c r="C292" s="50">
        <f t="shared" si="309"/>
        <v>260</v>
      </c>
      <c r="D292" s="51">
        <v>5.2875668602329924</v>
      </c>
      <c r="E292" s="260">
        <f t="shared" si="310"/>
        <v>14.46511743970609</v>
      </c>
      <c r="F292" s="265">
        <f t="shared" si="311"/>
        <v>12.272809277877846</v>
      </c>
      <c r="G292" s="265">
        <f t="shared" si="312"/>
        <v>-4.6308664925206241E-4</v>
      </c>
      <c r="H292" s="50">
        <v>17.886503219604492</v>
      </c>
      <c r="I292" s="216">
        <v>55.237659454345703</v>
      </c>
      <c r="J292" s="50">
        <v>11520</v>
      </c>
      <c r="K292" s="46">
        <v>6</v>
      </c>
      <c r="L292" s="46">
        <v>1.3217870278259628E+22</v>
      </c>
      <c r="M292" s="46">
        <v>1.2266695523184031E+22</v>
      </c>
      <c r="N292" s="46">
        <v>180</v>
      </c>
      <c r="O292" s="46">
        <v>64</v>
      </c>
      <c r="P292" s="46">
        <v>0.30855154733565282</v>
      </c>
      <c r="Q292" s="46">
        <v>0.48403833241775013</v>
      </c>
      <c r="R292" s="46">
        <v>0.39291300102851789</v>
      </c>
      <c r="S292" s="51"/>
      <c r="T292" s="315">
        <f t="shared" si="313"/>
        <v>57.484415930294112</v>
      </c>
      <c r="U292" s="315">
        <f t="shared" si="343"/>
        <v>0.4895110411317134</v>
      </c>
      <c r="V292" s="350">
        <f t="shared" si="314"/>
        <v>4.4639980806662733E-6</v>
      </c>
      <c r="W292" s="350">
        <f t="shared" si="292"/>
        <v>7.0028693926179125E-6</v>
      </c>
      <c r="X292" s="350">
        <f t="shared" si="315"/>
        <v>8.3046648694728763E-6</v>
      </c>
      <c r="Y292" s="360">
        <f t="shared" si="316"/>
        <v>57.091502929265594</v>
      </c>
      <c r="Z292" s="350">
        <f t="shared" si="317"/>
        <v>4.5119157964130269E-6</v>
      </c>
      <c r="AA292" s="350">
        <f t="shared" si="318"/>
        <v>6.9720925438734353E-6</v>
      </c>
      <c r="AB292" s="350">
        <f t="shared" si="319"/>
        <v>4.5119157964130269E-6</v>
      </c>
      <c r="AC292" s="350">
        <f t="shared" si="320"/>
        <v>6.9720925438734353E-6</v>
      </c>
      <c r="AD292" s="354">
        <f t="shared" si="293"/>
        <v>57.091502929265594</v>
      </c>
      <c r="AE292" s="354" t="str">
        <f t="shared" ref="AE292:AH311" si="345">IF($K292=AE$29,$AD292,"")</f>
        <v/>
      </c>
      <c r="AF292" s="354" t="str">
        <f t="shared" si="345"/>
        <v/>
      </c>
      <c r="AG292" s="354">
        <f t="shared" si="345"/>
        <v>57.091502929265594</v>
      </c>
      <c r="AH292" s="354" t="str">
        <f t="shared" si="345"/>
        <v/>
      </c>
      <c r="AI292" s="348">
        <f t="shared" si="344"/>
        <v>0.38860858742516768</v>
      </c>
      <c r="AJ292" s="355">
        <f t="shared" si="321"/>
        <v>8.3046648694728763E-6</v>
      </c>
      <c r="AK292" s="359">
        <f t="shared" si="322"/>
        <v>271.59430981463584</v>
      </c>
      <c r="AL292" s="355">
        <f t="shared" si="323"/>
        <v>1.1594309814635835</v>
      </c>
      <c r="AM292" s="335">
        <f t="shared" si="324"/>
        <v>-22.745196820088584</v>
      </c>
      <c r="AN292" s="351">
        <f t="shared" si="294"/>
        <v>-1.5293932766285512</v>
      </c>
      <c r="AQ292" s="266">
        <f t="shared" si="295"/>
        <v>25.050508900933227</v>
      </c>
      <c r="AR292" s="283">
        <f t="shared" si="296"/>
        <v>18.244511532012503</v>
      </c>
      <c r="BL292" s="258">
        <v>1.7265157699584961</v>
      </c>
      <c r="BM292" s="260">
        <v>22.204792022705078</v>
      </c>
      <c r="BN292">
        <v>2.6502354145050049</v>
      </c>
      <c r="BO292" s="258">
        <v>1.1434700489044189</v>
      </c>
      <c r="BP292" s="258">
        <v>84.117164611816406</v>
      </c>
      <c r="BQ292" s="260">
        <v>25.085290908813477</v>
      </c>
      <c r="BR292" s="258">
        <v>26.05982780456543</v>
      </c>
      <c r="BT292" s="258">
        <v>40.580696105957031</v>
      </c>
      <c r="BU292" s="258">
        <v>26.754152297973633</v>
      </c>
      <c r="BV292" s="258">
        <v>3.8236668109893799</v>
      </c>
      <c r="BW292" s="258">
        <v>121.05490875244141</v>
      </c>
      <c r="BX292" s="258">
        <v>42.920578002929688</v>
      </c>
      <c r="BY292" s="258">
        <v>26.347244262695313</v>
      </c>
      <c r="BZ292" s="258">
        <v>3.6353094577789307</v>
      </c>
      <c r="CA292" s="258">
        <v>311.48748779296875</v>
      </c>
      <c r="CC292" s="283">
        <f t="shared" si="297"/>
        <v>17.886503219604492</v>
      </c>
      <c r="CD292" s="283">
        <f t="shared" si="298"/>
        <v>55.237659454345703</v>
      </c>
      <c r="CF292" s="283">
        <f t="shared" si="325"/>
        <v>25.050508900933227</v>
      </c>
      <c r="CG292" s="272">
        <f t="shared" si="299"/>
        <v>25.255257954405554</v>
      </c>
      <c r="CH292" s="283">
        <f t="shared" si="326"/>
        <v>18.313143466762423</v>
      </c>
      <c r="CI292" s="272">
        <f t="shared" si="300"/>
        <v>53.649925249778192</v>
      </c>
      <c r="CJ292" s="283">
        <f t="shared" si="327"/>
        <v>0.10112772661820683</v>
      </c>
      <c r="CK292" s="283">
        <f t="shared" si="328"/>
        <v>18.219580660729715</v>
      </c>
      <c r="CL292" s="283">
        <f t="shared" si="329"/>
        <v>1.8488115591879399</v>
      </c>
      <c r="CM292" s="283">
        <f t="shared" si="330"/>
        <v>24.016117243138314</v>
      </c>
      <c r="CN292" s="283">
        <f t="shared" si="331"/>
        <v>1.8488115591879399</v>
      </c>
      <c r="CO292" s="283">
        <f t="shared" si="301"/>
        <v>147.59890891229543</v>
      </c>
      <c r="CP292" s="268">
        <f t="shared" si="302"/>
        <v>260</v>
      </c>
      <c r="CQ292" s="283">
        <f t="shared" si="332"/>
        <v>40.759890891229546</v>
      </c>
      <c r="CR292" s="283">
        <f t="shared" si="333"/>
        <v>27.63571729946981</v>
      </c>
      <c r="CS292" s="283">
        <f t="shared" si="334"/>
        <v>1.515271853794071</v>
      </c>
      <c r="CT292" s="283">
        <f t="shared" si="335"/>
        <v>127.19583808574714</v>
      </c>
      <c r="CU292" s="283">
        <f t="shared" si="303"/>
        <v>20.403070826548287</v>
      </c>
      <c r="CV292" s="283">
        <f t="shared" si="336"/>
        <v>28.040307082654831</v>
      </c>
      <c r="CW292" s="283">
        <f t="shared" si="337"/>
        <v>18.287569413093159</v>
      </c>
      <c r="CX292" s="283">
        <f t="shared" si="338"/>
        <v>0.9674857081749102</v>
      </c>
      <c r="CZ292" s="283">
        <f t="shared" si="304"/>
        <v>11520</v>
      </c>
      <c r="DA292" s="283">
        <f t="shared" si="305"/>
        <v>1.3217870278259628E+22</v>
      </c>
      <c r="DB292" s="283">
        <f t="shared" si="306"/>
        <v>1.2266695523184031E+22</v>
      </c>
      <c r="DC292" s="286">
        <f t="shared" si="339"/>
        <v>1.1473845727655927E+18</v>
      </c>
      <c r="DD292" s="286">
        <f t="shared" si="307"/>
        <v>1.064817319720836E+18</v>
      </c>
      <c r="DE292" s="282">
        <f t="shared" si="340"/>
        <v>6.7180422829858329E-5</v>
      </c>
      <c r="DF292" s="282">
        <f t="shared" si="308"/>
        <v>5.8636653469916185E-5</v>
      </c>
      <c r="DG292" s="283">
        <f t="shared" si="341"/>
        <v>41.115220789052742</v>
      </c>
      <c r="DH292" s="283">
        <f t="shared" si="342"/>
        <v>8.9170994957719202E-5</v>
      </c>
      <c r="DL292" s="258">
        <v>39.775997161865234</v>
      </c>
      <c r="DM292" s="258">
        <v>12.919304847717285</v>
      </c>
      <c r="DN292" s="258">
        <v>5856</v>
      </c>
      <c r="DO292" s="258">
        <v>1.8434919692462151E+22</v>
      </c>
      <c r="DP292" s="258">
        <v>8.7015196002961295E+21</v>
      </c>
    </row>
    <row r="293" spans="3:120" x14ac:dyDescent="0.25">
      <c r="C293" s="50">
        <f t="shared" si="309"/>
        <v>261</v>
      </c>
      <c r="D293" s="51">
        <v>3.5577741185121421</v>
      </c>
      <c r="E293" s="260">
        <f t="shared" si="310"/>
        <v>11.023567429214403</v>
      </c>
      <c r="F293" s="265">
        <f t="shared" si="311"/>
        <v>12.272241032988244</v>
      </c>
      <c r="G293" s="265">
        <f t="shared" si="312"/>
        <v>-6.7380029481080902E-4</v>
      </c>
      <c r="H293" s="50">
        <v>17.868436813354492</v>
      </c>
      <c r="I293" s="216">
        <v>56.661834716796875</v>
      </c>
      <c r="J293" s="50">
        <v>10944</v>
      </c>
      <c r="K293" s="46">
        <v>6</v>
      </c>
      <c r="L293" s="46">
        <v>1.2512271550858094E+22</v>
      </c>
      <c r="M293" s="46">
        <v>1.1675814235940099E+22</v>
      </c>
      <c r="N293" s="46">
        <v>171</v>
      </c>
      <c r="O293" s="46">
        <v>64</v>
      </c>
      <c r="P293" s="46">
        <v>0.29146066044070074</v>
      </c>
      <c r="Q293" s="46">
        <v>0.45992797411951414</v>
      </c>
      <c r="R293" s="46">
        <v>0.34815209750153342</v>
      </c>
      <c r="S293" s="51"/>
      <c r="T293" s="315">
        <f t="shared" si="313"/>
        <v>57.637182367050826</v>
      </c>
      <c r="U293" s="315">
        <f t="shared" si="343"/>
        <v>0.15276643675671409</v>
      </c>
      <c r="V293" s="350">
        <f t="shared" si="314"/>
        <v>4.4386674652884499E-6</v>
      </c>
      <c r="W293" s="350">
        <f t="shared" si="292"/>
        <v>7.004263738418527E-6</v>
      </c>
      <c r="X293" s="350">
        <f t="shared" si="315"/>
        <v>8.2922541799401482E-6</v>
      </c>
      <c r="Y293" s="360">
        <f t="shared" si="316"/>
        <v>57.289030269549293</v>
      </c>
      <c r="Z293" s="350">
        <f t="shared" si="317"/>
        <v>4.4811459709433235E-6</v>
      </c>
      <c r="AA293" s="350">
        <f t="shared" si="318"/>
        <v>6.9771634760720121E-6</v>
      </c>
      <c r="AB293" s="350">
        <f t="shared" si="319"/>
        <v>4.4811459709433235E-6</v>
      </c>
      <c r="AC293" s="350">
        <f t="shared" si="320"/>
        <v>6.9771634760720121E-6</v>
      </c>
      <c r="AD293" s="354">
        <f t="shared" si="293"/>
        <v>57.289030269549308</v>
      </c>
      <c r="AE293" s="354" t="str">
        <f t="shared" si="345"/>
        <v/>
      </c>
      <c r="AF293" s="354" t="str">
        <f t="shared" si="345"/>
        <v/>
      </c>
      <c r="AG293" s="354">
        <f t="shared" si="345"/>
        <v>57.289030269549308</v>
      </c>
      <c r="AH293" s="354" t="str">
        <f t="shared" si="345"/>
        <v/>
      </c>
      <c r="AI293" s="348">
        <f t="shared" si="344"/>
        <v>0.19752734028371322</v>
      </c>
      <c r="AJ293" s="355">
        <f t="shared" si="321"/>
        <v>8.2922541799401482E-6</v>
      </c>
      <c r="AK293" s="359">
        <f t="shared" si="322"/>
        <v>278.30379788527534</v>
      </c>
      <c r="AL293" s="355">
        <f t="shared" si="323"/>
        <v>1.7303797885275345</v>
      </c>
      <c r="AM293" s="335">
        <f t="shared" si="324"/>
        <v>-22.758186929805305</v>
      </c>
      <c r="AN293" s="351">
        <f t="shared" si="294"/>
        <v>-1.5423833863452709</v>
      </c>
      <c r="AQ293" s="266">
        <f t="shared" si="295"/>
        <v>25.041731214602105</v>
      </c>
      <c r="AR293" s="283">
        <f t="shared" si="296"/>
        <v>19.331165726277099</v>
      </c>
      <c r="BL293" s="258">
        <v>1.4338400363922119</v>
      </c>
      <c r="BM293" s="260">
        <v>20.527408599853516</v>
      </c>
      <c r="BN293">
        <v>5.3290500640869141</v>
      </c>
      <c r="BO293" s="258">
        <v>1.3941270112991333</v>
      </c>
      <c r="BP293" s="258">
        <v>83.553970336914063</v>
      </c>
      <c r="BQ293" s="260">
        <v>34.9613037109375</v>
      </c>
      <c r="BR293" s="258">
        <v>35.244346618652344</v>
      </c>
      <c r="BT293" s="258">
        <v>40.309207916259766</v>
      </c>
      <c r="BU293" s="258">
        <v>27.466239929199219</v>
      </c>
      <c r="BV293" s="258">
        <v>3.8257420063018799</v>
      </c>
      <c r="BW293" s="258">
        <v>119.22382354736328</v>
      </c>
      <c r="BX293" s="258">
        <v>42.652996063232422</v>
      </c>
      <c r="BY293" s="258">
        <v>28.076601028442383</v>
      </c>
      <c r="BZ293" s="258">
        <v>3.6296939849853516</v>
      </c>
      <c r="CA293" s="258">
        <v>317.08248901367187</v>
      </c>
      <c r="CC293" s="283">
        <f t="shared" si="297"/>
        <v>17.868436813354492</v>
      </c>
      <c r="CD293" s="283">
        <f t="shared" si="298"/>
        <v>56.661834716796875</v>
      </c>
      <c r="CF293" s="283">
        <f t="shared" si="325"/>
        <v>25.041731214602105</v>
      </c>
      <c r="CG293" s="272">
        <f t="shared" si="299"/>
        <v>25.248685194267178</v>
      </c>
      <c r="CH293" s="283">
        <f t="shared" si="326"/>
        <v>18.299290842141414</v>
      </c>
      <c r="CI293" s="272">
        <f t="shared" si="300"/>
        <v>54.029781558965709</v>
      </c>
      <c r="CJ293" s="283">
        <f t="shared" si="327"/>
        <v>0.10184373889242478</v>
      </c>
      <c r="CK293" s="283">
        <f t="shared" si="328"/>
        <v>18.204471372760878</v>
      </c>
      <c r="CL293" s="283">
        <f t="shared" si="329"/>
        <v>1.8604481620325533</v>
      </c>
      <c r="CM293" s="283">
        <f t="shared" si="330"/>
        <v>24.001007955169477</v>
      </c>
      <c r="CN293" s="283">
        <f t="shared" si="331"/>
        <v>1.8604481620325533</v>
      </c>
      <c r="CO293" s="283">
        <f t="shared" si="301"/>
        <v>149.41137247538296</v>
      </c>
      <c r="CP293" s="268">
        <f t="shared" si="302"/>
        <v>261</v>
      </c>
      <c r="CQ293" s="283">
        <f t="shared" si="332"/>
        <v>41.041137247538295</v>
      </c>
      <c r="CR293" s="283">
        <f t="shared" si="333"/>
        <v>27.630606724061757</v>
      </c>
      <c r="CS293" s="283">
        <f t="shared" si="334"/>
        <v>1.5164189196760478</v>
      </c>
      <c r="CT293" s="283">
        <f t="shared" si="335"/>
        <v>128.75873949878729</v>
      </c>
      <c r="CU293" s="283">
        <f t="shared" si="303"/>
        <v>20.652632976595669</v>
      </c>
      <c r="CV293" s="283">
        <f t="shared" si="336"/>
        <v>28.165263297659564</v>
      </c>
      <c r="CW293" s="283">
        <f t="shared" si="337"/>
        <v>18.273507920356835</v>
      </c>
      <c r="CX293" s="283">
        <f t="shared" si="338"/>
        <v>0.9710579848478138</v>
      </c>
      <c r="CZ293" s="283">
        <f t="shared" si="304"/>
        <v>10944</v>
      </c>
      <c r="DA293" s="283">
        <f t="shared" si="305"/>
        <v>1.2512271550858094E+22</v>
      </c>
      <c r="DB293" s="283">
        <f t="shared" si="306"/>
        <v>1.1675814235940099E+22</v>
      </c>
      <c r="DC293" s="286">
        <f t="shared" si="339"/>
        <v>1.1432996665623258E+18</v>
      </c>
      <c r="DD293" s="286">
        <f t="shared" si="307"/>
        <v>1.0668689908570996E+18</v>
      </c>
      <c r="DE293" s="282">
        <f t="shared" si="340"/>
        <v>6.6961905666869433E-5</v>
      </c>
      <c r="DF293" s="282">
        <f t="shared" si="308"/>
        <v>5.8746405159128527E-5</v>
      </c>
      <c r="DG293" s="283">
        <f t="shared" si="341"/>
        <v>41.260827470983777</v>
      </c>
      <c r="DH293" s="283">
        <f t="shared" si="342"/>
        <v>8.9078824249420822E-5</v>
      </c>
      <c r="DL293" s="258">
        <v>39.713497161865234</v>
      </c>
      <c r="DM293" s="258">
        <v>12.614124298095703</v>
      </c>
      <c r="DN293" s="258">
        <v>5856</v>
      </c>
      <c r="DO293" s="258">
        <v>1.8408978562778271E+22</v>
      </c>
      <c r="DP293" s="258">
        <v>8.6778843488063723E+21</v>
      </c>
    </row>
    <row r="294" spans="3:120" x14ac:dyDescent="0.25">
      <c r="C294" s="50">
        <f t="shared" si="309"/>
        <v>262</v>
      </c>
      <c r="D294" s="51">
        <v>4.9260970246275653</v>
      </c>
      <c r="E294" s="260">
        <f t="shared" si="310"/>
        <v>13.850059229417713</v>
      </c>
      <c r="F294" s="265">
        <f t="shared" si="311"/>
        <v>12.271460897445703</v>
      </c>
      <c r="G294" s="265">
        <f t="shared" si="312"/>
        <v>-8.8685344951085817E-4</v>
      </c>
      <c r="H294" s="50">
        <v>17.887968063354492</v>
      </c>
      <c r="I294" s="216">
        <v>59.611911773681641</v>
      </c>
      <c r="J294" s="50">
        <v>10048</v>
      </c>
      <c r="K294" s="46">
        <v>6</v>
      </c>
      <c r="L294" s="46">
        <v>1.1441767599236647E+22</v>
      </c>
      <c r="M294" s="46">
        <v>1.0793239357139649E+22</v>
      </c>
      <c r="N294" s="46">
        <v>157</v>
      </c>
      <c r="O294" s="46">
        <v>64</v>
      </c>
      <c r="P294" s="46">
        <v>0.26539705792589879</v>
      </c>
      <c r="Q294" s="46">
        <v>0.42379295611304402</v>
      </c>
      <c r="R294" s="46">
        <v>0.2676654855452455</v>
      </c>
      <c r="S294" s="51"/>
      <c r="T294" s="315">
        <f t="shared" si="313"/>
        <v>57.943462507252562</v>
      </c>
      <c r="U294" s="315">
        <f t="shared" si="343"/>
        <v>0.30628014020173566</v>
      </c>
      <c r="V294" s="350">
        <f t="shared" si="314"/>
        <v>4.4021539597581406E-6</v>
      </c>
      <c r="W294" s="350">
        <f t="shared" si="292"/>
        <v>7.0294744578198646E-6</v>
      </c>
      <c r="X294" s="350">
        <f t="shared" si="315"/>
        <v>8.2941226563486607E-6</v>
      </c>
      <c r="Y294" s="360">
        <f t="shared" si="316"/>
        <v>57.675797021707318</v>
      </c>
      <c r="Z294" s="350">
        <f t="shared" si="317"/>
        <v>4.4349450058171286E-6</v>
      </c>
      <c r="AA294" s="350">
        <f t="shared" si="318"/>
        <v>7.0088325300248026E-6</v>
      </c>
      <c r="AB294" s="350">
        <f t="shared" si="319"/>
        <v>4.4349450058171286E-6</v>
      </c>
      <c r="AC294" s="350">
        <f t="shared" si="320"/>
        <v>7.0088325300248026E-6</v>
      </c>
      <c r="AD294" s="354">
        <f t="shared" si="293"/>
        <v>57.675797021707318</v>
      </c>
      <c r="AE294" s="354" t="str">
        <f t="shared" si="345"/>
        <v/>
      </c>
      <c r="AF294" s="354" t="str">
        <f t="shared" si="345"/>
        <v/>
      </c>
      <c r="AG294" s="354">
        <f t="shared" si="345"/>
        <v>57.675797021707318</v>
      </c>
      <c r="AH294" s="354" t="str">
        <f t="shared" si="345"/>
        <v/>
      </c>
      <c r="AI294" s="348">
        <f t="shared" si="344"/>
        <v>0.38676675215801026</v>
      </c>
      <c r="AJ294" s="355">
        <f t="shared" si="321"/>
        <v>8.2941226563486607E-6</v>
      </c>
      <c r="AK294" s="359">
        <f t="shared" si="322"/>
        <v>291.44125473553663</v>
      </c>
      <c r="AL294" s="355">
        <f t="shared" si="323"/>
        <v>2.9441254735536631</v>
      </c>
      <c r="AM294" s="335">
        <f t="shared" si="324"/>
        <v>-22.756229976806527</v>
      </c>
      <c r="AN294" s="351">
        <f t="shared" si="294"/>
        <v>-1.5404264333464925</v>
      </c>
      <c r="AQ294" s="266">
        <f t="shared" si="295"/>
        <v>25.051220216611721</v>
      </c>
      <c r="AR294" s="283">
        <f t="shared" si="296"/>
        <v>21.94372171497529</v>
      </c>
      <c r="BL294" s="258">
        <v>1.5334739685058594</v>
      </c>
      <c r="BM294" s="260">
        <v>28.316850662231445</v>
      </c>
      <c r="BN294">
        <v>5.3404574394226074</v>
      </c>
      <c r="BO294" s="258">
        <v>2.0131304264068604</v>
      </c>
      <c r="BP294" s="258">
        <v>149.74697875976562</v>
      </c>
      <c r="BQ294" s="260">
        <v>31.695280075073242</v>
      </c>
      <c r="BR294" s="258">
        <v>29.223649978637695</v>
      </c>
      <c r="BT294" s="258">
        <v>40.0943603515625</v>
      </c>
      <c r="BU294" s="258">
        <v>28.280054092407227</v>
      </c>
      <c r="BV294" s="258">
        <v>3.7882657051086426</v>
      </c>
      <c r="BW294" s="258">
        <v>121.56353759765625</v>
      </c>
      <c r="BX294" s="258">
        <v>42.610023498535156</v>
      </c>
      <c r="BY294" s="258">
        <v>27.669692993164063</v>
      </c>
      <c r="BZ294" s="258">
        <v>3.6421453952789307</v>
      </c>
      <c r="CA294" s="258">
        <v>319.32046508789063</v>
      </c>
      <c r="CC294" s="283">
        <f t="shared" si="297"/>
        <v>17.887968063354492</v>
      </c>
      <c r="CD294" s="283">
        <f t="shared" si="298"/>
        <v>59.611911773681641</v>
      </c>
      <c r="CF294" s="283">
        <f t="shared" si="325"/>
        <v>25.051220216611721</v>
      </c>
      <c r="CG294" s="272">
        <f t="shared" si="299"/>
        <v>25.241840480501455</v>
      </c>
      <c r="CH294" s="283">
        <f t="shared" si="326"/>
        <v>18.284876190955703</v>
      </c>
      <c r="CI294" s="272">
        <f t="shared" si="300"/>
        <v>54.408084448116881</v>
      </c>
      <c r="CJ294" s="283">
        <f t="shared" si="327"/>
        <v>0.10255682303885824</v>
      </c>
      <c r="CK294" s="283">
        <f t="shared" si="328"/>
        <v>18.188801176735389</v>
      </c>
      <c r="CL294" s="283">
        <f t="shared" si="329"/>
        <v>1.8719532771327729</v>
      </c>
      <c r="CM294" s="283">
        <f t="shared" si="330"/>
        <v>23.985337759143988</v>
      </c>
      <c r="CN294" s="283">
        <f t="shared" si="331"/>
        <v>1.8719532771327729</v>
      </c>
      <c r="CO294" s="283">
        <f t="shared" si="301"/>
        <v>151.20786535827466</v>
      </c>
      <c r="CP294" s="268">
        <f t="shared" si="302"/>
        <v>262</v>
      </c>
      <c r="CQ294" s="283">
        <f t="shared" si="332"/>
        <v>41.320786535827466</v>
      </c>
      <c r="CR294" s="283">
        <f t="shared" si="333"/>
        <v>27.625290000295941</v>
      </c>
      <c r="CS294" s="283">
        <f t="shared" si="334"/>
        <v>1.517614369377225</v>
      </c>
      <c r="CT294" s="283">
        <f t="shared" si="335"/>
        <v>130.30971505017089</v>
      </c>
      <c r="CU294" s="283">
        <f t="shared" si="303"/>
        <v>20.898150308103766</v>
      </c>
      <c r="CV294" s="283">
        <f t="shared" si="336"/>
        <v>28.289815030810377</v>
      </c>
      <c r="CW294" s="283">
        <f t="shared" si="337"/>
        <v>18.258885275534627</v>
      </c>
      <c r="CX294" s="283">
        <f t="shared" si="338"/>
        <v>0.97457981378825398</v>
      </c>
      <c r="CZ294" s="283">
        <f t="shared" si="304"/>
        <v>10048</v>
      </c>
      <c r="DA294" s="283">
        <f t="shared" si="305"/>
        <v>1.1441767599236647E+22</v>
      </c>
      <c r="DB294" s="283">
        <f t="shared" si="306"/>
        <v>1.0793239357139649E+22</v>
      </c>
      <c r="DC294" s="286">
        <f t="shared" si="339"/>
        <v>1.1387109473762587E+18</v>
      </c>
      <c r="DD294" s="286">
        <f t="shared" si="307"/>
        <v>1.074167929651637E+18</v>
      </c>
      <c r="DE294" s="282">
        <f t="shared" si="340"/>
        <v>6.6716437632012216E-5</v>
      </c>
      <c r="DF294" s="282">
        <f t="shared" si="308"/>
        <v>5.9136853144674987E-5</v>
      </c>
      <c r="DG294" s="283">
        <f t="shared" si="341"/>
        <v>41.553492727521906</v>
      </c>
      <c r="DH294" s="283">
        <f t="shared" si="342"/>
        <v>8.9152960972482744E-5</v>
      </c>
      <c r="DL294" s="258">
        <v>39.643184661865234</v>
      </c>
      <c r="DM294" s="258">
        <v>12.614124298095703</v>
      </c>
      <c r="DN294" s="258">
        <v>5344</v>
      </c>
      <c r="DO294" s="258">
        <v>1.6781605027276202E+22</v>
      </c>
      <c r="DP294" s="258">
        <v>7.9143504317775065E+21</v>
      </c>
    </row>
    <row r="295" spans="3:120" x14ac:dyDescent="0.25">
      <c r="C295" s="50">
        <f t="shared" si="309"/>
        <v>263</v>
      </c>
      <c r="D295" s="51">
        <v>5.600204000836893</v>
      </c>
      <c r="E295" s="260">
        <f t="shared" si="310"/>
        <v>14.964076950210002</v>
      </c>
      <c r="F295" s="265">
        <f t="shared" si="311"/>
        <v>12.270466575349172</v>
      </c>
      <c r="G295" s="265">
        <f t="shared" si="312"/>
        <v>-1.102158806437401E-3</v>
      </c>
      <c r="H295" s="50">
        <v>18.023712158203125</v>
      </c>
      <c r="I295" s="216">
        <v>51.270313262939453</v>
      </c>
      <c r="J295" s="50">
        <v>10688</v>
      </c>
      <c r="K295" s="46">
        <v>6</v>
      </c>
      <c r="L295" s="46">
        <v>1.2443095205034414E+22</v>
      </c>
      <c r="M295" s="46">
        <v>1.1375473601155621E+22</v>
      </c>
      <c r="N295" s="46">
        <v>167</v>
      </c>
      <c r="O295" s="46">
        <v>64</v>
      </c>
      <c r="P295" s="46">
        <v>0.29176585484953915</v>
      </c>
      <c r="Q295" s="46">
        <v>0.45003967527314898</v>
      </c>
      <c r="R295" s="46">
        <v>0.32650480958895434</v>
      </c>
      <c r="S295" s="51"/>
      <c r="T295" s="315">
        <f t="shared" si="313"/>
        <v>57.04419848612752</v>
      </c>
      <c r="U295" s="315">
        <f t="shared" si="343"/>
        <v>-0.89926402112504178</v>
      </c>
      <c r="V295" s="350">
        <f t="shared" si="314"/>
        <v>4.5497419980279935E-6</v>
      </c>
      <c r="W295" s="350">
        <f t="shared" si="292"/>
        <v>7.017834257627698E-6</v>
      </c>
      <c r="X295" s="350">
        <f t="shared" si="315"/>
        <v>8.3636206224429291E-6</v>
      </c>
      <c r="Y295" s="360">
        <f t="shared" si="316"/>
        <v>56.717693676538566</v>
      </c>
      <c r="Z295" s="350">
        <f t="shared" si="317"/>
        <v>4.5896596256112866E-6</v>
      </c>
      <c r="AA295" s="350">
        <f t="shared" si="318"/>
        <v>6.9917933634502034E-6</v>
      </c>
      <c r="AB295" s="350">
        <f t="shared" si="319"/>
        <v>4.5896596256112866E-6</v>
      </c>
      <c r="AC295" s="350">
        <f t="shared" si="320"/>
        <v>6.9917933634502034E-6</v>
      </c>
      <c r="AD295" s="354">
        <f t="shared" si="293"/>
        <v>56.717693676538566</v>
      </c>
      <c r="AE295" s="354" t="str">
        <f t="shared" si="345"/>
        <v/>
      </c>
      <c r="AF295" s="354" t="str">
        <f t="shared" si="345"/>
        <v/>
      </c>
      <c r="AG295" s="354">
        <f t="shared" si="345"/>
        <v>56.717693676538566</v>
      </c>
      <c r="AH295" s="354" t="str">
        <f t="shared" si="345"/>
        <v/>
      </c>
      <c r="AI295" s="348">
        <f t="shared" si="344"/>
        <v>-0.95810334516875173</v>
      </c>
      <c r="AJ295" s="355">
        <f t="shared" si="321"/>
        <v>8.3636206224429291E-6</v>
      </c>
      <c r="AK295" s="359">
        <f t="shared" si="322"/>
        <v>258.89698539228357</v>
      </c>
      <c r="AL295" s="355">
        <f t="shared" si="323"/>
        <v>-0.4103014607716432</v>
      </c>
      <c r="AM295" s="335">
        <f t="shared" si="324"/>
        <v>-22.683752552225158</v>
      </c>
      <c r="AN295" s="351">
        <f t="shared" si="294"/>
        <v>-1.4679490087651235</v>
      </c>
      <c r="AQ295" s="266">
        <f t="shared" si="295"/>
        <v>25.116884860265071</v>
      </c>
      <c r="AR295" s="283">
        <f t="shared" si="296"/>
        <v>13.264602136046527</v>
      </c>
      <c r="BL295" s="258">
        <v>0.9948999285697937</v>
      </c>
      <c r="BM295" s="260">
        <v>36.095474243164063</v>
      </c>
      <c r="BN295">
        <v>4.6725935935974121</v>
      </c>
      <c r="BO295" s="258">
        <v>2.5918824672698975</v>
      </c>
      <c r="BP295" s="258">
        <v>148.1776123046875</v>
      </c>
      <c r="BQ295" s="260">
        <v>28.251796722412109</v>
      </c>
      <c r="BR295" s="258">
        <v>31.150602340698242</v>
      </c>
      <c r="BT295" s="258">
        <v>39.9478759765625</v>
      </c>
      <c r="BU295" s="258">
        <v>27.771419525146484</v>
      </c>
      <c r="BV295" s="258">
        <v>3.843198299407959</v>
      </c>
      <c r="BW295" s="258">
        <v>122.47908020019531</v>
      </c>
      <c r="BX295" s="258">
        <v>42.486976623535156</v>
      </c>
      <c r="BY295" s="258">
        <v>27.466239929199219</v>
      </c>
      <c r="BZ295" s="258">
        <v>3.6653392314910889</v>
      </c>
      <c r="CA295" s="258">
        <v>313.01339721679687</v>
      </c>
      <c r="CC295" s="283">
        <f t="shared" si="297"/>
        <v>18.023712158203125</v>
      </c>
      <c r="CD295" s="283">
        <f t="shared" si="298"/>
        <v>51.270313262939453</v>
      </c>
      <c r="CF295" s="283">
        <f t="shared" si="325"/>
        <v>25.116884860265071</v>
      </c>
      <c r="CG295" s="272">
        <f t="shared" si="299"/>
        <v>25.234721257391694</v>
      </c>
      <c r="CH295" s="283">
        <f t="shared" si="326"/>
        <v>18.269895482499532</v>
      </c>
      <c r="CI295" s="272">
        <f t="shared" si="300"/>
        <v>54.784835821755934</v>
      </c>
      <c r="CJ295" s="283">
        <f t="shared" si="327"/>
        <v>0.10326698264745082</v>
      </c>
      <c r="CK295" s="283">
        <f t="shared" si="328"/>
        <v>18.17256630293555</v>
      </c>
      <c r="CL295" s="283">
        <f t="shared" si="329"/>
        <v>1.8833254914825852</v>
      </c>
      <c r="CM295" s="283">
        <f t="shared" si="330"/>
        <v>23.969102885344149</v>
      </c>
      <c r="CN295" s="283">
        <f t="shared" si="331"/>
        <v>1.8833254914825852</v>
      </c>
      <c r="CO295" s="283">
        <f t="shared" si="301"/>
        <v>152.98830966994461</v>
      </c>
      <c r="CP295" s="268">
        <f t="shared" si="302"/>
        <v>263</v>
      </c>
      <c r="CQ295" s="283">
        <f t="shared" si="332"/>
        <v>41.598830966994463</v>
      </c>
      <c r="CR295" s="283">
        <f t="shared" si="333"/>
        <v>27.619765307980714</v>
      </c>
      <c r="CS295" s="283">
        <f t="shared" si="334"/>
        <v>1.5188587628352126</v>
      </c>
      <c r="CT295" s="283">
        <f t="shared" si="335"/>
        <v>131.84877378839894</v>
      </c>
      <c r="CU295" s="283">
        <f t="shared" si="303"/>
        <v>21.139535881545726</v>
      </c>
      <c r="CV295" s="283">
        <f t="shared" si="336"/>
        <v>28.41395358815457</v>
      </c>
      <c r="CW295" s="283">
        <f t="shared" si="337"/>
        <v>18.243697501228773</v>
      </c>
      <c r="CX295" s="283">
        <f t="shared" si="338"/>
        <v>0.97805031829444655</v>
      </c>
      <c r="CZ295" s="283">
        <f t="shared" si="304"/>
        <v>10688</v>
      </c>
      <c r="DA295" s="283">
        <f t="shared" si="305"/>
        <v>1.2443095205034414E+22</v>
      </c>
      <c r="DB295" s="283">
        <f t="shared" si="306"/>
        <v>1.1375473601155621E+22</v>
      </c>
      <c r="DC295" s="286">
        <f t="shared" si="339"/>
        <v>1.1642117519680402E+18</v>
      </c>
      <c r="DD295" s="286">
        <f t="shared" si="307"/>
        <v>1.0643220060961472E+18</v>
      </c>
      <c r="DE295" s="282">
        <f t="shared" si="340"/>
        <v>6.8080572619707509E-5</v>
      </c>
      <c r="DF295" s="282">
        <f t="shared" si="308"/>
        <v>5.8610157261026456E-5</v>
      </c>
      <c r="DG295" s="283">
        <f t="shared" si="341"/>
        <v>40.72496334953842</v>
      </c>
      <c r="DH295" s="283">
        <f t="shared" si="342"/>
        <v>8.9833818255652029E-5</v>
      </c>
      <c r="DL295" s="258">
        <v>39.650997161865234</v>
      </c>
      <c r="DM295" s="258">
        <v>11.393403053283691</v>
      </c>
      <c r="DN295" s="258">
        <v>5344</v>
      </c>
      <c r="DO295" s="258">
        <v>1.6791981479149754E+22</v>
      </c>
      <c r="DP295" s="258">
        <v>7.8670799287979921E+21</v>
      </c>
    </row>
    <row r="296" spans="3:120" x14ac:dyDescent="0.25">
      <c r="C296" s="50">
        <f t="shared" si="309"/>
        <v>264</v>
      </c>
      <c r="D296" s="51">
        <v>4.8085330724169388</v>
      </c>
      <c r="E296" s="260">
        <f t="shared" si="310"/>
        <v>13.640252148180155</v>
      </c>
      <c r="F296" s="265">
        <f t="shared" si="311"/>
        <v>12.26925585837404</v>
      </c>
      <c r="G296" s="265">
        <f t="shared" si="312"/>
        <v>-1.3196285224646087E-3</v>
      </c>
      <c r="H296" s="50">
        <v>17.894804000854492</v>
      </c>
      <c r="I296" s="216">
        <v>50.965133666992187</v>
      </c>
      <c r="J296" s="50">
        <v>11328</v>
      </c>
      <c r="K296" s="46">
        <v>6</v>
      </c>
      <c r="L296" s="46">
        <v>1.1472320485308773E+22</v>
      </c>
      <c r="M296" s="46">
        <v>1.1822237501266887E+22</v>
      </c>
      <c r="N296" s="46">
        <v>177</v>
      </c>
      <c r="O296" s="46">
        <v>64</v>
      </c>
      <c r="P296" s="46">
        <v>0.30372947567600561</v>
      </c>
      <c r="Q296" s="46">
        <v>0.46804614539461636</v>
      </c>
      <c r="R296" s="46">
        <v>0.37859969897228984</v>
      </c>
      <c r="S296" s="51"/>
      <c r="T296" s="315">
        <f t="shared" si="313"/>
        <v>57.019226194516541</v>
      </c>
      <c r="U296" s="315">
        <f t="shared" si="343"/>
        <v>-2.4972291610978914E-2</v>
      </c>
      <c r="V296" s="350">
        <f t="shared" si="314"/>
        <v>4.468712860110723E-6</v>
      </c>
      <c r="W296" s="350">
        <f t="shared" si="292"/>
        <v>6.8862721485789832E-6</v>
      </c>
      <c r="X296" s="350">
        <f t="shared" si="315"/>
        <v>8.2091496959437618E-6</v>
      </c>
      <c r="Y296" s="360">
        <f t="shared" si="316"/>
        <v>56.640626495544254</v>
      </c>
      <c r="Z296" s="350">
        <f t="shared" si="317"/>
        <v>4.5141181571237966E-6</v>
      </c>
      <c r="AA296" s="350">
        <f t="shared" si="318"/>
        <v>6.8565936144662116E-6</v>
      </c>
      <c r="AB296" s="350">
        <f t="shared" si="319"/>
        <v>4.5141181571237966E-6</v>
      </c>
      <c r="AC296" s="350">
        <f t="shared" si="320"/>
        <v>6.8565936144662116E-6</v>
      </c>
      <c r="AD296" s="354">
        <f t="shared" si="293"/>
        <v>56.640626495544254</v>
      </c>
      <c r="AE296" s="354" t="str">
        <f t="shared" si="345"/>
        <v/>
      </c>
      <c r="AF296" s="354" t="str">
        <f t="shared" si="345"/>
        <v/>
      </c>
      <c r="AG296" s="354">
        <f t="shared" si="345"/>
        <v>56.640626495544254</v>
      </c>
      <c r="AH296" s="354" t="str">
        <f t="shared" si="345"/>
        <v/>
      </c>
      <c r="AI296" s="348">
        <f t="shared" si="344"/>
        <v>-7.7067180994312423E-2</v>
      </c>
      <c r="AJ296" s="355">
        <f t="shared" si="321"/>
        <v>8.2091496959437618E-6</v>
      </c>
      <c r="AK296" s="359">
        <f t="shared" si="322"/>
        <v>256.27921445092193</v>
      </c>
      <c r="AL296" s="355">
        <f t="shared" si="323"/>
        <v>-0.7720785549078073</v>
      </c>
      <c r="AM296" s="335">
        <f t="shared" si="324"/>
        <v>-22.845675544068666</v>
      </c>
      <c r="AN296" s="351">
        <f t="shared" si="294"/>
        <v>-1.6298720006086322</v>
      </c>
      <c r="AQ296" s="266">
        <f t="shared" si="295"/>
        <v>25.054538919774991</v>
      </c>
      <c r="AR296" s="283">
        <f t="shared" si="296"/>
        <v>12.6219014719127</v>
      </c>
      <c r="BL296" s="258">
        <v>1.6137841939926147</v>
      </c>
      <c r="BM296" s="260">
        <v>24.002325057983398</v>
      </c>
      <c r="BN296">
        <v>3.2093486785888672</v>
      </c>
      <c r="BO296" s="258">
        <v>1.6691951751708984</v>
      </c>
      <c r="BP296" s="258">
        <v>143.37527465820312</v>
      </c>
      <c r="BQ296" s="260">
        <v>38.647987365722656</v>
      </c>
      <c r="BR296" s="258">
        <v>18.618677139282227</v>
      </c>
      <c r="BT296" s="258">
        <v>39.756465911865234</v>
      </c>
      <c r="BU296" s="258">
        <v>28.076601028442383</v>
      </c>
      <c r="BV296" s="258">
        <v>3.7948577404022217</v>
      </c>
      <c r="BW296" s="258">
        <v>124.71707153320312</v>
      </c>
      <c r="BX296" s="258">
        <v>42.361972808837891</v>
      </c>
      <c r="BY296" s="258">
        <v>27.364513397216797</v>
      </c>
      <c r="BZ296" s="258">
        <v>3.5710995197296143</v>
      </c>
      <c r="CA296" s="258">
        <v>315.76004028320312</v>
      </c>
      <c r="CC296" s="283">
        <f t="shared" si="297"/>
        <v>17.894804000854492</v>
      </c>
      <c r="CD296" s="283">
        <f t="shared" si="298"/>
        <v>50.965133666992187</v>
      </c>
      <c r="CF296" s="283">
        <f t="shared" si="325"/>
        <v>25.054538919774991</v>
      </c>
      <c r="CG296" s="272">
        <f t="shared" si="299"/>
        <v>25.227325069193462</v>
      </c>
      <c r="CH296" s="283">
        <f t="shared" si="326"/>
        <v>18.254344966024618</v>
      </c>
      <c r="CI296" s="272">
        <f t="shared" si="300"/>
        <v>55.160037677066413</v>
      </c>
      <c r="CJ296" s="283">
        <f t="shared" si="327"/>
        <v>0.10397422148280483</v>
      </c>
      <c r="CK296" s="283">
        <f t="shared" si="328"/>
        <v>18.15576326061672</v>
      </c>
      <c r="CL296" s="283">
        <f t="shared" si="329"/>
        <v>1.8945634228149992</v>
      </c>
      <c r="CM296" s="283">
        <f t="shared" si="330"/>
        <v>23.952299843025319</v>
      </c>
      <c r="CN296" s="283">
        <f t="shared" si="331"/>
        <v>1.8945634228149992</v>
      </c>
      <c r="CO296" s="283">
        <f t="shared" si="301"/>
        <v>154.75262878891965</v>
      </c>
      <c r="CP296" s="268">
        <f t="shared" si="302"/>
        <v>264</v>
      </c>
      <c r="CQ296" s="283">
        <f t="shared" si="332"/>
        <v>41.875262878891967</v>
      </c>
      <c r="CR296" s="283">
        <f t="shared" si="333"/>
        <v>27.614030909047006</v>
      </c>
      <c r="CS296" s="283">
        <f t="shared" si="334"/>
        <v>1.5201526486612169</v>
      </c>
      <c r="CT296" s="283">
        <f t="shared" si="335"/>
        <v>133.37592550004365</v>
      </c>
      <c r="CU296" s="283">
        <f t="shared" si="303"/>
        <v>21.376703288876001</v>
      </c>
      <c r="CV296" s="283">
        <f t="shared" si="336"/>
        <v>28.5376703288876</v>
      </c>
      <c r="CW296" s="283">
        <f t="shared" si="337"/>
        <v>18.227940899905995</v>
      </c>
      <c r="CX296" s="283">
        <f t="shared" si="338"/>
        <v>0.98146863839987275</v>
      </c>
      <c r="CZ296" s="283">
        <f t="shared" si="304"/>
        <v>11328</v>
      </c>
      <c r="DA296" s="283">
        <f t="shared" si="305"/>
        <v>1.1472320485308773E+22</v>
      </c>
      <c r="DB296" s="283">
        <f t="shared" si="306"/>
        <v>1.1822237501266887E+22</v>
      </c>
      <c r="DC296" s="286">
        <f t="shared" si="339"/>
        <v>1.0127401558358733E+18</v>
      </c>
      <c r="DD296" s="286">
        <f t="shared" si="307"/>
        <v>1.0436297229225713E+18</v>
      </c>
      <c r="DE296" s="282">
        <f t="shared" si="340"/>
        <v>5.9977781071219108E-5</v>
      </c>
      <c r="DF296" s="282">
        <f t="shared" si="308"/>
        <v>5.7503248365239265E-5</v>
      </c>
      <c r="DG296" s="283">
        <f t="shared" si="341"/>
        <v>43.793342898545262</v>
      </c>
      <c r="DH296" s="283">
        <f t="shared" si="342"/>
        <v>8.3090058339018396E-5</v>
      </c>
      <c r="DL296" s="258">
        <v>39.479118347167969</v>
      </c>
      <c r="DM296" s="258">
        <v>11.698583602905273</v>
      </c>
      <c r="DN296" s="258">
        <v>5792</v>
      </c>
      <c r="DO296" s="258">
        <v>1.8116132032124694E+22</v>
      </c>
      <c r="DP296" s="258">
        <v>8.4778494154662321E+21</v>
      </c>
    </row>
    <row r="297" spans="3:120" x14ac:dyDescent="0.25">
      <c r="C297" s="50">
        <f t="shared" si="309"/>
        <v>265</v>
      </c>
      <c r="D297" s="51">
        <v>2.8599873369440894</v>
      </c>
      <c r="E297" s="260">
        <f t="shared" si="310"/>
        <v>9.1272822044865869</v>
      </c>
      <c r="F297" s="265">
        <f t="shared" si="311"/>
        <v>12.267826626299474</v>
      </c>
      <c r="G297" s="265">
        <f t="shared" si="312"/>
        <v>-1.539174236085814E-3</v>
      </c>
      <c r="H297" s="50">
        <v>17.958282470703125</v>
      </c>
      <c r="I297" s="216">
        <v>51.778945922851563</v>
      </c>
      <c r="J297" s="50">
        <v>10240</v>
      </c>
      <c r="K297" s="46">
        <v>6</v>
      </c>
      <c r="L297" s="46">
        <v>1.1870084473794933E+22</v>
      </c>
      <c r="M297" s="46">
        <v>1.0868180398448635E+22</v>
      </c>
      <c r="N297" s="46">
        <v>160</v>
      </c>
      <c r="O297" s="46">
        <v>64</v>
      </c>
      <c r="P297" s="46">
        <v>0.27809314533357749</v>
      </c>
      <c r="Q297" s="46">
        <v>0.4295916498809742</v>
      </c>
      <c r="R297" s="46">
        <v>0.2860254483976975</v>
      </c>
      <c r="S297" s="51"/>
      <c r="T297" s="315">
        <f t="shared" si="313"/>
        <v>57.083281855953224</v>
      </c>
      <c r="U297" s="315">
        <f t="shared" si="343"/>
        <v>6.4055661436682954E-2</v>
      </c>
      <c r="V297" s="350">
        <f t="shared" si="314"/>
        <v>4.5262556206636958E-6</v>
      </c>
      <c r="W297" s="350">
        <f t="shared" si="292"/>
        <v>6.992051593114814E-6</v>
      </c>
      <c r="X297" s="350">
        <f t="shared" si="315"/>
        <v>8.3292121730911092E-6</v>
      </c>
      <c r="Y297" s="360">
        <f t="shared" si="316"/>
        <v>56.79725640755553</v>
      </c>
      <c r="Z297" s="350">
        <f t="shared" si="317"/>
        <v>4.5611039981788304E-6</v>
      </c>
      <c r="AA297" s="350">
        <f t="shared" si="318"/>
        <v>6.9693691064662519E-6</v>
      </c>
      <c r="AB297" s="350">
        <f t="shared" si="319"/>
        <v>4.5611039981788304E-6</v>
      </c>
      <c r="AC297" s="350">
        <f t="shared" si="320"/>
        <v>6.9693691064662519E-6</v>
      </c>
      <c r="AD297" s="354">
        <f t="shared" si="293"/>
        <v>56.797256407555523</v>
      </c>
      <c r="AE297" s="354" t="str">
        <f t="shared" si="345"/>
        <v/>
      </c>
      <c r="AF297" s="354" t="str">
        <f t="shared" si="345"/>
        <v/>
      </c>
      <c r="AG297" s="354">
        <f t="shared" si="345"/>
        <v>56.797256407555523</v>
      </c>
      <c r="AH297" s="354" t="str">
        <f t="shared" si="345"/>
        <v/>
      </c>
      <c r="AI297" s="348">
        <f t="shared" si="344"/>
        <v>0.15662991201126886</v>
      </c>
      <c r="AJ297" s="355">
        <f t="shared" si="321"/>
        <v>8.3292121730911092E-6</v>
      </c>
      <c r="AK297" s="359">
        <f t="shared" si="322"/>
        <v>261.59952365285562</v>
      </c>
      <c r="AL297" s="355">
        <f t="shared" si="323"/>
        <v>-0.34004763471443766</v>
      </c>
      <c r="AM297" s="335">
        <f t="shared" si="324"/>
        <v>-22.719560544868372</v>
      </c>
      <c r="AN297" s="351">
        <f t="shared" si="294"/>
        <v>-1.5037570014083377</v>
      </c>
      <c r="AQ297" s="266">
        <f t="shared" si="295"/>
        <v>25.085295968268731</v>
      </c>
      <c r="AR297" s="283">
        <f t="shared" si="296"/>
        <v>13.0981926595855</v>
      </c>
      <c r="BL297" s="258">
        <v>0.3761289119720459</v>
      </c>
      <c r="BM297" s="260">
        <v>24.444812774658203</v>
      </c>
      <c r="BN297">
        <v>5.8885631561279297</v>
      </c>
      <c r="BO297" s="258">
        <v>1.7082504034042358</v>
      </c>
      <c r="BP297" s="258">
        <v>140.32638549804687</v>
      </c>
      <c r="BQ297" s="260">
        <v>35.197402954101562</v>
      </c>
      <c r="BR297" s="258">
        <v>20.082855224609375</v>
      </c>
      <c r="BT297" s="258">
        <v>39.654903411865234</v>
      </c>
      <c r="BU297" s="258">
        <v>28.076601028442383</v>
      </c>
      <c r="BV297" s="258">
        <v>3.7952239513397217</v>
      </c>
      <c r="BW297" s="258">
        <v>123.80152893066406</v>
      </c>
      <c r="BX297" s="258">
        <v>42.182285308837891</v>
      </c>
      <c r="BY297" s="258">
        <v>28.280054092407227</v>
      </c>
      <c r="BZ297" s="258">
        <v>3.6533761024475098</v>
      </c>
      <c r="CA297" s="258">
        <v>320.13427734375</v>
      </c>
      <c r="CC297" s="283">
        <f t="shared" si="297"/>
        <v>17.958282470703125</v>
      </c>
      <c r="CD297" s="283">
        <f t="shared" si="298"/>
        <v>51.778945922851563</v>
      </c>
      <c r="CF297" s="283">
        <f t="shared" si="325"/>
        <v>25.085295968268731</v>
      </c>
      <c r="CG297" s="272">
        <f t="shared" si="299"/>
        <v>25.219649560793428</v>
      </c>
      <c r="CH297" s="283">
        <f t="shared" si="326"/>
        <v>18.238221172643605</v>
      </c>
      <c r="CI297" s="272">
        <f t="shared" si="300"/>
        <v>55.533692102895969</v>
      </c>
      <c r="CJ297" s="283">
        <f t="shared" si="327"/>
        <v>0.10467854348230529</v>
      </c>
      <c r="CK297" s="283">
        <f t="shared" si="328"/>
        <v>18.138388839770986</v>
      </c>
      <c r="CL297" s="283">
        <f t="shared" si="329"/>
        <v>1.9056657208274597</v>
      </c>
      <c r="CM297" s="283">
        <f t="shared" si="330"/>
        <v>23.934925422179585</v>
      </c>
      <c r="CN297" s="283">
        <f t="shared" si="331"/>
        <v>1.9056657208274597</v>
      </c>
      <c r="CO297" s="283">
        <f t="shared" si="301"/>
        <v>156.50074740133363</v>
      </c>
      <c r="CP297" s="268">
        <f t="shared" si="302"/>
        <v>265</v>
      </c>
      <c r="CQ297" s="283">
        <f t="shared" si="332"/>
        <v>42.150074740133363</v>
      </c>
      <c r="CR297" s="283">
        <f t="shared" si="333"/>
        <v>27.608085148132155</v>
      </c>
      <c r="CS297" s="283">
        <f t="shared" si="334"/>
        <v>1.5214965641112268</v>
      </c>
      <c r="CT297" s="283">
        <f t="shared" si="335"/>
        <v>134.89118071904994</v>
      </c>
      <c r="CU297" s="283">
        <f t="shared" si="303"/>
        <v>21.609566682283685</v>
      </c>
      <c r="CV297" s="283">
        <f t="shared" si="336"/>
        <v>28.660956668228369</v>
      </c>
      <c r="CW297" s="283">
        <f t="shared" si="337"/>
        <v>18.211612055762672</v>
      </c>
      <c r="CX297" s="283">
        <f t="shared" si="338"/>
        <v>0.98483393151599519</v>
      </c>
      <c r="CZ297" s="283">
        <f t="shared" si="304"/>
        <v>10240</v>
      </c>
      <c r="DA297" s="283">
        <f t="shared" si="305"/>
        <v>1.1870084473794933E+22</v>
      </c>
      <c r="DB297" s="283">
        <f t="shared" si="306"/>
        <v>1.0868180398448635E+22</v>
      </c>
      <c r="DC297" s="286">
        <f t="shared" si="339"/>
        <v>1.1591879368940365E+18</v>
      </c>
      <c r="DD297" s="286">
        <f t="shared" si="307"/>
        <v>1.0613457420359995E+18</v>
      </c>
      <c r="DE297" s="282">
        <f t="shared" si="340"/>
        <v>6.7811829651637869E-5</v>
      </c>
      <c r="DF297" s="282">
        <f t="shared" si="308"/>
        <v>5.8450945581157494E-5</v>
      </c>
      <c r="DG297" s="283">
        <f t="shared" si="341"/>
        <v>40.759956002799186</v>
      </c>
      <c r="DH297" s="283">
        <f t="shared" si="342"/>
        <v>8.9526293791456532E-5</v>
      </c>
      <c r="DL297" s="258">
        <v>39.377555847167969</v>
      </c>
      <c r="DM297" s="258">
        <v>11.698583602905273</v>
      </c>
      <c r="DN297" s="258">
        <v>5792</v>
      </c>
      <c r="DO297" s="258">
        <v>1.8068285059596649E+22</v>
      </c>
      <c r="DP297" s="258">
        <v>8.48044352843462E+21</v>
      </c>
    </row>
    <row r="298" spans="3:120" x14ac:dyDescent="0.25">
      <c r="C298" s="50">
        <f t="shared" si="309"/>
        <v>266</v>
      </c>
      <c r="D298" s="51">
        <v>6.5742262675307499</v>
      </c>
      <c r="E298" s="260">
        <f t="shared" si="310"/>
        <v>16.356892945471827</v>
      </c>
      <c r="F298" s="265">
        <f t="shared" si="311"/>
        <v>12.266176847517997</v>
      </c>
      <c r="G298" s="265">
        <f t="shared" si="312"/>
        <v>-1.7607070852473572E-3</v>
      </c>
      <c r="H298" s="50">
        <v>17.805934906005859</v>
      </c>
      <c r="I298" s="216">
        <v>57.780830383300781</v>
      </c>
      <c r="J298" s="50">
        <v>9856</v>
      </c>
      <c r="K298" s="46">
        <v>6</v>
      </c>
      <c r="L298" s="46">
        <v>1.1208297432081729E+22</v>
      </c>
      <c r="M298" s="46">
        <v>1.0501545765583133E+22</v>
      </c>
      <c r="N298" s="46">
        <v>154</v>
      </c>
      <c r="O298" s="46">
        <v>64</v>
      </c>
      <c r="P298" s="46">
        <v>0.25636330342428126</v>
      </c>
      <c r="Q298" s="46">
        <v>0.40999816883354695</v>
      </c>
      <c r="R298" s="46">
        <v>0.24869852357335953</v>
      </c>
      <c r="S298" s="51"/>
      <c r="T298" s="315">
        <f t="shared" si="313"/>
        <v>57.983117157454458</v>
      </c>
      <c r="U298" s="315">
        <f t="shared" si="343"/>
        <v>0.89983530150123414</v>
      </c>
      <c r="V298" s="350">
        <f t="shared" si="314"/>
        <v>4.3351478528186088E-6</v>
      </c>
      <c r="W298" s="350">
        <f t="shared" si="292"/>
        <v>6.9331400303291895E-6</v>
      </c>
      <c r="X298" s="350">
        <f t="shared" si="315"/>
        <v>8.1769149185955723E-6</v>
      </c>
      <c r="Y298" s="360">
        <f t="shared" si="316"/>
        <v>57.734418633881099</v>
      </c>
      <c r="Z298" s="350">
        <f t="shared" si="317"/>
        <v>4.36520096302986E-6</v>
      </c>
      <c r="AA298" s="350">
        <f t="shared" si="318"/>
        <v>6.9142575984926985E-6</v>
      </c>
      <c r="AB298" s="350">
        <f t="shared" si="319"/>
        <v>4.36520096302986E-6</v>
      </c>
      <c r="AC298" s="350">
        <f t="shared" si="320"/>
        <v>6.9142575984926985E-6</v>
      </c>
      <c r="AD298" s="354">
        <f t="shared" si="293"/>
        <v>57.734418633881091</v>
      </c>
      <c r="AE298" s="354" t="str">
        <f t="shared" si="345"/>
        <v/>
      </c>
      <c r="AF298" s="354" t="str">
        <f t="shared" si="345"/>
        <v/>
      </c>
      <c r="AG298" s="354">
        <f t="shared" si="345"/>
        <v>57.734418633881091</v>
      </c>
      <c r="AH298" s="354" t="str">
        <f t="shared" si="345"/>
        <v/>
      </c>
      <c r="AI298" s="348">
        <f t="shared" si="344"/>
        <v>0.93716222632556878</v>
      </c>
      <c r="AJ298" s="355">
        <f t="shared" si="321"/>
        <v>8.1769149185955723E-6</v>
      </c>
      <c r="AK298" s="359">
        <f t="shared" si="322"/>
        <v>293.43247785936683</v>
      </c>
      <c r="AL298" s="355">
        <f t="shared" si="323"/>
        <v>2.7432477859366826</v>
      </c>
      <c r="AM298" s="335">
        <f t="shared" si="324"/>
        <v>-22.87984947006203</v>
      </c>
      <c r="AN298" s="351">
        <f t="shared" si="294"/>
        <v>-1.6640459266019962</v>
      </c>
      <c r="AQ298" s="266">
        <f t="shared" si="295"/>
        <v>25.01129562744503</v>
      </c>
      <c r="AR298" s="283">
        <f t="shared" si="296"/>
        <v>18.762556051848144</v>
      </c>
      <c r="BL298" s="258">
        <v>0.71560364961624146</v>
      </c>
      <c r="BM298" s="260">
        <v>29.839920043945313</v>
      </c>
      <c r="BN298">
        <v>5.512031078338623</v>
      </c>
      <c r="BO298" s="258">
        <v>1.3437769412994385</v>
      </c>
      <c r="BP298" s="258">
        <v>139.34893798828125</v>
      </c>
      <c r="BQ298" s="260">
        <v>49.420318603515625</v>
      </c>
      <c r="BR298" s="258">
        <v>27.534164428710937</v>
      </c>
      <c r="BT298" s="258">
        <v>39.477165222167969</v>
      </c>
      <c r="BU298" s="258">
        <v>27.974872589111328</v>
      </c>
      <c r="BV298" s="258">
        <v>3.7736172676086426</v>
      </c>
      <c r="BW298" s="258">
        <v>120.03763580322266</v>
      </c>
      <c r="BX298" s="258">
        <v>41.992828369140625</v>
      </c>
      <c r="BY298" s="258">
        <v>27.567966461181641</v>
      </c>
      <c r="BZ298" s="258">
        <v>3.6362860202789307</v>
      </c>
      <c r="CA298" s="258">
        <v>322.67745971679687</v>
      </c>
      <c r="CC298" s="283">
        <f t="shared" si="297"/>
        <v>17.805934906005859</v>
      </c>
      <c r="CD298" s="283">
        <f t="shared" si="298"/>
        <v>57.780830383300781</v>
      </c>
      <c r="CF298" s="283">
        <f t="shared" si="325"/>
        <v>25.01129562744503</v>
      </c>
      <c r="CG298" s="272">
        <f t="shared" si="299"/>
        <v>25.211692478348546</v>
      </c>
      <c r="CH298" s="283">
        <f t="shared" si="326"/>
        <v>18.221520917083904</v>
      </c>
      <c r="CI298" s="272">
        <f t="shared" si="300"/>
        <v>55.90580127876342</v>
      </c>
      <c r="CJ298" s="283">
        <f t="shared" si="327"/>
        <v>0.10537995275424841</v>
      </c>
      <c r="CK298" s="283">
        <f t="shared" si="328"/>
        <v>18.120440112740791</v>
      </c>
      <c r="CL298" s="283">
        <f t="shared" si="329"/>
        <v>1.9166310683855536</v>
      </c>
      <c r="CM298" s="283">
        <f t="shared" si="330"/>
        <v>23.916976695149391</v>
      </c>
      <c r="CN298" s="283">
        <f t="shared" si="331"/>
        <v>1.9166310683855536</v>
      </c>
      <c r="CO298" s="283">
        <f t="shared" si="301"/>
        <v>158.23259153877814</v>
      </c>
      <c r="CP298" s="268">
        <f t="shared" si="302"/>
        <v>266</v>
      </c>
      <c r="CQ298" s="283">
        <f t="shared" si="332"/>
        <v>42.423259153877815</v>
      </c>
      <c r="CR298" s="283">
        <f t="shared" si="333"/>
        <v>27.601926453141413</v>
      </c>
      <c r="CS298" s="283">
        <f t="shared" si="334"/>
        <v>1.5228910350541021</v>
      </c>
      <c r="CT298" s="283">
        <f t="shared" si="335"/>
        <v>136.39455073577932</v>
      </c>
      <c r="CU298" s="283">
        <f t="shared" si="303"/>
        <v>21.838040802998819</v>
      </c>
      <c r="CV298" s="283">
        <f t="shared" si="336"/>
        <v>28.783804080299884</v>
      </c>
      <c r="CW298" s="283">
        <f t="shared" si="337"/>
        <v>18.194707836440088</v>
      </c>
      <c r="CX298" s="283">
        <f t="shared" si="338"/>
        <v>0.98814537306608929</v>
      </c>
      <c r="CZ298" s="283">
        <f t="shared" si="304"/>
        <v>9856</v>
      </c>
      <c r="DA298" s="283">
        <f t="shared" si="305"/>
        <v>1.1208297432081729E+22</v>
      </c>
      <c r="DB298" s="283">
        <f t="shared" si="306"/>
        <v>1.0501545765583133E+22</v>
      </c>
      <c r="DC298" s="286">
        <f t="shared" si="339"/>
        <v>1.1372055024433572E+18</v>
      </c>
      <c r="DD298" s="286">
        <f t="shared" si="307"/>
        <v>1.065497744072964E+18</v>
      </c>
      <c r="DE298" s="282">
        <f t="shared" si="340"/>
        <v>6.6635905659084526E-5</v>
      </c>
      <c r="DF298" s="282">
        <f t="shared" si="308"/>
        <v>5.8673051955378753E-5</v>
      </c>
      <c r="DG298" s="283">
        <f t="shared" si="341"/>
        <v>41.363984695429522</v>
      </c>
      <c r="DH298" s="283">
        <f t="shared" si="342"/>
        <v>8.8785533443038953E-5</v>
      </c>
      <c r="DL298" s="258">
        <v>39.109970092773438</v>
      </c>
      <c r="DM298" s="258">
        <v>12.614124298095703</v>
      </c>
      <c r="DN298" s="258">
        <v>5792</v>
      </c>
      <c r="DO298" s="258">
        <v>1.7931661776594879E+22</v>
      </c>
      <c r="DP298" s="258">
        <v>8.4524847553308829E+21</v>
      </c>
    </row>
    <row r="299" spans="3:120" x14ac:dyDescent="0.25">
      <c r="C299" s="50">
        <f t="shared" si="309"/>
        <v>267</v>
      </c>
      <c r="D299" s="51">
        <v>4.4629464238211645</v>
      </c>
      <c r="E299" s="260">
        <f t="shared" si="310"/>
        <v>12.992433466237026</v>
      </c>
      <c r="F299" s="265">
        <f t="shared" si="311"/>
        <v>12.264304579526893</v>
      </c>
      <c r="G299" s="265">
        <f t="shared" si="312"/>
        <v>-1.9841377251714398E-3</v>
      </c>
      <c r="H299" s="50">
        <v>17.499290466308594</v>
      </c>
      <c r="I299" s="216">
        <v>57.373920440673828</v>
      </c>
      <c r="J299" s="50">
        <v>11392</v>
      </c>
      <c r="K299" s="46">
        <v>6</v>
      </c>
      <c r="L299" s="46">
        <v>1.2740553492076238E+22</v>
      </c>
      <c r="M299" s="46">
        <v>1.1918507915871508E+22</v>
      </c>
      <c r="N299" s="46">
        <v>178</v>
      </c>
      <c r="O299" s="46">
        <v>64</v>
      </c>
      <c r="P299" s="46">
        <v>0.29658792650918636</v>
      </c>
      <c r="Q299" s="46">
        <v>0.46932796191173776</v>
      </c>
      <c r="R299" s="46">
        <v>0.38343824400430326</v>
      </c>
      <c r="S299" s="51"/>
      <c r="T299" s="315">
        <f t="shared" si="313"/>
        <v>57.709499075330648</v>
      </c>
      <c r="U299" s="315">
        <f t="shared" si="343"/>
        <v>-0.27361808212381078</v>
      </c>
      <c r="V299" s="350">
        <f t="shared" si="314"/>
        <v>4.3391257974775622E-6</v>
      </c>
      <c r="W299" s="350">
        <f t="shared" si="292"/>
        <v>6.866338394073879E-6</v>
      </c>
      <c r="X299" s="350">
        <f t="shared" si="315"/>
        <v>8.1224759543053337E-6</v>
      </c>
      <c r="Y299" s="360">
        <f t="shared" si="316"/>
        <v>57.326060831326345</v>
      </c>
      <c r="Z299" s="350">
        <f t="shared" si="317"/>
        <v>4.3849796087116729E-6</v>
      </c>
      <c r="AA299" s="350">
        <f t="shared" si="318"/>
        <v>6.8371462950160115E-6</v>
      </c>
      <c r="AB299" s="350">
        <f t="shared" si="319"/>
        <v>4.3849796087116729E-6</v>
      </c>
      <c r="AC299" s="350">
        <f t="shared" si="320"/>
        <v>6.8371462950160115E-6</v>
      </c>
      <c r="AD299" s="354">
        <f t="shared" si="293"/>
        <v>57.326060831326352</v>
      </c>
      <c r="AE299" s="354" t="str">
        <f t="shared" si="345"/>
        <v/>
      </c>
      <c r="AF299" s="354" t="str">
        <f t="shared" si="345"/>
        <v/>
      </c>
      <c r="AG299" s="354">
        <f t="shared" si="345"/>
        <v>57.326060831326352</v>
      </c>
      <c r="AH299" s="354" t="str">
        <f t="shared" si="345"/>
        <v/>
      </c>
      <c r="AI299" s="348">
        <f t="shared" si="344"/>
        <v>-0.40835780255473964</v>
      </c>
      <c r="AJ299" s="355">
        <f t="shared" si="321"/>
        <v>8.1224759543053337E-6</v>
      </c>
      <c r="AK299" s="359">
        <f t="shared" si="322"/>
        <v>279.56162939424667</v>
      </c>
      <c r="AL299" s="355">
        <f t="shared" si="323"/>
        <v>1.2561629394246665</v>
      </c>
      <c r="AM299" s="335">
        <f t="shared" si="324"/>
        <v>-22.937870361490607</v>
      </c>
      <c r="AN299" s="351">
        <f t="shared" si="294"/>
        <v>-1.7220668180305738</v>
      </c>
      <c r="AQ299" s="266">
        <f t="shared" si="295"/>
        <v>24.860408799081387</v>
      </c>
      <c r="AR299" s="283">
        <f t="shared" si="296"/>
        <v>18.018125041034615</v>
      </c>
      <c r="BL299" s="258">
        <v>0.33380419015884399</v>
      </c>
      <c r="BM299" s="260">
        <v>27.6209716796875</v>
      </c>
      <c r="BN299">
        <v>2.8526368141174316</v>
      </c>
      <c r="BO299" s="258">
        <v>2.6713578701019287</v>
      </c>
      <c r="BP299" s="258">
        <v>134.49378967285156</v>
      </c>
      <c r="BQ299" s="260">
        <v>41.966136932373047</v>
      </c>
      <c r="BR299" s="258">
        <v>25.796684265136719</v>
      </c>
      <c r="BT299" s="258">
        <v>39.303333282470703</v>
      </c>
      <c r="BU299" s="258">
        <v>27.873146057128906</v>
      </c>
      <c r="BV299" s="258">
        <v>3.7722742557525635</v>
      </c>
      <c r="BW299" s="258">
        <v>121.46181488037109</v>
      </c>
      <c r="BX299" s="258">
        <v>41.799465179443359</v>
      </c>
      <c r="BY299" s="258">
        <v>27.974872589111328</v>
      </c>
      <c r="BZ299" s="258">
        <v>3.6355535984039307</v>
      </c>
      <c r="CA299" s="258">
        <v>316.77728271484375</v>
      </c>
      <c r="CC299" s="283">
        <f t="shared" si="297"/>
        <v>17.499290466308594</v>
      </c>
      <c r="CD299" s="283">
        <f t="shared" si="298"/>
        <v>57.373920440673828</v>
      </c>
      <c r="CF299" s="283">
        <f t="shared" si="325"/>
        <v>24.860408799081387</v>
      </c>
      <c r="CG299" s="272">
        <f t="shared" si="299"/>
        <v>25.203451669904567</v>
      </c>
      <c r="CH299" s="283">
        <f t="shared" si="326"/>
        <v>18.204241299287563</v>
      </c>
      <c r="CI299" s="272">
        <f t="shared" si="300"/>
        <v>56.276367473868277</v>
      </c>
      <c r="CJ299" s="283">
        <f t="shared" si="327"/>
        <v>0.10607845357597449</v>
      </c>
      <c r="CK299" s="283">
        <f t="shared" si="328"/>
        <v>18.101914435678214</v>
      </c>
      <c r="CL299" s="283">
        <f t="shared" si="329"/>
        <v>1.9274581827037447</v>
      </c>
      <c r="CM299" s="283">
        <f t="shared" si="330"/>
        <v>23.898451018086813</v>
      </c>
      <c r="CN299" s="283">
        <f t="shared" si="331"/>
        <v>1.9274581827037447</v>
      </c>
      <c r="CO299" s="283">
        <f t="shared" si="301"/>
        <v>159.94808861594584</v>
      </c>
      <c r="CP299" s="268">
        <f t="shared" si="302"/>
        <v>267</v>
      </c>
      <c r="CQ299" s="283">
        <f t="shared" si="332"/>
        <v>42.694808861594581</v>
      </c>
      <c r="CR299" s="283">
        <f t="shared" si="333"/>
        <v>27.595553335786079</v>
      </c>
      <c r="CS299" s="283">
        <f t="shared" si="334"/>
        <v>1.5243365759365028</v>
      </c>
      <c r="CT299" s="283">
        <f t="shared" si="335"/>
        <v>137.88604760580193</v>
      </c>
      <c r="CU299" s="283">
        <f t="shared" si="303"/>
        <v>22.062041010143901</v>
      </c>
      <c r="CV299" s="283">
        <f t="shared" si="336"/>
        <v>28.906204101014389</v>
      </c>
      <c r="CW299" s="283">
        <f t="shared" si="337"/>
        <v>18.177225394585548</v>
      </c>
      <c r="CX299" s="283">
        <f t="shared" si="338"/>
        <v>0.99140215710941226</v>
      </c>
      <c r="CZ299" s="283">
        <f t="shared" si="304"/>
        <v>11392</v>
      </c>
      <c r="DA299" s="283">
        <f t="shared" si="305"/>
        <v>1.2740553492076238E+22</v>
      </c>
      <c r="DB299" s="283">
        <f t="shared" si="306"/>
        <v>1.1918507915871508E+22</v>
      </c>
      <c r="DC299" s="286">
        <f t="shared" si="339"/>
        <v>1.1183772377173664E+18</v>
      </c>
      <c r="DD299" s="286">
        <f t="shared" si="307"/>
        <v>1.0462173381207433E+18</v>
      </c>
      <c r="DE299" s="282">
        <f t="shared" si="340"/>
        <v>6.5628710196766023E-5</v>
      </c>
      <c r="DF299" s="282">
        <f t="shared" si="308"/>
        <v>5.76416697398988E-5</v>
      </c>
      <c r="DG299" s="283">
        <f t="shared" si="341"/>
        <v>41.292824506308861</v>
      </c>
      <c r="DH299" s="283">
        <f t="shared" si="342"/>
        <v>8.734809495629923E-5</v>
      </c>
      <c r="DL299" s="258">
        <v>38.957626342773438</v>
      </c>
      <c r="DM299" s="258">
        <v>13.224485397338867</v>
      </c>
      <c r="DN299" s="258">
        <v>5856</v>
      </c>
      <c r="DO299" s="258">
        <v>1.8049838034043667E+22</v>
      </c>
      <c r="DP299" s="258">
        <v>8.5346316659965024E+21</v>
      </c>
    </row>
    <row r="300" spans="3:120" x14ac:dyDescent="0.25">
      <c r="C300" s="50">
        <f t="shared" si="309"/>
        <v>268</v>
      </c>
      <c r="D300" s="51">
        <v>6.6987154817061896</v>
      </c>
      <c r="E300" s="260">
        <f t="shared" si="310"/>
        <v>16.519830643001939</v>
      </c>
      <c r="F300" s="265">
        <f t="shared" si="311"/>
        <v>12.262207969402295</v>
      </c>
      <c r="G300" s="265">
        <f t="shared" si="312"/>
        <v>-2.2093763461928017E-3</v>
      </c>
      <c r="H300" s="50">
        <v>17.594995498657227</v>
      </c>
      <c r="I300" s="216">
        <v>55.542839050292969</v>
      </c>
      <c r="J300" s="50">
        <v>10688</v>
      </c>
      <c r="K300" s="46">
        <v>6</v>
      </c>
      <c r="L300" s="46">
        <v>1.2057437077067398E+22</v>
      </c>
      <c r="M300" s="46">
        <v>1.1201379797499361E+22</v>
      </c>
      <c r="N300" s="46">
        <v>167</v>
      </c>
      <c r="O300" s="46">
        <v>64</v>
      </c>
      <c r="P300" s="46">
        <v>0.28120612830372949</v>
      </c>
      <c r="Q300" s="46">
        <v>0.44149423182567293</v>
      </c>
      <c r="R300" s="46">
        <v>0.32650480958895434</v>
      </c>
      <c r="S300" s="51"/>
      <c r="T300" s="315">
        <f t="shared" si="313"/>
        <v>57.505235948437935</v>
      </c>
      <c r="U300" s="315">
        <f t="shared" si="343"/>
        <v>-0.20426312689271242</v>
      </c>
      <c r="V300" s="350">
        <f t="shared" si="314"/>
        <v>4.3850756035386955E-6</v>
      </c>
      <c r="W300" s="350">
        <f t="shared" si="292"/>
        <v>6.8845782158444507E-6</v>
      </c>
      <c r="X300" s="350">
        <f t="shared" si="315"/>
        <v>8.162493813708541E-6</v>
      </c>
      <c r="Y300" s="360">
        <f t="shared" si="316"/>
        <v>57.178731138848981</v>
      </c>
      <c r="Z300" s="350">
        <f t="shared" si="317"/>
        <v>4.4242365381602689E-6</v>
      </c>
      <c r="AA300" s="350">
        <f t="shared" si="318"/>
        <v>6.8594778455242381E-6</v>
      </c>
      <c r="AB300" s="350">
        <f t="shared" si="319"/>
        <v>4.4242365381602689E-6</v>
      </c>
      <c r="AC300" s="350">
        <f t="shared" si="320"/>
        <v>6.8594778455242381E-6</v>
      </c>
      <c r="AD300" s="354">
        <f t="shared" si="293"/>
        <v>57.178731138848981</v>
      </c>
      <c r="AE300" s="354" t="str">
        <f t="shared" si="345"/>
        <v/>
      </c>
      <c r="AF300" s="354" t="str">
        <f t="shared" si="345"/>
        <v/>
      </c>
      <c r="AG300" s="354">
        <f t="shared" si="345"/>
        <v>57.178731138848981</v>
      </c>
      <c r="AH300" s="354" t="str">
        <f t="shared" si="345"/>
        <v/>
      </c>
      <c r="AI300" s="348">
        <f t="shared" si="344"/>
        <v>-0.1473296924773706</v>
      </c>
      <c r="AJ300" s="355">
        <f t="shared" si="321"/>
        <v>8.162493813708541E-6</v>
      </c>
      <c r="AK300" s="359">
        <f t="shared" si="322"/>
        <v>274.5572243700708</v>
      </c>
      <c r="AL300" s="355">
        <f t="shared" si="323"/>
        <v>0.65572243700707988</v>
      </c>
      <c r="AM300" s="335">
        <f t="shared" si="324"/>
        <v>-22.895181745554346</v>
      </c>
      <c r="AN300" s="351">
        <f t="shared" si="294"/>
        <v>-1.6793782020943127</v>
      </c>
      <c r="AQ300" s="266">
        <f t="shared" si="295"/>
        <v>24.907783201305907</v>
      </c>
      <c r="AR300" s="283">
        <f t="shared" si="296"/>
        <v>15.849522582467181</v>
      </c>
      <c r="BL300" s="258">
        <v>0.48411619663238525</v>
      </c>
      <c r="BM300" s="260">
        <v>16.564399719238281</v>
      </c>
      <c r="BN300">
        <v>4.8239612579345703</v>
      </c>
      <c r="BO300" s="258">
        <v>1.6285563707351685</v>
      </c>
      <c r="BP300" s="258">
        <v>131.87570190429687</v>
      </c>
      <c r="BQ300" s="260">
        <v>38.227077484130859</v>
      </c>
      <c r="BR300" s="258">
        <v>28.858875274658203</v>
      </c>
      <c r="BT300" s="258">
        <v>39.129505157470703</v>
      </c>
      <c r="BU300" s="258">
        <v>27.771419525146484</v>
      </c>
      <c r="BV300" s="258">
        <v>3.7546958923339844</v>
      </c>
      <c r="BW300" s="258">
        <v>127.26024627685547</v>
      </c>
      <c r="BX300" s="258">
        <v>41.735012054443359</v>
      </c>
      <c r="BY300" s="258">
        <v>28.381780624389648</v>
      </c>
      <c r="BZ300" s="258">
        <v>3.6055238246917725</v>
      </c>
      <c r="CA300" s="258">
        <v>317.28591918945312</v>
      </c>
      <c r="CC300" s="283">
        <f t="shared" si="297"/>
        <v>17.594995498657227</v>
      </c>
      <c r="CD300" s="283">
        <f t="shared" si="298"/>
        <v>55.542839050292969</v>
      </c>
      <c r="CF300" s="283">
        <f t="shared" si="325"/>
        <v>24.907783201305907</v>
      </c>
      <c r="CG300" s="272">
        <f t="shared" si="299"/>
        <v>25.194925085994164</v>
      </c>
      <c r="CH300" s="283">
        <f t="shared" si="326"/>
        <v>18.186379705854758</v>
      </c>
      <c r="CI300" s="272">
        <f t="shared" si="300"/>
        <v>56.645393046102555</v>
      </c>
      <c r="CJ300" s="283">
        <f t="shared" si="327"/>
        <v>0.10677405039200528</v>
      </c>
      <c r="CK300" s="283">
        <f t="shared" si="328"/>
        <v>18.082809449847701</v>
      </c>
      <c r="CL300" s="283">
        <f t="shared" si="329"/>
        <v>1.9381458165020742</v>
      </c>
      <c r="CM300" s="283">
        <f t="shared" si="330"/>
        <v>23.879346032256301</v>
      </c>
      <c r="CN300" s="283">
        <f t="shared" si="331"/>
        <v>1.9381458165020742</v>
      </c>
      <c r="CO300" s="283">
        <f t="shared" si="301"/>
        <v>161.64716746807477</v>
      </c>
      <c r="CP300" s="268">
        <f t="shared" si="302"/>
        <v>268</v>
      </c>
      <c r="CQ300" s="283">
        <f t="shared" si="332"/>
        <v>42.964716746807476</v>
      </c>
      <c r="CR300" s="283">
        <f t="shared" si="333"/>
        <v>27.588964392098234</v>
      </c>
      <c r="CS300" s="283">
        <f t="shared" si="334"/>
        <v>1.525833689744446</v>
      </c>
      <c r="CT300" s="283">
        <f t="shared" si="335"/>
        <v>139.36568415844954</v>
      </c>
      <c r="CU300" s="283">
        <f t="shared" si="303"/>
        <v>22.28148330962523</v>
      </c>
      <c r="CV300" s="283">
        <f t="shared" si="336"/>
        <v>29.028148330962523</v>
      </c>
      <c r="CW300" s="283">
        <f t="shared" si="337"/>
        <v>18.159162169256888</v>
      </c>
      <c r="CX300" s="283">
        <f t="shared" si="338"/>
        <v>0.99460349695504269</v>
      </c>
      <c r="CZ300" s="283">
        <f t="shared" si="304"/>
        <v>10688</v>
      </c>
      <c r="DA300" s="283">
        <f t="shared" si="305"/>
        <v>1.2057437077067398E+22</v>
      </c>
      <c r="DB300" s="283">
        <f t="shared" si="306"/>
        <v>1.1201379797499361E+22</v>
      </c>
      <c r="DC300" s="286">
        <f t="shared" si="339"/>
        <v>1.1281284690369946E+18</v>
      </c>
      <c r="DD300" s="286">
        <f t="shared" si="307"/>
        <v>1.0480332894366917E+18</v>
      </c>
      <c r="DE300" s="282">
        <f t="shared" si="340"/>
        <v>6.6150340632713193E-5</v>
      </c>
      <c r="DF300" s="282">
        <f t="shared" si="308"/>
        <v>5.7738811879752495E-5</v>
      </c>
      <c r="DG300" s="283">
        <f t="shared" si="341"/>
        <v>41.115829596818472</v>
      </c>
      <c r="DH300" s="283">
        <f t="shared" si="342"/>
        <v>8.7804544091461652E-5</v>
      </c>
      <c r="DL300" s="258">
        <v>38.875595092773437</v>
      </c>
      <c r="DM300" s="258">
        <v>12.207217216491699</v>
      </c>
      <c r="DN300" s="258">
        <v>5664</v>
      </c>
      <c r="DO300" s="258">
        <v>1.7437627373504101E+22</v>
      </c>
      <c r="DP300" s="258">
        <v>8.2025852060428392E+21</v>
      </c>
    </row>
    <row r="301" spans="3:120" x14ac:dyDescent="0.25">
      <c r="C301" s="50">
        <f t="shared" si="309"/>
        <v>269</v>
      </c>
      <c r="D301" s="51">
        <v>5.8368601616214413</v>
      </c>
      <c r="E301" s="260">
        <f t="shared" si="310"/>
        <v>15.323585773814465</v>
      </c>
      <c r="F301" s="265">
        <f t="shared" si="311"/>
        <v>12.259885254254979</v>
      </c>
      <c r="G301" s="265">
        <f t="shared" si="312"/>
        <v>-2.4363326915840732E-3</v>
      </c>
      <c r="H301" s="50">
        <v>17.554954528808594</v>
      </c>
      <c r="I301" s="216">
        <v>56.254928588867188</v>
      </c>
      <c r="J301" s="50">
        <v>10752</v>
      </c>
      <c r="K301" s="46">
        <v>6</v>
      </c>
      <c r="L301" s="46">
        <v>1.2086260554493931E+22</v>
      </c>
      <c r="M301" s="46">
        <v>1.1259603221900958E+22</v>
      </c>
      <c r="N301" s="46">
        <v>168</v>
      </c>
      <c r="O301" s="46">
        <v>64</v>
      </c>
      <c r="P301" s="46">
        <v>0.2816334004761033</v>
      </c>
      <c r="Q301" s="46">
        <v>0.44350851492400661</v>
      </c>
      <c r="R301" s="46">
        <v>0.3320177980870046</v>
      </c>
      <c r="S301" s="51"/>
      <c r="T301" s="315">
        <f t="shared" si="313"/>
        <v>57.583946915356208</v>
      </c>
      <c r="U301" s="315">
        <f t="shared" si="343"/>
        <v>7.8710966918272618E-2</v>
      </c>
      <c r="V301" s="350">
        <f t="shared" si="314"/>
        <v>4.3655971055943589E-6</v>
      </c>
      <c r="W301" s="350">
        <f t="shared" si="292"/>
        <v>6.8748219699281772E-6</v>
      </c>
      <c r="X301" s="350">
        <f t="shared" si="315"/>
        <v>8.1438083969713454E-6</v>
      </c>
      <c r="Y301" s="360">
        <f t="shared" si="316"/>
        <v>57.251929117269206</v>
      </c>
      <c r="Z301" s="350">
        <f t="shared" si="317"/>
        <v>4.4053618291538539E-6</v>
      </c>
      <c r="AA301" s="350">
        <f t="shared" si="318"/>
        <v>6.849408905943286E-6</v>
      </c>
      <c r="AB301" s="350">
        <f t="shared" si="319"/>
        <v>4.4053618291538539E-6</v>
      </c>
      <c r="AC301" s="350">
        <f t="shared" si="320"/>
        <v>6.849408905943286E-6</v>
      </c>
      <c r="AD301" s="354">
        <f t="shared" si="293"/>
        <v>57.251929117269206</v>
      </c>
      <c r="AE301" s="354" t="str">
        <f t="shared" si="345"/>
        <v/>
      </c>
      <c r="AF301" s="354" t="str">
        <f t="shared" si="345"/>
        <v/>
      </c>
      <c r="AG301" s="354">
        <f t="shared" si="345"/>
        <v>57.251929117269206</v>
      </c>
      <c r="AH301" s="354" t="str">
        <f t="shared" si="345"/>
        <v/>
      </c>
      <c r="AI301" s="348">
        <f t="shared" si="344"/>
        <v>7.319797842022524E-2</v>
      </c>
      <c r="AJ301" s="355">
        <f t="shared" si="321"/>
        <v>8.1438083969713454E-6</v>
      </c>
      <c r="AK301" s="359">
        <f t="shared" si="322"/>
        <v>277.04356860120379</v>
      </c>
      <c r="AL301" s="355">
        <f t="shared" si="323"/>
        <v>0.80435686012037877</v>
      </c>
      <c r="AM301" s="335">
        <f t="shared" si="324"/>
        <v>-22.915088102809548</v>
      </c>
      <c r="AN301" s="351">
        <f t="shared" si="294"/>
        <v>-1.6992845593495154</v>
      </c>
      <c r="AQ301" s="266">
        <f t="shared" si="295"/>
        <v>24.887994177692924</v>
      </c>
      <c r="AR301" s="283">
        <f t="shared" si="296"/>
        <v>16.224091052854824</v>
      </c>
      <c r="BL301" s="258">
        <v>0.41350841522216797</v>
      </c>
      <c r="BM301" s="260">
        <v>27.692220687866211</v>
      </c>
      <c r="BN301">
        <v>4.6017122268676758</v>
      </c>
      <c r="BO301" s="258">
        <v>1.5240087509155273</v>
      </c>
      <c r="BP301" s="258">
        <v>130.14173889160156</v>
      </c>
      <c r="BQ301" s="260">
        <v>47.726558685302734</v>
      </c>
      <c r="BR301" s="258">
        <v>15.630837440490723</v>
      </c>
      <c r="BT301" s="258">
        <v>38.863872528076172</v>
      </c>
      <c r="BU301" s="258">
        <v>27.974872589111328</v>
      </c>
      <c r="BV301" s="258">
        <v>3.7279622554779053</v>
      </c>
      <c r="BW301" s="258">
        <v>120.54627227783203</v>
      </c>
      <c r="BX301" s="258">
        <v>41.561180114746094</v>
      </c>
      <c r="BY301" s="258">
        <v>26.957605361938477</v>
      </c>
      <c r="BZ301" s="258">
        <v>3.6152894496917725</v>
      </c>
      <c r="CA301" s="258">
        <v>312.1995849609375</v>
      </c>
      <c r="CC301" s="283">
        <f t="shared" si="297"/>
        <v>17.554954528808594</v>
      </c>
      <c r="CD301" s="283">
        <f t="shared" si="298"/>
        <v>56.254928588867188</v>
      </c>
      <c r="CF301" s="283">
        <f t="shared" si="325"/>
        <v>24.887994177692924</v>
      </c>
      <c r="CG301" s="272">
        <f t="shared" si="299"/>
        <v>25.186110780215046</v>
      </c>
      <c r="CH301" s="283">
        <f t="shared" si="326"/>
        <v>18.167933811330183</v>
      </c>
      <c r="CI301" s="272">
        <f t="shared" si="300"/>
        <v>57.012880441065505</v>
      </c>
      <c r="CJ301" s="283">
        <f t="shared" si="327"/>
        <v>0.10746674781218675</v>
      </c>
      <c r="CK301" s="283">
        <f t="shared" si="328"/>
        <v>18.063123082771643</v>
      </c>
      <c r="CL301" s="283">
        <f t="shared" si="329"/>
        <v>1.948692759137967</v>
      </c>
      <c r="CM301" s="283">
        <f t="shared" si="330"/>
        <v>23.859659665180242</v>
      </c>
      <c r="CN301" s="283">
        <f t="shared" si="331"/>
        <v>1.948692759137967</v>
      </c>
      <c r="CO301" s="283">
        <f t="shared" si="301"/>
        <v>163.32975838821324</v>
      </c>
      <c r="CP301" s="268">
        <f t="shared" si="302"/>
        <v>269</v>
      </c>
      <c r="CQ301" s="283">
        <f t="shared" si="332"/>
        <v>43.232975838821325</v>
      </c>
      <c r="CR301" s="283">
        <f t="shared" si="333"/>
        <v>27.582158302922188</v>
      </c>
      <c r="CS301" s="283">
        <f t="shared" si="334"/>
        <v>1.5273828679611519</v>
      </c>
      <c r="CT301" s="283">
        <f t="shared" si="335"/>
        <v>140.83347400514748</v>
      </c>
      <c r="CU301" s="283">
        <f t="shared" si="303"/>
        <v>22.496284383065813</v>
      </c>
      <c r="CV301" s="283">
        <f t="shared" si="336"/>
        <v>29.149628438306578</v>
      </c>
      <c r="CW301" s="283">
        <f t="shared" si="337"/>
        <v>18.140515887169773</v>
      </c>
      <c r="CX301" s="283">
        <f t="shared" si="338"/>
        <v>0.9977486257648428</v>
      </c>
      <c r="CZ301" s="283">
        <f t="shared" si="304"/>
        <v>10752</v>
      </c>
      <c r="DA301" s="283">
        <f t="shared" si="305"/>
        <v>1.2086260554493931E+22</v>
      </c>
      <c r="DB301" s="283">
        <f t="shared" si="306"/>
        <v>1.1259603221900958E+22</v>
      </c>
      <c r="DC301" s="286">
        <f t="shared" si="339"/>
        <v>1.1240941735950456E+18</v>
      </c>
      <c r="DD301" s="286">
        <f t="shared" si="307"/>
        <v>1.0472101210845385E+18</v>
      </c>
      <c r="DE301" s="282">
        <f t="shared" si="340"/>
        <v>6.5934530831761437E-5</v>
      </c>
      <c r="DF301" s="282">
        <f t="shared" si="308"/>
        <v>5.769477747503816E-5</v>
      </c>
      <c r="DG301" s="283">
        <f t="shared" si="341"/>
        <v>41.18694048621434</v>
      </c>
      <c r="DH301" s="283">
        <f t="shared" si="342"/>
        <v>8.7613068111433421E-5</v>
      </c>
      <c r="DL301" s="258">
        <v>38.772075653076172</v>
      </c>
      <c r="DM301" s="258">
        <v>11.800310134887695</v>
      </c>
      <c r="DN301" s="258">
        <v>5664</v>
      </c>
      <c r="DO301" s="258">
        <v>1.7396698035558422E+22</v>
      </c>
      <c r="DP301" s="258">
        <v>8.1691499722280607E+21</v>
      </c>
    </row>
    <row r="302" spans="3:120" x14ac:dyDescent="0.25">
      <c r="C302" s="50">
        <f t="shared" si="309"/>
        <v>270</v>
      </c>
      <c r="D302" s="51">
        <v>6.3611425711693412</v>
      </c>
      <c r="E302" s="260">
        <f t="shared" si="310"/>
        <v>16.070702589028652</v>
      </c>
      <c r="F302" s="265">
        <f t="shared" si="311"/>
        <v>12.257334761668407</v>
      </c>
      <c r="G302" s="265">
        <f t="shared" si="312"/>
        <v>-2.6649160753892875E-3</v>
      </c>
      <c r="H302" s="50">
        <v>17.632104873657227</v>
      </c>
      <c r="I302" s="216">
        <v>56.661834716796875</v>
      </c>
      <c r="J302" s="50">
        <v>10304</v>
      </c>
      <c r="K302" s="46">
        <v>6</v>
      </c>
      <c r="L302" s="46">
        <v>1.1625661385217931E+22</v>
      </c>
      <c r="M302" s="46">
        <v>1.084627455560447E+22</v>
      </c>
      <c r="N302" s="46">
        <v>161</v>
      </c>
      <c r="O302" s="46">
        <v>64</v>
      </c>
      <c r="P302" s="46">
        <v>0.27076847952145516</v>
      </c>
      <c r="Q302" s="46">
        <v>0.42678386131966062</v>
      </c>
      <c r="R302" s="46">
        <v>0.29201054732197396</v>
      </c>
      <c r="S302" s="51"/>
      <c r="T302" s="315">
        <f t="shared" si="313"/>
        <v>57.607350279418476</v>
      </c>
      <c r="U302" s="315">
        <f t="shared" si="343"/>
        <v>2.3403364062268395E-2</v>
      </c>
      <c r="V302" s="350">
        <f t="shared" si="314"/>
        <v>4.3796661413278853E-6</v>
      </c>
      <c r="W302" s="350">
        <f t="shared" si="292"/>
        <v>6.9032068665835375E-6</v>
      </c>
      <c r="X302" s="350">
        <f t="shared" si="315"/>
        <v>8.1753128718318788E-6</v>
      </c>
      <c r="Y302" s="360">
        <f t="shared" si="316"/>
        <v>57.315339732096504</v>
      </c>
      <c r="Z302" s="350">
        <f t="shared" si="317"/>
        <v>4.4147916166185489E-6</v>
      </c>
      <c r="AA302" s="350">
        <f t="shared" si="318"/>
        <v>6.8807961410126501E-6</v>
      </c>
      <c r="AB302" s="350">
        <f t="shared" si="319"/>
        <v>4.4147916166185489E-6</v>
      </c>
      <c r="AC302" s="350">
        <f t="shared" si="320"/>
        <v>6.8807961410126501E-6</v>
      </c>
      <c r="AD302" s="354">
        <f t="shared" si="293"/>
        <v>57.315339732096497</v>
      </c>
      <c r="AE302" s="354" t="str">
        <f t="shared" si="345"/>
        <v/>
      </c>
      <c r="AF302" s="354" t="str">
        <f t="shared" si="345"/>
        <v/>
      </c>
      <c r="AG302" s="354">
        <f t="shared" si="345"/>
        <v>57.315339732096497</v>
      </c>
      <c r="AH302" s="354" t="str">
        <f t="shared" si="345"/>
        <v/>
      </c>
      <c r="AI302" s="348">
        <f t="shared" si="344"/>
        <v>6.3410614827290601E-2</v>
      </c>
      <c r="AJ302" s="355">
        <f t="shared" si="321"/>
        <v>8.1753128718318788E-6</v>
      </c>
      <c r="AK302" s="359">
        <f t="shared" si="322"/>
        <v>279.19746164266598</v>
      </c>
      <c r="AL302" s="355">
        <f t="shared" si="323"/>
        <v>0.9197461642665985</v>
      </c>
      <c r="AM302" s="335">
        <f t="shared" si="324"/>
        <v>-22.881551403475303</v>
      </c>
      <c r="AN302" s="351">
        <f t="shared" si="294"/>
        <v>-1.6657478600152678</v>
      </c>
      <c r="AQ302" s="266">
        <f t="shared" si="295"/>
        <v>24.926083206223272</v>
      </c>
      <c r="AR302" s="283">
        <f t="shared" si="296"/>
        <v>16.293476112597936</v>
      </c>
      <c r="BL302" s="258">
        <v>1.4933922290802002</v>
      </c>
      <c r="BM302" s="260">
        <v>18.691452026367188</v>
      </c>
      <c r="BN302">
        <v>4.3572711944580078</v>
      </c>
      <c r="BO302" s="258">
        <v>1.7136750221252441</v>
      </c>
      <c r="BP302" s="258">
        <v>126.22795867919922</v>
      </c>
      <c r="BQ302" s="260">
        <v>30.485511779785156</v>
      </c>
      <c r="BR302" s="258">
        <v>14.152701377868652</v>
      </c>
      <c r="BT302" s="258">
        <v>38.736919403076172</v>
      </c>
      <c r="BU302" s="258">
        <v>27.466239929199219</v>
      </c>
      <c r="BV302" s="258">
        <v>3.7816739082336426</v>
      </c>
      <c r="BW302" s="258">
        <v>121.05490875244141</v>
      </c>
      <c r="BX302" s="258">
        <v>41.432273864746094</v>
      </c>
      <c r="BY302" s="258">
        <v>27.059331893920898</v>
      </c>
      <c r="BZ302" s="258">
        <v>3.5701227188110352</v>
      </c>
      <c r="CA302" s="258">
        <v>319.72738647460938</v>
      </c>
      <c r="CC302" s="283">
        <f t="shared" si="297"/>
        <v>17.632104873657227</v>
      </c>
      <c r="CD302" s="283">
        <f t="shared" si="298"/>
        <v>56.661834716796875</v>
      </c>
      <c r="CF302" s="283">
        <f t="shared" si="325"/>
        <v>24.926083206223272</v>
      </c>
      <c r="CG302" s="272">
        <f t="shared" si="299"/>
        <v>25.17700690978733</v>
      </c>
      <c r="CH302" s="283">
        <f t="shared" si="326"/>
        <v>18.148901579328008</v>
      </c>
      <c r="CI302" s="272">
        <f t="shared" si="300"/>
        <v>57.378832191079965</v>
      </c>
      <c r="CJ302" s="283">
        <f t="shared" si="327"/>
        <v>0.10815655060983501</v>
      </c>
      <c r="CK302" s="283">
        <f t="shared" si="328"/>
        <v>18.042853549214641</v>
      </c>
      <c r="CL302" s="283">
        <f t="shared" si="329"/>
        <v>1.9590978377118515</v>
      </c>
      <c r="CM302" s="283">
        <f t="shared" si="330"/>
        <v>23.83939013162324</v>
      </c>
      <c r="CN302" s="283">
        <f t="shared" si="331"/>
        <v>1.9590978377118515</v>
      </c>
      <c r="CO302" s="283">
        <f t="shared" si="301"/>
        <v>164.99579316429282</v>
      </c>
      <c r="CP302" s="268">
        <f t="shared" si="302"/>
        <v>270</v>
      </c>
      <c r="CQ302" s="283">
        <f t="shared" si="332"/>
        <v>43.499579316429283</v>
      </c>
      <c r="CR302" s="283">
        <f t="shared" si="333"/>
        <v>27.575133834381816</v>
      </c>
      <c r="CS302" s="283">
        <f t="shared" si="334"/>
        <v>1.5289845905211714</v>
      </c>
      <c r="CT302" s="283">
        <f t="shared" si="335"/>
        <v>142.28943154752704</v>
      </c>
      <c r="CU302" s="283">
        <f t="shared" si="303"/>
        <v>22.706361616765776</v>
      </c>
      <c r="CV302" s="283">
        <f t="shared" si="336"/>
        <v>29.270636161676578</v>
      </c>
      <c r="CW302" s="283">
        <f t="shared" si="337"/>
        <v>18.121284563783433</v>
      </c>
      <c r="CX302" s="283">
        <f t="shared" si="338"/>
        <v>1.0008367971447405</v>
      </c>
      <c r="CZ302" s="283">
        <f t="shared" si="304"/>
        <v>10304</v>
      </c>
      <c r="DA302" s="283">
        <f t="shared" si="305"/>
        <v>1.1625661385217931E+22</v>
      </c>
      <c r="DB302" s="283">
        <f t="shared" si="306"/>
        <v>1.084627455560447E+22</v>
      </c>
      <c r="DC302" s="286">
        <f t="shared" si="339"/>
        <v>1.1282668269815539E+18</v>
      </c>
      <c r="DD302" s="286">
        <f t="shared" si="307"/>
        <v>1.0526275772131667E+18</v>
      </c>
      <c r="DE302" s="282">
        <f t="shared" si="340"/>
        <v>6.6157741925183003E-5</v>
      </c>
      <c r="DF302" s="282">
        <f t="shared" si="308"/>
        <v>5.7984577799681553E-5</v>
      </c>
      <c r="DG302" s="283">
        <f t="shared" si="341"/>
        <v>41.23325096235768</v>
      </c>
      <c r="DH302" s="283">
        <f t="shared" si="342"/>
        <v>8.7971916423631698E-5</v>
      </c>
      <c r="DL302" s="258">
        <v>38.674419403076172</v>
      </c>
      <c r="DM302" s="258">
        <v>12.715851783752441</v>
      </c>
      <c r="DN302" s="258">
        <v>5664</v>
      </c>
      <c r="DO302" s="258">
        <v>1.7337321672059763E+22</v>
      </c>
      <c r="DP302" s="258">
        <v>8.1775087806817554E+21</v>
      </c>
    </row>
    <row r="303" spans="3:120" x14ac:dyDescent="0.25">
      <c r="C303" s="50">
        <f t="shared" si="309"/>
        <v>271</v>
      </c>
      <c r="D303" s="51">
        <v>5.4477015165299756</v>
      </c>
      <c r="E303" s="260">
        <f t="shared" si="310"/>
        <v>14.724266085013962</v>
      </c>
      <c r="F303" s="265">
        <f t="shared" si="311"/>
        <v>12.254554910119456</v>
      </c>
      <c r="G303" s="265">
        <f t="shared" si="312"/>
        <v>-2.8950354002512868E-3</v>
      </c>
      <c r="H303" s="50">
        <v>17.623804092407227</v>
      </c>
      <c r="I303" s="216">
        <v>62.460262298583984</v>
      </c>
      <c r="J303" s="50">
        <v>9792</v>
      </c>
      <c r="K303" s="46">
        <v>6</v>
      </c>
      <c r="L303" s="46">
        <v>1.1653331923547403E+22</v>
      </c>
      <c r="M303" s="46">
        <v>1.0407581229172635E+22</v>
      </c>
      <c r="N303" s="46">
        <v>153</v>
      </c>
      <c r="O303" s="46">
        <v>64</v>
      </c>
      <c r="P303" s="46">
        <v>0.25227369834584629</v>
      </c>
      <c r="Q303" s="46">
        <v>0.40737349691753649</v>
      </c>
      <c r="R303" s="46">
        <v>0.24224131422285711</v>
      </c>
      <c r="S303" s="51"/>
      <c r="T303" s="315">
        <f t="shared" si="313"/>
        <v>58.231358879151195</v>
      </c>
      <c r="U303" s="315">
        <f t="shared" si="343"/>
        <v>0.62400859973271849</v>
      </c>
      <c r="V303" s="350">
        <f t="shared" si="314"/>
        <v>4.2938742229344751E-6</v>
      </c>
      <c r="W303" s="350">
        <f t="shared" si="292"/>
        <v>6.9337809252031674E-6</v>
      </c>
      <c r="X303" s="350">
        <f t="shared" si="315"/>
        <v>8.1556528715420718E-6</v>
      </c>
      <c r="Y303" s="360">
        <f t="shared" si="316"/>
        <v>57.989117564928335</v>
      </c>
      <c r="Z303" s="350">
        <f t="shared" si="317"/>
        <v>4.3231511501350742E-6</v>
      </c>
      <c r="AA303" s="350">
        <f t="shared" si="318"/>
        <v>6.9155649005831928E-6</v>
      </c>
      <c r="AB303" s="350">
        <f t="shared" si="319"/>
        <v>4.3231511501350742E-6</v>
      </c>
      <c r="AC303" s="350">
        <f t="shared" si="320"/>
        <v>6.9155649005831928E-6</v>
      </c>
      <c r="AD303" s="354">
        <f t="shared" si="293"/>
        <v>57.989117564928328</v>
      </c>
      <c r="AE303" s="354" t="str">
        <f t="shared" si="345"/>
        <v/>
      </c>
      <c r="AF303" s="354" t="str">
        <f t="shared" si="345"/>
        <v/>
      </c>
      <c r="AG303" s="354">
        <f t="shared" si="345"/>
        <v>57.989117564928328</v>
      </c>
      <c r="AH303" s="354" t="str">
        <f t="shared" si="345"/>
        <v/>
      </c>
      <c r="AI303" s="348">
        <f t="shared" si="344"/>
        <v>0.67377783283183135</v>
      </c>
      <c r="AJ303" s="355">
        <f t="shared" si="321"/>
        <v>8.1556528715420718E-6</v>
      </c>
      <c r="AK303" s="359">
        <f t="shared" si="322"/>
        <v>302.08393561205844</v>
      </c>
      <c r="AL303" s="355">
        <f t="shared" si="323"/>
        <v>3.108393561205844</v>
      </c>
      <c r="AM303" s="335">
        <f t="shared" si="324"/>
        <v>-22.902464395147515</v>
      </c>
      <c r="AN303" s="351">
        <f t="shared" si="294"/>
        <v>-1.6866608516874813</v>
      </c>
      <c r="AQ303" s="266">
        <f t="shared" si="295"/>
        <v>24.921993130358324</v>
      </c>
      <c r="AR303" s="283">
        <f t="shared" si="296"/>
        <v>21.754382626198471</v>
      </c>
      <c r="BL303" s="258">
        <v>0.72480893135070801</v>
      </c>
      <c r="BM303" s="260">
        <v>34.772365570068359</v>
      </c>
      <c r="BN303">
        <v>4.8012785911560059</v>
      </c>
      <c r="BO303" s="258">
        <v>1.9147261381149292</v>
      </c>
      <c r="BP303" s="258">
        <v>123.40470123291016</v>
      </c>
      <c r="BQ303" s="260">
        <v>27.439456939697266</v>
      </c>
      <c r="BR303" s="258">
        <v>12.614160537719727</v>
      </c>
      <c r="BT303" s="258">
        <v>38.580665588378906</v>
      </c>
      <c r="BU303" s="258">
        <v>28.280054092407227</v>
      </c>
      <c r="BV303" s="258">
        <v>3.7242999076843262</v>
      </c>
      <c r="BW303" s="258">
        <v>120.44454956054687</v>
      </c>
      <c r="BX303" s="258">
        <v>41.330707550048828</v>
      </c>
      <c r="BY303" s="258">
        <v>27.466239929199219</v>
      </c>
      <c r="BZ303" s="258">
        <v>3.6167542934417725</v>
      </c>
      <c r="CA303" s="258">
        <v>318.71011352539062</v>
      </c>
      <c r="CC303" s="283">
        <f t="shared" si="297"/>
        <v>17.623804092407227</v>
      </c>
      <c r="CD303" s="283">
        <f t="shared" si="298"/>
        <v>62.460262298583984</v>
      </c>
      <c r="CF303" s="283">
        <f t="shared" si="325"/>
        <v>24.921993130358324</v>
      </c>
      <c r="CG303" s="272">
        <f t="shared" si="299"/>
        <v>25.167611736090961</v>
      </c>
      <c r="CH303" s="283">
        <f t="shared" si="326"/>
        <v>18.129281263495784</v>
      </c>
      <c r="CI303" s="272">
        <f t="shared" si="300"/>
        <v>57.743250914211927</v>
      </c>
      <c r="CJ303" s="283">
        <f t="shared" si="327"/>
        <v>0.10884346371988818</v>
      </c>
      <c r="CK303" s="283">
        <f t="shared" si="328"/>
        <v>18.021999352006972</v>
      </c>
      <c r="CL303" s="283">
        <f t="shared" si="329"/>
        <v>1.9693599181458856</v>
      </c>
      <c r="CM303" s="283">
        <f t="shared" si="330"/>
        <v>23.818535934415571</v>
      </c>
      <c r="CN303" s="283">
        <f t="shared" si="331"/>
        <v>1.9693599181458856</v>
      </c>
      <c r="CO303" s="283">
        <f t="shared" si="301"/>
        <v>166.64520511603968</v>
      </c>
      <c r="CP303" s="268">
        <f t="shared" si="302"/>
        <v>271</v>
      </c>
      <c r="CQ303" s="283">
        <f t="shared" si="332"/>
        <v>43.764520511603969</v>
      </c>
      <c r="CR303" s="283">
        <f t="shared" si="333"/>
        <v>27.567889838324238</v>
      </c>
      <c r="CS303" s="283">
        <f t="shared" si="334"/>
        <v>1.5306393257604021</v>
      </c>
      <c r="CT303" s="283">
        <f t="shared" si="335"/>
        <v>143.73357198534234</v>
      </c>
      <c r="CU303" s="283">
        <f t="shared" si="303"/>
        <v>22.911633130697339</v>
      </c>
      <c r="CV303" s="283">
        <f t="shared" si="336"/>
        <v>29.391163313069736</v>
      </c>
      <c r="CW303" s="283">
        <f t="shared" si="337"/>
        <v>18.10146650422536</v>
      </c>
      <c r="CX303" s="283">
        <f t="shared" si="338"/>
        <v>1.0038672857238606</v>
      </c>
      <c r="CZ303" s="283">
        <f t="shared" si="304"/>
        <v>9792</v>
      </c>
      <c r="DA303" s="283">
        <f t="shared" si="305"/>
        <v>1.1653331923547403E+22</v>
      </c>
      <c r="DB303" s="283">
        <f t="shared" si="306"/>
        <v>1.0407581229172635E+22</v>
      </c>
      <c r="DC303" s="286">
        <f t="shared" si="339"/>
        <v>1.1900870019962627E+18</v>
      </c>
      <c r="DD303" s="286">
        <f t="shared" si="307"/>
        <v>1.0628657301034145E+18</v>
      </c>
      <c r="DE303" s="282">
        <f t="shared" si="340"/>
        <v>6.9464738117381179E-5</v>
      </c>
      <c r="DF303" s="282">
        <f t="shared" si="308"/>
        <v>5.8532255521641038E-5</v>
      </c>
      <c r="DG303" s="283">
        <f t="shared" si="341"/>
        <v>40.118099865048151</v>
      </c>
      <c r="DH303" s="283">
        <f t="shared" si="342"/>
        <v>9.0837078212407441E-5</v>
      </c>
      <c r="DL303" s="258">
        <v>38.473243713378906</v>
      </c>
      <c r="DM303" s="258">
        <v>12.207217216491699</v>
      </c>
      <c r="DN303" s="258">
        <v>5664</v>
      </c>
      <c r="DO303" s="258">
        <v>1.725603946571694E+22</v>
      </c>
      <c r="DP303" s="258">
        <v>8.119861825828689E+21</v>
      </c>
    </row>
    <row r="304" spans="3:120" x14ac:dyDescent="0.25">
      <c r="C304" s="50">
        <f t="shared" si="309"/>
        <v>272</v>
      </c>
      <c r="D304" s="51">
        <v>4.8920881663709377</v>
      </c>
      <c r="E304" s="260">
        <f t="shared" si="310"/>
        <v>13.789885507854656</v>
      </c>
      <c r="F304" s="265">
        <f t="shared" si="311"/>
        <v>12.251544209380386</v>
      </c>
      <c r="G304" s="265">
        <f t="shared" si="312"/>
        <v>-3.1265991752427924E-3</v>
      </c>
      <c r="H304" s="50">
        <v>17.456809997558594</v>
      </c>
      <c r="I304" s="216">
        <v>61.036087036132813</v>
      </c>
      <c r="J304" s="50">
        <v>9792</v>
      </c>
      <c r="K304" s="46">
        <v>6</v>
      </c>
      <c r="L304" s="46">
        <v>1.0854345129283899E+22</v>
      </c>
      <c r="M304" s="46">
        <v>1.0294016728112092E+22</v>
      </c>
      <c r="N304" s="46">
        <v>153</v>
      </c>
      <c r="O304" s="46">
        <v>64</v>
      </c>
      <c r="P304" s="46">
        <v>0.25129707623756331</v>
      </c>
      <c r="Q304" s="46">
        <v>0.40334493072086919</v>
      </c>
      <c r="R304" s="46">
        <v>0.24224131422285711</v>
      </c>
      <c r="S304" s="51"/>
      <c r="T304" s="315">
        <f t="shared" si="313"/>
        <v>58.075744609682644</v>
      </c>
      <c r="U304" s="315">
        <f t="shared" si="343"/>
        <v>-0.1556142694685505</v>
      </c>
      <c r="V304" s="350">
        <f t="shared" si="314"/>
        <v>4.2772514337820554E-6</v>
      </c>
      <c r="W304" s="350">
        <f t="shared" si="292"/>
        <v>6.8652119199494355E-6</v>
      </c>
      <c r="X304" s="350">
        <f t="shared" si="315"/>
        <v>8.0886348992649227E-6</v>
      </c>
      <c r="Y304" s="360">
        <f t="shared" si="316"/>
        <v>57.833503295459785</v>
      </c>
      <c r="Z304" s="350">
        <f t="shared" si="317"/>
        <v>4.3062386069326875E-6</v>
      </c>
      <c r="AA304" s="350">
        <f t="shared" si="318"/>
        <v>6.8470667875937133E-6</v>
      </c>
      <c r="AB304" s="350">
        <f t="shared" si="319"/>
        <v>4.3062386069326875E-6</v>
      </c>
      <c r="AC304" s="350">
        <f t="shared" si="320"/>
        <v>6.8470667875937133E-6</v>
      </c>
      <c r="AD304" s="354">
        <f t="shared" si="293"/>
        <v>57.833503295459785</v>
      </c>
      <c r="AE304" s="354" t="str">
        <f t="shared" si="345"/>
        <v/>
      </c>
      <c r="AF304" s="354" t="str">
        <f t="shared" si="345"/>
        <v/>
      </c>
      <c r="AG304" s="354">
        <f t="shared" si="345"/>
        <v>57.833503295459785</v>
      </c>
      <c r="AH304" s="354" t="str">
        <f t="shared" si="345"/>
        <v/>
      </c>
      <c r="AI304" s="348">
        <f t="shared" si="344"/>
        <v>-0.1556142694685434</v>
      </c>
      <c r="AJ304" s="355">
        <f t="shared" si="321"/>
        <v>8.0886348992649227E-6</v>
      </c>
      <c r="AK304" s="359">
        <f t="shared" si="322"/>
        <v>296.79812513579304</v>
      </c>
      <c r="AL304" s="355">
        <f t="shared" si="323"/>
        <v>2.4798125135793043</v>
      </c>
      <c r="AM304" s="335">
        <f t="shared" si="324"/>
        <v>-22.974134390395804</v>
      </c>
      <c r="AN304" s="351">
        <f t="shared" si="294"/>
        <v>-1.758330846935769</v>
      </c>
      <c r="AQ304" s="266">
        <f t="shared" si="295"/>
        <v>24.83929770029857</v>
      </c>
      <c r="AR304" s="283">
        <f t="shared" si="296"/>
        <v>19.992686295560723</v>
      </c>
      <c r="BL304" s="258">
        <v>1.0707491636276245</v>
      </c>
      <c r="BM304" s="260">
        <v>21.911108016967773</v>
      </c>
      <c r="BN304">
        <v>2.027477502822876</v>
      </c>
      <c r="BO304" s="258">
        <v>2.1732831001281738</v>
      </c>
      <c r="BP304" s="258">
        <v>121.16820526123047</v>
      </c>
      <c r="BQ304" s="260">
        <v>25.087848663330078</v>
      </c>
      <c r="BR304" s="258">
        <v>20.929861068725586</v>
      </c>
      <c r="BT304" s="258">
        <v>38.389259338378906</v>
      </c>
      <c r="BU304" s="258">
        <v>28.48350715637207</v>
      </c>
      <c r="BV304" s="258">
        <v>3.7318685054779053</v>
      </c>
      <c r="BW304" s="258">
        <v>122.47908020019531</v>
      </c>
      <c r="BX304" s="258">
        <v>41.287738800048828</v>
      </c>
      <c r="BY304" s="258">
        <v>27.873146057128906</v>
      </c>
      <c r="BZ304" s="258">
        <v>3.6406805515289307</v>
      </c>
      <c r="CA304" s="258">
        <v>322.37228393554687</v>
      </c>
      <c r="CC304" s="283">
        <f t="shared" si="297"/>
        <v>17.456809997558594</v>
      </c>
      <c r="CD304" s="283">
        <f t="shared" si="298"/>
        <v>61.036087036132813</v>
      </c>
      <c r="CF304" s="283">
        <f t="shared" si="325"/>
        <v>24.83929770029857</v>
      </c>
      <c r="CG304" s="272">
        <f t="shared" si="299"/>
        <v>25.157923625182445</v>
      </c>
      <c r="CH304" s="283">
        <f t="shared" si="326"/>
        <v>18.109071408313536</v>
      </c>
      <c r="CI304" s="272">
        <f t="shared" si="300"/>
        <v>58.106139313292061</v>
      </c>
      <c r="CJ304" s="283">
        <f t="shared" si="327"/>
        <v>0.10952749223706204</v>
      </c>
      <c r="CK304" s="283">
        <f t="shared" si="328"/>
        <v>18.000559282703634</v>
      </c>
      <c r="CL304" s="283">
        <f t="shared" si="329"/>
        <v>1.9794779062345769</v>
      </c>
      <c r="CM304" s="283">
        <f t="shared" si="330"/>
        <v>23.797095865112233</v>
      </c>
      <c r="CN304" s="283">
        <f t="shared" si="331"/>
        <v>1.9794779062345769</v>
      </c>
      <c r="CO304" s="283">
        <f t="shared" si="301"/>
        <v>168.27792913171419</v>
      </c>
      <c r="CP304" s="268">
        <f t="shared" si="302"/>
        <v>272</v>
      </c>
      <c r="CQ304" s="283">
        <f t="shared" si="332"/>
        <v>44.027792913171417</v>
      </c>
      <c r="CR304" s="283">
        <f t="shared" si="333"/>
        <v>27.560425252738987</v>
      </c>
      <c r="CS304" s="283">
        <f t="shared" si="334"/>
        <v>1.5323475303619738</v>
      </c>
      <c r="CT304" s="283">
        <f t="shared" si="335"/>
        <v>145.16591132419353</v>
      </c>
      <c r="CU304" s="283">
        <f t="shared" si="303"/>
        <v>23.112017807520658</v>
      </c>
      <c r="CV304" s="283">
        <f t="shared" si="336"/>
        <v>29.511201780752064</v>
      </c>
      <c r="CW304" s="283">
        <f t="shared" si="337"/>
        <v>18.08106030405111</v>
      </c>
      <c r="CX304" s="283">
        <f t="shared" si="338"/>
        <v>1.0068393877207416</v>
      </c>
      <c r="CZ304" s="283">
        <f t="shared" si="304"/>
        <v>9792</v>
      </c>
      <c r="DA304" s="283">
        <f t="shared" si="305"/>
        <v>1.0854345129283899E+22</v>
      </c>
      <c r="DB304" s="283">
        <f t="shared" si="306"/>
        <v>1.0294016728112092E+22</v>
      </c>
      <c r="DC304" s="286">
        <f t="shared" si="339"/>
        <v>1.1084911283990911E+18</v>
      </c>
      <c r="DD304" s="286">
        <f t="shared" si="307"/>
        <v>1.0512680482140617E+18</v>
      </c>
      <c r="DE304" s="282">
        <f t="shared" si="340"/>
        <v>6.5099864623886086E-5</v>
      </c>
      <c r="DF304" s="282">
        <f t="shared" si="308"/>
        <v>5.7911851424802259E-5</v>
      </c>
      <c r="DG304" s="283">
        <f t="shared" si="341"/>
        <v>41.655806070064017</v>
      </c>
      <c r="DH304" s="283">
        <f t="shared" si="342"/>
        <v>8.7130791971017142E-5</v>
      </c>
      <c r="DL304" s="258">
        <v>38.315036773681641</v>
      </c>
      <c r="DM304" s="258">
        <v>12.512397766113281</v>
      </c>
      <c r="DN304" s="258">
        <v>6176</v>
      </c>
      <c r="DO304" s="258">
        <v>1.873641326634369E+22</v>
      </c>
      <c r="DP304" s="258">
        <v>8.8240193793588965E+21</v>
      </c>
    </row>
    <row r="305" spans="3:120" x14ac:dyDescent="0.25">
      <c r="C305" s="50">
        <f t="shared" si="309"/>
        <v>273</v>
      </c>
      <c r="D305" s="51">
        <v>4.5707076122342674</v>
      </c>
      <c r="E305" s="260">
        <f t="shared" si="310"/>
        <v>13.199668807958247</v>
      </c>
      <c r="F305" s="265">
        <f t="shared" si="311"/>
        <v>12.248301260903844</v>
      </c>
      <c r="G305" s="265">
        <f t="shared" si="312"/>
        <v>-3.3595155336975302E-3</v>
      </c>
      <c r="H305" s="50">
        <v>17.518333435058594</v>
      </c>
      <c r="I305" s="216">
        <v>57.068740844726562</v>
      </c>
      <c r="J305" s="50">
        <v>11136</v>
      </c>
      <c r="K305" s="46">
        <v>6</v>
      </c>
      <c r="L305" s="46">
        <v>1.0820909895469121E+22</v>
      </c>
      <c r="M305" s="46">
        <v>1.0220228625900167E+22</v>
      </c>
      <c r="N305" s="46">
        <v>174</v>
      </c>
      <c r="O305" s="46">
        <v>64</v>
      </c>
      <c r="P305" s="46">
        <v>0.2877372886528719</v>
      </c>
      <c r="Q305" s="46">
        <v>0.45455655252395777</v>
      </c>
      <c r="R305" s="46">
        <v>0.36367939779662872</v>
      </c>
      <c r="S305" s="51"/>
      <c r="T305" s="315">
        <f t="shared" si="313"/>
        <v>57.665920438459295</v>
      </c>
      <c r="U305" s="315">
        <f t="shared" si="343"/>
        <v>-0.4098241712233488</v>
      </c>
      <c r="V305" s="350">
        <f t="shared" si="314"/>
        <v>4.306412964752034E-6</v>
      </c>
      <c r="W305" s="350">
        <f t="shared" si="292"/>
        <v>6.8031093229759004E-6</v>
      </c>
      <c r="X305" s="350">
        <f t="shared" si="315"/>
        <v>8.0515519673753585E-6</v>
      </c>
      <c r="Y305" s="360">
        <f t="shared" si="316"/>
        <v>57.302241040662665</v>
      </c>
      <c r="Z305" s="350">
        <f t="shared" si="317"/>
        <v>4.3495079993515961E-6</v>
      </c>
      <c r="AA305" s="350">
        <f t="shared" si="318"/>
        <v>6.7756379217696156E-6</v>
      </c>
      <c r="AB305" s="350">
        <f t="shared" si="319"/>
        <v>4.3495079993515961E-6</v>
      </c>
      <c r="AC305" s="350">
        <f t="shared" si="320"/>
        <v>6.7756379217696156E-6</v>
      </c>
      <c r="AD305" s="354">
        <f t="shared" si="293"/>
        <v>57.302241040662665</v>
      </c>
      <c r="AE305" s="354" t="str">
        <f t="shared" si="345"/>
        <v/>
      </c>
      <c r="AF305" s="354" t="str">
        <f t="shared" si="345"/>
        <v/>
      </c>
      <c r="AG305" s="354">
        <f t="shared" si="345"/>
        <v>57.302241040662665</v>
      </c>
      <c r="AH305" s="354" t="str">
        <f t="shared" si="345"/>
        <v/>
      </c>
      <c r="AI305" s="348">
        <f t="shared" si="344"/>
        <v>-0.53126225479712019</v>
      </c>
      <c r="AJ305" s="355">
        <f t="shared" si="321"/>
        <v>8.0515519673753585E-6</v>
      </c>
      <c r="AK305" s="359">
        <f t="shared" si="322"/>
        <v>278.75253329102588</v>
      </c>
      <c r="AL305" s="355">
        <f t="shared" si="323"/>
        <v>0.57525332910258842</v>
      </c>
      <c r="AM305" s="335">
        <f t="shared" si="324"/>
        <v>-23.014047041131562</v>
      </c>
      <c r="AN305" s="351">
        <f t="shared" si="294"/>
        <v>-1.7982434976715276</v>
      </c>
      <c r="AQ305" s="266">
        <f t="shared" si="295"/>
        <v>24.869855764513112</v>
      </c>
      <c r="AR305" s="283">
        <f t="shared" si="296"/>
        <v>15.687819035967898</v>
      </c>
      <c r="BL305" s="258">
        <v>0.38489478826522827</v>
      </c>
      <c r="BM305" s="260">
        <v>30.899456024169922</v>
      </c>
      <c r="BN305">
        <v>4.9511404037475586</v>
      </c>
      <c r="BO305" s="258">
        <v>2.1187553405761719</v>
      </c>
      <c r="BP305" s="258">
        <v>118.84880828857422</v>
      </c>
      <c r="BQ305" s="260">
        <v>52.499546051025391</v>
      </c>
      <c r="BR305" s="258">
        <v>19.704631805419922</v>
      </c>
      <c r="BT305" s="258">
        <v>38.293552398681641</v>
      </c>
      <c r="BU305" s="258">
        <v>28.280054092407227</v>
      </c>
      <c r="BV305" s="258">
        <v>3.7028152942657471</v>
      </c>
      <c r="BW305" s="258">
        <v>128.88787841796875</v>
      </c>
      <c r="BX305" s="258">
        <v>41.195941925048828</v>
      </c>
      <c r="BY305" s="258">
        <v>27.567966461181641</v>
      </c>
      <c r="BZ305" s="258">
        <v>3.6440985202789307</v>
      </c>
      <c r="CA305" s="258">
        <v>320.439453125</v>
      </c>
      <c r="CC305" s="283">
        <f t="shared" si="297"/>
        <v>17.518333435058594</v>
      </c>
      <c r="CD305" s="283">
        <f t="shared" si="298"/>
        <v>57.068740844726562</v>
      </c>
      <c r="CF305" s="283">
        <f t="shared" si="325"/>
        <v>24.869855764513112</v>
      </c>
      <c r="CG305" s="272">
        <f t="shared" si="299"/>
        <v>25.147941048291518</v>
      </c>
      <c r="CH305" s="283">
        <f t="shared" si="326"/>
        <v>18.088270849728207</v>
      </c>
      <c r="CI305" s="272">
        <f t="shared" si="300"/>
        <v>58.467500174939829</v>
      </c>
      <c r="CJ305" s="283">
        <f t="shared" si="327"/>
        <v>0.11020864141401054</v>
      </c>
      <c r="CK305" s="283">
        <f t="shared" si="328"/>
        <v>17.978532422079319</v>
      </c>
      <c r="CL305" s="283">
        <f t="shared" si="329"/>
        <v>1.9894507486665536</v>
      </c>
      <c r="CM305" s="283">
        <f t="shared" si="330"/>
        <v>23.775069004487918</v>
      </c>
      <c r="CN305" s="283">
        <f t="shared" si="331"/>
        <v>1.9894507486665536</v>
      </c>
      <c r="CO305" s="283">
        <f t="shared" si="301"/>
        <v>169.89390170469983</v>
      </c>
      <c r="CP305" s="268">
        <f t="shared" si="302"/>
        <v>273</v>
      </c>
      <c r="CQ305" s="283">
        <f t="shared" si="332"/>
        <v>44.289390170469986</v>
      </c>
      <c r="CR305" s="283">
        <f t="shared" si="333"/>
        <v>27.55273910215308</v>
      </c>
      <c r="CS305" s="283">
        <f t="shared" si="334"/>
        <v>1.5341096492976738</v>
      </c>
      <c r="CT305" s="283">
        <f t="shared" si="335"/>
        <v>146.58646638307573</v>
      </c>
      <c r="CU305" s="283">
        <f t="shared" si="303"/>
        <v>23.307435321624098</v>
      </c>
      <c r="CV305" s="283">
        <f t="shared" si="336"/>
        <v>29.630743532162413</v>
      </c>
      <c r="CW305" s="283">
        <f t="shared" si="337"/>
        <v>18.060064849839545</v>
      </c>
      <c r="CX305" s="283">
        <f t="shared" si="338"/>
        <v>1.0097524214961482</v>
      </c>
      <c r="CZ305" s="283">
        <f t="shared" si="304"/>
        <v>11136</v>
      </c>
      <c r="DA305" s="283">
        <f t="shared" si="305"/>
        <v>1.0820909895469121E+22</v>
      </c>
      <c r="DB305" s="283">
        <f t="shared" si="306"/>
        <v>1.0220228625900167E+22</v>
      </c>
      <c r="DC305" s="286">
        <f t="shared" si="339"/>
        <v>9.7170527078566106E+17</v>
      </c>
      <c r="DD305" s="286">
        <f t="shared" si="307"/>
        <v>9.1776478321660992E+17</v>
      </c>
      <c r="DE305" s="282">
        <f t="shared" si="340"/>
        <v>5.7782669061651774E-5</v>
      </c>
      <c r="DF305" s="282">
        <f t="shared" si="308"/>
        <v>5.0770254221501662E-5</v>
      </c>
      <c r="DG305" s="283">
        <f t="shared" si="341"/>
        <v>41.303883172478692</v>
      </c>
      <c r="DH305" s="283">
        <f t="shared" si="342"/>
        <v>7.6918499449770059E-5</v>
      </c>
      <c r="DL305" s="258">
        <v>38.279880523681641</v>
      </c>
      <c r="DM305" s="258">
        <v>12.614124298095703</v>
      </c>
      <c r="DN305" s="258">
        <v>5664</v>
      </c>
      <c r="DO305" s="258">
        <v>1.7163227868403503E+22</v>
      </c>
      <c r="DP305" s="258">
        <v>8.0901736440793588E+21</v>
      </c>
    </row>
    <row r="306" spans="3:120" x14ac:dyDescent="0.25">
      <c r="C306" s="50">
        <f t="shared" si="309"/>
        <v>274</v>
      </c>
      <c r="D306" s="51">
        <v>5.0666141230420818</v>
      </c>
      <c r="E306" s="260">
        <f t="shared" si="310"/>
        <v>14.094356587431644</v>
      </c>
      <c r="F306" s="265">
        <f t="shared" si="311"/>
        <v>12.244824758189587</v>
      </c>
      <c r="G306" s="265">
        <f t="shared" si="312"/>
        <v>-3.5936922510378033E-3</v>
      </c>
      <c r="H306" s="50">
        <v>17.210712432861328</v>
      </c>
      <c r="I306" s="216">
        <v>55.746292114257813</v>
      </c>
      <c r="J306" s="50">
        <v>11776</v>
      </c>
      <c r="K306" s="46">
        <v>6</v>
      </c>
      <c r="L306" s="46">
        <v>1.2990741276138546E+22</v>
      </c>
      <c r="M306" s="46">
        <v>1.2077037041717441E+22</v>
      </c>
      <c r="N306" s="46">
        <v>184</v>
      </c>
      <c r="O306" s="46">
        <v>64</v>
      </c>
      <c r="P306" s="46">
        <v>0.30305804797656105</v>
      </c>
      <c r="Q306" s="46">
        <v>0.47628639443325399</v>
      </c>
      <c r="R306" s="46">
        <v>0.41105318291770276</v>
      </c>
      <c r="S306" s="51"/>
      <c r="T306" s="315">
        <f t="shared" si="313"/>
        <v>57.531658529107027</v>
      </c>
      <c r="U306" s="315">
        <f t="shared" si="343"/>
        <v>-0.13426190935226856</v>
      </c>
      <c r="V306" s="350">
        <f t="shared" si="314"/>
        <v>4.2892047098131944E-6</v>
      </c>
      <c r="W306" s="350">
        <f t="shared" si="292"/>
        <v>6.7409193052713717E-6</v>
      </c>
      <c r="X306" s="350">
        <f t="shared" si="315"/>
        <v>7.9898229093556235E-6</v>
      </c>
      <c r="Y306" s="360">
        <f t="shared" si="316"/>
        <v>57.120605346189322</v>
      </c>
      <c r="Z306" s="350">
        <f t="shared" si="317"/>
        <v>4.3374548288491044E-6</v>
      </c>
      <c r="AA306" s="350">
        <f t="shared" si="318"/>
        <v>6.7099743464902712E-6</v>
      </c>
      <c r="AB306" s="350">
        <f t="shared" si="319"/>
        <v>4.3374548288491044E-6</v>
      </c>
      <c r="AC306" s="350">
        <f t="shared" si="320"/>
        <v>6.7099743464902712E-6</v>
      </c>
      <c r="AD306" s="354">
        <f t="shared" si="293"/>
        <v>57.120605346189322</v>
      </c>
      <c r="AE306" s="354" t="str">
        <f t="shared" si="345"/>
        <v/>
      </c>
      <c r="AF306" s="354" t="str">
        <f t="shared" si="345"/>
        <v/>
      </c>
      <c r="AG306" s="354">
        <f t="shared" si="345"/>
        <v>57.120605346189322</v>
      </c>
      <c r="AH306" s="354" t="str">
        <f t="shared" si="345"/>
        <v/>
      </c>
      <c r="AI306" s="348">
        <f t="shared" si="344"/>
        <v>-0.18163569447334282</v>
      </c>
      <c r="AJ306" s="355">
        <f t="shared" si="321"/>
        <v>7.9898229093556235E-6</v>
      </c>
      <c r="AK306" s="359">
        <f t="shared" si="322"/>
        <v>272.58284294071382</v>
      </c>
      <c r="AL306" s="355">
        <f t="shared" si="323"/>
        <v>-0.14171570592861826</v>
      </c>
      <c r="AM306" s="335">
        <f t="shared" si="324"/>
        <v>-23.080895978471041</v>
      </c>
      <c r="AN306" s="351">
        <f t="shared" si="294"/>
        <v>-1.8650924350110085</v>
      </c>
      <c r="AQ306" s="266">
        <f t="shared" si="295"/>
        <v>24.715976964083374</v>
      </c>
      <c r="AR306" s="283">
        <f t="shared" si="296"/>
        <v>14.027849237312573</v>
      </c>
      <c r="BL306" s="258">
        <v>0.47536700963973999</v>
      </c>
      <c r="BM306" s="260">
        <v>26.633468627929688</v>
      </c>
      <c r="BN306">
        <v>2.1306047439575195</v>
      </c>
      <c r="BO306" s="258">
        <v>2.4765772819519043</v>
      </c>
      <c r="BP306" s="258">
        <v>114.18172454833984</v>
      </c>
      <c r="BQ306" s="260">
        <v>43.021259307861328</v>
      </c>
      <c r="BR306" s="258">
        <v>17.34498405456543</v>
      </c>
      <c r="BT306" s="258">
        <v>38.168552398681641</v>
      </c>
      <c r="BU306" s="258">
        <v>28.686960220336914</v>
      </c>
      <c r="BV306" s="258">
        <v>3.7102615833282471</v>
      </c>
      <c r="BW306" s="258">
        <v>124.61534881591797</v>
      </c>
      <c r="BX306" s="258">
        <v>41.113906860351562</v>
      </c>
      <c r="BY306" s="258">
        <v>27.567966461181641</v>
      </c>
      <c r="BZ306" s="258">
        <v>3.6333563327789307</v>
      </c>
      <c r="CA306" s="258">
        <v>318.60836791992187</v>
      </c>
      <c r="CC306" s="283">
        <f t="shared" si="297"/>
        <v>17.210712432861328</v>
      </c>
      <c r="CD306" s="283">
        <f t="shared" si="298"/>
        <v>55.746292114257813</v>
      </c>
      <c r="CF306" s="283">
        <f t="shared" si="325"/>
        <v>24.715976964083374</v>
      </c>
      <c r="CG306" s="272">
        <f t="shared" si="299"/>
        <v>25.137662582297377</v>
      </c>
      <c r="CH306" s="283">
        <f t="shared" si="326"/>
        <v>18.066878715621044</v>
      </c>
      <c r="CI306" s="272">
        <f t="shared" si="300"/>
        <v>58.827336368589812</v>
      </c>
      <c r="CJ306" s="283">
        <f t="shared" si="327"/>
        <v>0.11088691665949045</v>
      </c>
      <c r="CK306" s="283">
        <f t="shared" si="328"/>
        <v>17.955918140457015</v>
      </c>
      <c r="CL306" s="283">
        <f t="shared" si="329"/>
        <v>1.9992774340164556</v>
      </c>
      <c r="CM306" s="283">
        <f t="shared" si="330"/>
        <v>23.752454722865615</v>
      </c>
      <c r="CN306" s="283">
        <f t="shared" si="331"/>
        <v>1.9992774340164556</v>
      </c>
      <c r="CO306" s="283">
        <f t="shared" si="301"/>
        <v>171.49306096994093</v>
      </c>
      <c r="CP306" s="268">
        <f t="shared" si="302"/>
        <v>274</v>
      </c>
      <c r="CQ306" s="283">
        <f t="shared" si="332"/>
        <v>44.549306096994094</v>
      </c>
      <c r="CR306" s="283">
        <f t="shared" si="333"/>
        <v>27.544830498001367</v>
      </c>
      <c r="CS306" s="283">
        <f t="shared" si="334"/>
        <v>1.535926115764817</v>
      </c>
      <c r="CT306" s="283">
        <f t="shared" si="335"/>
        <v>147.99525480176067</v>
      </c>
      <c r="CU306" s="283">
        <f t="shared" si="303"/>
        <v>23.497806168180318</v>
      </c>
      <c r="CV306" s="283">
        <f t="shared" si="336"/>
        <v>29.749780616818029</v>
      </c>
      <c r="CW306" s="283">
        <f t="shared" si="337"/>
        <v>18.038479319621054</v>
      </c>
      <c r="CX306" s="283">
        <f t="shared" si="338"/>
        <v>1.0126057280918055</v>
      </c>
      <c r="CZ306" s="283">
        <f t="shared" si="304"/>
        <v>11776</v>
      </c>
      <c r="DA306" s="283">
        <f t="shared" si="305"/>
        <v>1.2990741276138546E+22</v>
      </c>
      <c r="DB306" s="283">
        <f t="shared" si="306"/>
        <v>1.2077037041717441E+22</v>
      </c>
      <c r="DC306" s="286">
        <f t="shared" si="339"/>
        <v>1.1031539806503521E+18</v>
      </c>
      <c r="DD306" s="286">
        <f t="shared" si="307"/>
        <v>1.025563607482799E+18</v>
      </c>
      <c r="DE306" s="282">
        <f t="shared" si="340"/>
        <v>6.4814360299802885E-5</v>
      </c>
      <c r="DF306" s="282">
        <f t="shared" si="308"/>
        <v>5.6536823165813273E-5</v>
      </c>
      <c r="DG306" s="283">
        <f t="shared" si="341"/>
        <v>41.097817772047904</v>
      </c>
      <c r="DH306" s="283">
        <f t="shared" si="342"/>
        <v>8.6007637304806277E-5</v>
      </c>
      <c r="DL306" s="258">
        <v>38.147068023681641</v>
      </c>
      <c r="DM306" s="258">
        <v>13.224485397338867</v>
      </c>
      <c r="DN306" s="258">
        <v>5920</v>
      </c>
      <c r="DO306" s="258">
        <v>1.7866520717610914E+22</v>
      </c>
      <c r="DP306" s="258">
        <v>8.4484494684911682E+21</v>
      </c>
    </row>
    <row r="307" spans="3:120" x14ac:dyDescent="0.25">
      <c r="C307" s="50">
        <f t="shared" si="309"/>
        <v>275</v>
      </c>
      <c r="D307" s="51">
        <v>4.0843354102325664</v>
      </c>
      <c r="E307" s="260">
        <f t="shared" si="310"/>
        <v>12.222427992645406</v>
      </c>
      <c r="F307" s="265">
        <f t="shared" si="311"/>
        <v>12.241113487133461</v>
      </c>
      <c r="G307" s="265">
        <f t="shared" si="312"/>
        <v>-3.8290367626055621E-3</v>
      </c>
      <c r="H307" s="50">
        <v>17.297626495361328</v>
      </c>
      <c r="I307" s="216">
        <v>61.4429931640625</v>
      </c>
      <c r="J307" s="50">
        <v>11328</v>
      </c>
      <c r="K307" s="46">
        <v>6</v>
      </c>
      <c r="L307" s="46">
        <v>1.2432142283612331E+22</v>
      </c>
      <c r="M307" s="46">
        <v>1.1811284579844805E+22</v>
      </c>
      <c r="N307" s="46">
        <v>177</v>
      </c>
      <c r="O307" s="46">
        <v>64</v>
      </c>
      <c r="P307" s="46">
        <v>0.28785936641640725</v>
      </c>
      <c r="Q307" s="46">
        <v>0.4634682292620399</v>
      </c>
      <c r="R307" s="46">
        <v>0.37859969897228984</v>
      </c>
      <c r="S307" s="51"/>
      <c r="T307" s="315">
        <f t="shared" si="313"/>
        <v>58.155651182946045</v>
      </c>
      <c r="U307" s="315">
        <f t="shared" si="343"/>
        <v>0.62399265383901792</v>
      </c>
      <c r="V307" s="350">
        <f t="shared" si="314"/>
        <v>4.2352190209570275E-6</v>
      </c>
      <c r="W307" s="350">
        <f t="shared" si="292"/>
        <v>6.8189181565154173E-6</v>
      </c>
      <c r="X307" s="350">
        <f t="shared" si="315"/>
        <v>8.0271243282218963E-6</v>
      </c>
      <c r="Y307" s="360">
        <f t="shared" si="316"/>
        <v>57.777051483973757</v>
      </c>
      <c r="Z307" s="350">
        <f t="shared" si="317"/>
        <v>4.2801843562614974E-6</v>
      </c>
      <c r="AA307" s="350">
        <f t="shared" si="318"/>
        <v>6.7907839648413334E-6</v>
      </c>
      <c r="AB307" s="350">
        <f t="shared" si="319"/>
        <v>4.2801843562614974E-6</v>
      </c>
      <c r="AC307" s="350">
        <f t="shared" si="320"/>
        <v>6.7907839648413334E-6</v>
      </c>
      <c r="AD307" s="354">
        <f t="shared" si="293"/>
        <v>57.777051483973764</v>
      </c>
      <c r="AE307" s="354" t="str">
        <f t="shared" si="345"/>
        <v/>
      </c>
      <c r="AF307" s="354" t="str">
        <f t="shared" si="345"/>
        <v/>
      </c>
      <c r="AG307" s="354">
        <f t="shared" si="345"/>
        <v>57.777051483973764</v>
      </c>
      <c r="AH307" s="354" t="str">
        <f t="shared" si="345"/>
        <v/>
      </c>
      <c r="AI307" s="348">
        <f t="shared" si="344"/>
        <v>0.65644613778444239</v>
      </c>
      <c r="AJ307" s="355">
        <f t="shared" si="321"/>
        <v>8.0271243282218963E-6</v>
      </c>
      <c r="AK307" s="359">
        <f t="shared" si="322"/>
        <v>294.88060447669136</v>
      </c>
      <c r="AL307" s="355">
        <f t="shared" si="323"/>
        <v>1.9880604476691359</v>
      </c>
      <c r="AM307" s="335">
        <f t="shared" si="324"/>
        <v>-23.040439256155839</v>
      </c>
      <c r="AN307" s="351">
        <f t="shared" si="294"/>
        <v>-1.8246357126958037</v>
      </c>
      <c r="AQ307" s="266">
        <f t="shared" si="295"/>
        <v>24.759730304558516</v>
      </c>
      <c r="AR307" s="283">
        <f t="shared" si="296"/>
        <v>19.387029218930685</v>
      </c>
      <c r="BL307" s="258">
        <v>1.0526964664459229</v>
      </c>
      <c r="BM307" s="260">
        <v>16.290786743164062</v>
      </c>
      <c r="BN307">
        <v>4.2688579559326172</v>
      </c>
      <c r="BO307" s="258">
        <v>2.3513908386230469</v>
      </c>
      <c r="BP307" s="258">
        <v>112.56316375732422</v>
      </c>
      <c r="BQ307" s="260">
        <v>40.675167083740234</v>
      </c>
      <c r="BR307" s="258">
        <v>12.069038391113281</v>
      </c>
      <c r="BT307" s="258">
        <v>38.022064208984375</v>
      </c>
      <c r="BU307" s="258">
        <v>29.399049758911133</v>
      </c>
      <c r="BV307" s="258">
        <v>3.6985428333282471</v>
      </c>
      <c r="BW307" s="258">
        <v>129.80340576171875</v>
      </c>
      <c r="BX307" s="258">
        <v>40.885391235351563</v>
      </c>
      <c r="BY307" s="258">
        <v>28.381780624389648</v>
      </c>
      <c r="BZ307" s="258">
        <v>3.5432670116424561</v>
      </c>
      <c r="CA307" s="258">
        <v>321.04983520507812</v>
      </c>
      <c r="CC307" s="283">
        <f t="shared" si="297"/>
        <v>17.297626495361328</v>
      </c>
      <c r="CD307" s="283">
        <f t="shared" si="298"/>
        <v>61.4429931640625</v>
      </c>
      <c r="CF307" s="283">
        <f t="shared" si="325"/>
        <v>24.759730304558516</v>
      </c>
      <c r="CG307" s="272">
        <f t="shared" si="299"/>
        <v>25.127086910184435</v>
      </c>
      <c r="CH307" s="283">
        <f t="shared" si="326"/>
        <v>18.044894426106836</v>
      </c>
      <c r="CI307" s="272">
        <f t="shared" si="300"/>
        <v>59.18565084552111</v>
      </c>
      <c r="CJ307" s="283">
        <f t="shared" si="327"/>
        <v>0.11156232353653178</v>
      </c>
      <c r="CK307" s="283">
        <f t="shared" si="328"/>
        <v>17.932716097869303</v>
      </c>
      <c r="CL307" s="283">
        <f t="shared" si="329"/>
        <v>2.0089569937061036</v>
      </c>
      <c r="CM307" s="283">
        <f t="shared" si="330"/>
        <v>23.729252680277902</v>
      </c>
      <c r="CN307" s="283">
        <f t="shared" si="331"/>
        <v>2.0089569937061036</v>
      </c>
      <c r="CO307" s="283">
        <f t="shared" si="301"/>
        <v>173.07534674024447</v>
      </c>
      <c r="CP307" s="268">
        <f t="shared" si="302"/>
        <v>275</v>
      </c>
      <c r="CQ307" s="283">
        <f t="shared" si="332"/>
        <v>44.807534674024446</v>
      </c>
      <c r="CR307" s="283">
        <f t="shared" si="333"/>
        <v>27.536698638972098</v>
      </c>
      <c r="CS307" s="283">
        <f t="shared" si="334"/>
        <v>1.537797351118378</v>
      </c>
      <c r="CT307" s="283">
        <f t="shared" si="335"/>
        <v>149.39229504802694</v>
      </c>
      <c r="CU307" s="283">
        <f t="shared" si="303"/>
        <v>23.683051692217532</v>
      </c>
      <c r="CV307" s="283">
        <f t="shared" si="336"/>
        <v>29.868305169221752</v>
      </c>
      <c r="CW307" s="283">
        <f t="shared" si="337"/>
        <v>18.016303183137786</v>
      </c>
      <c r="CX307" s="283">
        <f t="shared" si="338"/>
        <v>1.0153986717545018</v>
      </c>
      <c r="CZ307" s="283">
        <f t="shared" si="304"/>
        <v>11328</v>
      </c>
      <c r="DA307" s="283">
        <f t="shared" si="305"/>
        <v>1.2432142283612331E+22</v>
      </c>
      <c r="DB307" s="283">
        <f t="shared" si="306"/>
        <v>1.1811284579844805E+22</v>
      </c>
      <c r="DC307" s="286">
        <f t="shared" si="339"/>
        <v>1.0974701874657778E+18</v>
      </c>
      <c r="DD307" s="286">
        <f t="shared" si="307"/>
        <v>1.0426628336727405E+18</v>
      </c>
      <c r="DE307" s="282">
        <f t="shared" si="340"/>
        <v>6.4510312593465006E-5</v>
      </c>
      <c r="DF307" s="282">
        <f t="shared" si="308"/>
        <v>5.7451525783303725E-5</v>
      </c>
      <c r="DG307" s="283">
        <f t="shared" si="341"/>
        <v>41.687586754719817</v>
      </c>
      <c r="DH307" s="283">
        <f t="shared" si="342"/>
        <v>8.638436343306689E-5</v>
      </c>
      <c r="DL307" s="258">
        <v>37.986907958984375</v>
      </c>
      <c r="DM307" s="258">
        <v>13.224485397338867</v>
      </c>
      <c r="DN307" s="258">
        <v>6176</v>
      </c>
      <c r="DO307" s="258">
        <v>1.8563472401784489E+22</v>
      </c>
      <c r="DP307" s="258">
        <v>8.7741547634109941E+21</v>
      </c>
    </row>
    <row r="308" spans="3:120" x14ac:dyDescent="0.25">
      <c r="C308" s="50">
        <f t="shared" si="309"/>
        <v>276</v>
      </c>
      <c r="D308" s="51">
        <v>3.2549991318694369</v>
      </c>
      <c r="E308" s="260">
        <f t="shared" si="310"/>
        <v>10.251017541498264</v>
      </c>
      <c r="F308" s="265">
        <f t="shared" si="311"/>
        <v>12.237166326358553</v>
      </c>
      <c r="G308" s="265">
        <f t="shared" si="312"/>
        <v>-4.0654561814940293E-3</v>
      </c>
      <c r="H308" s="50">
        <v>17.446067810058594</v>
      </c>
      <c r="I308" s="216">
        <v>60.934360504150391</v>
      </c>
      <c r="J308" s="50">
        <v>9728</v>
      </c>
      <c r="K308" s="46">
        <v>6</v>
      </c>
      <c r="L308" s="46">
        <v>1.0778251148877852E+22</v>
      </c>
      <c r="M308" s="46">
        <v>1.0219652156351637E+22</v>
      </c>
      <c r="N308" s="46">
        <v>152</v>
      </c>
      <c r="O308" s="46">
        <v>64</v>
      </c>
      <c r="P308" s="46">
        <v>0.24946590978453276</v>
      </c>
      <c r="Q308" s="46">
        <v>0.40053714215955566</v>
      </c>
      <c r="R308" s="46">
        <v>0.23571666052575069</v>
      </c>
      <c r="S308" s="51"/>
      <c r="T308" s="315">
        <f t="shared" si="313"/>
        <v>58.08417697270032</v>
      </c>
      <c r="U308" s="315">
        <f t="shared" si="343"/>
        <v>-7.1474210245725089E-2</v>
      </c>
      <c r="V308" s="350">
        <f t="shared" si="314"/>
        <v>4.274018465332593E-6</v>
      </c>
      <c r="W308" s="350">
        <f t="shared" si="292"/>
        <v>6.86227285772265E-6</v>
      </c>
      <c r="X308" s="350">
        <f t="shared" si="315"/>
        <v>8.0844308776710408E-6</v>
      </c>
      <c r="Y308" s="360">
        <f t="shared" si="316"/>
        <v>57.848460312174566</v>
      </c>
      <c r="Z308" s="350">
        <f t="shared" si="317"/>
        <v>4.3022138252623953E-6</v>
      </c>
      <c r="AA308" s="350">
        <f t="shared" si="318"/>
        <v>6.8446313865366096E-6</v>
      </c>
      <c r="AB308" s="350">
        <f t="shared" si="319"/>
        <v>4.3022138252623953E-6</v>
      </c>
      <c r="AC308" s="350">
        <f t="shared" si="320"/>
        <v>6.8446313865366096E-6</v>
      </c>
      <c r="AD308" s="354">
        <f t="shared" si="293"/>
        <v>57.848460312174566</v>
      </c>
      <c r="AE308" s="354" t="str">
        <f t="shared" si="345"/>
        <v/>
      </c>
      <c r="AF308" s="354" t="str">
        <f t="shared" si="345"/>
        <v/>
      </c>
      <c r="AG308" s="354">
        <f t="shared" si="345"/>
        <v>57.848460312174566</v>
      </c>
      <c r="AH308" s="354" t="str">
        <f t="shared" si="345"/>
        <v/>
      </c>
      <c r="AI308" s="348">
        <f t="shared" si="344"/>
        <v>7.1408828200802077E-2</v>
      </c>
      <c r="AJ308" s="355">
        <f t="shared" si="321"/>
        <v>8.0844308776710408E-6</v>
      </c>
      <c r="AK308" s="359">
        <f t="shared" si="322"/>
        <v>297.3061759457521</v>
      </c>
      <c r="AL308" s="355">
        <f t="shared" si="323"/>
        <v>2.1306175945752104</v>
      </c>
      <c r="AM308" s="335">
        <f t="shared" si="324"/>
        <v>-22.978650005298576</v>
      </c>
      <c r="AN308" s="351">
        <f t="shared" si="294"/>
        <v>-1.7628464618385435</v>
      </c>
      <c r="AQ308" s="266">
        <f t="shared" si="295"/>
        <v>24.833951123517323</v>
      </c>
      <c r="AR308" s="283">
        <f t="shared" si="296"/>
        <v>18.540875490832001</v>
      </c>
      <c r="BL308" s="258">
        <v>1.5301176309585571</v>
      </c>
      <c r="BM308" s="260">
        <v>25.125082015991211</v>
      </c>
      <c r="BN308">
        <v>4.7692875862121582</v>
      </c>
      <c r="BO308" s="258">
        <v>1.7061505317687988</v>
      </c>
      <c r="BP308" s="258">
        <v>109.37447357177734</v>
      </c>
      <c r="BQ308" s="260">
        <v>57.528518676757813</v>
      </c>
      <c r="BR308" s="258">
        <v>26.729503631591797</v>
      </c>
      <c r="BT308" s="258">
        <v>37.914642333984375</v>
      </c>
      <c r="BU308" s="258">
        <v>28.890415191650391</v>
      </c>
      <c r="BV308" s="258">
        <v>3.6724193096160889</v>
      </c>
      <c r="BW308" s="258">
        <v>123.90325927734375</v>
      </c>
      <c r="BX308" s="258">
        <v>40.770153045654297</v>
      </c>
      <c r="BY308" s="258">
        <v>28.48350715637207</v>
      </c>
      <c r="BZ308" s="258">
        <v>3.6382391452789307</v>
      </c>
      <c r="CA308" s="258">
        <v>314.03067016601562</v>
      </c>
      <c r="CC308" s="283">
        <f t="shared" si="297"/>
        <v>17.446067810058594</v>
      </c>
      <c r="CD308" s="283">
        <f t="shared" si="298"/>
        <v>60.934360504150391</v>
      </c>
      <c r="CF308" s="283">
        <f t="shared" si="325"/>
        <v>24.833951123517323</v>
      </c>
      <c r="CG308" s="272">
        <f t="shared" si="299"/>
        <v>25.116212821478115</v>
      </c>
      <c r="CH308" s="283">
        <f t="shared" si="326"/>
        <v>18.022317693665045</v>
      </c>
      <c r="CI308" s="272">
        <f t="shared" si="300"/>
        <v>59.542446637888105</v>
      </c>
      <c r="CJ308" s="283">
        <f t="shared" si="327"/>
        <v>0.11223486776061092</v>
      </c>
      <c r="CK308" s="283">
        <f t="shared" si="328"/>
        <v>17.908926244052566</v>
      </c>
      <c r="CL308" s="283">
        <f t="shared" si="329"/>
        <v>2.0184885029341548</v>
      </c>
      <c r="CM308" s="283">
        <f t="shared" si="330"/>
        <v>23.705462826461165</v>
      </c>
      <c r="CN308" s="283">
        <f t="shared" si="331"/>
        <v>2.0184885029341548</v>
      </c>
      <c r="CO308" s="283">
        <f t="shared" si="301"/>
        <v>174.64070054244723</v>
      </c>
      <c r="CP308" s="268">
        <f t="shared" si="302"/>
        <v>276</v>
      </c>
      <c r="CQ308" s="283">
        <f t="shared" si="332"/>
        <v>45.064070054244723</v>
      </c>
      <c r="CR308" s="283">
        <f t="shared" si="333"/>
        <v>27.528342811327796</v>
      </c>
      <c r="CS308" s="283">
        <f t="shared" si="334"/>
        <v>1.539723764798129</v>
      </c>
      <c r="CT308" s="283">
        <f t="shared" si="335"/>
        <v>150.77760642474686</v>
      </c>
      <c r="CU308" s="283">
        <f t="shared" si="303"/>
        <v>23.863094117700371</v>
      </c>
      <c r="CV308" s="283">
        <f t="shared" si="336"/>
        <v>29.986309411770037</v>
      </c>
      <c r="CW308" s="283">
        <f t="shared" si="337"/>
        <v>17.993536201935935</v>
      </c>
      <c r="CX308" s="283">
        <f t="shared" si="338"/>
        <v>1.0181306404450328</v>
      </c>
      <c r="CZ308" s="283">
        <f t="shared" si="304"/>
        <v>9728</v>
      </c>
      <c r="DA308" s="283">
        <f t="shared" si="305"/>
        <v>1.0778251148877852E+22</v>
      </c>
      <c r="DB308" s="283">
        <f t="shared" si="306"/>
        <v>1.0219652156351637E+22</v>
      </c>
      <c r="DC308" s="286">
        <f t="shared" si="339"/>
        <v>1.1079616723764239E+18</v>
      </c>
      <c r="DD308" s="286">
        <f t="shared" si="307"/>
        <v>1.0505399009407521E+18</v>
      </c>
      <c r="DE308" s="282">
        <f t="shared" si="340"/>
        <v>6.5071542008324413E-5</v>
      </c>
      <c r="DF308" s="282">
        <f t="shared" si="308"/>
        <v>5.7872900058850588E-5</v>
      </c>
      <c r="DG308" s="283">
        <f t="shared" si="341"/>
        <v>41.649043900628222</v>
      </c>
      <c r="DH308" s="283">
        <f t="shared" si="342"/>
        <v>8.7083742113914909E-5</v>
      </c>
      <c r="DL308" s="258">
        <v>37.967376708984375</v>
      </c>
      <c r="DM308" s="258">
        <v>12.614124298095703</v>
      </c>
      <c r="DN308" s="258">
        <v>6176</v>
      </c>
      <c r="DO308" s="258">
        <v>1.8561166523590366E+22</v>
      </c>
      <c r="DP308" s="258">
        <v>8.7508077466955022E+21</v>
      </c>
    </row>
    <row r="309" spans="3:120" x14ac:dyDescent="0.25">
      <c r="C309" s="50">
        <f t="shared" si="309"/>
        <v>277</v>
      </c>
      <c r="D309" s="51">
        <v>5.9949922363442765</v>
      </c>
      <c r="E309" s="260">
        <f t="shared" si="310"/>
        <v>15.555772500273585</v>
      </c>
      <c r="F309" s="265">
        <f t="shared" si="311"/>
        <v>12.232982247528579</v>
      </c>
      <c r="G309" s="265">
        <f t="shared" si="312"/>
        <v>-4.3028573163754391E-3</v>
      </c>
      <c r="H309" s="50">
        <v>17.054946899414062</v>
      </c>
      <c r="I309" s="216">
        <v>59.510185241699219</v>
      </c>
      <c r="J309" s="50">
        <v>12032</v>
      </c>
      <c r="K309" s="46">
        <v>6</v>
      </c>
      <c r="L309" s="46">
        <v>1.3065105847899002E+22</v>
      </c>
      <c r="M309" s="46">
        <v>1.2320307191197383E+22</v>
      </c>
      <c r="N309" s="46">
        <v>188</v>
      </c>
      <c r="O309" s="46">
        <v>64</v>
      </c>
      <c r="P309" s="46">
        <v>0.30318012574009645</v>
      </c>
      <c r="Q309" s="46">
        <v>0.48464872123542696</v>
      </c>
      <c r="R309" s="46">
        <v>0.42811425526122771</v>
      </c>
      <c r="S309" s="51"/>
      <c r="T309" s="315">
        <f t="shared" si="313"/>
        <v>57.971271786559385</v>
      </c>
      <c r="U309" s="315">
        <f t="shared" si="343"/>
        <v>-0.11290518614093514</v>
      </c>
      <c r="V309" s="350">
        <f t="shared" si="314"/>
        <v>4.1996360502562119E-6</v>
      </c>
      <c r="W309" s="350">
        <f t="shared" si="292"/>
        <v>6.7133300259783211E-6</v>
      </c>
      <c r="X309" s="350">
        <f t="shared" si="315"/>
        <v>7.9186957885950945E-6</v>
      </c>
      <c r="Y309" s="360">
        <f t="shared" si="316"/>
        <v>57.543157531298156</v>
      </c>
      <c r="Z309" s="350">
        <f t="shared" si="317"/>
        <v>4.249680373750284E-6</v>
      </c>
      <c r="AA309" s="350">
        <f t="shared" si="318"/>
        <v>6.6817632188873114E-6</v>
      </c>
      <c r="AB309" s="350">
        <f t="shared" si="319"/>
        <v>4.249680373750284E-6</v>
      </c>
      <c r="AC309" s="350">
        <f t="shared" si="320"/>
        <v>6.6817632188873114E-6</v>
      </c>
      <c r="AD309" s="354">
        <f t="shared" si="293"/>
        <v>57.543157531298164</v>
      </c>
      <c r="AE309" s="354" t="str">
        <f t="shared" si="345"/>
        <v/>
      </c>
      <c r="AF309" s="354" t="str">
        <f t="shared" si="345"/>
        <v/>
      </c>
      <c r="AG309" s="354">
        <f t="shared" si="345"/>
        <v>57.543157531298164</v>
      </c>
      <c r="AH309" s="354" t="str">
        <f t="shared" si="345"/>
        <v/>
      </c>
      <c r="AI309" s="348">
        <f t="shared" si="344"/>
        <v>-0.30530278087640284</v>
      </c>
      <c r="AJ309" s="355">
        <f t="shared" si="321"/>
        <v>7.9186957885950945E-6</v>
      </c>
      <c r="AK309" s="359">
        <f t="shared" si="322"/>
        <v>286.9358375243412</v>
      </c>
      <c r="AL309" s="355">
        <f t="shared" si="323"/>
        <v>0.99358375243411956</v>
      </c>
      <c r="AM309" s="335">
        <f t="shared" si="324"/>
        <v>-23.158565867111744</v>
      </c>
      <c r="AN309" s="351">
        <f t="shared" si="294"/>
        <v>-1.9427623236517109</v>
      </c>
      <c r="AQ309" s="266">
        <f t="shared" si="295"/>
        <v>24.637007431388568</v>
      </c>
      <c r="AR309" s="283">
        <f t="shared" si="296"/>
        <v>16.779179160194253</v>
      </c>
      <c r="BL309" s="258">
        <v>0.73227840662002563</v>
      </c>
      <c r="BM309" s="260">
        <v>25.032987594604492</v>
      </c>
      <c r="BN309">
        <v>3.7191982269287109</v>
      </c>
      <c r="BO309" s="258">
        <v>2.1294684410095215</v>
      </c>
      <c r="BP309" s="258">
        <v>105.51094055175781</v>
      </c>
      <c r="BQ309" s="260">
        <v>45.110977172851563</v>
      </c>
      <c r="BR309" s="258">
        <v>18.746294021606445</v>
      </c>
      <c r="BT309" s="258">
        <v>37.729091644287109</v>
      </c>
      <c r="BU309" s="258">
        <v>30.111137390136719</v>
      </c>
      <c r="BV309" s="258">
        <v>3.685481071472168</v>
      </c>
      <c r="BW309" s="258">
        <v>126.75160980224609</v>
      </c>
      <c r="BX309" s="258">
        <v>40.686168670654297</v>
      </c>
      <c r="BY309" s="258">
        <v>27.974872589111328</v>
      </c>
      <c r="BZ309" s="258">
        <v>3.5584039688110352</v>
      </c>
      <c r="CA309" s="258">
        <v>315.149658203125</v>
      </c>
      <c r="CC309" s="283">
        <f t="shared" si="297"/>
        <v>17.054946899414062</v>
      </c>
      <c r="CD309" s="283">
        <f t="shared" si="298"/>
        <v>59.510185241699219</v>
      </c>
      <c r="CF309" s="283">
        <f t="shared" si="325"/>
        <v>24.637007431388568</v>
      </c>
      <c r="CG309" s="272">
        <f t="shared" si="299"/>
        <v>25.105039212659868</v>
      </c>
      <c r="CH309" s="283">
        <f t="shared" si="326"/>
        <v>17.999148523100352</v>
      </c>
      <c r="CI309" s="272">
        <f t="shared" si="300"/>
        <v>59.897726857754634</v>
      </c>
      <c r="CJ309" s="283">
        <f t="shared" si="327"/>
        <v>0.11290455519783001</v>
      </c>
      <c r="CK309" s="283">
        <f t="shared" si="328"/>
        <v>17.884548818271714</v>
      </c>
      <c r="CL309" s="283">
        <f t="shared" si="329"/>
        <v>2.0278710815733172</v>
      </c>
      <c r="CM309" s="283">
        <f t="shared" si="330"/>
        <v>23.681085400680313</v>
      </c>
      <c r="CN309" s="283">
        <f t="shared" si="331"/>
        <v>2.0278710815733172</v>
      </c>
      <c r="CO309" s="283">
        <f t="shared" si="301"/>
        <v>176.18906565346168</v>
      </c>
      <c r="CP309" s="268">
        <f t="shared" si="302"/>
        <v>277</v>
      </c>
      <c r="CQ309" s="283">
        <f t="shared" si="332"/>
        <v>45.318906565346168</v>
      </c>
      <c r="CR309" s="283">
        <f t="shared" si="333"/>
        <v>27.519762389200775</v>
      </c>
      <c r="CS309" s="283">
        <f t="shared" si="334"/>
        <v>1.5417057542507597</v>
      </c>
      <c r="CT309" s="283">
        <f t="shared" si="335"/>
        <v>152.15120907684428</v>
      </c>
      <c r="CU309" s="283">
        <f t="shared" si="303"/>
        <v>24.037856576617401</v>
      </c>
      <c r="CV309" s="283">
        <f t="shared" si="336"/>
        <v>30.103785657661739</v>
      </c>
      <c r="CW309" s="283">
        <f t="shared" si="337"/>
        <v>17.970178429287628</v>
      </c>
      <c r="CX309" s="283">
        <f t="shared" si="338"/>
        <v>1.0208010463313595</v>
      </c>
      <c r="CZ309" s="283">
        <f t="shared" si="304"/>
        <v>12032</v>
      </c>
      <c r="DA309" s="283">
        <f t="shared" si="305"/>
        <v>1.3065105847899002E+22</v>
      </c>
      <c r="DB309" s="283">
        <f t="shared" si="306"/>
        <v>1.2320307191197383E+22</v>
      </c>
      <c r="DC309" s="286">
        <f t="shared" si="339"/>
        <v>1.0858631854969251E+18</v>
      </c>
      <c r="DD309" s="286">
        <f t="shared" si="307"/>
        <v>1.023961701396059E+18</v>
      </c>
      <c r="DE309" s="282">
        <f t="shared" si="340"/>
        <v>6.3889409930140286E-5</v>
      </c>
      <c r="DF309" s="282">
        <f t="shared" si="308"/>
        <v>5.6451131119036505E-5</v>
      </c>
      <c r="DG309" s="283">
        <f t="shared" si="341"/>
        <v>41.463033354991047</v>
      </c>
      <c r="DH309" s="283">
        <f t="shared" si="342"/>
        <v>8.5256008033687334E-5</v>
      </c>
      <c r="DL309" s="258">
        <v>37.934173583984375</v>
      </c>
      <c r="DM309" s="258">
        <v>12.308944702148437</v>
      </c>
      <c r="DN309" s="258">
        <v>5664</v>
      </c>
      <c r="DO309" s="258">
        <v>1.701334578578553E+22</v>
      </c>
      <c r="DP309" s="258">
        <v>8.0077384986394739E+21</v>
      </c>
    </row>
    <row r="310" spans="3:120" x14ac:dyDescent="0.25">
      <c r="C310" s="50">
        <f t="shared" si="309"/>
        <v>278</v>
      </c>
      <c r="D310" s="51">
        <v>4.8919770155723032</v>
      </c>
      <c r="E310" s="260">
        <f t="shared" si="310"/>
        <v>13.789688157662848</v>
      </c>
      <c r="F310" s="265">
        <f t="shared" si="311"/>
        <v>12.228560315643453</v>
      </c>
      <c r="G310" s="265">
        <f t="shared" si="312"/>
        <v>-4.5411466893312746E-3</v>
      </c>
      <c r="H310" s="50">
        <v>17.023696899414063</v>
      </c>
      <c r="I310" s="216">
        <v>64.393074035644531</v>
      </c>
      <c r="J310" s="50">
        <v>11392</v>
      </c>
      <c r="K310" s="46">
        <v>6</v>
      </c>
      <c r="L310" s="46">
        <v>1.2644283077471616E+22</v>
      </c>
      <c r="M310" s="46">
        <v>1.1783614041515333E+22</v>
      </c>
      <c r="N310" s="46">
        <v>178</v>
      </c>
      <c r="O310" s="46">
        <v>64</v>
      </c>
      <c r="P310" s="46">
        <v>0.28291521699322469</v>
      </c>
      <c r="Q310" s="46">
        <v>0.46145394616370627</v>
      </c>
      <c r="R310" s="46">
        <v>0.38343824400430326</v>
      </c>
      <c r="S310" s="51"/>
      <c r="T310" s="315">
        <f t="shared" si="313"/>
        <v>58.487736661236703</v>
      </c>
      <c r="U310" s="315">
        <f t="shared" si="343"/>
        <v>0.51646487467731816</v>
      </c>
      <c r="V310" s="350">
        <f t="shared" si="314"/>
        <v>4.1390920089130487E-6</v>
      </c>
      <c r="W310" s="350">
        <f t="shared" si="292"/>
        <v>6.7511403640523508E-6</v>
      </c>
      <c r="X310" s="350">
        <f t="shared" si="315"/>
        <v>7.9189632448562834E-6</v>
      </c>
      <c r="Y310" s="360">
        <f t="shared" si="316"/>
        <v>58.1042984172324</v>
      </c>
      <c r="Z310" s="350">
        <f t="shared" si="317"/>
        <v>4.1841793701263003E-6</v>
      </c>
      <c r="AA310" s="350">
        <f t="shared" si="318"/>
        <v>6.7232895127306724E-6</v>
      </c>
      <c r="AB310" s="350">
        <f t="shared" si="319"/>
        <v>4.1841793701263003E-6</v>
      </c>
      <c r="AC310" s="350">
        <f t="shared" si="320"/>
        <v>6.7232895127306724E-6</v>
      </c>
      <c r="AD310" s="354">
        <f t="shared" si="293"/>
        <v>58.104298417232393</v>
      </c>
      <c r="AE310" s="354" t="str">
        <f t="shared" si="345"/>
        <v/>
      </c>
      <c r="AF310" s="354" t="str">
        <f t="shared" si="345"/>
        <v/>
      </c>
      <c r="AG310" s="354">
        <f t="shared" si="345"/>
        <v>58.104298417232393</v>
      </c>
      <c r="AH310" s="354" t="str">
        <f t="shared" si="345"/>
        <v/>
      </c>
      <c r="AI310" s="348">
        <f t="shared" si="344"/>
        <v>0.56114088593422906</v>
      </c>
      <c r="AJ310" s="355">
        <f t="shared" si="321"/>
        <v>7.9189632448562834E-6</v>
      </c>
      <c r="AK310" s="359">
        <f t="shared" si="322"/>
        <v>305.99632846557529</v>
      </c>
      <c r="AL310" s="355">
        <f t="shared" si="323"/>
        <v>2.7996328465575289</v>
      </c>
      <c r="AM310" s="335">
        <f t="shared" si="324"/>
        <v>-23.158272503608586</v>
      </c>
      <c r="AN310" s="351">
        <f t="shared" si="294"/>
        <v>-1.9424689601485554</v>
      </c>
      <c r="AQ310" s="266">
        <f t="shared" si="295"/>
        <v>24.621077564644263</v>
      </c>
      <c r="AR310" s="283">
        <f t="shared" si="296"/>
        <v>21.324546885953005</v>
      </c>
      <c r="BL310" s="258">
        <v>0.9648364782333374</v>
      </c>
      <c r="BM310" s="260">
        <v>23.380220413208008</v>
      </c>
      <c r="BN310">
        <v>4.833409309387207</v>
      </c>
      <c r="BO310" s="258">
        <v>1.6494550704956055</v>
      </c>
      <c r="BP310" s="258">
        <v>103.22816467285156</v>
      </c>
      <c r="BQ310" s="260">
        <v>41.856884002685547</v>
      </c>
      <c r="BR310" s="258">
        <v>23.548530578613281</v>
      </c>
      <c r="BT310" s="258">
        <v>37.371662139892578</v>
      </c>
      <c r="BU310" s="258">
        <v>28.890415191650391</v>
      </c>
      <c r="BV310" s="258">
        <v>3.679987907409668</v>
      </c>
      <c r="BW310" s="258">
        <v>124.31016540527344</v>
      </c>
      <c r="BX310" s="258">
        <v>40.568977355957031</v>
      </c>
      <c r="BY310" s="258">
        <v>28.788688659667969</v>
      </c>
      <c r="BZ310" s="258">
        <v>3.6018617153167725</v>
      </c>
      <c r="CA310" s="258">
        <v>319.42218017578125</v>
      </c>
      <c r="CC310" s="283">
        <f t="shared" si="297"/>
        <v>17.023696899414063</v>
      </c>
      <c r="CD310" s="283">
        <f t="shared" si="298"/>
        <v>64.393074035644531</v>
      </c>
      <c r="CF310" s="283">
        <f t="shared" si="325"/>
        <v>24.621077564644263</v>
      </c>
      <c r="CG310" s="272">
        <f t="shared" si="299"/>
        <v>25.093565087562169</v>
      </c>
      <c r="CH310" s="283">
        <f t="shared" si="326"/>
        <v>17.975387211333686</v>
      </c>
      <c r="CI310" s="272">
        <f t="shared" si="300"/>
        <v>60.251494696130237</v>
      </c>
      <c r="CJ310" s="283">
        <f t="shared" si="327"/>
        <v>0.11357139186310028</v>
      </c>
      <c r="CK310" s="283">
        <f t="shared" si="328"/>
        <v>17.859584348976714</v>
      </c>
      <c r="CL310" s="283">
        <f t="shared" si="329"/>
        <v>2.0371038950344738</v>
      </c>
      <c r="CM310" s="283">
        <f t="shared" si="330"/>
        <v>23.656120931385313</v>
      </c>
      <c r="CN310" s="283">
        <f t="shared" si="331"/>
        <v>2.0371038950344738</v>
      </c>
      <c r="CO310" s="283">
        <f t="shared" si="301"/>
        <v>177.72038713620634</v>
      </c>
      <c r="CP310" s="268">
        <f t="shared" si="302"/>
        <v>278</v>
      </c>
      <c r="CQ310" s="283">
        <f t="shared" si="332"/>
        <v>45.572038713620636</v>
      </c>
      <c r="CR310" s="283">
        <f t="shared" si="333"/>
        <v>27.510956834863624</v>
      </c>
      <c r="CS310" s="283">
        <f t="shared" si="334"/>
        <v>1.5437437048466789</v>
      </c>
      <c r="CT310" s="283">
        <f t="shared" si="335"/>
        <v>153.51312399813344</v>
      </c>
      <c r="CU310" s="283">
        <f t="shared" si="303"/>
        <v>24.207263138072904</v>
      </c>
      <c r="CV310" s="283">
        <f t="shared" si="336"/>
        <v>30.22072631380729</v>
      </c>
      <c r="CW310" s="283">
        <f t="shared" si="337"/>
        <v>17.946230209943575</v>
      </c>
      <c r="CX310" s="283">
        <f t="shared" si="338"/>
        <v>1.0234093262655442</v>
      </c>
      <c r="CZ310" s="283">
        <f t="shared" si="304"/>
        <v>11392</v>
      </c>
      <c r="DA310" s="283">
        <f t="shared" si="305"/>
        <v>1.2644283077471616E+22</v>
      </c>
      <c r="DB310" s="283">
        <f t="shared" si="306"/>
        <v>1.1783614041515333E+22</v>
      </c>
      <c r="DC310" s="286">
        <f t="shared" si="339"/>
        <v>1.1099265341881684E+18</v>
      </c>
      <c r="DD310" s="286">
        <f t="shared" si="307"/>
        <v>1.0343762325768375E+18</v>
      </c>
      <c r="DE310" s="282">
        <f t="shared" si="340"/>
        <v>6.5176649936732716E-5</v>
      </c>
      <c r="DF310" s="282">
        <f t="shared" si="308"/>
        <v>5.700824398631922E-5</v>
      </c>
      <c r="DG310" s="283">
        <f t="shared" si="341"/>
        <v>41.175306116156783</v>
      </c>
      <c r="DH310" s="283">
        <f t="shared" si="342"/>
        <v>8.659062062012896E-5</v>
      </c>
      <c r="DL310" s="258">
        <v>37.641201019287109</v>
      </c>
      <c r="DM310" s="258">
        <v>13.224485397338867</v>
      </c>
      <c r="DN310" s="258">
        <v>5920</v>
      </c>
      <c r="DO310" s="258">
        <v>1.7631321141810404E+22</v>
      </c>
      <c r="DP310" s="258">
        <v>8.3340202631078305E+21</v>
      </c>
    </row>
    <row r="311" spans="3:120" x14ac:dyDescent="0.25">
      <c r="C311" s="50">
        <f t="shared" si="309"/>
        <v>279</v>
      </c>
      <c r="D311" s="51">
        <v>3.9882029002914479</v>
      </c>
      <c r="E311" s="260">
        <f t="shared" si="310"/>
        <v>12.015544899690031</v>
      </c>
      <c r="F311" s="265">
        <f t="shared" si="311"/>
        <v>12.223899689316692</v>
      </c>
      <c r="G311" s="265">
        <f t="shared" si="312"/>
        <v>-4.7802305536848921E-3</v>
      </c>
      <c r="H311" s="50">
        <v>17.090105056762695</v>
      </c>
      <c r="I311" s="216">
        <v>59.408458709716797</v>
      </c>
      <c r="J311" s="50">
        <v>11712</v>
      </c>
      <c r="K311" s="46">
        <v>6</v>
      </c>
      <c r="L311" s="46">
        <v>1.2745741718013014E+22</v>
      </c>
      <c r="M311" s="46">
        <v>1.201593126957319E+22</v>
      </c>
      <c r="N311" s="46">
        <v>183</v>
      </c>
      <c r="O311" s="46">
        <v>64</v>
      </c>
      <c r="P311" s="46">
        <v>0.29573338216443873</v>
      </c>
      <c r="Q311" s="46">
        <v>0.47256302264542516</v>
      </c>
      <c r="R311" s="46">
        <v>0.40661930396531221</v>
      </c>
      <c r="S311" s="51"/>
      <c r="T311" s="315">
        <f t="shared" si="313"/>
        <v>57.961367541628412</v>
      </c>
      <c r="U311" s="315">
        <f t="shared" si="343"/>
        <v>-0.52636911960829025</v>
      </c>
      <c r="V311" s="350">
        <f t="shared" si="314"/>
        <v>4.2084099237881192E-6</v>
      </c>
      <c r="W311" s="350">
        <f t="shared" si="292"/>
        <v>6.7247697894670014E-6</v>
      </c>
      <c r="X311" s="350">
        <f t="shared" si="315"/>
        <v>7.9330475107594293E-6</v>
      </c>
      <c r="Y311" s="360">
        <f t="shared" si="316"/>
        <v>57.554748237663098</v>
      </c>
      <c r="Z311" s="350">
        <f t="shared" si="317"/>
        <v>4.2560281981517252E-6</v>
      </c>
      <c r="AA311" s="350">
        <f t="shared" si="318"/>
        <v>6.694734257945103E-6</v>
      </c>
      <c r="AB311" s="350">
        <f t="shared" si="319"/>
        <v>4.2560281981517252E-6</v>
      </c>
      <c r="AC311" s="350">
        <f t="shared" si="320"/>
        <v>6.694734257945103E-6</v>
      </c>
      <c r="AD311" s="354">
        <f t="shared" si="293"/>
        <v>57.554748237663105</v>
      </c>
      <c r="AE311" s="354" t="str">
        <f t="shared" si="345"/>
        <v/>
      </c>
      <c r="AF311" s="354" t="str">
        <f t="shared" si="345"/>
        <v/>
      </c>
      <c r="AG311" s="354">
        <f t="shared" si="345"/>
        <v>57.554748237663105</v>
      </c>
      <c r="AH311" s="354" t="str">
        <f t="shared" si="345"/>
        <v/>
      </c>
      <c r="AI311" s="348">
        <f t="shared" si="344"/>
        <v>-0.54955017956928742</v>
      </c>
      <c r="AJ311" s="355">
        <f t="shared" si="321"/>
        <v>7.9330475107594293E-6</v>
      </c>
      <c r="AK311" s="359">
        <f t="shared" si="322"/>
        <v>287.32954356004302</v>
      </c>
      <c r="AL311" s="355">
        <f t="shared" si="323"/>
        <v>0.83295435600430212</v>
      </c>
      <c r="AM311" s="335">
        <f t="shared" si="324"/>
        <v>-23.142837942864929</v>
      </c>
      <c r="AN311" s="351">
        <f t="shared" si="294"/>
        <v>-1.9270343994048953</v>
      </c>
      <c r="AQ311" s="266">
        <f t="shared" si="295"/>
        <v>24.654894648717942</v>
      </c>
      <c r="AR311" s="283">
        <f t="shared" si="296"/>
        <v>16.002410491838695</v>
      </c>
      <c r="BL311" s="258">
        <v>0.3652515709400177</v>
      </c>
      <c r="BM311" s="260">
        <v>33.255016326904297</v>
      </c>
      <c r="BN311">
        <v>2.5250787734985352</v>
      </c>
      <c r="BO311" s="258">
        <v>1.0889061689376831</v>
      </c>
      <c r="BP311" s="258">
        <v>100.67951202392578</v>
      </c>
      <c r="BQ311" s="260">
        <v>60.927536010742188</v>
      </c>
      <c r="BR311" s="258">
        <v>26.512575149536133</v>
      </c>
      <c r="BT311" s="258">
        <v>37.191974639892578</v>
      </c>
      <c r="BU311" s="258">
        <v>29.297321319580078</v>
      </c>
      <c r="BV311" s="258">
        <v>3.6709544658660889</v>
      </c>
      <c r="BW311" s="258">
        <v>129.29478454589844</v>
      </c>
      <c r="BX311" s="258">
        <v>40.488899230957031</v>
      </c>
      <c r="BY311" s="258">
        <v>28.48350715637207</v>
      </c>
      <c r="BZ311" s="258">
        <v>3.5930724143981934</v>
      </c>
      <c r="CA311" s="258">
        <v>320.84637451171875</v>
      </c>
      <c r="CC311" s="283">
        <f t="shared" si="297"/>
        <v>17.090105056762695</v>
      </c>
      <c r="CD311" s="283">
        <f t="shared" si="298"/>
        <v>59.408458709716797</v>
      </c>
      <c r="CF311" s="283">
        <f t="shared" si="325"/>
        <v>24.654894648717942</v>
      </c>
      <c r="CG311" s="272">
        <f t="shared" si="299"/>
        <v>25.081789557743001</v>
      </c>
      <c r="CH311" s="283">
        <f t="shared" si="326"/>
        <v>17.951034347022187</v>
      </c>
      <c r="CI311" s="272">
        <f t="shared" si="300"/>
        <v>60.603753422008509</v>
      </c>
      <c r="CJ311" s="283">
        <f t="shared" si="327"/>
        <v>0.11423538391832953</v>
      </c>
      <c r="CK311" s="283">
        <f t="shared" si="328"/>
        <v>17.834033653289435</v>
      </c>
      <c r="CL311" s="283">
        <f t="shared" si="329"/>
        <v>2.046186155096867</v>
      </c>
      <c r="CM311" s="283">
        <f t="shared" si="330"/>
        <v>23.630570235698034</v>
      </c>
      <c r="CN311" s="283">
        <f t="shared" si="331"/>
        <v>2.046186155096867</v>
      </c>
      <c r="CO311" s="283">
        <f t="shared" si="301"/>
        <v>179.23461187542586</v>
      </c>
      <c r="CP311" s="268">
        <f t="shared" si="302"/>
        <v>279</v>
      </c>
      <c r="CQ311" s="283">
        <f t="shared" si="332"/>
        <v>45.823461187542584</v>
      </c>
      <c r="CR311" s="283">
        <f t="shared" si="333"/>
        <v>27.501925698974201</v>
      </c>
      <c r="CS311" s="283">
        <f t="shared" si="334"/>
        <v>1.5458379897914403</v>
      </c>
      <c r="CT311" s="283">
        <f t="shared" si="335"/>
        <v>154.86337303804987</v>
      </c>
      <c r="CU311" s="283">
        <f t="shared" si="303"/>
        <v>24.371238837375984</v>
      </c>
      <c r="CV311" s="283">
        <f t="shared" si="336"/>
        <v>30.337123883737597</v>
      </c>
      <c r="CW311" s="283">
        <f t="shared" si="337"/>
        <v>17.921692179714942</v>
      </c>
      <c r="CX311" s="283">
        <f t="shared" si="338"/>
        <v>1.0259549422438736</v>
      </c>
      <c r="CZ311" s="283">
        <f t="shared" si="304"/>
        <v>11712</v>
      </c>
      <c r="DA311" s="283">
        <f t="shared" si="305"/>
        <v>1.2745741718013014E+22</v>
      </c>
      <c r="DB311" s="283">
        <f t="shared" si="306"/>
        <v>1.201593126957319E+22</v>
      </c>
      <c r="DC311" s="286">
        <f t="shared" si="339"/>
        <v>1.0882634663604008E+18</v>
      </c>
      <c r="DD311" s="286">
        <f t="shared" si="307"/>
        <v>1.0259504157763995E+18</v>
      </c>
      <c r="DE311" s="282">
        <f t="shared" si="340"/>
        <v>6.4017810079021001E-5</v>
      </c>
      <c r="DF311" s="282">
        <f t="shared" si="308"/>
        <v>5.6557515012022755E-5</v>
      </c>
      <c r="DG311" s="283">
        <f t="shared" si="341"/>
        <v>41.45948104694542</v>
      </c>
      <c r="DH311" s="283">
        <f t="shared" si="342"/>
        <v>8.5422669775937006E-5</v>
      </c>
      <c r="DL311" s="258">
        <v>37.486900329589844</v>
      </c>
      <c r="DM311" s="258">
        <v>12.512397766113281</v>
      </c>
      <c r="DN311" s="258">
        <v>5728</v>
      </c>
      <c r="DO311" s="258">
        <v>1.7000086986169325E+22</v>
      </c>
      <c r="DP311" s="258">
        <v>8.0088914377365353E+21</v>
      </c>
    </row>
    <row r="312" spans="3:120" x14ac:dyDescent="0.25">
      <c r="C312" s="50">
        <f t="shared" si="309"/>
        <v>280</v>
      </c>
      <c r="D312" s="51">
        <v>6.673255688977461</v>
      </c>
      <c r="E312" s="260">
        <f t="shared" si="310"/>
        <v>16.486755307399392</v>
      </c>
      <c r="F312" s="265">
        <f t="shared" si="311"/>
        <v>12.21899962103558</v>
      </c>
      <c r="G312" s="265">
        <f t="shared" si="312"/>
        <v>-5.0200149118270953E-3</v>
      </c>
      <c r="H312" s="50">
        <v>17.039321899414063</v>
      </c>
      <c r="I312" s="216">
        <v>59.611911773681641</v>
      </c>
      <c r="J312" s="50">
        <v>11840</v>
      </c>
      <c r="K312" s="46">
        <v>6</v>
      </c>
      <c r="L312" s="46">
        <v>1.2844318010811758E+22</v>
      </c>
      <c r="M312" s="46">
        <v>1.2112778153726344E+22</v>
      </c>
      <c r="N312" s="46">
        <v>185</v>
      </c>
      <c r="O312" s="46">
        <v>64</v>
      </c>
      <c r="P312" s="46">
        <v>0.29799182078984315</v>
      </c>
      <c r="Q312" s="46">
        <v>0.47634743331502166</v>
      </c>
      <c r="R312" s="46">
        <v>0.41541961752348933</v>
      </c>
      <c r="S312" s="51"/>
      <c r="T312" s="315">
        <f t="shared" si="313"/>
        <v>57.970865059525302</v>
      </c>
      <c r="U312" s="315">
        <f t="shared" si="343"/>
        <v>9.4975178968894625E-3</v>
      </c>
      <c r="V312" s="350">
        <f t="shared" si="314"/>
        <v>4.1947046845417109E-6</v>
      </c>
      <c r="W312" s="350">
        <f t="shared" si="292"/>
        <v>6.7053411221146068E-6</v>
      </c>
      <c r="X312" s="350">
        <f t="shared" si="315"/>
        <v>7.9093076153628867E-6</v>
      </c>
      <c r="Y312" s="360">
        <f t="shared" si="316"/>
        <v>57.555445442001812</v>
      </c>
      <c r="Z312" s="350">
        <f t="shared" si="317"/>
        <v>4.2432106777818063E-6</v>
      </c>
      <c r="AA312" s="350">
        <f t="shared" si="318"/>
        <v>6.674751688145096E-6</v>
      </c>
      <c r="AB312" s="350">
        <f t="shared" si="319"/>
        <v>4.2432106777818063E-6</v>
      </c>
      <c r="AC312" s="350">
        <f t="shared" si="320"/>
        <v>6.674751688145096E-6</v>
      </c>
      <c r="AD312" s="354">
        <f t="shared" si="293"/>
        <v>57.555445442001812</v>
      </c>
      <c r="AE312" s="354" t="str">
        <f t="shared" ref="AE312:AH331" si="346">IF($K312=AE$29,$AD312,"")</f>
        <v/>
      </c>
      <c r="AF312" s="354" t="str">
        <f t="shared" si="346"/>
        <v/>
      </c>
      <c r="AG312" s="354">
        <f t="shared" si="346"/>
        <v>57.555445442001812</v>
      </c>
      <c r="AH312" s="354" t="str">
        <f t="shared" si="346"/>
        <v/>
      </c>
      <c r="AI312" s="348">
        <f t="shared" si="344"/>
        <v>6.9720433870656962E-4</v>
      </c>
      <c r="AJ312" s="355">
        <f t="shared" si="321"/>
        <v>7.9093076153628867E-6</v>
      </c>
      <c r="AK312" s="359">
        <f t="shared" si="322"/>
        <v>287.35322577125817</v>
      </c>
      <c r="AL312" s="355">
        <f t="shared" si="323"/>
        <v>0.73532257712581672</v>
      </c>
      <c r="AM312" s="335">
        <f t="shared" si="324"/>
        <v>-23.168869712022513</v>
      </c>
      <c r="AN312" s="351">
        <f t="shared" si="294"/>
        <v>-1.9530661685624824</v>
      </c>
      <c r="AQ312" s="266">
        <f t="shared" si="295"/>
        <v>24.62904614992528</v>
      </c>
      <c r="AR312" s="283">
        <f t="shared" si="296"/>
        <v>15.868342487616964</v>
      </c>
      <c r="BL312" s="258">
        <v>0.80718779563903809</v>
      </c>
      <c r="BM312" s="260">
        <v>19.670534133911133</v>
      </c>
      <c r="BN312">
        <v>4.216972827911377</v>
      </c>
      <c r="BO312" s="258">
        <v>1.8044476509094238</v>
      </c>
      <c r="BP312" s="258">
        <v>96.203590393066406</v>
      </c>
      <c r="BQ312" s="260">
        <v>34.903224945068359</v>
      </c>
      <c r="BR312" s="258">
        <v>18.919322967529297</v>
      </c>
      <c r="BT312" s="258">
        <v>37.090408325195312</v>
      </c>
      <c r="BU312" s="258">
        <v>29.500776290893555</v>
      </c>
      <c r="BV312" s="258">
        <v>3.6628975868225098</v>
      </c>
      <c r="BW312" s="258">
        <v>123.80152893066406</v>
      </c>
      <c r="BX312" s="258">
        <v>40.285770416259766</v>
      </c>
      <c r="BY312" s="258">
        <v>28.48350715637207</v>
      </c>
      <c r="BZ312" s="258">
        <v>3.6179752349853516</v>
      </c>
      <c r="CA312" s="258">
        <v>319.11700439453125</v>
      </c>
      <c r="CC312" s="283">
        <f t="shared" si="297"/>
        <v>17.039321899414063</v>
      </c>
      <c r="CD312" s="283">
        <f t="shared" si="298"/>
        <v>59.611911773681641</v>
      </c>
      <c r="CF312" s="283">
        <f t="shared" si="325"/>
        <v>24.62904614992528</v>
      </c>
      <c r="CG312" s="272">
        <f t="shared" si="299"/>
        <v>25.069711842840121</v>
      </c>
      <c r="CH312" s="283">
        <f t="shared" si="326"/>
        <v>17.926090810008688</v>
      </c>
      <c r="CI312" s="272">
        <f t="shared" si="300"/>
        <v>60.954506381408379</v>
      </c>
      <c r="CJ312" s="283">
        <f t="shared" si="327"/>
        <v>0.11489653767061483</v>
      </c>
      <c r="CK312" s="283">
        <f t="shared" si="328"/>
        <v>17.807897836321622</v>
      </c>
      <c r="CL312" s="283">
        <f t="shared" si="329"/>
        <v>2.0551171207037289</v>
      </c>
      <c r="CM312" s="283">
        <f t="shared" si="330"/>
        <v>23.604434418730222</v>
      </c>
      <c r="CN312" s="283">
        <f t="shared" si="331"/>
        <v>2.0551171207037289</v>
      </c>
      <c r="CO312" s="283">
        <f t="shared" si="301"/>
        <v>180.73168861341316</v>
      </c>
      <c r="CP312" s="268">
        <f t="shared" si="302"/>
        <v>280</v>
      </c>
      <c r="CQ312" s="283">
        <f t="shared" si="332"/>
        <v>46.073168861341316</v>
      </c>
      <c r="CR312" s="283">
        <f t="shared" si="333"/>
        <v>27.492668620795222</v>
      </c>
      <c r="CS312" s="283">
        <f t="shared" si="334"/>
        <v>1.5479889700315776</v>
      </c>
      <c r="CT312" s="283">
        <f t="shared" si="335"/>
        <v>156.20197890828558</v>
      </c>
      <c r="CU312" s="283">
        <f t="shared" si="303"/>
        <v>24.529709705127573</v>
      </c>
      <c r="CV312" s="283">
        <f t="shared" si="336"/>
        <v>30.452970970512759</v>
      </c>
      <c r="CW312" s="283">
        <f t="shared" si="337"/>
        <v>17.896565264885101</v>
      </c>
      <c r="CX312" s="283">
        <f t="shared" si="338"/>
        <v>1.0284373818497468</v>
      </c>
      <c r="CZ312" s="283">
        <f t="shared" si="304"/>
        <v>11840</v>
      </c>
      <c r="DA312" s="283">
        <f t="shared" si="305"/>
        <v>1.2844318010811758E+22</v>
      </c>
      <c r="DB312" s="283">
        <f t="shared" si="306"/>
        <v>1.2112778153726344E+22</v>
      </c>
      <c r="DC312" s="286">
        <f t="shared" si="339"/>
        <v>1.0848241563185606E+18</v>
      </c>
      <c r="DD312" s="286">
        <f t="shared" si="307"/>
        <v>1.0230386954160763E+18</v>
      </c>
      <c r="DE312" s="282">
        <f t="shared" si="340"/>
        <v>6.3833828309162725E-5</v>
      </c>
      <c r="DF312" s="282">
        <f t="shared" si="308"/>
        <v>5.6401756020042486E-5</v>
      </c>
      <c r="DG312" s="283">
        <f t="shared" si="341"/>
        <v>41.46290001734539</v>
      </c>
      <c r="DH312" s="283">
        <f t="shared" si="342"/>
        <v>8.5181663042864235E-5</v>
      </c>
      <c r="DL312" s="258">
        <v>37.502525329589844</v>
      </c>
      <c r="DM312" s="258">
        <v>12.715851783752441</v>
      </c>
      <c r="DN312" s="258">
        <v>5984</v>
      </c>
      <c r="DO312" s="258">
        <v>1.7763332668423926E+22</v>
      </c>
      <c r="DP312" s="258">
        <v>8.3763907749248342E+21</v>
      </c>
    </row>
    <row r="313" spans="3:120" x14ac:dyDescent="0.25">
      <c r="C313" s="50">
        <f t="shared" si="309"/>
        <v>281</v>
      </c>
      <c r="D313" s="51">
        <v>4.9317281890216362</v>
      </c>
      <c r="E313" s="260">
        <f t="shared" si="310"/>
        <v>13.859982651008337</v>
      </c>
      <c r="F313" s="265">
        <f t="shared" si="311"/>
        <v>12.213859457402954</v>
      </c>
      <c r="G313" s="265">
        <f t="shared" si="312"/>
        <v>-5.2604055330503141E-3</v>
      </c>
      <c r="H313" s="50">
        <v>16.86158561706543</v>
      </c>
      <c r="I313" s="216">
        <v>62.155082702636719</v>
      </c>
      <c r="J313" s="50">
        <v>11712</v>
      </c>
      <c r="K313" s="46">
        <v>6</v>
      </c>
      <c r="L313" s="46">
        <v>1.2514577429052216E+22</v>
      </c>
      <c r="M313" s="46">
        <v>1.191966085496857E+22</v>
      </c>
      <c r="N313" s="46">
        <v>183</v>
      </c>
      <c r="O313" s="46">
        <v>64</v>
      </c>
      <c r="P313" s="46">
        <v>0.28932429957883171</v>
      </c>
      <c r="Q313" s="46">
        <v>0.46767991210401028</v>
      </c>
      <c r="R313" s="46">
        <v>0.40661930396531221</v>
      </c>
      <c r="S313" s="51"/>
      <c r="T313" s="315">
        <f t="shared" si="313"/>
        <v>58.257513836403874</v>
      </c>
      <c r="U313" s="315">
        <f t="shared" si="343"/>
        <v>0.28664877687857171</v>
      </c>
      <c r="V313" s="350">
        <f t="shared" si="314"/>
        <v>4.1172059935512255E-6</v>
      </c>
      <c r="W313" s="350">
        <f t="shared" si="292"/>
        <v>6.6552810807150826E-6</v>
      </c>
      <c r="X313" s="350">
        <f t="shared" si="315"/>
        <v>7.8258642626011766E-6</v>
      </c>
      <c r="Y313" s="360">
        <f t="shared" si="316"/>
        <v>57.850894532438559</v>
      </c>
      <c r="Z313" s="350">
        <f t="shared" si="317"/>
        <v>4.1643334181568442E-6</v>
      </c>
      <c r="AA313" s="350">
        <f t="shared" si="318"/>
        <v>6.6258945538757554E-6</v>
      </c>
      <c r="AB313" s="350">
        <f t="shared" si="319"/>
        <v>4.1643334181568442E-6</v>
      </c>
      <c r="AC313" s="350">
        <f t="shared" si="320"/>
        <v>6.6258945538757554E-6</v>
      </c>
      <c r="AD313" s="354">
        <f t="shared" si="293"/>
        <v>57.850894532438559</v>
      </c>
      <c r="AE313" s="354" t="str">
        <f t="shared" si="346"/>
        <v/>
      </c>
      <c r="AF313" s="354" t="str">
        <f t="shared" si="346"/>
        <v/>
      </c>
      <c r="AG313" s="354">
        <f t="shared" si="346"/>
        <v>57.850894532438559</v>
      </c>
      <c r="AH313" s="354" t="str">
        <f t="shared" si="346"/>
        <v/>
      </c>
      <c r="AI313" s="348">
        <f t="shared" si="344"/>
        <v>0.2954490904367475</v>
      </c>
      <c r="AJ313" s="355">
        <f t="shared" si="321"/>
        <v>7.8258642626011766E-6</v>
      </c>
      <c r="AK313" s="359">
        <f t="shared" si="322"/>
        <v>297.38886005317295</v>
      </c>
      <c r="AL313" s="355">
        <f t="shared" si="323"/>
        <v>1.6388860053172949</v>
      </c>
      <c r="AM313" s="335">
        <f t="shared" si="324"/>
        <v>-23.260992829945913</v>
      </c>
      <c r="AN313" s="351">
        <f t="shared" si="294"/>
        <v>-2.0451892864858783</v>
      </c>
      <c r="AQ313" s="266">
        <f t="shared" si="295"/>
        <v>24.537968241317444</v>
      </c>
      <c r="AR313" s="283">
        <f t="shared" si="296"/>
        <v>18.073992348385467</v>
      </c>
      <c r="BL313" s="258">
        <v>1.0814766883850098</v>
      </c>
      <c r="BM313" s="260">
        <v>17.889974594116211</v>
      </c>
      <c r="BN313">
        <v>3.8416187763214111</v>
      </c>
      <c r="BO313" s="258">
        <v>1.7157440185546875</v>
      </c>
      <c r="BP313" s="258">
        <v>93.977325439453125</v>
      </c>
      <c r="BQ313" s="260">
        <v>52.965003967285156</v>
      </c>
      <c r="BR313" s="258">
        <v>29.744659423828125</v>
      </c>
      <c r="BT313" s="258">
        <v>36.977127075195313</v>
      </c>
      <c r="BU313" s="258">
        <v>29.399049758911133</v>
      </c>
      <c r="BV313" s="258">
        <v>3.6607003211975098</v>
      </c>
      <c r="BW313" s="258">
        <v>128.17578125</v>
      </c>
      <c r="BX313" s="258">
        <v>40.147098541259766</v>
      </c>
      <c r="BY313" s="258">
        <v>28.788688659667969</v>
      </c>
      <c r="BZ313" s="258">
        <v>3.6218814849853516</v>
      </c>
      <c r="CA313" s="258">
        <v>326.33963012695312</v>
      </c>
      <c r="CC313" s="283">
        <f t="shared" si="297"/>
        <v>16.86158561706543</v>
      </c>
      <c r="CD313" s="283">
        <f t="shared" si="298"/>
        <v>62.155082702636719</v>
      </c>
      <c r="CF313" s="283">
        <f t="shared" si="325"/>
        <v>24.537968241317444</v>
      </c>
      <c r="CG313" s="272">
        <f t="shared" si="299"/>
        <v>25.057331270904946</v>
      </c>
      <c r="CH313" s="283">
        <f t="shared" si="326"/>
        <v>17.900557770600248</v>
      </c>
      <c r="CI313" s="272">
        <f t="shared" si="300"/>
        <v>61.303756996417604</v>
      </c>
      <c r="CJ313" s="283">
        <f t="shared" si="327"/>
        <v>0.11555485957043965</v>
      </c>
      <c r="CK313" s="283">
        <f t="shared" si="328"/>
        <v>17.781178290323574</v>
      </c>
      <c r="CL313" s="283">
        <f t="shared" si="329"/>
        <v>2.0638960987226347</v>
      </c>
      <c r="CM313" s="283">
        <f t="shared" si="330"/>
        <v>23.577714872732173</v>
      </c>
      <c r="CN313" s="283">
        <f t="shared" si="331"/>
        <v>2.0638960987226347</v>
      </c>
      <c r="CO313" s="283">
        <f t="shared" si="301"/>
        <v>182.21156798563771</v>
      </c>
      <c r="CP313" s="268">
        <f t="shared" si="302"/>
        <v>281</v>
      </c>
      <c r="CQ313" s="283">
        <f t="shared" si="332"/>
        <v>46.32115679856377</v>
      </c>
      <c r="CR313" s="283">
        <f t="shared" si="333"/>
        <v>27.483185328388121</v>
      </c>
      <c r="CS313" s="283">
        <f t="shared" si="334"/>
        <v>1.5501969941547455</v>
      </c>
      <c r="CT313" s="283">
        <f t="shared" si="335"/>
        <v>157.52896518933915</v>
      </c>
      <c r="CU313" s="283">
        <f t="shared" si="303"/>
        <v>24.682602796298511</v>
      </c>
      <c r="CV313" s="283">
        <f t="shared" si="336"/>
        <v>30.568260279629854</v>
      </c>
      <c r="CW313" s="283">
        <f t="shared" si="337"/>
        <v>17.870850681450811</v>
      </c>
      <c r="CX313" s="283">
        <f t="shared" si="338"/>
        <v>1.0308561586788061</v>
      </c>
      <c r="CZ313" s="283">
        <f t="shared" si="304"/>
        <v>11712</v>
      </c>
      <c r="DA313" s="283">
        <f t="shared" si="305"/>
        <v>1.2514577429052216E+22</v>
      </c>
      <c r="DB313" s="283">
        <f t="shared" si="306"/>
        <v>1.191966085496857E+22</v>
      </c>
      <c r="DC313" s="286">
        <f t="shared" si="339"/>
        <v>1.0685260783002234E+18</v>
      </c>
      <c r="DD313" s="286">
        <f t="shared" si="307"/>
        <v>1.0177306057862509E+18</v>
      </c>
      <c r="DE313" s="282">
        <f t="shared" si="340"/>
        <v>6.2961982153211755E-5</v>
      </c>
      <c r="DF313" s="282">
        <f t="shared" si="308"/>
        <v>5.6117806125214417E-5</v>
      </c>
      <c r="DG313" s="283">
        <f t="shared" si="341"/>
        <v>41.710512723818439</v>
      </c>
      <c r="DH313" s="283">
        <f t="shared" si="342"/>
        <v>8.4341089398753372E-5</v>
      </c>
      <c r="DL313" s="258">
        <v>37.320880889892578</v>
      </c>
      <c r="DM313" s="258">
        <v>13.631392478942871</v>
      </c>
      <c r="DN313" s="258">
        <v>6240</v>
      </c>
      <c r="DO313" s="258">
        <v>1.8415319727812108E+22</v>
      </c>
      <c r="DP313" s="258">
        <v>8.7237136779145611E+21</v>
      </c>
    </row>
    <row r="314" spans="3:120" x14ac:dyDescent="0.25">
      <c r="C314" s="50">
        <f t="shared" si="309"/>
        <v>282</v>
      </c>
      <c r="D314" s="51">
        <v>6.0571374342024553</v>
      </c>
      <c r="E314" s="260">
        <f t="shared" si="310"/>
        <v>15.645348555117145</v>
      </c>
      <c r="F314" s="265">
        <f t="shared" si="311"/>
        <v>12.208478639361545</v>
      </c>
      <c r="G314" s="265">
        <f t="shared" si="312"/>
        <v>-5.5013079713766766E-3</v>
      </c>
      <c r="H314" s="50">
        <v>17.004165649414063</v>
      </c>
      <c r="I314" s="216">
        <v>61.748176574707031</v>
      </c>
      <c r="J314" s="50">
        <v>10752</v>
      </c>
      <c r="K314" s="46">
        <v>6</v>
      </c>
      <c r="L314" s="46">
        <v>1.1595684968694337E+22</v>
      </c>
      <c r="M314" s="46">
        <v>1.1025556585197508E+22</v>
      </c>
      <c r="N314" s="46">
        <v>168</v>
      </c>
      <c r="O314" s="46">
        <v>64</v>
      </c>
      <c r="P314" s="46">
        <v>0.26808276872367698</v>
      </c>
      <c r="Q314" s="46">
        <v>0.43239943844228773</v>
      </c>
      <c r="R314" s="46">
        <v>0.3320177980870046</v>
      </c>
      <c r="S314" s="51"/>
      <c r="T314" s="315">
        <f t="shared" si="313"/>
        <v>58.201554560600606</v>
      </c>
      <c r="U314" s="315">
        <f t="shared" si="343"/>
        <v>-5.5959275803267872E-2</v>
      </c>
      <c r="V314" s="350">
        <f t="shared" si="314"/>
        <v>4.1555488703446949E-6</v>
      </c>
      <c r="W314" s="350">
        <f t="shared" si="292"/>
        <v>6.7026202635523268E-6</v>
      </c>
      <c r="X314" s="350">
        <f t="shared" si="315"/>
        <v>7.8862985494593942E-6</v>
      </c>
      <c r="Y314" s="360">
        <f t="shared" si="316"/>
        <v>57.869536762513604</v>
      </c>
      <c r="Z314" s="350">
        <f t="shared" si="317"/>
        <v>4.1943192510685346E-6</v>
      </c>
      <c r="AA314" s="350">
        <f t="shared" si="318"/>
        <v>6.6784272722940713E-6</v>
      </c>
      <c r="AB314" s="350">
        <f t="shared" si="319"/>
        <v>4.1943192510685346E-6</v>
      </c>
      <c r="AC314" s="350">
        <f t="shared" si="320"/>
        <v>6.6784272722940713E-6</v>
      </c>
      <c r="AD314" s="354">
        <f t="shared" si="293"/>
        <v>57.869536762513611</v>
      </c>
      <c r="AE314" s="354" t="str">
        <f t="shared" si="346"/>
        <v/>
      </c>
      <c r="AF314" s="354" t="str">
        <f t="shared" si="346"/>
        <v/>
      </c>
      <c r="AG314" s="354">
        <f t="shared" si="346"/>
        <v>57.869536762513611</v>
      </c>
      <c r="AH314" s="354" t="str">
        <f t="shared" si="346"/>
        <v/>
      </c>
      <c r="AI314" s="348">
        <f t="shared" si="344"/>
        <v>1.8642230075052169E-2</v>
      </c>
      <c r="AJ314" s="355">
        <f t="shared" si="321"/>
        <v>7.8862985494593942E-6</v>
      </c>
      <c r="AK314" s="359">
        <f t="shared" si="322"/>
        <v>298.02208794010244</v>
      </c>
      <c r="AL314" s="355">
        <f t="shared" si="323"/>
        <v>1.6022087940102439</v>
      </c>
      <c r="AM314" s="335">
        <f t="shared" si="324"/>
        <v>-23.194174767920277</v>
      </c>
      <c r="AN314" s="351">
        <f t="shared" si="294"/>
        <v>-1.9783712244602425</v>
      </c>
      <c r="AQ314" s="266">
        <f t="shared" si="295"/>
        <v>24.611106541611001</v>
      </c>
      <c r="AR314" s="283">
        <f t="shared" si="296"/>
        <v>17.329565152269204</v>
      </c>
      <c r="BL314" s="258">
        <v>1.006252646446228</v>
      </c>
      <c r="BM314" s="260">
        <v>28.064193725585938</v>
      </c>
      <c r="BN314">
        <v>5.100738525390625</v>
      </c>
      <c r="BO314" s="258">
        <v>1.9666982889175415</v>
      </c>
      <c r="BP314" s="258">
        <v>91.835746765136719</v>
      </c>
      <c r="BQ314" s="260">
        <v>63.908809661865234</v>
      </c>
      <c r="BR314" s="258">
        <v>15.935118675231934</v>
      </c>
      <c r="BT314" s="258">
        <v>36.822826385498047</v>
      </c>
      <c r="BU314" s="258">
        <v>29.602502822875977</v>
      </c>
      <c r="BV314" s="258">
        <v>3.6356756687164307</v>
      </c>
      <c r="BW314" s="258">
        <v>124.61534881591797</v>
      </c>
      <c r="BX314" s="258">
        <v>39.9869384765625</v>
      </c>
      <c r="BY314" s="258">
        <v>28.992141723632812</v>
      </c>
      <c r="BZ314" s="258">
        <v>3.5916075706481934</v>
      </c>
      <c r="CA314" s="258">
        <v>324.20333862304688</v>
      </c>
      <c r="CC314" s="283">
        <f t="shared" si="297"/>
        <v>17.004165649414063</v>
      </c>
      <c r="CD314" s="283">
        <f t="shared" si="298"/>
        <v>61.748176574707031</v>
      </c>
      <c r="CF314" s="283">
        <f t="shared" si="325"/>
        <v>24.611106541611001</v>
      </c>
      <c r="CG314" s="272">
        <f t="shared" si="299"/>
        <v>25.044647278716013</v>
      </c>
      <c r="CH314" s="283">
        <f t="shared" si="326"/>
        <v>17.874436688675925</v>
      </c>
      <c r="CI314" s="272">
        <f t="shared" si="300"/>
        <v>61.651508764238514</v>
      </c>
      <c r="CJ314" s="283">
        <f t="shared" si="327"/>
        <v>0.11621035620987508</v>
      </c>
      <c r="CK314" s="283">
        <f t="shared" si="328"/>
        <v>17.75387669366393</v>
      </c>
      <c r="CL314" s="283">
        <f t="shared" si="329"/>
        <v>2.0725224446699455</v>
      </c>
      <c r="CM314" s="283">
        <f t="shared" si="330"/>
        <v>23.550413276072529</v>
      </c>
      <c r="CN314" s="283">
        <f t="shared" si="331"/>
        <v>2.0725224446699455</v>
      </c>
      <c r="CO314" s="283">
        <f t="shared" si="301"/>
        <v>183.67420255628406</v>
      </c>
      <c r="CP314" s="268">
        <f t="shared" si="302"/>
        <v>282</v>
      </c>
      <c r="CQ314" s="283">
        <f t="shared" si="332"/>
        <v>46.567420255628406</v>
      </c>
      <c r="CR314" s="283">
        <f t="shared" si="333"/>
        <v>27.473475638781135</v>
      </c>
      <c r="CS314" s="283">
        <f t="shared" si="334"/>
        <v>1.5524623982840298</v>
      </c>
      <c r="CT314" s="283">
        <f t="shared" si="335"/>
        <v>158.84435633698826</v>
      </c>
      <c r="CU314" s="283">
        <f t="shared" si="303"/>
        <v>24.829846219295803</v>
      </c>
      <c r="CV314" s="283">
        <f t="shared" si="336"/>
        <v>30.682984621929581</v>
      </c>
      <c r="CW314" s="283">
        <f t="shared" si="337"/>
        <v>17.844549934193044</v>
      </c>
      <c r="CX314" s="283">
        <f t="shared" si="338"/>
        <v>1.0332108127458781</v>
      </c>
      <c r="CZ314" s="283">
        <f t="shared" si="304"/>
        <v>10752</v>
      </c>
      <c r="DA314" s="283">
        <f t="shared" si="305"/>
        <v>1.1595684968694337E+22</v>
      </c>
      <c r="DB314" s="283">
        <f t="shared" si="306"/>
        <v>1.1025556585197508E+22</v>
      </c>
      <c r="DC314" s="286">
        <f t="shared" si="339"/>
        <v>1.0784677240229107E+18</v>
      </c>
      <c r="DD314" s="286">
        <f t="shared" si="307"/>
        <v>1.0254423907363754E+18</v>
      </c>
      <c r="DE314" s="282">
        <f t="shared" si="340"/>
        <v>6.3493798579504428E-5</v>
      </c>
      <c r="DF314" s="282">
        <f t="shared" si="308"/>
        <v>5.6530338821199913E-5</v>
      </c>
      <c r="DG314" s="283">
        <f t="shared" si="341"/>
        <v>41.679583668263987</v>
      </c>
      <c r="DH314" s="283">
        <f t="shared" si="342"/>
        <v>8.5012597097690998E-5</v>
      </c>
      <c r="DL314" s="258">
        <v>37.270099639892578</v>
      </c>
      <c r="DM314" s="258">
        <v>12.715851783752441</v>
      </c>
      <c r="DN314" s="258">
        <v>5984</v>
      </c>
      <c r="DO314" s="258">
        <v>1.76538034542031E+22</v>
      </c>
      <c r="DP314" s="258">
        <v>8.3256614546541359E+21</v>
      </c>
    </row>
    <row r="315" spans="3:120" x14ac:dyDescent="0.25">
      <c r="C315" s="50">
        <f t="shared" si="309"/>
        <v>283</v>
      </c>
      <c r="D315" s="51">
        <v>5.6470257907241361</v>
      </c>
      <c r="E315" s="260">
        <f t="shared" si="310"/>
        <v>15.036395424451056</v>
      </c>
      <c r="F315" s="265">
        <f t="shared" si="311"/>
        <v>12.20285670240029</v>
      </c>
      <c r="G315" s="265">
        <f t="shared" si="312"/>
        <v>-5.7426275833877471E-3</v>
      </c>
      <c r="H315" s="50">
        <v>16.81471061706543</v>
      </c>
      <c r="I315" s="216">
        <v>59.408458709716797</v>
      </c>
      <c r="J315" s="50">
        <v>11584</v>
      </c>
      <c r="K315" s="46">
        <v>6</v>
      </c>
      <c r="L315" s="46">
        <v>1.2403318806185798E+22</v>
      </c>
      <c r="M315" s="46">
        <v>1.1691955383298958E+22</v>
      </c>
      <c r="N315" s="46">
        <v>181</v>
      </c>
      <c r="O315" s="46">
        <v>64</v>
      </c>
      <c r="P315" s="46">
        <v>0.27266068485625344</v>
      </c>
      <c r="Q315" s="46">
        <v>0.44222669840688517</v>
      </c>
      <c r="R315" s="46">
        <v>0.39754921302071955</v>
      </c>
      <c r="S315" s="51"/>
      <c r="T315" s="315">
        <f t="shared" si="313"/>
        <v>58.343546237225517</v>
      </c>
      <c r="U315" s="315">
        <f t="shared" si="343"/>
        <v>0.14199167662491163</v>
      </c>
      <c r="V315" s="350">
        <f t="shared" si="314"/>
        <v>3.9229495404041989E-6</v>
      </c>
      <c r="W315" s="350">
        <f t="shared" si="292"/>
        <v>6.362607884537368E-6</v>
      </c>
      <c r="X315" s="350">
        <f t="shared" si="315"/>
        <v>7.4747784040019939E-6</v>
      </c>
      <c r="Y315" s="360">
        <f t="shared" si="316"/>
        <v>57.9459970242048</v>
      </c>
      <c r="Z315" s="350">
        <f t="shared" si="317"/>
        <v>3.9670019810638872E-6</v>
      </c>
      <c r="AA315" s="350">
        <f t="shared" si="318"/>
        <v>6.3352353919305776E-6</v>
      </c>
      <c r="AB315" s="350">
        <f t="shared" si="319"/>
        <v>3.9670019810638872E-6</v>
      </c>
      <c r="AC315" s="350">
        <f t="shared" si="320"/>
        <v>6.3352353919305776E-6</v>
      </c>
      <c r="AD315" s="354">
        <f t="shared" si="293"/>
        <v>57.9459970242048</v>
      </c>
      <c r="AE315" s="354" t="str">
        <f t="shared" si="346"/>
        <v/>
      </c>
      <c r="AF315" s="354" t="str">
        <f t="shared" si="346"/>
        <v/>
      </c>
      <c r="AG315" s="354">
        <f t="shared" si="346"/>
        <v>57.9459970242048</v>
      </c>
      <c r="AH315" s="354" t="str">
        <f t="shared" si="346"/>
        <v/>
      </c>
      <c r="AI315" s="348">
        <f t="shared" si="344"/>
        <v>7.6460261691188691E-2</v>
      </c>
      <c r="AJ315" s="355">
        <f t="shared" si="321"/>
        <v>7.4747784040019939E-6</v>
      </c>
      <c r="AK315" s="359">
        <f t="shared" si="322"/>
        <v>300.61924341720328</v>
      </c>
      <c r="AL315" s="355">
        <f t="shared" si="323"/>
        <v>1.7619243417203279</v>
      </c>
      <c r="AM315" s="335">
        <f t="shared" si="324"/>
        <v>-23.659672604897978</v>
      </c>
      <c r="AN315" s="351">
        <f t="shared" si="294"/>
        <v>-2.4438690614379408</v>
      </c>
      <c r="AQ315" s="266">
        <f t="shared" si="295"/>
        <v>24.513787949227069</v>
      </c>
      <c r="AR315" s="283">
        <f t="shared" si="296"/>
        <v>14.652326219092394</v>
      </c>
      <c r="BL315" s="258">
        <v>0.64016377925872803</v>
      </c>
      <c r="BM315" s="260">
        <v>26.251264572143555</v>
      </c>
      <c r="BN315">
        <v>1.7405756711959839</v>
      </c>
      <c r="BO315" s="258">
        <v>2.7218239307403564</v>
      </c>
      <c r="BP315" s="258">
        <v>87.297645568847656</v>
      </c>
      <c r="BQ315" s="260">
        <v>36.580795288085938</v>
      </c>
      <c r="BR315" s="258">
        <v>14.368068695068359</v>
      </c>
      <c r="BT315" s="258">
        <v>36.836498260498047</v>
      </c>
      <c r="BU315" s="258">
        <v>29.500776290893555</v>
      </c>
      <c r="BV315" s="258">
        <v>3.6404364109039307</v>
      </c>
      <c r="BW315" s="258">
        <v>126.85333251953125</v>
      </c>
      <c r="BX315" s="258">
        <v>39.781856536865234</v>
      </c>
      <c r="BY315" s="258">
        <v>28.280054092407227</v>
      </c>
      <c r="BZ315" s="258">
        <v>3.5850155353546143</v>
      </c>
      <c r="CA315" s="258">
        <v>319.93081665039062</v>
      </c>
      <c r="CC315" s="283">
        <f t="shared" si="297"/>
        <v>16.81471061706543</v>
      </c>
      <c r="CD315" s="283">
        <f t="shared" si="298"/>
        <v>59.408458709716797</v>
      </c>
      <c r="CF315" s="283">
        <f t="shared" si="325"/>
        <v>24.513787949227069</v>
      </c>
      <c r="CG315" s="272">
        <f t="shared" si="299"/>
        <v>25.031659412072379</v>
      </c>
      <c r="CH315" s="283">
        <f t="shared" si="326"/>
        <v>17.847729312625003</v>
      </c>
      <c r="CI315" s="272">
        <f t="shared" si="300"/>
        <v>61.99776525623659</v>
      </c>
      <c r="CJ315" s="283">
        <f t="shared" si="327"/>
        <v>0.11686303432078643</v>
      </c>
      <c r="CK315" s="283">
        <f t="shared" si="328"/>
        <v>17.725995009641856</v>
      </c>
      <c r="CL315" s="283">
        <f t="shared" si="329"/>
        <v>2.0809955633988602</v>
      </c>
      <c r="CM315" s="283">
        <f t="shared" si="330"/>
        <v>23.522531592050456</v>
      </c>
      <c r="CN315" s="283">
        <f t="shared" si="331"/>
        <v>2.0809955633988602</v>
      </c>
      <c r="CO315" s="283">
        <f t="shared" si="301"/>
        <v>185.11954685371632</v>
      </c>
      <c r="CP315" s="268">
        <f t="shared" si="302"/>
        <v>283</v>
      </c>
      <c r="CQ315" s="283">
        <f t="shared" si="332"/>
        <v>46.811954685371632</v>
      </c>
      <c r="CR315" s="283">
        <f t="shared" si="333"/>
        <v>27.463539458111711</v>
      </c>
      <c r="CS315" s="283">
        <f t="shared" si="334"/>
        <v>1.5547855059662243</v>
      </c>
      <c r="CT315" s="283">
        <f t="shared" si="335"/>
        <v>160.14817768870182</v>
      </c>
      <c r="CU315" s="283">
        <f t="shared" si="303"/>
        <v>24.971369165014494</v>
      </c>
      <c r="CV315" s="283">
        <f t="shared" si="336"/>
        <v>30.797136916501451</v>
      </c>
      <c r="CW315" s="283">
        <f t="shared" si="337"/>
        <v>17.817664815578787</v>
      </c>
      <c r="CX315" s="283">
        <f t="shared" si="338"/>
        <v>1.0355009108733355</v>
      </c>
      <c r="CZ315" s="283">
        <f t="shared" si="304"/>
        <v>11584</v>
      </c>
      <c r="DA315" s="283">
        <f t="shared" si="305"/>
        <v>1.2403318806185798E+22</v>
      </c>
      <c r="DB315" s="283">
        <f t="shared" si="306"/>
        <v>1.1691955383298958E+22</v>
      </c>
      <c r="DC315" s="286">
        <f t="shared" si="339"/>
        <v>1.0707284881030557E+18</v>
      </c>
      <c r="DD315" s="286">
        <f t="shared" si="307"/>
        <v>1.0093193528400343E+18</v>
      </c>
      <c r="DE315" s="282">
        <f t="shared" si="340"/>
        <v>6.3079797426783755E-5</v>
      </c>
      <c r="DF315" s="282">
        <f t="shared" si="308"/>
        <v>5.5667856226849751E-5</v>
      </c>
      <c r="DG315" s="283">
        <f t="shared" si="341"/>
        <v>41.428369578945997</v>
      </c>
      <c r="DH315" s="283">
        <f t="shared" si="342"/>
        <v>8.4130678472821608E-5</v>
      </c>
      <c r="DL315" s="258">
        <v>37.135334014892578</v>
      </c>
      <c r="DM315" s="258">
        <v>12.512397766113281</v>
      </c>
      <c r="DN315" s="258">
        <v>6240</v>
      </c>
      <c r="DO315" s="258">
        <v>1.8310978739528058E+22</v>
      </c>
      <c r="DP315" s="258">
        <v>8.6159138723393259E+21</v>
      </c>
    </row>
    <row r="316" spans="3:120" x14ac:dyDescent="0.25">
      <c r="C316" s="50">
        <f t="shared" si="309"/>
        <v>284</v>
      </c>
      <c r="D316" s="51">
        <v>6.4049449222407535</v>
      </c>
      <c r="E316" s="260">
        <f t="shared" si="310"/>
        <v>16.130307989749113</v>
      </c>
      <c r="F316" s="265">
        <f t="shared" si="311"/>
        <v>12.196993276742758</v>
      </c>
      <c r="G316" s="265">
        <f t="shared" si="312"/>
        <v>-5.9842695460549855E-3</v>
      </c>
      <c r="H316" s="50">
        <v>17.041275024414063</v>
      </c>
      <c r="I316" s="216">
        <v>62.867168426513672</v>
      </c>
      <c r="J316" s="50">
        <v>10432</v>
      </c>
      <c r="K316" s="46">
        <v>6</v>
      </c>
      <c r="L316" s="46">
        <v>1.1228473866280302E+22</v>
      </c>
      <c r="M316" s="46">
        <v>1.0718298315830663E+22</v>
      </c>
      <c r="N316" s="46">
        <v>163</v>
      </c>
      <c r="O316" s="46">
        <v>64</v>
      </c>
      <c r="P316" s="46">
        <v>0.25941524751266559</v>
      </c>
      <c r="Q316" s="46">
        <v>0.41970335103460904</v>
      </c>
      <c r="R316" s="46">
        <v>0.30377841213071555</v>
      </c>
      <c r="S316" s="51"/>
      <c r="T316" s="315">
        <f t="shared" si="313"/>
        <v>58.280124096155227</v>
      </c>
      <c r="U316" s="315">
        <f t="shared" si="343"/>
        <v>-6.342214107029065E-2</v>
      </c>
      <c r="V316" s="350">
        <f t="shared" si="314"/>
        <v>4.1445431926231078E-6</v>
      </c>
      <c r="W316" s="350">
        <f t="shared" si="292"/>
        <v>6.705383292347409E-6</v>
      </c>
      <c r="X316" s="350">
        <f t="shared" si="315"/>
        <v>7.8828550267533347E-6</v>
      </c>
      <c r="Y316" s="360">
        <f t="shared" si="316"/>
        <v>57.976345684024508</v>
      </c>
      <c r="Z316" s="350">
        <f t="shared" si="317"/>
        <v>4.1800362698386973E-6</v>
      </c>
      <c r="AA316" s="350">
        <f t="shared" si="318"/>
        <v>6.6833150573381846E-6</v>
      </c>
      <c r="AB316" s="350">
        <f t="shared" si="319"/>
        <v>4.1800362698386973E-6</v>
      </c>
      <c r="AC316" s="350">
        <f t="shared" si="320"/>
        <v>6.6833150573381846E-6</v>
      </c>
      <c r="AD316" s="354">
        <f t="shared" si="293"/>
        <v>57.976345684024508</v>
      </c>
      <c r="AE316" s="354" t="str">
        <f t="shared" si="346"/>
        <v/>
      </c>
      <c r="AF316" s="354" t="str">
        <f t="shared" si="346"/>
        <v/>
      </c>
      <c r="AG316" s="354">
        <f t="shared" si="346"/>
        <v>57.976345684024508</v>
      </c>
      <c r="AH316" s="354" t="str">
        <f t="shared" si="346"/>
        <v/>
      </c>
      <c r="AI316" s="348">
        <f t="shared" si="344"/>
        <v>3.0348659819708246E-2</v>
      </c>
      <c r="AJ316" s="355">
        <f t="shared" si="321"/>
        <v>7.8828550267533347E-6</v>
      </c>
      <c r="AK316" s="359">
        <f t="shared" si="322"/>
        <v>301.65010816092831</v>
      </c>
      <c r="AL316" s="355">
        <f t="shared" si="323"/>
        <v>1.7650108160928313</v>
      </c>
      <c r="AM316" s="335">
        <f t="shared" si="324"/>
        <v>-23.197968257345295</v>
      </c>
      <c r="AN316" s="351">
        <f t="shared" si="294"/>
        <v>-1.9821647138852616</v>
      </c>
      <c r="AQ316" s="266">
        <f t="shared" si="295"/>
        <v>24.630041709261043</v>
      </c>
      <c r="AR316" s="283">
        <f t="shared" si="296"/>
        <v>17.773514867702694</v>
      </c>
      <c r="BL316" s="258">
        <v>0.52739053964614868</v>
      </c>
      <c r="BM316" s="260">
        <v>13.166084289550781</v>
      </c>
      <c r="BN316">
        <v>4.3999133110046387</v>
      </c>
      <c r="BO316" s="258">
        <v>2.3412902355194092</v>
      </c>
      <c r="BP316" s="258">
        <v>85.066047668457031</v>
      </c>
      <c r="BQ316" s="260">
        <v>34.268562316894531</v>
      </c>
      <c r="BR316" s="258">
        <v>13.374654769897461</v>
      </c>
      <c r="BT316" s="258">
        <v>36.678295135498047</v>
      </c>
      <c r="BU316" s="258">
        <v>29.500776290893555</v>
      </c>
      <c r="BV316" s="258">
        <v>3.6307926177978516</v>
      </c>
      <c r="BW316" s="258">
        <v>134.07594299316406</v>
      </c>
      <c r="BX316" s="258">
        <v>39.738887786865234</v>
      </c>
      <c r="BY316" s="258">
        <v>28.280054092407227</v>
      </c>
      <c r="BZ316" s="258">
        <v>3.5774471759796143</v>
      </c>
      <c r="CA316" s="258">
        <v>314.94619750976563</v>
      </c>
      <c r="CC316" s="283">
        <f t="shared" si="297"/>
        <v>17.041275024414063</v>
      </c>
      <c r="CD316" s="283">
        <f t="shared" si="298"/>
        <v>62.867168426513672</v>
      </c>
      <c r="CF316" s="283">
        <f t="shared" si="325"/>
        <v>24.630041709261043</v>
      </c>
      <c r="CG316" s="272">
        <f t="shared" si="299"/>
        <v>25.018367326066144</v>
      </c>
      <c r="CH316" s="283">
        <f t="shared" si="326"/>
        <v>17.820437678114416</v>
      </c>
      <c r="CI316" s="272">
        <f t="shared" si="300"/>
        <v>62.342530116991185</v>
      </c>
      <c r="CJ316" s="283">
        <f t="shared" si="327"/>
        <v>0.11751290077304395</v>
      </c>
      <c r="CK316" s="283">
        <f t="shared" si="328"/>
        <v>17.697535485130548</v>
      </c>
      <c r="CL316" s="283">
        <f t="shared" si="329"/>
        <v>2.0893149097503056</v>
      </c>
      <c r="CM316" s="283">
        <f t="shared" si="330"/>
        <v>23.494072067539147</v>
      </c>
      <c r="CN316" s="283">
        <f t="shared" si="331"/>
        <v>2.0893149097503056</v>
      </c>
      <c r="CO316" s="283">
        <f t="shared" si="301"/>
        <v>186.54755740586012</v>
      </c>
      <c r="CP316" s="268">
        <f t="shared" si="302"/>
        <v>284</v>
      </c>
      <c r="CQ316" s="283">
        <f t="shared" si="332"/>
        <v>47.05475574058601</v>
      </c>
      <c r="CR316" s="283">
        <f t="shared" si="333"/>
        <v>27.453376781742513</v>
      </c>
      <c r="CS316" s="283">
        <f t="shared" si="334"/>
        <v>1.5571666280541121</v>
      </c>
      <c r="CT316" s="283">
        <f t="shared" si="335"/>
        <v>161.44045546999206</v>
      </c>
      <c r="CU316" s="283">
        <f t="shared" si="303"/>
        <v>25.107101935868059</v>
      </c>
      <c r="CV316" s="283">
        <f t="shared" si="336"/>
        <v>30.910710193586805</v>
      </c>
      <c r="CW316" s="283">
        <f t="shared" si="337"/>
        <v>17.79019740449252</v>
      </c>
      <c r="CX316" s="283">
        <f t="shared" si="338"/>
        <v>1.0377260470603618</v>
      </c>
      <c r="CZ316" s="283">
        <f t="shared" si="304"/>
        <v>10432</v>
      </c>
      <c r="DA316" s="283">
        <f t="shared" si="305"/>
        <v>1.1228473866280302E+22</v>
      </c>
      <c r="DB316" s="283">
        <f t="shared" si="306"/>
        <v>1.0718298315830663E+22</v>
      </c>
      <c r="DC316" s="286">
        <f t="shared" si="339"/>
        <v>1.0763491052799369E+18</v>
      </c>
      <c r="DD316" s="286">
        <f t="shared" si="307"/>
        <v>1.0274442403978779E+18</v>
      </c>
      <c r="DE316" s="282">
        <f t="shared" si="340"/>
        <v>6.3380465608284817E-5</v>
      </c>
      <c r="DF316" s="282">
        <f t="shared" si="308"/>
        <v>5.6637425370313802E-5</v>
      </c>
      <c r="DG316" s="283">
        <f t="shared" si="341"/>
        <v>41.784296102043811</v>
      </c>
      <c r="DH316" s="283">
        <f t="shared" si="342"/>
        <v>8.4999302193022969E-5</v>
      </c>
      <c r="DL316" s="258">
        <v>37.061111450195313</v>
      </c>
      <c r="DM316" s="258">
        <v>12.105490684509277</v>
      </c>
      <c r="DN316" s="258">
        <v>5984</v>
      </c>
      <c r="DO316" s="258">
        <v>1.7562144795986724E+22</v>
      </c>
      <c r="DP316" s="258">
        <v>8.2608086304444362E+21</v>
      </c>
    </row>
    <row r="317" spans="3:120" x14ac:dyDescent="0.25">
      <c r="C317" s="50">
        <f t="shared" si="309"/>
        <v>285</v>
      </c>
      <c r="D317" s="51">
        <v>3.9253283817037938</v>
      </c>
      <c r="E317" s="260">
        <f t="shared" si="310"/>
        <v>11.877519888613428</v>
      </c>
      <c r="F317" s="265">
        <f t="shared" si="311"/>
        <v>12.19088808751798</v>
      </c>
      <c r="G317" s="265">
        <f t="shared" si="312"/>
        <v>-6.2261388745706503E-3</v>
      </c>
      <c r="H317" s="50">
        <v>16.770275115966797</v>
      </c>
      <c r="I317" s="216">
        <v>61.137813568115234</v>
      </c>
      <c r="J317" s="50">
        <v>11072</v>
      </c>
      <c r="K317" s="46">
        <v>6</v>
      </c>
      <c r="L317" s="46">
        <v>1.178937873700064E+22</v>
      </c>
      <c r="M317" s="46">
        <v>1.1184085711043441E+22</v>
      </c>
      <c r="N317" s="46">
        <v>173</v>
      </c>
      <c r="O317" s="46">
        <v>64</v>
      </c>
      <c r="P317" s="46">
        <v>0.27302691814685953</v>
      </c>
      <c r="Q317" s="46">
        <v>0.43874748214612708</v>
      </c>
      <c r="R317" s="46">
        <v>0.35857107537820043</v>
      </c>
      <c r="S317" s="51"/>
      <c r="T317" s="315">
        <f t="shared" si="313"/>
        <v>58.106526672317891</v>
      </c>
      <c r="U317" s="315">
        <f t="shared" si="343"/>
        <v>-0.1735974238373359</v>
      </c>
      <c r="V317" s="350">
        <f t="shared" si="314"/>
        <v>4.1098705164206938E-6</v>
      </c>
      <c r="W317" s="350">
        <f t="shared" si="292"/>
        <v>6.6044599311495526E-6</v>
      </c>
      <c r="X317" s="350">
        <f t="shared" si="315"/>
        <v>7.7788126757175524E-6</v>
      </c>
      <c r="Y317" s="360">
        <f t="shared" si="316"/>
        <v>57.74795559693969</v>
      </c>
      <c r="Z317" s="350">
        <f t="shared" si="317"/>
        <v>4.1511220980983179E-6</v>
      </c>
      <c r="AA317" s="350">
        <f t="shared" si="318"/>
        <v>6.5786101853342773E-6</v>
      </c>
      <c r="AB317" s="350">
        <f t="shared" si="319"/>
        <v>4.1511220980983179E-6</v>
      </c>
      <c r="AC317" s="350">
        <f t="shared" si="320"/>
        <v>6.5786101853342773E-6</v>
      </c>
      <c r="AD317" s="354">
        <f t="shared" si="293"/>
        <v>57.747955596939683</v>
      </c>
      <c r="AE317" s="354" t="str">
        <f t="shared" si="346"/>
        <v/>
      </c>
      <c r="AF317" s="354" t="str">
        <f t="shared" si="346"/>
        <v/>
      </c>
      <c r="AG317" s="354">
        <f t="shared" si="346"/>
        <v>57.747955596939683</v>
      </c>
      <c r="AH317" s="354" t="str">
        <f t="shared" si="346"/>
        <v/>
      </c>
      <c r="AI317" s="348">
        <f t="shared" si="344"/>
        <v>-0.22839008708482567</v>
      </c>
      <c r="AJ317" s="355">
        <f t="shared" si="321"/>
        <v>7.7788126757175524E-6</v>
      </c>
      <c r="AK317" s="359">
        <f t="shared" si="322"/>
        <v>293.89229315391708</v>
      </c>
      <c r="AL317" s="355">
        <f t="shared" si="323"/>
        <v>0.88922931539170802</v>
      </c>
      <c r="AM317" s="335">
        <f t="shared" si="324"/>
        <v>-23.313372783868516</v>
      </c>
      <c r="AN317" s="351">
        <f t="shared" si="294"/>
        <v>-2.0975692404084829</v>
      </c>
      <c r="AQ317" s="266">
        <f t="shared" si="295"/>
        <v>24.490803745104675</v>
      </c>
      <c r="AR317" s="283">
        <f t="shared" si="296"/>
        <v>15.706638941117681</v>
      </c>
      <c r="BL317" s="258">
        <v>0.76742756366729736</v>
      </c>
      <c r="BM317" s="260">
        <v>11.56196117401123</v>
      </c>
      <c r="BN317">
        <v>4.2318339347839355</v>
      </c>
      <c r="BO317" s="258">
        <v>1.3702884912490845</v>
      </c>
      <c r="BP317" s="258">
        <v>82.549919128417969</v>
      </c>
      <c r="BQ317" s="260">
        <v>53.278594970703125</v>
      </c>
      <c r="BR317" s="258">
        <v>22.698816299438477</v>
      </c>
      <c r="BT317" s="258">
        <v>36.535713195800781</v>
      </c>
      <c r="BU317" s="258">
        <v>29.399049758911133</v>
      </c>
      <c r="BV317" s="258">
        <v>3.6122376918792725</v>
      </c>
      <c r="BW317" s="258">
        <v>133.87248229980469</v>
      </c>
      <c r="BX317" s="258">
        <v>39.656856536865234</v>
      </c>
      <c r="BY317" s="258">
        <v>28.280054092407227</v>
      </c>
      <c r="BZ317" s="258">
        <v>3.6023499965667725</v>
      </c>
      <c r="CA317" s="258">
        <v>318.40493774414062</v>
      </c>
      <c r="CC317" s="283">
        <f t="shared" si="297"/>
        <v>16.770275115966797</v>
      </c>
      <c r="CD317" s="283">
        <f t="shared" si="298"/>
        <v>61.137813568115234</v>
      </c>
      <c r="CF317" s="283">
        <f t="shared" si="325"/>
        <v>24.490803745104675</v>
      </c>
      <c r="CG317" s="272">
        <f t="shared" si="299"/>
        <v>25.004770785335449</v>
      </c>
      <c r="CH317" s="283">
        <f t="shared" si="326"/>
        <v>17.792564106689284</v>
      </c>
      <c r="CI317" s="272">
        <f t="shared" si="300"/>
        <v>62.685807063348506</v>
      </c>
      <c r="CJ317" s="283">
        <f t="shared" si="327"/>
        <v>0.1181599625727377</v>
      </c>
      <c r="CK317" s="283">
        <f t="shared" si="328"/>
        <v>17.668500649056043</v>
      </c>
      <c r="CL317" s="283">
        <f t="shared" si="329"/>
        <v>2.0974799891665219</v>
      </c>
      <c r="CM317" s="283">
        <f t="shared" si="330"/>
        <v>23.465037231464642</v>
      </c>
      <c r="CN317" s="283">
        <f t="shared" si="331"/>
        <v>2.0974799891665219</v>
      </c>
      <c r="CO317" s="283">
        <f t="shared" si="301"/>
        <v>187.95819277552528</v>
      </c>
      <c r="CP317" s="268">
        <f t="shared" si="302"/>
        <v>285</v>
      </c>
      <c r="CQ317" s="283">
        <f t="shared" si="332"/>
        <v>47.295819277552525</v>
      </c>
      <c r="CR317" s="283">
        <f t="shared" si="333"/>
        <v>27.442987694352013</v>
      </c>
      <c r="CS317" s="283">
        <f t="shared" si="334"/>
        <v>1.5596060625823587</v>
      </c>
      <c r="CT317" s="283">
        <f t="shared" si="335"/>
        <v>162.72121680072672</v>
      </c>
      <c r="CU317" s="283">
        <f t="shared" si="303"/>
        <v>25.236975974798497</v>
      </c>
      <c r="CV317" s="283">
        <f t="shared" si="336"/>
        <v>31.023697597479853</v>
      </c>
      <c r="CW317" s="283">
        <f t="shared" si="337"/>
        <v>17.762150064801375</v>
      </c>
      <c r="CX317" s="283">
        <f t="shared" si="338"/>
        <v>1.0398858428329352</v>
      </c>
      <c r="CZ317" s="283">
        <f t="shared" si="304"/>
        <v>11072</v>
      </c>
      <c r="DA317" s="283">
        <f t="shared" si="305"/>
        <v>1.178937873700064E+22</v>
      </c>
      <c r="DB317" s="283">
        <f t="shared" si="306"/>
        <v>1.1184085711043441E+22</v>
      </c>
      <c r="DC317" s="286">
        <f t="shared" si="339"/>
        <v>1.0647921547146532E+18</v>
      </c>
      <c r="DD317" s="286">
        <f t="shared" si="307"/>
        <v>1.0101233481795016E+18</v>
      </c>
      <c r="DE317" s="282">
        <f t="shared" si="340"/>
        <v>6.2762240384824628E-5</v>
      </c>
      <c r="DF317" s="282">
        <f t="shared" si="308"/>
        <v>5.5710864994222713E-5</v>
      </c>
      <c r="DG317" s="283">
        <f t="shared" si="341"/>
        <v>41.593843062938987</v>
      </c>
      <c r="DH317" s="283">
        <f t="shared" si="342"/>
        <v>8.3921387598913196E-5</v>
      </c>
      <c r="DL317" s="258">
        <v>36.830638885498047</v>
      </c>
      <c r="DM317" s="258">
        <v>13.936573028564453</v>
      </c>
      <c r="DN317" s="258">
        <v>5984</v>
      </c>
      <c r="DO317" s="258">
        <v>1.7423792104339365E+22</v>
      </c>
      <c r="DP317" s="258">
        <v>8.2665733259297429E+21</v>
      </c>
    </row>
    <row r="318" spans="3:120" x14ac:dyDescent="0.25">
      <c r="C318" s="50">
        <f t="shared" si="309"/>
        <v>286</v>
      </c>
      <c r="D318" s="51">
        <v>6.2122970863591371</v>
      </c>
      <c r="E318" s="260">
        <f t="shared" si="310"/>
        <v>15.865044330316785</v>
      </c>
      <c r="F318" s="265">
        <f t="shared" si="311"/>
        <v>12.184540954913214</v>
      </c>
      <c r="G318" s="265">
        <f t="shared" si="312"/>
        <v>-6.4681404401757603E-3</v>
      </c>
      <c r="H318" s="50">
        <v>16.802013397216797</v>
      </c>
      <c r="I318" s="216">
        <v>61.748176574707031</v>
      </c>
      <c r="J318" s="50">
        <v>11456</v>
      </c>
      <c r="K318" s="46">
        <v>6</v>
      </c>
      <c r="L318" s="46">
        <v>1.2206166220588311E+22</v>
      </c>
      <c r="M318" s="46">
        <v>1.1608943768310542E+22</v>
      </c>
      <c r="N318" s="46">
        <v>179</v>
      </c>
      <c r="O318" s="46">
        <v>64</v>
      </c>
      <c r="P318" s="46">
        <v>0.28248794482085088</v>
      </c>
      <c r="Q318" s="46">
        <v>0.45535005798693767</v>
      </c>
      <c r="R318" s="46">
        <v>0.38820934468971224</v>
      </c>
      <c r="S318" s="51"/>
      <c r="T318" s="315">
        <f t="shared" si="313"/>
        <v>58.185555896061217</v>
      </c>
      <c r="U318" s="315">
        <f t="shared" si="343"/>
        <v>7.9029223743326327E-2</v>
      </c>
      <c r="V318" s="350">
        <f t="shared" si="314"/>
        <v>4.1097524560761596E-6</v>
      </c>
      <c r="W318" s="350">
        <f t="shared" si="292"/>
        <v>6.62462258477272E-6</v>
      </c>
      <c r="X318" s="350">
        <f t="shared" si="315"/>
        <v>7.7958764511057262E-6</v>
      </c>
      <c r="Y318" s="360">
        <f t="shared" si="316"/>
        <v>57.797346551371504</v>
      </c>
      <c r="Z318" s="350">
        <f t="shared" si="317"/>
        <v>4.1545431154655933E-6</v>
      </c>
      <c r="AA318" s="350">
        <f t="shared" si="318"/>
        <v>6.5966249812038168E-6</v>
      </c>
      <c r="AB318" s="350">
        <f t="shared" si="319"/>
        <v>4.1545431154655933E-6</v>
      </c>
      <c r="AC318" s="350">
        <f t="shared" si="320"/>
        <v>6.5966249812038168E-6</v>
      </c>
      <c r="AD318" s="354">
        <f t="shared" si="293"/>
        <v>57.797346551371504</v>
      </c>
      <c r="AE318" s="354" t="str">
        <f t="shared" si="346"/>
        <v/>
      </c>
      <c r="AF318" s="354" t="str">
        <f t="shared" si="346"/>
        <v/>
      </c>
      <c r="AG318" s="354">
        <f t="shared" si="346"/>
        <v>57.797346551371504</v>
      </c>
      <c r="AH318" s="354" t="str">
        <f t="shared" si="346"/>
        <v/>
      </c>
      <c r="AI318" s="348">
        <f t="shared" si="344"/>
        <v>4.9390954431821399E-2</v>
      </c>
      <c r="AJ318" s="355">
        <f t="shared" si="321"/>
        <v>7.7958764511057262E-6</v>
      </c>
      <c r="AK318" s="359">
        <f t="shared" si="322"/>
        <v>295.56997493245899</v>
      </c>
      <c r="AL318" s="355">
        <f t="shared" si="323"/>
        <v>0.956997493245899</v>
      </c>
      <c r="AM318" s="335">
        <f t="shared" si="324"/>
        <v>-23.294340092053357</v>
      </c>
      <c r="AN318" s="351">
        <f t="shared" si="294"/>
        <v>-2.0785365485933247</v>
      </c>
      <c r="AQ318" s="266">
        <f t="shared" si="295"/>
        <v>24.507226533217992</v>
      </c>
      <c r="AR318" s="283">
        <f t="shared" si="296"/>
        <v>15.979480879522903</v>
      </c>
      <c r="BL318" s="258">
        <v>1.1388403177261353</v>
      </c>
      <c r="BM318" s="260">
        <v>20.463821411132813</v>
      </c>
      <c r="BN318">
        <v>3.9110953807830811</v>
      </c>
      <c r="BO318" s="258">
        <v>1.3295271396636963</v>
      </c>
      <c r="BP318" s="258">
        <v>78.5106201171875</v>
      </c>
      <c r="BQ318" s="260">
        <v>27.582403182983398</v>
      </c>
      <c r="BR318" s="258">
        <v>21.153680801391602</v>
      </c>
      <c r="BT318" s="258">
        <v>36.166568756103516</v>
      </c>
      <c r="BU318" s="258">
        <v>31.026678085327148</v>
      </c>
      <c r="BV318" s="258">
        <v>3.5682916641235352</v>
      </c>
      <c r="BW318" s="258">
        <v>130.92240905761719</v>
      </c>
      <c r="BX318" s="258">
        <v>39.580680847167969</v>
      </c>
      <c r="BY318" s="258">
        <v>28.48350715637207</v>
      </c>
      <c r="BZ318" s="258">
        <v>3.6162660121917725</v>
      </c>
      <c r="CA318" s="258">
        <v>318.71011352539062</v>
      </c>
      <c r="CC318" s="283">
        <f t="shared" si="297"/>
        <v>16.802013397216797</v>
      </c>
      <c r="CD318" s="283">
        <f t="shared" si="298"/>
        <v>61.748176574707031</v>
      </c>
      <c r="CF318" s="283">
        <f t="shared" si="325"/>
        <v>24.507226533217992</v>
      </c>
      <c r="CG318" s="272">
        <f t="shared" si="299"/>
        <v>24.990869664296316</v>
      </c>
      <c r="CH318" s="283">
        <f t="shared" si="326"/>
        <v>17.764111204203751</v>
      </c>
      <c r="CI318" s="272">
        <f t="shared" si="300"/>
        <v>63.027599883477563</v>
      </c>
      <c r="CJ318" s="283">
        <f t="shared" si="327"/>
        <v>0.118804226860398</v>
      </c>
      <c r="CK318" s="283">
        <f t="shared" si="328"/>
        <v>17.638893310708703</v>
      </c>
      <c r="CL318" s="283">
        <f t="shared" si="329"/>
        <v>2.1054903582664628</v>
      </c>
      <c r="CM318" s="283">
        <f t="shared" si="330"/>
        <v>23.435429893117302</v>
      </c>
      <c r="CN318" s="283">
        <f t="shared" si="331"/>
        <v>2.1054903582664628</v>
      </c>
      <c r="CO318" s="283">
        <f t="shared" si="301"/>
        <v>189.3514135956583</v>
      </c>
      <c r="CP318" s="268">
        <f t="shared" si="302"/>
        <v>286</v>
      </c>
      <c r="CQ318" s="283">
        <f t="shared" si="332"/>
        <v>47.535141359565827</v>
      </c>
      <c r="CR318" s="283">
        <f t="shared" si="333"/>
        <v>27.432372369998301</v>
      </c>
      <c r="CS318" s="283">
        <f t="shared" si="334"/>
        <v>1.5621040946372358</v>
      </c>
      <c r="CT318" s="283">
        <f t="shared" si="335"/>
        <v>163.99048970140245</v>
      </c>
      <c r="CU318" s="283">
        <f t="shared" si="303"/>
        <v>25.360923894255791</v>
      </c>
      <c r="CV318" s="283">
        <f t="shared" si="336"/>
        <v>31.136092389425581</v>
      </c>
      <c r="CW318" s="283">
        <f t="shared" si="337"/>
        <v>17.733525443751198</v>
      </c>
      <c r="CX318" s="283">
        <f t="shared" si="338"/>
        <v>1.0419799475739269</v>
      </c>
      <c r="CZ318" s="283">
        <f t="shared" si="304"/>
        <v>11456</v>
      </c>
      <c r="DA318" s="283">
        <f t="shared" si="305"/>
        <v>1.2206166220588311E+22</v>
      </c>
      <c r="DB318" s="283">
        <f t="shared" si="306"/>
        <v>1.1608943768310542E+22</v>
      </c>
      <c r="DC318" s="286">
        <f t="shared" si="339"/>
        <v>1.0654823865737004E+18</v>
      </c>
      <c r="DD318" s="286">
        <f t="shared" si="307"/>
        <v>1.0133505384349286E+18</v>
      </c>
      <c r="DE318" s="282">
        <f t="shared" si="340"/>
        <v>6.2799163511118903E-5</v>
      </c>
      <c r="DF318" s="282">
        <f t="shared" si="308"/>
        <v>5.5883499670259413E-5</v>
      </c>
      <c r="DG318" s="283">
        <f t="shared" si="341"/>
        <v>41.665133840520284</v>
      </c>
      <c r="DH318" s="283">
        <f t="shared" si="342"/>
        <v>8.4063669162677714E-5</v>
      </c>
      <c r="DL318" s="258">
        <v>36.697826385498047</v>
      </c>
      <c r="DM318" s="258">
        <v>14.648660659790039</v>
      </c>
      <c r="DN318" s="258">
        <v>6240</v>
      </c>
      <c r="DO318" s="258">
        <v>1.8093649719731998E+22</v>
      </c>
      <c r="DP318" s="258">
        <v>8.6113021159510806E+21</v>
      </c>
    </row>
    <row r="319" spans="3:120" x14ac:dyDescent="0.25">
      <c r="C319" s="50">
        <f t="shared" si="309"/>
        <v>287</v>
      </c>
      <c r="D319" s="51">
        <v>2.4714784556864737</v>
      </c>
      <c r="E319" s="260">
        <f t="shared" si="310"/>
        <v>7.8591365798342547</v>
      </c>
      <c r="F319" s="265">
        <f t="shared" si="311"/>
        <v>12.17795179430904</v>
      </c>
      <c r="G319" s="265">
        <f t="shared" si="312"/>
        <v>-6.7101789879921636E-3</v>
      </c>
      <c r="H319" s="50">
        <v>16.584726333618164</v>
      </c>
      <c r="I319" s="216">
        <v>60.934360504150391</v>
      </c>
      <c r="J319" s="50">
        <v>11648</v>
      </c>
      <c r="K319" s="46">
        <v>6</v>
      </c>
      <c r="L319" s="46">
        <v>1.1917931446322978E+22</v>
      </c>
      <c r="M319" s="46">
        <v>1.1459638155241098E+22</v>
      </c>
      <c r="N319" s="46">
        <v>182</v>
      </c>
      <c r="O319" s="46">
        <v>64</v>
      </c>
      <c r="P319" s="46">
        <v>0.28486846120979065</v>
      </c>
      <c r="Q319" s="46">
        <v>0.45809680766648353</v>
      </c>
      <c r="R319" s="46">
        <v>0.40211798066631721</v>
      </c>
      <c r="S319" s="51"/>
      <c r="T319" s="315">
        <f t="shared" si="313"/>
        <v>58.124498456435369</v>
      </c>
      <c r="U319" s="315">
        <f t="shared" si="343"/>
        <v>-6.1057439625848531E-2</v>
      </c>
      <c r="V319" s="350">
        <f t="shared" si="314"/>
        <v>4.0760711597096873E-6</v>
      </c>
      <c r="W319" s="350">
        <f t="shared" si="292"/>
        <v>6.5547276737992713E-6</v>
      </c>
      <c r="X319" s="350">
        <f t="shared" si="315"/>
        <v>7.718731176604551E-6</v>
      </c>
      <c r="Y319" s="360">
        <f t="shared" si="316"/>
        <v>57.72238047576905</v>
      </c>
      <c r="Z319" s="350">
        <f t="shared" si="317"/>
        <v>4.1219733285153047E-6</v>
      </c>
      <c r="AA319" s="350">
        <f t="shared" si="318"/>
        <v>6.525959458631009E-6</v>
      </c>
      <c r="AB319" s="350">
        <f t="shared" si="319"/>
        <v>4.1219733285153047E-6</v>
      </c>
      <c r="AC319" s="350">
        <f t="shared" si="320"/>
        <v>6.525959458631009E-6</v>
      </c>
      <c r="AD319" s="354">
        <f t="shared" si="293"/>
        <v>57.722380475769057</v>
      </c>
      <c r="AE319" s="354" t="str">
        <f t="shared" si="346"/>
        <v/>
      </c>
      <c r="AF319" s="354" t="str">
        <f t="shared" si="346"/>
        <v/>
      </c>
      <c r="AG319" s="354">
        <f t="shared" si="346"/>
        <v>57.722380475769057</v>
      </c>
      <c r="AH319" s="354" t="str">
        <f t="shared" si="346"/>
        <v/>
      </c>
      <c r="AI319" s="348">
        <f t="shared" si="344"/>
        <v>-7.4966075602446836E-2</v>
      </c>
      <c r="AJ319" s="355">
        <f t="shared" si="321"/>
        <v>7.718731176604551E-6</v>
      </c>
      <c r="AK319" s="359">
        <f t="shared" si="322"/>
        <v>293.02357305596524</v>
      </c>
      <c r="AL319" s="355">
        <f t="shared" si="323"/>
        <v>0.60235730559652434</v>
      </c>
      <c r="AM319" s="335">
        <f t="shared" si="324"/>
        <v>-23.380720731399705</v>
      </c>
      <c r="AN319" s="351">
        <f t="shared" si="294"/>
        <v>-2.1649171879396749</v>
      </c>
      <c r="AQ319" s="266">
        <f t="shared" si="295"/>
        <v>24.394166191478305</v>
      </c>
      <c r="AR319" s="283">
        <f t="shared" si="296"/>
        <v>14.828143740779687</v>
      </c>
      <c r="BL319" s="258">
        <v>0.17623566091060638</v>
      </c>
      <c r="BM319" s="260">
        <v>31.358688354492188</v>
      </c>
      <c r="BN319">
        <v>4.6661033630371094</v>
      </c>
      <c r="BO319" s="258">
        <v>1.5712308883666992</v>
      </c>
      <c r="BP319" s="258">
        <v>75.465293884277344</v>
      </c>
      <c r="BQ319" s="260">
        <v>58.849586486816406</v>
      </c>
      <c r="BR319" s="258">
        <v>23.569219589233398</v>
      </c>
      <c r="BT319" s="258">
        <v>36.03570556640625</v>
      </c>
      <c r="BU319" s="258">
        <v>32.0439453125</v>
      </c>
      <c r="BV319" s="258">
        <v>3.5864806175231934</v>
      </c>
      <c r="BW319" s="258">
        <v>132.855224609375</v>
      </c>
      <c r="BX319" s="258">
        <v>39.508415222167969</v>
      </c>
      <c r="BY319" s="258">
        <v>28.48350715637207</v>
      </c>
      <c r="BZ319" s="258">
        <v>3.5835506916046143</v>
      </c>
      <c r="CA319" s="258">
        <v>323.69473266601562</v>
      </c>
      <c r="CC319" s="283">
        <f t="shared" si="297"/>
        <v>16.584726333618164</v>
      </c>
      <c r="CD319" s="283">
        <f t="shared" si="298"/>
        <v>60.934360504150391</v>
      </c>
      <c r="CF319" s="283">
        <f t="shared" si="325"/>
        <v>24.394166191478305</v>
      </c>
      <c r="CG319" s="272">
        <f t="shared" si="299"/>
        <v>24.976663947354563</v>
      </c>
      <c r="CH319" s="283">
        <f t="shared" si="326"/>
        <v>17.735081859086385</v>
      </c>
      <c r="CI319" s="272">
        <f t="shared" si="300"/>
        <v>63.367912435927934</v>
      </c>
      <c r="CJ319" s="283">
        <f t="shared" si="327"/>
        <v>0.11944570090921949</v>
      </c>
      <c r="CK319" s="283">
        <f t="shared" si="328"/>
        <v>17.608716557891714</v>
      </c>
      <c r="CL319" s="283">
        <f t="shared" si="329"/>
        <v>2.113345625382919</v>
      </c>
      <c r="CM319" s="283">
        <f t="shared" si="330"/>
        <v>23.405253140300314</v>
      </c>
      <c r="CN319" s="283">
        <f t="shared" si="331"/>
        <v>2.113345625382919</v>
      </c>
      <c r="CO319" s="283">
        <f t="shared" si="301"/>
        <v>190.7271826045378</v>
      </c>
      <c r="CP319" s="268">
        <f t="shared" si="302"/>
        <v>287</v>
      </c>
      <c r="CQ319" s="283">
        <f t="shared" si="332"/>
        <v>47.772718260453779</v>
      </c>
      <c r="CR319" s="283">
        <f t="shared" si="333"/>
        <v>27.421531072156977</v>
      </c>
      <c r="CS319" s="283">
        <f t="shared" si="334"/>
        <v>1.5646609962198039</v>
      </c>
      <c r="CT319" s="283">
        <f t="shared" si="335"/>
        <v>165.24830309939171</v>
      </c>
      <c r="CU319" s="283">
        <f t="shared" si="303"/>
        <v>25.478879505146097</v>
      </c>
      <c r="CV319" s="283">
        <f t="shared" si="336"/>
        <v>31.24788795051461</v>
      </c>
      <c r="CW319" s="283">
        <f t="shared" si="337"/>
        <v>17.704326470197806</v>
      </c>
      <c r="CX319" s="283">
        <f t="shared" si="338"/>
        <v>1.0440080388331734</v>
      </c>
      <c r="CZ319" s="283">
        <f t="shared" si="304"/>
        <v>11648</v>
      </c>
      <c r="DA319" s="283">
        <f t="shared" si="305"/>
        <v>1.1917931446322978E+22</v>
      </c>
      <c r="DB319" s="283">
        <f t="shared" si="306"/>
        <v>1.1459638155241098E+22</v>
      </c>
      <c r="DC319" s="286">
        <f t="shared" si="339"/>
        <v>1.0231740596087721E+18</v>
      </c>
      <c r="DD319" s="286">
        <f t="shared" si="307"/>
        <v>9.8382882514089101E+17</v>
      </c>
      <c r="DE319" s="282">
        <f t="shared" si="340"/>
        <v>6.0535930252105912E-5</v>
      </c>
      <c r="DF319" s="282">
        <f t="shared" si="308"/>
        <v>5.4304270989212807E-5</v>
      </c>
      <c r="DG319" s="283">
        <f t="shared" si="341"/>
        <v>41.893962738517985</v>
      </c>
      <c r="DH319" s="283">
        <f t="shared" si="342"/>
        <v>8.1323752367667415E-5</v>
      </c>
      <c r="DL319" s="258">
        <v>36.635326385498047</v>
      </c>
      <c r="DM319" s="258">
        <v>14.038300514221191</v>
      </c>
      <c r="DN319" s="258">
        <v>5984</v>
      </c>
      <c r="DO319" s="258">
        <v>1.7330404037477395E+22</v>
      </c>
      <c r="DP319" s="258">
        <v>8.2262204575325964E+21</v>
      </c>
    </row>
    <row r="320" spans="3:120" x14ac:dyDescent="0.25">
      <c r="C320" s="50">
        <f t="shared" si="309"/>
        <v>288</v>
      </c>
      <c r="D320" s="51">
        <v>4.7850138470327828</v>
      </c>
      <c r="E320" s="260">
        <f t="shared" si="310"/>
        <v>13.597663977810965</v>
      </c>
      <c r="F320" s="265">
        <f t="shared" si="311"/>
        <v>12.171120616396516</v>
      </c>
      <c r="G320" s="265">
        <f t="shared" si="312"/>
        <v>-6.9521591548513872E-3</v>
      </c>
      <c r="H320" s="50">
        <v>16.642343521118164</v>
      </c>
      <c r="I320" s="216">
        <v>62.460262298583984</v>
      </c>
      <c r="J320" s="50">
        <v>11456</v>
      </c>
      <c r="K320" s="46">
        <v>6</v>
      </c>
      <c r="L320" s="46">
        <v>1.2075307633071849E+22</v>
      </c>
      <c r="M320" s="46">
        <v>1.1513826292802983E+22</v>
      </c>
      <c r="N320" s="46">
        <v>179</v>
      </c>
      <c r="O320" s="46">
        <v>64</v>
      </c>
      <c r="P320" s="46">
        <v>0.27900872856009279</v>
      </c>
      <c r="Q320" s="46">
        <v>0.45150460843557344</v>
      </c>
      <c r="R320" s="46">
        <v>0.38820934468971224</v>
      </c>
      <c r="S320" s="51"/>
      <c r="T320" s="315">
        <f t="shared" si="313"/>
        <v>58.28587417334888</v>
      </c>
      <c r="U320" s="315">
        <f t="shared" si="343"/>
        <v>0.16137571691351127</v>
      </c>
      <c r="V320" s="350">
        <f t="shared" si="314"/>
        <v>4.0591353666214617E-6</v>
      </c>
      <c r="W320" s="350">
        <f t="shared" si="292"/>
        <v>6.5686773806385798E-6</v>
      </c>
      <c r="X320" s="350">
        <f t="shared" si="315"/>
        <v>7.7216644873673494E-6</v>
      </c>
      <c r="Y320" s="360">
        <f t="shared" si="316"/>
        <v>57.897664828659167</v>
      </c>
      <c r="Z320" s="350">
        <f t="shared" si="317"/>
        <v>4.1035481322879432E-6</v>
      </c>
      <c r="AA320" s="350">
        <f t="shared" si="318"/>
        <v>6.5410240162734608E-6</v>
      </c>
      <c r="AB320" s="350">
        <f t="shared" si="319"/>
        <v>4.1035481322879432E-6</v>
      </c>
      <c r="AC320" s="350">
        <f t="shared" si="320"/>
        <v>6.5410240162734608E-6</v>
      </c>
      <c r="AD320" s="354">
        <f t="shared" si="293"/>
        <v>57.897664828659174</v>
      </c>
      <c r="AE320" s="354" t="str">
        <f t="shared" si="346"/>
        <v/>
      </c>
      <c r="AF320" s="354" t="str">
        <f t="shared" si="346"/>
        <v/>
      </c>
      <c r="AG320" s="354">
        <f t="shared" si="346"/>
        <v>57.897664828659174</v>
      </c>
      <c r="AH320" s="354" t="str">
        <f t="shared" si="346"/>
        <v/>
      </c>
      <c r="AI320" s="348">
        <f t="shared" si="344"/>
        <v>0.17528435289011668</v>
      </c>
      <c r="AJ320" s="355">
        <f t="shared" si="321"/>
        <v>7.7216644873673494E-6</v>
      </c>
      <c r="AK320" s="359">
        <f t="shared" si="322"/>
        <v>298.97752491395499</v>
      </c>
      <c r="AL320" s="355">
        <f t="shared" si="323"/>
        <v>1.0977524913954995</v>
      </c>
      <c r="AM320" s="335">
        <f t="shared" si="324"/>
        <v>-23.377420503294054</v>
      </c>
      <c r="AN320" s="351">
        <f t="shared" si="294"/>
        <v>-2.1616169598340198</v>
      </c>
      <c r="AQ320" s="266">
        <f t="shared" si="295"/>
        <v>24.42428964417385</v>
      </c>
      <c r="AR320" s="283">
        <f t="shared" si="296"/>
        <v>16.016524467026706</v>
      </c>
      <c r="BL320" s="258">
        <v>1.0675567388534546</v>
      </c>
      <c r="BM320" s="260">
        <v>29.573532104492188</v>
      </c>
      <c r="BN320">
        <v>4.0797305107116699</v>
      </c>
      <c r="BO320" s="258">
        <v>1.9788659811019897</v>
      </c>
      <c r="BP320" s="258">
        <v>73.563217163085937</v>
      </c>
      <c r="BQ320" s="260">
        <v>31.277883529663086</v>
      </c>
      <c r="BR320" s="258">
        <v>18.048580169677734</v>
      </c>
      <c r="BT320" s="258">
        <v>35.96539306640625</v>
      </c>
      <c r="BU320" s="258">
        <v>31.738765716552734</v>
      </c>
      <c r="BV320" s="258">
        <v>3.5537650585174561</v>
      </c>
      <c r="BW320" s="258">
        <v>123.08944702148437</v>
      </c>
      <c r="BX320" s="258">
        <v>39.418571472167969</v>
      </c>
      <c r="BY320" s="258">
        <v>28.890415191650391</v>
      </c>
      <c r="BZ320" s="258">
        <v>3.5759823322296143</v>
      </c>
      <c r="CA320" s="258">
        <v>317.08248901367187</v>
      </c>
      <c r="CC320" s="283">
        <f t="shared" si="297"/>
        <v>16.642343521118164</v>
      </c>
      <c r="CD320" s="283">
        <f t="shared" si="298"/>
        <v>62.460262298583984</v>
      </c>
      <c r="CF320" s="283">
        <f t="shared" si="325"/>
        <v>24.42428964417385</v>
      </c>
      <c r="CG320" s="272">
        <f t="shared" si="299"/>
        <v>24.962153729097611</v>
      </c>
      <c r="CH320" s="283">
        <f t="shared" si="326"/>
        <v>17.705479240440706</v>
      </c>
      <c r="CI320" s="272">
        <f t="shared" si="300"/>
        <v>63.706748648690422</v>
      </c>
      <c r="CJ320" s="283">
        <f t="shared" si="327"/>
        <v>0.12008439212329039</v>
      </c>
      <c r="CK320" s="283">
        <f t="shared" si="328"/>
        <v>17.577973754907319</v>
      </c>
      <c r="CL320" s="283">
        <f t="shared" si="329"/>
        <v>2.12104545106093</v>
      </c>
      <c r="CM320" s="283">
        <f t="shared" si="330"/>
        <v>23.374510337315918</v>
      </c>
      <c r="CN320" s="283">
        <f t="shared" si="331"/>
        <v>2.12104545106093</v>
      </c>
      <c r="CO320" s="283">
        <f t="shared" si="301"/>
        <v>192.08546468092209</v>
      </c>
      <c r="CP320" s="268">
        <f t="shared" si="302"/>
        <v>288</v>
      </c>
      <c r="CQ320" s="283">
        <f t="shared" si="332"/>
        <v>48.008546468092206</v>
      </c>
      <c r="CR320" s="283">
        <f t="shared" si="333"/>
        <v>27.410464153732956</v>
      </c>
      <c r="CS320" s="283">
        <f t="shared" si="334"/>
        <v>1.5672770261025235</v>
      </c>
      <c r="CT320" s="283">
        <f t="shared" si="335"/>
        <v>166.49468683517614</v>
      </c>
      <c r="CU320" s="283">
        <f t="shared" si="303"/>
        <v>25.59077784574589</v>
      </c>
      <c r="CV320" s="283">
        <f t="shared" si="336"/>
        <v>31.359077784574591</v>
      </c>
      <c r="CW320" s="283">
        <f t="shared" si="337"/>
        <v>17.674556352674063</v>
      </c>
      <c r="CX320" s="283">
        <f t="shared" si="338"/>
        <v>1.0459698226171685</v>
      </c>
      <c r="CZ320" s="283">
        <f t="shared" si="304"/>
        <v>11456</v>
      </c>
      <c r="DA320" s="283">
        <f t="shared" si="305"/>
        <v>1.2075307633071849E+22</v>
      </c>
      <c r="DB320" s="283">
        <f t="shared" si="306"/>
        <v>1.1513826292802983E+22</v>
      </c>
      <c r="DC320" s="286">
        <f t="shared" si="339"/>
        <v>1.0540596746745678E+18</v>
      </c>
      <c r="DD320" s="286">
        <f t="shared" si="307"/>
        <v>1.0050476861734447E+18</v>
      </c>
      <c r="DE320" s="282">
        <f t="shared" si="340"/>
        <v>6.2188119224265627E-5</v>
      </c>
      <c r="DF320" s="282">
        <f t="shared" si="308"/>
        <v>5.5439348536643593E-5</v>
      </c>
      <c r="DG320" s="283">
        <f t="shared" si="341"/>
        <v>41.716305847014269</v>
      </c>
      <c r="DH320" s="283">
        <f t="shared" si="342"/>
        <v>8.3311965159987213E-5</v>
      </c>
      <c r="DL320" s="258">
        <v>36.498603820800781</v>
      </c>
      <c r="DM320" s="258">
        <v>12.410671234130859</v>
      </c>
      <c r="DN320" s="258">
        <v>6432</v>
      </c>
      <c r="DO320" s="258">
        <v>1.8588837061919838E+22</v>
      </c>
      <c r="DP320" s="258">
        <v>8.7505195119212369E+21</v>
      </c>
    </row>
    <row r="321" spans="3:120" x14ac:dyDescent="0.25">
      <c r="C321" s="50">
        <f t="shared" si="309"/>
        <v>289</v>
      </c>
      <c r="D321" s="51">
        <v>3.3626296992728544</v>
      </c>
      <c r="E321" s="260">
        <f t="shared" si="310"/>
        <v>10.533580888266936</v>
      </c>
      <c r="F321" s="265">
        <f t="shared" si="311"/>
        <v>12.164047527276708</v>
      </c>
      <c r="G321" s="265">
        <f t="shared" si="312"/>
        <v>-7.1939854871253183E-3</v>
      </c>
      <c r="H321" s="50">
        <v>16.619882583618164</v>
      </c>
      <c r="I321" s="216">
        <v>68.462142944335938</v>
      </c>
      <c r="J321" s="50">
        <v>12096</v>
      </c>
      <c r="K321" s="46">
        <v>6</v>
      </c>
      <c r="L321" s="46">
        <v>1.2594130226749448E+22</v>
      </c>
      <c r="M321" s="46">
        <v>1.2284566079188482E+22</v>
      </c>
      <c r="N321" s="46">
        <v>189</v>
      </c>
      <c r="O321" s="46">
        <v>64</v>
      </c>
      <c r="P321" s="46">
        <v>0.28883598852469022</v>
      </c>
      <c r="Q321" s="46">
        <v>0.47964353293047673</v>
      </c>
      <c r="R321" s="46">
        <v>0.43221091248059962</v>
      </c>
      <c r="S321" s="51"/>
      <c r="T321" s="315">
        <f t="shared" si="313"/>
        <v>58.944117812768589</v>
      </c>
      <c r="U321" s="315">
        <f t="shared" si="343"/>
        <v>0.65824363941970887</v>
      </c>
      <c r="V321" s="350">
        <f t="shared" si="314"/>
        <v>3.9797727695752067E-6</v>
      </c>
      <c r="W321" s="350">
        <f t="shared" si="292"/>
        <v>6.6088449753427683E-6</v>
      </c>
      <c r="X321" s="350">
        <f t="shared" si="315"/>
        <v>7.7146239834204274E-6</v>
      </c>
      <c r="Y321" s="360">
        <f t="shared" si="316"/>
        <v>58.51190690028799</v>
      </c>
      <c r="Z321" s="350">
        <f t="shared" si="317"/>
        <v>4.0295129090247675E-6</v>
      </c>
      <c r="AA321" s="350">
        <f t="shared" si="318"/>
        <v>6.5786357948717918E-6</v>
      </c>
      <c r="AB321" s="350">
        <f t="shared" si="319"/>
        <v>4.0295129090247675E-6</v>
      </c>
      <c r="AC321" s="350">
        <f t="shared" si="320"/>
        <v>6.5786357948717918E-6</v>
      </c>
      <c r="AD321" s="354">
        <f t="shared" si="293"/>
        <v>58.51190690028799</v>
      </c>
      <c r="AE321" s="354" t="str">
        <f t="shared" si="346"/>
        <v/>
      </c>
      <c r="AF321" s="354" t="str">
        <f t="shared" si="346"/>
        <v/>
      </c>
      <c r="AG321" s="354">
        <f t="shared" si="346"/>
        <v>58.51190690028799</v>
      </c>
      <c r="AH321" s="354" t="str">
        <f t="shared" si="346"/>
        <v/>
      </c>
      <c r="AI321" s="348">
        <f t="shared" si="344"/>
        <v>0.61424207162881572</v>
      </c>
      <c r="AJ321" s="355">
        <f t="shared" si="321"/>
        <v>7.7146239834204274E-6</v>
      </c>
      <c r="AK321" s="359">
        <f t="shared" si="322"/>
        <v>319.84172450353594</v>
      </c>
      <c r="AL321" s="355">
        <f t="shared" si="323"/>
        <v>3.0841724503535941</v>
      </c>
      <c r="AM321" s="335">
        <f t="shared" si="324"/>
        <v>-23.385343786748564</v>
      </c>
      <c r="AN321" s="351">
        <f t="shared" si="294"/>
        <v>-2.1695402432885329</v>
      </c>
      <c r="AQ321" s="266">
        <f t="shared" si="295"/>
        <v>24.412559024982485</v>
      </c>
      <c r="AR321" s="283">
        <f t="shared" si="296"/>
        <v>21.680884044592084</v>
      </c>
      <c r="BL321" s="258">
        <v>1.4234392642974854</v>
      </c>
      <c r="BM321" s="260">
        <v>15.688687324523926</v>
      </c>
      <c r="BN321">
        <v>3.7199056148529053</v>
      </c>
      <c r="BO321" s="258">
        <v>1.891324520111084</v>
      </c>
      <c r="BP321" s="258">
        <v>69.229278564453125</v>
      </c>
      <c r="BQ321" s="260">
        <v>51.922000885009766</v>
      </c>
      <c r="BR321" s="258">
        <v>23.092475891113281</v>
      </c>
      <c r="BT321" s="258">
        <v>35.797420501708984</v>
      </c>
      <c r="BU321" s="258">
        <v>29.80595588684082</v>
      </c>
      <c r="BV321" s="258">
        <v>3.5737850666046143</v>
      </c>
      <c r="BW321" s="258">
        <v>131.83795166015625</v>
      </c>
      <c r="BX321" s="258">
        <v>39.172473907470703</v>
      </c>
      <c r="BY321" s="258">
        <v>29.500776290893555</v>
      </c>
      <c r="BZ321" s="258">
        <v>3.6265201568603516</v>
      </c>
      <c r="CA321" s="258">
        <v>318.81182861328125</v>
      </c>
      <c r="CC321" s="283">
        <f t="shared" si="297"/>
        <v>16.619882583618164</v>
      </c>
      <c r="CD321" s="283">
        <f t="shared" si="298"/>
        <v>68.462142944335938</v>
      </c>
      <c r="CF321" s="283">
        <f t="shared" si="325"/>
        <v>24.412559024982485</v>
      </c>
      <c r="CG321" s="272">
        <f t="shared" si="299"/>
        <v>24.947339214465217</v>
      </c>
      <c r="CH321" s="283">
        <f t="shared" si="326"/>
        <v>17.675306795980791</v>
      </c>
      <c r="CI321" s="272">
        <f t="shared" si="300"/>
        <v>64.044112518259908</v>
      </c>
      <c r="CJ321" s="283">
        <f t="shared" si="327"/>
        <v>0.12072030803582606</v>
      </c>
      <c r="CK321" s="283">
        <f t="shared" si="328"/>
        <v>17.546668540380796</v>
      </c>
      <c r="CL321" s="283">
        <f t="shared" si="329"/>
        <v>2.1285895485169446</v>
      </c>
      <c r="CM321" s="283">
        <f t="shared" si="330"/>
        <v>23.343205122789396</v>
      </c>
      <c r="CN321" s="283">
        <f t="shared" si="331"/>
        <v>2.1285895485169446</v>
      </c>
      <c r="CO321" s="283">
        <f t="shared" si="301"/>
        <v>193.42622687913581</v>
      </c>
      <c r="CP321" s="268">
        <f t="shared" si="302"/>
        <v>289</v>
      </c>
      <c r="CQ321" s="283">
        <f t="shared" si="332"/>
        <v>48.242622687913581</v>
      </c>
      <c r="CR321" s="283">
        <f t="shared" si="333"/>
        <v>27.399172057045377</v>
      </c>
      <c r="CS321" s="283">
        <f t="shared" si="334"/>
        <v>1.5699524296793446</v>
      </c>
      <c r="CT321" s="283">
        <f t="shared" si="335"/>
        <v>167.72967166856415</v>
      </c>
      <c r="CU321" s="283">
        <f t="shared" si="303"/>
        <v>25.69655521057166</v>
      </c>
      <c r="CV321" s="283">
        <f t="shared" si="336"/>
        <v>31.469655521057167</v>
      </c>
      <c r="CW321" s="283">
        <f t="shared" si="337"/>
        <v>17.644218577292726</v>
      </c>
      <c r="CX321" s="283">
        <f t="shared" si="338"/>
        <v>1.0478650336579765</v>
      </c>
      <c r="CZ321" s="283">
        <f t="shared" si="304"/>
        <v>12096</v>
      </c>
      <c r="DA321" s="283">
        <f t="shared" si="305"/>
        <v>1.2594130226749448E+22</v>
      </c>
      <c r="DB321" s="283">
        <f t="shared" si="306"/>
        <v>1.2284566079188482E+22</v>
      </c>
      <c r="DC321" s="286">
        <f t="shared" si="339"/>
        <v>1.0411814010209531E+18</v>
      </c>
      <c r="DD321" s="286">
        <f t="shared" si="307"/>
        <v>1.0155891269170372E+18</v>
      </c>
      <c r="DE321" s="282">
        <f t="shared" si="340"/>
        <v>6.1499211405346369E-5</v>
      </c>
      <c r="DF321" s="282">
        <f t="shared" si="308"/>
        <v>5.6003250278931591E-5</v>
      </c>
      <c r="DG321" s="283">
        <f t="shared" si="341"/>
        <v>42.322047230430073</v>
      </c>
      <c r="DH321" s="283">
        <f t="shared" si="342"/>
        <v>8.3177623464992896E-5</v>
      </c>
      <c r="DL321" s="258">
        <v>36.434150695800781</v>
      </c>
      <c r="DM321" s="258">
        <v>12.207217216491699</v>
      </c>
      <c r="DN321" s="258">
        <v>6176</v>
      </c>
      <c r="DO321" s="258">
        <v>1.7818097275534339E+22</v>
      </c>
      <c r="DP321" s="258">
        <v>8.3833084095072022E+21</v>
      </c>
    </row>
    <row r="322" spans="3:120" x14ac:dyDescent="0.25">
      <c r="C322" s="50">
        <f t="shared" si="309"/>
        <v>290</v>
      </c>
      <c r="D322" s="51">
        <v>2.4332579763440525</v>
      </c>
      <c r="E322" s="260">
        <f t="shared" si="310"/>
        <v>7.7237631137853082</v>
      </c>
      <c r="F322" s="265">
        <f t="shared" si="311"/>
        <v>12.156732728541932</v>
      </c>
      <c r="G322" s="265">
        <f t="shared" si="312"/>
        <v>-7.4355624585552759E-3</v>
      </c>
      <c r="H322" s="50">
        <v>16.542732238769531</v>
      </c>
      <c r="I322" s="216">
        <v>66.631065368652344</v>
      </c>
      <c r="J322" s="50">
        <v>12032</v>
      </c>
      <c r="K322" s="46">
        <v>6</v>
      </c>
      <c r="L322" s="46">
        <v>1.2511118611761032E+22</v>
      </c>
      <c r="M322" s="46">
        <v>1.2119119318760181E+22</v>
      </c>
      <c r="N322" s="46">
        <v>188</v>
      </c>
      <c r="O322" s="46">
        <v>64</v>
      </c>
      <c r="P322" s="46">
        <v>0.28785936641640725</v>
      </c>
      <c r="Q322" s="46">
        <v>0.47353964475370813</v>
      </c>
      <c r="R322" s="46">
        <v>0.42811425526122771</v>
      </c>
      <c r="S322" s="51"/>
      <c r="T322" s="315">
        <f t="shared" si="313"/>
        <v>58.705057679511107</v>
      </c>
      <c r="U322" s="315">
        <f t="shared" si="343"/>
        <v>-0.23906013325748177</v>
      </c>
      <c r="V322" s="350">
        <f t="shared" si="314"/>
        <v>3.9874136527095418E-6</v>
      </c>
      <c r="W322" s="350">
        <f t="shared" si="292"/>
        <v>6.5594476500679872E-6</v>
      </c>
      <c r="X322" s="350">
        <f t="shared" si="315"/>
        <v>7.6763155948538805E-6</v>
      </c>
      <c r="Y322" s="360">
        <f t="shared" si="316"/>
        <v>58.276943424249879</v>
      </c>
      <c r="Z322" s="350">
        <f t="shared" si="317"/>
        <v>4.0363141015267757E-6</v>
      </c>
      <c r="AA322" s="350">
        <f t="shared" si="318"/>
        <v>6.5294708503532642E-6</v>
      </c>
      <c r="AB322" s="350">
        <f t="shared" si="319"/>
        <v>4.0363141015267757E-6</v>
      </c>
      <c r="AC322" s="350">
        <f t="shared" si="320"/>
        <v>6.5294708503532642E-6</v>
      </c>
      <c r="AD322" s="354">
        <f t="shared" si="293"/>
        <v>58.276943424249872</v>
      </c>
      <c r="AE322" s="354" t="str">
        <f t="shared" si="346"/>
        <v/>
      </c>
      <c r="AF322" s="354" t="str">
        <f t="shared" si="346"/>
        <v/>
      </c>
      <c r="AG322" s="354">
        <f t="shared" si="346"/>
        <v>58.276943424249872</v>
      </c>
      <c r="AH322" s="354" t="str">
        <f t="shared" si="346"/>
        <v/>
      </c>
      <c r="AI322" s="348">
        <f t="shared" si="344"/>
        <v>-0.23496347603811785</v>
      </c>
      <c r="AJ322" s="355">
        <f t="shared" si="321"/>
        <v>7.6763155948538805E-6</v>
      </c>
      <c r="AK322" s="359">
        <f t="shared" si="322"/>
        <v>311.86062863473421</v>
      </c>
      <c r="AL322" s="355">
        <f t="shared" si="323"/>
        <v>2.1860628634734214</v>
      </c>
      <c r="AM322" s="335">
        <f t="shared" si="324"/>
        <v>-23.428582618367674</v>
      </c>
      <c r="AN322" s="351">
        <f t="shared" si="294"/>
        <v>-2.2127790749076413</v>
      </c>
      <c r="AQ322" s="266">
        <f t="shared" si="295"/>
        <v>24.372144805932567</v>
      </c>
      <c r="AR322" s="283">
        <f t="shared" si="296"/>
        <v>19.512285400721915</v>
      </c>
      <c r="BL322" s="258">
        <v>0.90806424617767334</v>
      </c>
      <c r="BM322" s="260">
        <v>26.632411956787109</v>
      </c>
      <c r="BN322">
        <v>3.4933247566223145</v>
      </c>
      <c r="BO322" s="258">
        <v>1.3652689456939697</v>
      </c>
      <c r="BP322" s="258">
        <v>66.32135009765625</v>
      </c>
      <c r="BQ322" s="260">
        <v>48.565139770507813</v>
      </c>
      <c r="BR322" s="258">
        <v>19.466899871826172</v>
      </c>
      <c r="BT322" s="258">
        <v>35.689998626708984</v>
      </c>
      <c r="BU322" s="258">
        <v>30.009408950805664</v>
      </c>
      <c r="BV322" s="258">
        <v>3.5526664257049561</v>
      </c>
      <c r="BW322" s="258">
        <v>127.87060546875</v>
      </c>
      <c r="BX322" s="258">
        <v>39.076766967773437</v>
      </c>
      <c r="BY322" s="258">
        <v>29.602502822875977</v>
      </c>
      <c r="BZ322" s="258">
        <v>3.5725643634796143</v>
      </c>
      <c r="CA322" s="258">
        <v>323.3895263671875</v>
      </c>
      <c r="CC322" s="283">
        <f t="shared" si="297"/>
        <v>16.542732238769531</v>
      </c>
      <c r="CD322" s="283">
        <f t="shared" si="298"/>
        <v>66.631065368652344</v>
      </c>
      <c r="CF322" s="283">
        <f t="shared" si="325"/>
        <v>24.372144805932567</v>
      </c>
      <c r="CG322" s="272">
        <f t="shared" si="299"/>
        <v>24.932220718900844</v>
      </c>
      <c r="CH322" s="283">
        <f t="shared" si="326"/>
        <v>17.644568249807012</v>
      </c>
      <c r="CI322" s="272">
        <f t="shared" si="300"/>
        <v>64.380008108700764</v>
      </c>
      <c r="CJ322" s="283">
        <f t="shared" si="327"/>
        <v>0.12135345630740738</v>
      </c>
      <c r="CK322" s="283">
        <f t="shared" si="328"/>
        <v>17.514804824927406</v>
      </c>
      <c r="CL322" s="283">
        <f t="shared" si="329"/>
        <v>2.1359776840588482</v>
      </c>
      <c r="CM322" s="283">
        <f t="shared" si="330"/>
        <v>23.311341407336005</v>
      </c>
      <c r="CN322" s="283">
        <f t="shared" si="331"/>
        <v>2.1359776840588482</v>
      </c>
      <c r="CO322" s="283">
        <f t="shared" si="301"/>
        <v>194.74943846412191</v>
      </c>
      <c r="CP322" s="268">
        <f t="shared" si="302"/>
        <v>290</v>
      </c>
      <c r="CQ322" s="283">
        <f t="shared" si="332"/>
        <v>48.474943846412188</v>
      </c>
      <c r="CR322" s="283">
        <f t="shared" si="333"/>
        <v>27.387655313786873</v>
      </c>
      <c r="CS322" s="283">
        <f t="shared" si="334"/>
        <v>1.5726874388089029</v>
      </c>
      <c r="CT322" s="283">
        <f t="shared" si="335"/>
        <v>168.95328928491477</v>
      </c>
      <c r="CU322" s="283">
        <f t="shared" si="303"/>
        <v>25.796149179207134</v>
      </c>
      <c r="CV322" s="283">
        <f t="shared" si="336"/>
        <v>31.579614917920711</v>
      </c>
      <c r="CW322" s="283">
        <f t="shared" si="337"/>
        <v>17.613316905490212</v>
      </c>
      <c r="CX322" s="283">
        <f t="shared" si="338"/>
        <v>1.0496934356613237</v>
      </c>
      <c r="CZ322" s="283">
        <f t="shared" si="304"/>
        <v>12032</v>
      </c>
      <c r="DA322" s="283">
        <f t="shared" si="305"/>
        <v>1.2511118611761032E+22</v>
      </c>
      <c r="DB322" s="283">
        <f t="shared" si="306"/>
        <v>1.2119119318760181E+22</v>
      </c>
      <c r="DC322" s="286">
        <f t="shared" si="339"/>
        <v>1.0398203633445007E+18</v>
      </c>
      <c r="DD322" s="286">
        <f t="shared" si="307"/>
        <v>1.0072406348703608E+18</v>
      </c>
      <c r="DE322" s="282">
        <f t="shared" si="340"/>
        <v>6.1426404325580006E-5</v>
      </c>
      <c r="DF322" s="282">
        <f t="shared" si="308"/>
        <v>5.555665769969048E-5</v>
      </c>
      <c r="DG322" s="283">
        <f t="shared" si="341"/>
        <v>42.127533751111628</v>
      </c>
      <c r="DH322" s="283">
        <f t="shared" si="342"/>
        <v>8.2823579753173017E-5</v>
      </c>
      <c r="DL322" s="258">
        <v>36.410713195800781</v>
      </c>
      <c r="DM322" s="258">
        <v>12.715851783752441</v>
      </c>
      <c r="DN322" s="258">
        <v>6432</v>
      </c>
      <c r="DO322" s="258">
        <v>1.8536954802552078E+22</v>
      </c>
      <c r="DP322" s="258">
        <v>8.7404312948219503E+21</v>
      </c>
    </row>
    <row r="323" spans="3:120" x14ac:dyDescent="0.25">
      <c r="C323" s="50">
        <f t="shared" si="309"/>
        <v>291</v>
      </c>
      <c r="D323" s="51">
        <v>2.6170342216944911</v>
      </c>
      <c r="E323" s="260">
        <f t="shared" si="310"/>
        <v>8.3561880347304047</v>
      </c>
      <c r="F323" s="265">
        <f t="shared" si="311"/>
        <v>12.149176517339809</v>
      </c>
      <c r="G323" s="265">
        <f t="shared" si="312"/>
        <v>-7.6767944880833583E-3</v>
      </c>
      <c r="H323" s="50">
        <v>16.705333709716797</v>
      </c>
      <c r="I323" s="216">
        <v>64.698249816894531</v>
      </c>
      <c r="J323" s="50">
        <v>11008</v>
      </c>
      <c r="K323" s="46">
        <v>6</v>
      </c>
      <c r="L323" s="46">
        <v>1.1600296725082582E+22</v>
      </c>
      <c r="M323" s="46">
        <v>1.1153532824971316E+22</v>
      </c>
      <c r="N323" s="46">
        <v>172</v>
      </c>
      <c r="O323" s="46">
        <v>64</v>
      </c>
      <c r="P323" s="46">
        <v>0.26747237990600015</v>
      </c>
      <c r="Q323" s="46">
        <v>0.43612281023011656</v>
      </c>
      <c r="R323" s="46">
        <v>0.35339530861316881</v>
      </c>
      <c r="S323" s="51"/>
      <c r="T323" s="315">
        <f t="shared" si="313"/>
        <v>58.479376648761921</v>
      </c>
      <c r="U323" s="315">
        <f t="shared" si="343"/>
        <v>-0.22568103074918611</v>
      </c>
      <c r="V323" s="350">
        <f t="shared" si="314"/>
        <v>4.0496666046814464E-6</v>
      </c>
      <c r="W323" s="350">
        <f t="shared" si="292"/>
        <v>6.6031190986875688E-6</v>
      </c>
      <c r="X323" s="350">
        <f t="shared" si="315"/>
        <v>7.7460300438692259E-6</v>
      </c>
      <c r="Y323" s="360">
        <f t="shared" si="316"/>
        <v>58.125981340148755</v>
      </c>
      <c r="Z323" s="350">
        <f t="shared" si="317"/>
        <v>4.0903167712082697E-6</v>
      </c>
      <c r="AA323" s="350">
        <f t="shared" si="318"/>
        <v>6.57801566976676E-6</v>
      </c>
      <c r="AB323" s="350">
        <f t="shared" si="319"/>
        <v>4.0903167712082697E-6</v>
      </c>
      <c r="AC323" s="350">
        <f t="shared" si="320"/>
        <v>6.57801566976676E-6</v>
      </c>
      <c r="AD323" s="354">
        <f t="shared" si="293"/>
        <v>58.125981340148755</v>
      </c>
      <c r="AE323" s="354" t="str">
        <f t="shared" si="346"/>
        <v/>
      </c>
      <c r="AF323" s="354" t="str">
        <f t="shared" si="346"/>
        <v/>
      </c>
      <c r="AG323" s="354">
        <f t="shared" si="346"/>
        <v>58.125981340148755</v>
      </c>
      <c r="AH323" s="354" t="str">
        <f t="shared" si="346"/>
        <v/>
      </c>
      <c r="AI323" s="348">
        <f t="shared" si="344"/>
        <v>-0.150962084101117</v>
      </c>
      <c r="AJ323" s="355">
        <f t="shared" si="321"/>
        <v>7.7460300438692259E-6</v>
      </c>
      <c r="AK323" s="359">
        <f t="shared" si="322"/>
        <v>306.73284075007723</v>
      </c>
      <c r="AL323" s="355">
        <f t="shared" si="323"/>
        <v>1.573284075007723</v>
      </c>
      <c r="AM323" s="335">
        <f t="shared" si="324"/>
        <v>-23.350055505960835</v>
      </c>
      <c r="AN323" s="351">
        <f t="shared" si="294"/>
        <v>-2.1342519625008056</v>
      </c>
      <c r="AQ323" s="266">
        <f t="shared" si="295"/>
        <v>24.457103112611996</v>
      </c>
      <c r="AR323" s="283">
        <f t="shared" si="296"/>
        <v>17.241948780777527</v>
      </c>
      <c r="BL323" s="258">
        <v>1.3189922571182251</v>
      </c>
      <c r="BM323" s="260">
        <v>24.872329711914062</v>
      </c>
      <c r="BN323">
        <v>4.5951404571533203</v>
      </c>
      <c r="BO323" s="258">
        <v>1.6005973815917969</v>
      </c>
      <c r="BP323" s="258">
        <v>63.892082214355469</v>
      </c>
      <c r="BQ323" s="260">
        <v>55.663097381591797</v>
      </c>
      <c r="BR323" s="258">
        <v>23.355539321899414</v>
      </c>
      <c r="BT323" s="258">
        <v>35.541557312011719</v>
      </c>
      <c r="BU323" s="258">
        <v>30.212863922119141</v>
      </c>
      <c r="BV323" s="258">
        <v>3.5822079181671143</v>
      </c>
      <c r="BW323" s="258">
        <v>130.8206787109375</v>
      </c>
      <c r="BX323" s="258">
        <v>38.955673217773438</v>
      </c>
      <c r="BY323" s="258">
        <v>30.009408950805664</v>
      </c>
      <c r="BZ323" s="258">
        <v>3.5884337425231934</v>
      </c>
      <c r="CA323" s="258">
        <v>321.76190185546875</v>
      </c>
      <c r="CC323" s="283">
        <f t="shared" si="297"/>
        <v>16.705333709716797</v>
      </c>
      <c r="CD323" s="283">
        <f t="shared" si="298"/>
        <v>64.698249816894531</v>
      </c>
      <c r="CF323" s="283">
        <f t="shared" si="325"/>
        <v>24.457103112611996</v>
      </c>
      <c r="CG323" s="272">
        <f t="shared" si="299"/>
        <v>24.916798668481832</v>
      </c>
      <c r="CH323" s="283">
        <f t="shared" si="326"/>
        <v>17.613267600020304</v>
      </c>
      <c r="CI323" s="272">
        <f t="shared" si="300"/>
        <v>64.714439550714445</v>
      </c>
      <c r="CJ323" s="283">
        <f t="shared" si="327"/>
        <v>0.12198384472422315</v>
      </c>
      <c r="CK323" s="283">
        <f t="shared" si="328"/>
        <v>17.482386788660758</v>
      </c>
      <c r="CL323" s="283">
        <f t="shared" si="329"/>
        <v>2.1432096774661877</v>
      </c>
      <c r="CM323" s="283">
        <f t="shared" si="330"/>
        <v>23.278923371069357</v>
      </c>
      <c r="CN323" s="283">
        <f t="shared" si="331"/>
        <v>2.1432096774661877</v>
      </c>
      <c r="CO323" s="283">
        <f t="shared" si="301"/>
        <v>196.05507094643798</v>
      </c>
      <c r="CP323" s="268">
        <f t="shared" si="302"/>
        <v>291</v>
      </c>
      <c r="CQ323" s="283">
        <f t="shared" si="332"/>
        <v>48.705507094643799</v>
      </c>
      <c r="CR323" s="283">
        <f t="shared" si="333"/>
        <v>27.375914544955762</v>
      </c>
      <c r="CS323" s="283">
        <f t="shared" si="334"/>
        <v>1.5754822716510528</v>
      </c>
      <c r="CT323" s="283">
        <f t="shared" si="335"/>
        <v>170.16557230136146</v>
      </c>
      <c r="CU323" s="283">
        <f t="shared" si="303"/>
        <v>25.889498645076515</v>
      </c>
      <c r="CV323" s="283">
        <f t="shared" si="336"/>
        <v>31.688949864507652</v>
      </c>
      <c r="CW323" s="283">
        <f t="shared" si="337"/>
        <v>17.581855371609652</v>
      </c>
      <c r="CX323" s="283">
        <f t="shared" si="338"/>
        <v>1.0514548215334028</v>
      </c>
      <c r="CZ323" s="283">
        <f t="shared" si="304"/>
        <v>11008</v>
      </c>
      <c r="DA323" s="283">
        <f t="shared" si="305"/>
        <v>1.1600296725082582E+22</v>
      </c>
      <c r="DB323" s="283">
        <f t="shared" si="306"/>
        <v>1.1153532824971316E+22</v>
      </c>
      <c r="DC323" s="286">
        <f t="shared" si="339"/>
        <v>1.0538060251710194E+18</v>
      </c>
      <c r="DD323" s="286">
        <f t="shared" si="307"/>
        <v>1.0132206418033536E+18</v>
      </c>
      <c r="DE323" s="282">
        <f t="shared" si="340"/>
        <v>6.2174550547984973E-5</v>
      </c>
      <c r="DF323" s="282">
        <f t="shared" si="308"/>
        <v>5.5876551005589739E-5</v>
      </c>
      <c r="DG323" s="283">
        <f t="shared" si="341"/>
        <v>41.946178199261929</v>
      </c>
      <c r="DH323" s="283">
        <f t="shared" si="342"/>
        <v>8.3593442853636612E-5</v>
      </c>
      <c r="DL323" s="258">
        <v>36.311100006103516</v>
      </c>
      <c r="DM323" s="258">
        <v>12.207217216491699</v>
      </c>
      <c r="DN323" s="258">
        <v>6176</v>
      </c>
      <c r="DO323" s="258">
        <v>1.775814444248715E+22</v>
      </c>
      <c r="DP323" s="258">
        <v>8.3573672798233223E+21</v>
      </c>
    </row>
    <row r="324" spans="3:120" x14ac:dyDescent="0.25">
      <c r="C324" s="50">
        <f t="shared" si="309"/>
        <v>292</v>
      </c>
      <c r="D324" s="51">
        <v>1.7699243763837385</v>
      </c>
      <c r="E324" s="260">
        <f t="shared" si="310"/>
        <v>4.9590942128759714</v>
      </c>
      <c r="F324" s="265">
        <f t="shared" si="311"/>
        <v>12.141379286418887</v>
      </c>
      <c r="G324" s="265">
        <f t="shared" si="312"/>
        <v>-7.9175859576802385E-3</v>
      </c>
      <c r="H324" s="50">
        <v>16.549568176269531</v>
      </c>
      <c r="I324" s="216">
        <v>61.544723510742187</v>
      </c>
      <c r="J324" s="50">
        <v>11648</v>
      </c>
      <c r="K324" s="46">
        <v>6</v>
      </c>
      <c r="L324" s="46">
        <v>1.2229801472078069E+22</v>
      </c>
      <c r="M324" s="46">
        <v>1.1619896689732625E+22</v>
      </c>
      <c r="N324" s="46">
        <v>182</v>
      </c>
      <c r="O324" s="46">
        <v>64</v>
      </c>
      <c r="P324" s="46">
        <v>0.28322041140206311</v>
      </c>
      <c r="Q324" s="46">
        <v>0.45571629127754382</v>
      </c>
      <c r="R324" s="46">
        <v>0.40211798066631721</v>
      </c>
      <c r="S324" s="51"/>
      <c r="T324" s="315">
        <f t="shared" si="313"/>
        <v>58.139707569201391</v>
      </c>
      <c r="U324" s="315">
        <f t="shared" si="343"/>
        <v>-0.3396690795605295</v>
      </c>
      <c r="V324" s="350">
        <f t="shared" si="314"/>
        <v>4.0524898609498498E-6</v>
      </c>
      <c r="W324" s="350">
        <f t="shared" si="292"/>
        <v>6.5206657978128404E-6</v>
      </c>
      <c r="X324" s="350">
        <f t="shared" si="315"/>
        <v>7.6773534841029363E-6</v>
      </c>
      <c r="Y324" s="360">
        <f t="shared" si="316"/>
        <v>57.737589588535073</v>
      </c>
      <c r="Z324" s="350">
        <f t="shared" si="317"/>
        <v>4.098153556602789E-6</v>
      </c>
      <c r="AA324" s="350">
        <f t="shared" si="318"/>
        <v>6.4920639203855199E-6</v>
      </c>
      <c r="AB324" s="350">
        <f t="shared" si="319"/>
        <v>4.098153556602789E-6</v>
      </c>
      <c r="AC324" s="350">
        <f t="shared" si="320"/>
        <v>6.4920639203855199E-6</v>
      </c>
      <c r="AD324" s="354">
        <f t="shared" si="293"/>
        <v>57.737589588535073</v>
      </c>
      <c r="AE324" s="354" t="str">
        <f t="shared" si="346"/>
        <v/>
      </c>
      <c r="AF324" s="354" t="str">
        <f t="shared" si="346"/>
        <v/>
      </c>
      <c r="AG324" s="354">
        <f t="shared" si="346"/>
        <v>57.737589588535073</v>
      </c>
      <c r="AH324" s="354" t="str">
        <f t="shared" si="346"/>
        <v/>
      </c>
      <c r="AI324" s="348">
        <f t="shared" si="344"/>
        <v>-0.38839175161368189</v>
      </c>
      <c r="AJ324" s="355">
        <f t="shared" si="321"/>
        <v>7.6773534841029363E-6</v>
      </c>
      <c r="AK324" s="359">
        <f t="shared" si="322"/>
        <v>293.54018691064493</v>
      </c>
      <c r="AL324" s="355">
        <f t="shared" si="323"/>
        <v>0.1540186910644934</v>
      </c>
      <c r="AM324" s="335">
        <f t="shared" si="324"/>
        <v>-23.427408307336066</v>
      </c>
      <c r="AN324" s="351">
        <f t="shared" si="294"/>
        <v>-2.2116047638760299</v>
      </c>
      <c r="AQ324" s="266">
        <f t="shared" si="295"/>
        <v>24.375733326452306</v>
      </c>
      <c r="AR324" s="283">
        <f t="shared" si="296"/>
        <v>13.750901406438622</v>
      </c>
      <c r="BL324" s="258">
        <v>0.72500354051589966</v>
      </c>
      <c r="BM324" s="260">
        <v>19.288412094116211</v>
      </c>
      <c r="BN324">
        <v>3.5219979286193848</v>
      </c>
      <c r="BO324" s="258">
        <v>0.96986716985702515</v>
      </c>
      <c r="BP324" s="258">
        <v>59.896961212158203</v>
      </c>
      <c r="BQ324" s="260">
        <v>38.54107666015625</v>
      </c>
      <c r="BR324" s="258">
        <v>15.752023696899414</v>
      </c>
      <c r="BT324" s="258">
        <v>35.385307312011719</v>
      </c>
      <c r="BU324" s="258">
        <v>31.12840461730957</v>
      </c>
      <c r="BV324" s="258">
        <v>3.5424125194549561</v>
      </c>
      <c r="BW324" s="258">
        <v>135.09320068359375</v>
      </c>
      <c r="BX324" s="258">
        <v>38.942001342773438</v>
      </c>
      <c r="BY324" s="258">
        <v>28.585233688354492</v>
      </c>
      <c r="BZ324" s="258">
        <v>3.5505912303924561</v>
      </c>
      <c r="CA324" s="258">
        <v>320.33773803710937</v>
      </c>
      <c r="CC324" s="283">
        <f t="shared" si="297"/>
        <v>16.549568176269531</v>
      </c>
      <c r="CD324" s="283">
        <f t="shared" si="298"/>
        <v>61.544723510742187</v>
      </c>
      <c r="CF324" s="283">
        <f t="shared" si="325"/>
        <v>24.375733326452306</v>
      </c>
      <c r="CG324" s="272">
        <f t="shared" si="299"/>
        <v>24.901073600029555</v>
      </c>
      <c r="CH324" s="283">
        <f t="shared" si="326"/>
        <v>17.581409116179461</v>
      </c>
      <c r="CI324" s="272">
        <f t="shared" si="300"/>
        <v>65.047411040709846</v>
      </c>
      <c r="CJ324" s="283">
        <f t="shared" si="327"/>
        <v>0.12261148119631779</v>
      </c>
      <c r="CK324" s="283">
        <f t="shared" si="328"/>
        <v>17.449418878547267</v>
      </c>
      <c r="CL324" s="283">
        <f t="shared" si="329"/>
        <v>2.1502854023307028</v>
      </c>
      <c r="CM324" s="283">
        <f t="shared" si="330"/>
        <v>23.245955460955866</v>
      </c>
      <c r="CN324" s="283">
        <f t="shared" si="331"/>
        <v>2.1502854023307028</v>
      </c>
      <c r="CO324" s="283">
        <f t="shared" si="301"/>
        <v>197.34309811721516</v>
      </c>
      <c r="CP324" s="268">
        <f t="shared" si="302"/>
        <v>292</v>
      </c>
      <c r="CQ324" s="283">
        <f t="shared" si="332"/>
        <v>48.934309811721519</v>
      </c>
      <c r="CR324" s="283">
        <f t="shared" si="333"/>
        <v>27.363950460762133</v>
      </c>
      <c r="CS324" s="283">
        <f t="shared" si="334"/>
        <v>1.5783371324964637</v>
      </c>
      <c r="CT324" s="283">
        <f t="shared" si="335"/>
        <v>171.36655427305266</v>
      </c>
      <c r="CU324" s="283">
        <f t="shared" si="303"/>
        <v>25.976543844162563</v>
      </c>
      <c r="CV324" s="283">
        <f t="shared" si="336"/>
        <v>31.797654384416255</v>
      </c>
      <c r="CW324" s="283">
        <f t="shared" si="337"/>
        <v>17.549838280327837</v>
      </c>
      <c r="CX324" s="283">
        <f t="shared" si="338"/>
        <v>1.0531490135863362</v>
      </c>
      <c r="CZ324" s="283">
        <f t="shared" si="304"/>
        <v>11648</v>
      </c>
      <c r="DA324" s="283">
        <f t="shared" si="305"/>
        <v>1.2229801472078069E+22</v>
      </c>
      <c r="DB324" s="283">
        <f t="shared" si="306"/>
        <v>1.1619896689732625E+22</v>
      </c>
      <c r="DC324" s="286">
        <f t="shared" si="339"/>
        <v>1.0499486153913178E+18</v>
      </c>
      <c r="DD324" s="286">
        <f t="shared" si="307"/>
        <v>9.97587284489408E+17</v>
      </c>
      <c r="DE324" s="282">
        <f t="shared" si="340"/>
        <v>6.1968203033598506E-5</v>
      </c>
      <c r="DF324" s="282">
        <f t="shared" si="308"/>
        <v>5.5040263287281098E-5</v>
      </c>
      <c r="DG324" s="283">
        <f t="shared" si="341"/>
        <v>41.611537248257889</v>
      </c>
      <c r="DH324" s="283">
        <f t="shared" si="342"/>
        <v>8.2882379128174828E-5</v>
      </c>
      <c r="DL324" s="258">
        <v>36.223209381103516</v>
      </c>
      <c r="DM324" s="258">
        <v>13.021032333374023</v>
      </c>
      <c r="DN324" s="258">
        <v>6176</v>
      </c>
      <c r="DO324" s="258">
        <v>1.7703379835376737E+22</v>
      </c>
      <c r="DP324" s="258">
        <v>8.3625555057600983E+21</v>
      </c>
    </row>
    <row r="325" spans="3:120" x14ac:dyDescent="0.25">
      <c r="C325" s="50">
        <f t="shared" si="309"/>
        <v>293</v>
      </c>
      <c r="D325" s="51">
        <v>3.694050736040571</v>
      </c>
      <c r="E325" s="260">
        <f t="shared" si="310"/>
        <v>11.350057119491799</v>
      </c>
      <c r="F325" s="265">
        <f t="shared" si="311"/>
        <v>12.133341524156801</v>
      </c>
      <c r="G325" s="265">
        <f t="shared" si="312"/>
        <v>-8.1578412301787293E-3</v>
      </c>
      <c r="H325" s="50">
        <v>16.295658111572266</v>
      </c>
      <c r="I325" s="216">
        <v>62.76544189453125</v>
      </c>
      <c r="J325" s="50">
        <v>11840</v>
      </c>
      <c r="K325" s="46">
        <v>6</v>
      </c>
      <c r="L325" s="46">
        <v>1.0757498245130748E+22</v>
      </c>
      <c r="M325" s="46">
        <v>1.0276146172107642E+22</v>
      </c>
      <c r="N325" s="46">
        <v>185</v>
      </c>
      <c r="O325" s="46">
        <v>64</v>
      </c>
      <c r="P325" s="46">
        <v>0.28724897759873042</v>
      </c>
      <c r="Q325" s="46">
        <v>0.46493316242446436</v>
      </c>
      <c r="R325" s="46">
        <v>0.41541961752348933</v>
      </c>
      <c r="S325" s="51"/>
      <c r="T325" s="315">
        <f t="shared" si="313"/>
        <v>58.291044138440448</v>
      </c>
      <c r="U325" s="315">
        <f t="shared" si="343"/>
        <v>0.15133656923905647</v>
      </c>
      <c r="V325" s="350">
        <f t="shared" si="314"/>
        <v>4.0434822297118585E-6</v>
      </c>
      <c r="W325" s="350">
        <f t="shared" si="292"/>
        <v>6.5446672638578874E-6</v>
      </c>
      <c r="X325" s="350">
        <f t="shared" si="315"/>
        <v>7.6930109928823491E-6</v>
      </c>
      <c r="Y325" s="360">
        <f t="shared" si="316"/>
        <v>57.875624520916958</v>
      </c>
      <c r="Z325" s="350">
        <f t="shared" si="317"/>
        <v>4.0908272517534897E-6</v>
      </c>
      <c r="AA325" s="350">
        <f t="shared" si="318"/>
        <v>6.5151784728370767E-6</v>
      </c>
      <c r="AB325" s="350">
        <f t="shared" si="319"/>
        <v>4.0908272517534897E-6</v>
      </c>
      <c r="AC325" s="350">
        <f t="shared" si="320"/>
        <v>6.5151784728370767E-6</v>
      </c>
      <c r="AD325" s="354">
        <f t="shared" si="293"/>
        <v>57.875624520916958</v>
      </c>
      <c r="AE325" s="354" t="str">
        <f t="shared" si="346"/>
        <v/>
      </c>
      <c r="AF325" s="354" t="str">
        <f t="shared" si="346"/>
        <v/>
      </c>
      <c r="AG325" s="354">
        <f t="shared" si="346"/>
        <v>57.875624520916958</v>
      </c>
      <c r="AH325" s="354" t="str">
        <f t="shared" si="346"/>
        <v/>
      </c>
      <c r="AI325" s="348">
        <f t="shared" si="344"/>
        <v>0.1380349323818848</v>
      </c>
      <c r="AJ325" s="355">
        <f t="shared" si="321"/>
        <v>7.6930109928823491E-6</v>
      </c>
      <c r="AK325" s="359">
        <f t="shared" si="322"/>
        <v>298.22887319993288</v>
      </c>
      <c r="AL325" s="355">
        <f t="shared" si="323"/>
        <v>0.52288731999328775</v>
      </c>
      <c r="AM325" s="335">
        <f t="shared" si="324"/>
        <v>-23.409711987836101</v>
      </c>
      <c r="AN325" s="351">
        <f t="shared" si="294"/>
        <v>-2.1939084443760697</v>
      </c>
      <c r="AQ325" s="266">
        <f t="shared" si="295"/>
        <v>24.241438088846618</v>
      </c>
      <c r="AR325" s="283">
        <f t="shared" si="296"/>
        <v>14.634098722041109</v>
      </c>
      <c r="BL325" s="258">
        <v>0.5805467963218689</v>
      </c>
      <c r="BM325" s="260">
        <v>9.8622589111328125</v>
      </c>
      <c r="BN325">
        <v>3.9553596973419189</v>
      </c>
      <c r="BO325" s="258">
        <v>1.6491814851760864</v>
      </c>
      <c r="BP325" s="258">
        <v>57.371574401855469</v>
      </c>
      <c r="BQ325" s="260">
        <v>31.110593795776367</v>
      </c>
      <c r="BR325" s="258">
        <v>15.020010948181152</v>
      </c>
      <c r="BT325" s="258">
        <v>35.231006622314453</v>
      </c>
      <c r="BU325" s="258">
        <v>31.230131149291992</v>
      </c>
      <c r="BV325" s="258">
        <v>3.527031421661377</v>
      </c>
      <c r="BW325" s="258">
        <v>132.44830322265625</v>
      </c>
      <c r="BX325" s="258">
        <v>38.848247528076172</v>
      </c>
      <c r="BY325" s="258">
        <v>29.602502822875977</v>
      </c>
      <c r="BZ325" s="258">
        <v>3.5794003009796143</v>
      </c>
      <c r="CA325" s="258">
        <v>320.94808959960937</v>
      </c>
      <c r="CC325" s="283">
        <f t="shared" si="297"/>
        <v>16.295658111572266</v>
      </c>
      <c r="CD325" s="283">
        <f t="shared" si="298"/>
        <v>62.76544189453125</v>
      </c>
      <c r="CF325" s="283">
        <f t="shared" si="325"/>
        <v>24.241438088846618</v>
      </c>
      <c r="CG325" s="272">
        <f t="shared" si="299"/>
        <v>24.885046161199625</v>
      </c>
      <c r="CH325" s="283">
        <f t="shared" si="326"/>
        <v>17.548997336603886</v>
      </c>
      <c r="CI325" s="272">
        <f t="shared" si="300"/>
        <v>65.378926839875675</v>
      </c>
      <c r="CJ325" s="283">
        <f t="shared" si="327"/>
        <v>0.12323637375584277</v>
      </c>
      <c r="CK325" s="283">
        <f t="shared" si="328"/>
        <v>17.415905805609096</v>
      </c>
      <c r="CL325" s="283">
        <f t="shared" si="329"/>
        <v>2.1572047863570103</v>
      </c>
      <c r="CM325" s="283">
        <f t="shared" si="330"/>
        <v>23.212442388017696</v>
      </c>
      <c r="CN325" s="283">
        <f t="shared" si="331"/>
        <v>2.1572047863570103</v>
      </c>
      <c r="CO325" s="283">
        <f t="shared" si="301"/>
        <v>198.61349608307967</v>
      </c>
      <c r="CP325" s="268">
        <f t="shared" si="302"/>
        <v>293</v>
      </c>
      <c r="CQ325" s="283">
        <f t="shared" si="332"/>
        <v>49.161349608307965</v>
      </c>
      <c r="CR325" s="283">
        <f t="shared" si="333"/>
        <v>27.351763860507642</v>
      </c>
      <c r="CS325" s="283">
        <f t="shared" si="334"/>
        <v>1.5812522115892</v>
      </c>
      <c r="CT325" s="283">
        <f t="shared" si="335"/>
        <v>172.55626969941494</v>
      </c>
      <c r="CU325" s="283">
        <f t="shared" si="303"/>
        <v>26.05722638366467</v>
      </c>
      <c r="CV325" s="283">
        <f t="shared" si="336"/>
        <v>31.90572263836647</v>
      </c>
      <c r="CW325" s="283">
        <f t="shared" si="337"/>
        <v>17.517270203928451</v>
      </c>
      <c r="CX325" s="283">
        <f t="shared" si="338"/>
        <v>1.0547758637221316</v>
      </c>
      <c r="CZ325" s="283">
        <f t="shared" si="304"/>
        <v>11840</v>
      </c>
      <c r="DA325" s="283">
        <f t="shared" si="305"/>
        <v>1.0757498245130748E+22</v>
      </c>
      <c r="DB325" s="283">
        <f t="shared" si="306"/>
        <v>1.0276146172107642E+22</v>
      </c>
      <c r="DC325" s="286">
        <f t="shared" si="339"/>
        <v>9.0857248691982669E+17</v>
      </c>
      <c r="DD325" s="286">
        <f t="shared" si="307"/>
        <v>8.6791775102260493E+17</v>
      </c>
      <c r="DE325" s="282">
        <f t="shared" si="340"/>
        <v>5.4405456431672804E-5</v>
      </c>
      <c r="DF325" s="282">
        <f t="shared" si="308"/>
        <v>4.8103746958804112E-5</v>
      </c>
      <c r="DG325" s="283">
        <f t="shared" si="341"/>
        <v>41.482193389859532</v>
      </c>
      <c r="DH325" s="283">
        <f t="shared" si="342"/>
        <v>7.262178847298724E-5</v>
      </c>
      <c r="DL325" s="258">
        <v>35.92828369140625</v>
      </c>
      <c r="DM325" s="258">
        <v>13.631392478942871</v>
      </c>
      <c r="DN325" s="258">
        <v>6432</v>
      </c>
      <c r="DO325" s="258">
        <v>1.8272931749325034E+22</v>
      </c>
      <c r="DP325" s="258">
        <v>8.6582843841563297E+21</v>
      </c>
    </row>
    <row r="326" spans="3:120" x14ac:dyDescent="0.25">
      <c r="C326" s="50">
        <f t="shared" si="309"/>
        <v>294</v>
      </c>
      <c r="D326" s="51">
        <v>2.4880670990446085</v>
      </c>
      <c r="E326" s="260">
        <f t="shared" si="310"/>
        <v>7.9172417675771669</v>
      </c>
      <c r="F326" s="265">
        <f t="shared" si="311"/>
        <v>12.125063814570556</v>
      </c>
      <c r="G326" s="265">
        <f t="shared" si="312"/>
        <v>-8.3974646670994732E-3</v>
      </c>
      <c r="H326" s="50">
        <v>16.279544830322266</v>
      </c>
      <c r="I326" s="216">
        <v>67.953514099121094</v>
      </c>
      <c r="J326" s="50">
        <v>11840</v>
      </c>
      <c r="K326" s="46">
        <v>6</v>
      </c>
      <c r="L326" s="46">
        <v>1.208510761539687E+22</v>
      </c>
      <c r="M326" s="46">
        <v>1.1768049363705005E+22</v>
      </c>
      <c r="N326" s="46">
        <v>185</v>
      </c>
      <c r="O326" s="46">
        <v>64</v>
      </c>
      <c r="P326" s="46">
        <v>0.27742171763413292</v>
      </c>
      <c r="Q326" s="46">
        <v>0.45931758530183725</v>
      </c>
      <c r="R326" s="46">
        <v>0.41541961752348933</v>
      </c>
      <c r="S326" s="51"/>
      <c r="T326" s="315">
        <f t="shared" si="313"/>
        <v>58.868581696644078</v>
      </c>
      <c r="U326" s="315">
        <f t="shared" si="343"/>
        <v>0.5775375582036304</v>
      </c>
      <c r="V326" s="350">
        <f t="shared" si="314"/>
        <v>3.9051480522822766E-6</v>
      </c>
      <c r="W326" s="350">
        <f t="shared" si="292"/>
        <v>6.4656191624695555E-6</v>
      </c>
      <c r="X326" s="350">
        <f t="shared" si="315"/>
        <v>7.5534371291709032E-6</v>
      </c>
      <c r="Y326" s="360">
        <f t="shared" si="316"/>
        <v>58.453162079120588</v>
      </c>
      <c r="Z326" s="350">
        <f t="shared" si="317"/>
        <v>3.9519235818415832E-6</v>
      </c>
      <c r="AA326" s="350">
        <f t="shared" si="318"/>
        <v>6.4371354240548618E-6</v>
      </c>
      <c r="AB326" s="350">
        <f t="shared" si="319"/>
        <v>3.9519235818415832E-6</v>
      </c>
      <c r="AC326" s="350">
        <f t="shared" si="320"/>
        <v>6.4371354240548618E-6</v>
      </c>
      <c r="AD326" s="354">
        <f t="shared" si="293"/>
        <v>58.453162079120588</v>
      </c>
      <c r="AE326" s="354" t="str">
        <f t="shared" si="346"/>
        <v/>
      </c>
      <c r="AF326" s="354" t="str">
        <f t="shared" si="346"/>
        <v/>
      </c>
      <c r="AG326" s="354">
        <f t="shared" si="346"/>
        <v>58.453162079120588</v>
      </c>
      <c r="AH326" s="354" t="str">
        <f t="shared" si="346"/>
        <v/>
      </c>
      <c r="AI326" s="348">
        <f t="shared" si="344"/>
        <v>0.5775375582036304</v>
      </c>
      <c r="AJ326" s="355">
        <f t="shared" si="321"/>
        <v>7.5534371291709032E-6</v>
      </c>
      <c r="AK326" s="359">
        <f t="shared" si="322"/>
        <v>317.84631629185037</v>
      </c>
      <c r="AL326" s="355">
        <f t="shared" si="323"/>
        <v>2.3846316291850371</v>
      </c>
      <c r="AM326" s="335">
        <f t="shared" si="324"/>
        <v>-23.568746673800014</v>
      </c>
      <c r="AN326" s="351">
        <f t="shared" si="294"/>
        <v>-2.3529431303399804</v>
      </c>
      <c r="AQ326" s="266">
        <f t="shared" si="295"/>
        <v>24.232845160396771</v>
      </c>
      <c r="AR326" s="283">
        <f t="shared" si="296"/>
        <v>19.484649858444378</v>
      </c>
      <c r="BL326" s="258">
        <v>1.0662823915481567</v>
      </c>
      <c r="BM326" s="260">
        <v>17.922422409057617</v>
      </c>
      <c r="BN326">
        <v>3.6767888069152832</v>
      </c>
      <c r="BO326" s="258">
        <v>1.158027172088623</v>
      </c>
      <c r="BP326" s="258">
        <v>55.246204376220703</v>
      </c>
      <c r="BQ326" s="260">
        <v>34.606399536132813</v>
      </c>
      <c r="BR326" s="258">
        <v>13.417031288146973</v>
      </c>
      <c r="BT326" s="258">
        <v>35.111862182617187</v>
      </c>
      <c r="BU326" s="258">
        <v>32.0439453125</v>
      </c>
      <c r="BV326" s="258">
        <v>3.5221483707427979</v>
      </c>
      <c r="BW326" s="258">
        <v>132.65176391601562</v>
      </c>
      <c r="BX326" s="258">
        <v>38.746685028076172</v>
      </c>
      <c r="BY326" s="258">
        <v>29.093868255615234</v>
      </c>
      <c r="BZ326" s="258">
        <v>3.5718319416046143</v>
      </c>
      <c r="CA326" s="258">
        <v>326.13616943359375</v>
      </c>
      <c r="CC326" s="283">
        <f t="shared" si="297"/>
        <v>16.279544830322266</v>
      </c>
      <c r="CD326" s="283">
        <f t="shared" si="298"/>
        <v>67.953514099121094</v>
      </c>
      <c r="CF326" s="283">
        <f t="shared" si="325"/>
        <v>24.232845160396771</v>
      </c>
      <c r="CG326" s="272">
        <f t="shared" si="299"/>
        <v>24.868717110551067</v>
      </c>
      <c r="CH326" s="283">
        <f t="shared" si="326"/>
        <v>17.516037065522283</v>
      </c>
      <c r="CI326" s="272">
        <f t="shared" si="300"/>
        <v>65.708991273255805</v>
      </c>
      <c r="CJ326" s="283">
        <f t="shared" si="327"/>
        <v>0.12385853055531376</v>
      </c>
      <c r="CK326" s="283">
        <f t="shared" si="328"/>
        <v>17.381852541976343</v>
      </c>
      <c r="CL326" s="283">
        <f t="shared" si="329"/>
        <v>2.163967811623138</v>
      </c>
      <c r="CM326" s="283">
        <f t="shared" si="330"/>
        <v>23.178389124384942</v>
      </c>
      <c r="CN326" s="283">
        <f t="shared" si="331"/>
        <v>2.163967811623138</v>
      </c>
      <c r="CO326" s="283">
        <f t="shared" si="301"/>
        <v>199.86624330102796</v>
      </c>
      <c r="CP326" s="268">
        <f t="shared" si="302"/>
        <v>294</v>
      </c>
      <c r="CQ326" s="283">
        <f t="shared" si="332"/>
        <v>49.386624330102798</v>
      </c>
      <c r="CR326" s="283">
        <f t="shared" si="333"/>
        <v>27.339355632438487</v>
      </c>
      <c r="CS326" s="283">
        <f t="shared" si="334"/>
        <v>1.5842276849424137</v>
      </c>
      <c r="CT326" s="283">
        <f t="shared" si="335"/>
        <v>173.73475403043989</v>
      </c>
      <c r="CU326" s="283">
        <f t="shared" si="303"/>
        <v>26.131489270588077</v>
      </c>
      <c r="CV326" s="283">
        <f t="shared" si="336"/>
        <v>32.013148927058808</v>
      </c>
      <c r="CW326" s="283">
        <f t="shared" si="337"/>
        <v>17.484155979422148</v>
      </c>
      <c r="CX326" s="283">
        <f t="shared" si="338"/>
        <v>1.0563352535948389</v>
      </c>
      <c r="CZ326" s="283">
        <f t="shared" si="304"/>
        <v>11840</v>
      </c>
      <c r="DA326" s="283">
        <f t="shared" si="305"/>
        <v>1.208510761539687E+22</v>
      </c>
      <c r="DB326" s="283">
        <f t="shared" si="306"/>
        <v>1.1768049363705005E+22</v>
      </c>
      <c r="DC326" s="286">
        <f t="shared" si="339"/>
        <v>1.0207016567058167E+18</v>
      </c>
      <c r="DD326" s="286">
        <f t="shared" si="307"/>
        <v>9.9392308815076058E+17</v>
      </c>
      <c r="DE326" s="282">
        <f t="shared" si="340"/>
        <v>6.0403672021136693E-5</v>
      </c>
      <c r="DF326" s="282">
        <f t="shared" si="308"/>
        <v>5.4844251494423986E-5</v>
      </c>
      <c r="DG326" s="283">
        <f t="shared" si="341"/>
        <v>42.238261694623269</v>
      </c>
      <c r="DH326" s="283">
        <f t="shared" si="342"/>
        <v>8.1587348992479707E-5</v>
      </c>
      <c r="DL326" s="258">
        <v>35.861873626708984</v>
      </c>
      <c r="DM326" s="258">
        <v>13.529665946960449</v>
      </c>
      <c r="DN326" s="258">
        <v>6432</v>
      </c>
      <c r="DO326" s="258">
        <v>1.7520062518943986E+22</v>
      </c>
      <c r="DP326" s="258">
        <v>8.2948203338077454E+21</v>
      </c>
    </row>
    <row r="327" spans="3:120" x14ac:dyDescent="0.25">
      <c r="C327" s="50">
        <f t="shared" si="309"/>
        <v>295</v>
      </c>
      <c r="D327" s="51">
        <v>6.0948921234017934</v>
      </c>
      <c r="E327" s="260">
        <f t="shared" si="310"/>
        <v>15.699320464466398</v>
      </c>
      <c r="F327" s="265">
        <f t="shared" si="311"/>
        <v>12.116546837308826</v>
      </c>
      <c r="G327" s="265">
        <f t="shared" si="312"/>
        <v>-8.636360646484563E-3</v>
      </c>
      <c r="H327" s="50">
        <v>16.334234237670898</v>
      </c>
      <c r="I327" s="216">
        <v>65.41033935546875</v>
      </c>
      <c r="J327" s="50">
        <v>11904</v>
      </c>
      <c r="K327" s="46">
        <v>6</v>
      </c>
      <c r="L327" s="46">
        <v>1.2249401436728111E+22</v>
      </c>
      <c r="M327" s="46">
        <v>1.1811861049393336E+22</v>
      </c>
      <c r="N327" s="46">
        <v>186</v>
      </c>
      <c r="O327" s="46">
        <v>64</v>
      </c>
      <c r="P327" s="46">
        <v>0.28218275041201246</v>
      </c>
      <c r="Q327" s="46">
        <v>0.46200329609961543</v>
      </c>
      <c r="R327" s="46">
        <v>0.41971860778267234</v>
      </c>
      <c r="S327" s="51"/>
      <c r="T327" s="315">
        <f t="shared" si="313"/>
        <v>58.584215138406471</v>
      </c>
      <c r="U327" s="315">
        <f t="shared" si="343"/>
        <v>-0.28436655823760759</v>
      </c>
      <c r="V327" s="350">
        <f t="shared" si="314"/>
        <v>3.9508113576950667E-6</v>
      </c>
      <c r="W327" s="350">
        <f t="shared" si="292"/>
        <v>6.4684601268427338E-6</v>
      </c>
      <c r="X327" s="350">
        <f t="shared" si="315"/>
        <v>7.5795703569956159E-6</v>
      </c>
      <c r="Y327" s="360">
        <f t="shared" si="316"/>
        <v>58.164496530623801</v>
      </c>
      <c r="Z327" s="350">
        <f t="shared" si="317"/>
        <v>3.9980894502975868E-6</v>
      </c>
      <c r="AA327" s="350">
        <f t="shared" si="318"/>
        <v>6.4393452729346477E-6</v>
      </c>
      <c r="AB327" s="350">
        <f t="shared" si="319"/>
        <v>3.9980894502975868E-6</v>
      </c>
      <c r="AC327" s="350">
        <f t="shared" si="320"/>
        <v>6.4393452729346477E-6</v>
      </c>
      <c r="AD327" s="354">
        <f t="shared" si="293"/>
        <v>58.164496530623794</v>
      </c>
      <c r="AE327" s="354" t="str">
        <f t="shared" si="346"/>
        <v/>
      </c>
      <c r="AF327" s="354" t="str">
        <f t="shared" si="346"/>
        <v/>
      </c>
      <c r="AG327" s="354">
        <f t="shared" si="346"/>
        <v>58.164496530623794</v>
      </c>
      <c r="AH327" s="354" t="str">
        <f t="shared" si="346"/>
        <v/>
      </c>
      <c r="AI327" s="348">
        <f t="shared" si="344"/>
        <v>-0.2886655484967946</v>
      </c>
      <c r="AJ327" s="355">
        <f t="shared" si="321"/>
        <v>7.5795703569956159E-6</v>
      </c>
      <c r="AK327" s="359">
        <f t="shared" si="322"/>
        <v>308.04110122004317</v>
      </c>
      <c r="AL327" s="355">
        <f t="shared" si="323"/>
        <v>1.3041101220043174</v>
      </c>
      <c r="AM327" s="335">
        <f t="shared" si="324"/>
        <v>-23.538747275646976</v>
      </c>
      <c r="AN327" s="351">
        <f t="shared" si="294"/>
        <v>-2.3229437321869439</v>
      </c>
      <c r="AQ327" s="266">
        <f t="shared" si="295"/>
        <v>24.261975584127072</v>
      </c>
      <c r="AR327" s="283">
        <f t="shared" si="296"/>
        <v>16.603954046605459</v>
      </c>
      <c r="BL327" s="258">
        <v>0.72176080942153931</v>
      </c>
      <c r="BM327" s="260">
        <v>29.573259353637695</v>
      </c>
      <c r="BN327">
        <v>3.3874075412750244</v>
      </c>
      <c r="BO327" s="258">
        <v>1.0655169486999512</v>
      </c>
      <c r="BP327" s="258">
        <v>50.604469299316406</v>
      </c>
      <c r="BQ327" s="260">
        <v>30.204204559326172</v>
      </c>
      <c r="BR327" s="258">
        <v>14.921940803527832</v>
      </c>
      <c r="BT327" s="258">
        <v>34.859905242919922</v>
      </c>
      <c r="BU327" s="258">
        <v>31.942218780517578</v>
      </c>
      <c r="BV327" s="258">
        <v>3.5465629100799561</v>
      </c>
      <c r="BW327" s="258">
        <v>133.160400390625</v>
      </c>
      <c r="BX327" s="258">
        <v>38.535743713378906</v>
      </c>
      <c r="BY327" s="258">
        <v>30.009408950805664</v>
      </c>
      <c r="BZ327" s="258">
        <v>3.5437552928924561</v>
      </c>
      <c r="CA327" s="258">
        <v>319.11700439453125</v>
      </c>
      <c r="CC327" s="283">
        <f t="shared" si="297"/>
        <v>16.334234237670898</v>
      </c>
      <c r="CD327" s="283">
        <f t="shared" si="298"/>
        <v>65.41033935546875</v>
      </c>
      <c r="CF327" s="283">
        <f t="shared" si="325"/>
        <v>24.261975584127072</v>
      </c>
      <c r="CG327" s="272">
        <f t="shared" si="299"/>
        <v>24.852087317595604</v>
      </c>
      <c r="CH327" s="283">
        <f t="shared" si="326"/>
        <v>17.48253337007219</v>
      </c>
      <c r="CI327" s="272">
        <f t="shared" si="300"/>
        <v>66.037608728826655</v>
      </c>
      <c r="CJ327" s="283">
        <f t="shared" si="327"/>
        <v>0.1244779598658714</v>
      </c>
      <c r="CK327" s="283">
        <f t="shared" si="328"/>
        <v>17.347264317793275</v>
      </c>
      <c r="CL327" s="283">
        <f t="shared" si="329"/>
        <v>2.1705745148010842</v>
      </c>
      <c r="CM327" s="283">
        <f t="shared" si="330"/>
        <v>23.143800900201875</v>
      </c>
      <c r="CN327" s="283">
        <f t="shared" si="331"/>
        <v>2.1705745148010842</v>
      </c>
      <c r="CO327" s="283">
        <f t="shared" si="301"/>
        <v>201.10132061326482</v>
      </c>
      <c r="CP327" s="268">
        <f t="shared" si="302"/>
        <v>295</v>
      </c>
      <c r="CQ327" s="283">
        <f t="shared" si="332"/>
        <v>49.610132061326482</v>
      </c>
      <c r="CR327" s="283">
        <f t="shared" si="333"/>
        <v>27.326726753572203</v>
      </c>
      <c r="CS327" s="283">
        <f t="shared" si="334"/>
        <v>1.5872637141468984</v>
      </c>
      <c r="CT327" s="283">
        <f t="shared" si="335"/>
        <v>174.90204367300601</v>
      </c>
      <c r="CU327" s="283">
        <f t="shared" si="303"/>
        <v>26.199276940258812</v>
      </c>
      <c r="CV327" s="283">
        <f t="shared" si="336"/>
        <v>32.119927694025883</v>
      </c>
      <c r="CW327" s="283">
        <f t="shared" si="337"/>
        <v>17.450500705518412</v>
      </c>
      <c r="CX327" s="283">
        <f t="shared" si="338"/>
        <v>1.0578270947509265</v>
      </c>
      <c r="CZ327" s="283">
        <f t="shared" si="304"/>
        <v>11904</v>
      </c>
      <c r="DA327" s="283">
        <f t="shared" si="305"/>
        <v>1.2249401436728111E+22</v>
      </c>
      <c r="DB327" s="283">
        <f t="shared" si="306"/>
        <v>1.1811861049393336E+22</v>
      </c>
      <c r="DC327" s="286">
        <f t="shared" si="339"/>
        <v>1.029015577682133E+18</v>
      </c>
      <c r="DD327" s="286">
        <f t="shared" si="307"/>
        <v>9.9225983277833805E+17</v>
      </c>
      <c r="DE327" s="282">
        <f t="shared" si="340"/>
        <v>6.0848415262390423E-5</v>
      </c>
      <c r="DF327" s="282">
        <f t="shared" si="308"/>
        <v>5.4755277641115644E-5</v>
      </c>
      <c r="DG327" s="283">
        <f t="shared" si="341"/>
        <v>41.982896331731965</v>
      </c>
      <c r="DH327" s="283">
        <f t="shared" si="342"/>
        <v>8.1857620717316033E-5</v>
      </c>
      <c r="DL327" s="258">
        <v>35.762264251708984</v>
      </c>
      <c r="DM327" s="258">
        <v>13.326212882995605</v>
      </c>
      <c r="DN327" s="258">
        <v>6688</v>
      </c>
      <c r="DO327" s="258">
        <v>1.8923189400067625E+22</v>
      </c>
      <c r="DP327" s="258">
        <v>8.9499779757128464E+21</v>
      </c>
    </row>
    <row r="328" spans="3:120" x14ac:dyDescent="0.25">
      <c r="C328" s="50">
        <f t="shared" si="309"/>
        <v>296</v>
      </c>
      <c r="D328" s="51">
        <v>7.3229100720565015</v>
      </c>
      <c r="E328" s="260">
        <f t="shared" si="310"/>
        <v>17.293674017574013</v>
      </c>
      <c r="F328" s="265">
        <f t="shared" si="311"/>
        <v>12.107791367626575</v>
      </c>
      <c r="G328" s="265">
        <f t="shared" si="312"/>
        <v>-8.8744335807257255E-3</v>
      </c>
      <c r="H328" s="50">
        <v>16.471931457519531</v>
      </c>
      <c r="I328" s="216">
        <v>64.393074035644531</v>
      </c>
      <c r="J328" s="50">
        <v>10048</v>
      </c>
      <c r="K328" s="46">
        <v>6</v>
      </c>
      <c r="L328" s="46">
        <v>1.044620468892419E+22</v>
      </c>
      <c r="M328" s="46">
        <v>1.0032876022627702E+22</v>
      </c>
      <c r="N328" s="46">
        <v>157</v>
      </c>
      <c r="O328" s="46">
        <v>64</v>
      </c>
      <c r="P328" s="46">
        <v>0.24067631080998597</v>
      </c>
      <c r="Q328" s="46">
        <v>0.39205273759384729</v>
      </c>
      <c r="R328" s="46">
        <v>0.2676654855452455</v>
      </c>
      <c r="S328" s="51"/>
      <c r="T328" s="315">
        <f t="shared" si="313"/>
        <v>58.454752472601292</v>
      </c>
      <c r="U328" s="315">
        <f t="shared" si="343"/>
        <v>-0.12946266580517829</v>
      </c>
      <c r="V328" s="350">
        <f t="shared" si="314"/>
        <v>3.992109720176254E-6</v>
      </c>
      <c r="W328" s="350">
        <f t="shared" si="292"/>
        <v>6.5029979032949724E-6</v>
      </c>
      <c r="X328" s="350">
        <f t="shared" si="315"/>
        <v>7.6305911794686342E-6</v>
      </c>
      <c r="Y328" s="360">
        <f t="shared" si="316"/>
        <v>58.187086987056048</v>
      </c>
      <c r="Z328" s="350">
        <f t="shared" si="317"/>
        <v>4.0224457385829742E-6</v>
      </c>
      <c r="AA328" s="350">
        <f t="shared" si="318"/>
        <v>6.4842772942202429E-6</v>
      </c>
      <c r="AB328" s="350">
        <f t="shared" si="319"/>
        <v>4.0224457385829742E-6</v>
      </c>
      <c r="AC328" s="350">
        <f t="shared" si="320"/>
        <v>6.4842772942202429E-6</v>
      </c>
      <c r="AD328" s="354">
        <f t="shared" si="293"/>
        <v>58.187086987056048</v>
      </c>
      <c r="AE328" s="354" t="str">
        <f t="shared" si="346"/>
        <v/>
      </c>
      <c r="AF328" s="354" t="str">
        <f t="shared" si="346"/>
        <v/>
      </c>
      <c r="AG328" s="354">
        <f t="shared" si="346"/>
        <v>58.187086987056048</v>
      </c>
      <c r="AH328" s="354" t="str">
        <f t="shared" si="346"/>
        <v/>
      </c>
      <c r="AI328" s="348">
        <f t="shared" si="344"/>
        <v>2.2590456432254769E-2</v>
      </c>
      <c r="AJ328" s="355">
        <f t="shared" si="321"/>
        <v>7.6305911794686342E-6</v>
      </c>
      <c r="AK328" s="359">
        <f t="shared" si="322"/>
        <v>308.80844004880873</v>
      </c>
      <c r="AL328" s="355">
        <f t="shared" si="323"/>
        <v>1.2808440048808734</v>
      </c>
      <c r="AM328" s="335">
        <f t="shared" si="324"/>
        <v>-23.48047532444733</v>
      </c>
      <c r="AN328" s="351">
        <f t="shared" si="294"/>
        <v>-2.2646717809872974</v>
      </c>
      <c r="AQ328" s="266">
        <f t="shared" si="295"/>
        <v>24.334890528825316</v>
      </c>
      <c r="AR328" s="283">
        <f t="shared" si="296"/>
        <v>15.249167658594665</v>
      </c>
      <c r="BL328" s="258">
        <v>0.89188075065612793</v>
      </c>
      <c r="BM328" s="260">
        <v>28.160890579223633</v>
      </c>
      <c r="BN328">
        <v>2.3913173675537109</v>
      </c>
      <c r="BO328" s="258">
        <v>1.7356743812561035</v>
      </c>
      <c r="BP328" s="258">
        <v>47.415706634521484</v>
      </c>
      <c r="BQ328" s="260">
        <v>53.051616668701172</v>
      </c>
      <c r="BR328" s="258">
        <v>13.991311073303223</v>
      </c>
      <c r="BT328" s="258">
        <v>34.746623992919922</v>
      </c>
      <c r="BU328" s="258">
        <v>32.0439453125</v>
      </c>
      <c r="BV328" s="258">
        <v>3.5071334838867187</v>
      </c>
      <c r="BW328" s="258">
        <v>133.160400390625</v>
      </c>
      <c r="BX328" s="258">
        <v>38.441993713378906</v>
      </c>
      <c r="BY328" s="258">
        <v>29.602502822875977</v>
      </c>
      <c r="BZ328" s="258">
        <v>3.5894103050231934</v>
      </c>
      <c r="CA328" s="258">
        <v>321.76190185546875</v>
      </c>
      <c r="CC328" s="283">
        <f t="shared" si="297"/>
        <v>16.471931457519531</v>
      </c>
      <c r="CD328" s="283">
        <f t="shared" si="298"/>
        <v>64.393074035644531</v>
      </c>
      <c r="CF328" s="283">
        <f t="shared" si="325"/>
        <v>24.334890528825316</v>
      </c>
      <c r="CG328" s="272">
        <f t="shared" si="299"/>
        <v>24.835157762826647</v>
      </c>
      <c r="CH328" s="283">
        <f t="shared" si="326"/>
        <v>17.44849157715241</v>
      </c>
      <c r="CI328" s="272">
        <f t="shared" si="300"/>
        <v>66.364783656576748</v>
      </c>
      <c r="CJ328" s="283">
        <f t="shared" si="327"/>
        <v>0.12509467007554648</v>
      </c>
      <c r="CK328" s="283">
        <f t="shared" si="328"/>
        <v>17.3121466179809</v>
      </c>
      <c r="CL328" s="283">
        <f t="shared" si="329"/>
        <v>2.1770249873373251</v>
      </c>
      <c r="CM328" s="283">
        <f t="shared" si="330"/>
        <v>23.1086832003895</v>
      </c>
      <c r="CN328" s="283">
        <f t="shared" si="331"/>
        <v>2.1770249873373251</v>
      </c>
      <c r="CO328" s="283">
        <f t="shared" si="301"/>
        <v>202.31871128199958</v>
      </c>
      <c r="CP328" s="268">
        <f t="shared" si="302"/>
        <v>296</v>
      </c>
      <c r="CQ328" s="283">
        <f t="shared" si="332"/>
        <v>49.831871128199957</v>
      </c>
      <c r="CR328" s="283">
        <f t="shared" si="333"/>
        <v>27.313878289498106</v>
      </c>
      <c r="CS328" s="283">
        <f t="shared" si="334"/>
        <v>1.5903604461725378</v>
      </c>
      <c r="CT328" s="283">
        <f t="shared" si="335"/>
        <v>176.0581759972394</v>
      </c>
      <c r="CU328" s="283">
        <f t="shared" si="303"/>
        <v>26.260535284760181</v>
      </c>
      <c r="CV328" s="283">
        <f t="shared" si="336"/>
        <v>32.226053528476015</v>
      </c>
      <c r="CW328" s="283">
        <f t="shared" si="337"/>
        <v>17.416309739451258</v>
      </c>
      <c r="CX328" s="283">
        <f t="shared" si="338"/>
        <v>1.0592513287477325</v>
      </c>
      <c r="CZ328" s="283">
        <f t="shared" si="304"/>
        <v>10048</v>
      </c>
      <c r="DA328" s="283">
        <f t="shared" si="305"/>
        <v>1.044620468892419E+22</v>
      </c>
      <c r="DB328" s="283">
        <f t="shared" si="306"/>
        <v>1.0032876022627702E+22</v>
      </c>
      <c r="DC328" s="286">
        <f t="shared" si="339"/>
        <v>1.0396302437225508E+18</v>
      </c>
      <c r="DD328" s="286">
        <f t="shared" si="307"/>
        <v>9.9849482709272512E+17</v>
      </c>
      <c r="DE328" s="282">
        <f t="shared" si="340"/>
        <v>6.1416234104196758E-5</v>
      </c>
      <c r="DF328" s="282">
        <f t="shared" si="308"/>
        <v>5.5088811191467932E-5</v>
      </c>
      <c r="DG328" s="283">
        <f t="shared" si="341"/>
        <v>41.891303619560404</v>
      </c>
      <c r="DH328" s="283">
        <f t="shared" si="342"/>
        <v>8.250291467597193E-5</v>
      </c>
      <c r="DL328" s="258">
        <v>35.654842376708984</v>
      </c>
      <c r="DM328" s="258">
        <v>13.936573028564453</v>
      </c>
      <c r="DN328" s="258">
        <v>6368</v>
      </c>
      <c r="DO328" s="258">
        <v>1.8670695737811194E+22</v>
      </c>
      <c r="DP328" s="258">
        <v>8.8568781436251443E+21</v>
      </c>
    </row>
    <row r="329" spans="3:120" x14ac:dyDescent="0.25">
      <c r="C329" s="50">
        <f t="shared" si="309"/>
        <v>297</v>
      </c>
      <c r="D329" s="51">
        <v>1.7770944211320392</v>
      </c>
      <c r="E329" s="260">
        <f t="shared" si="310"/>
        <v>4.994210069749399</v>
      </c>
      <c r="F329" s="265">
        <f t="shared" si="311"/>
        <v>12.098798276341689</v>
      </c>
      <c r="G329" s="265">
        <f t="shared" si="312"/>
        <v>-9.1115879343948367E-3</v>
      </c>
      <c r="H329" s="50">
        <v>16.331792831420898</v>
      </c>
      <c r="I329" s="216">
        <v>71.005317687988281</v>
      </c>
      <c r="J329" s="50">
        <v>11776</v>
      </c>
      <c r="K329" s="46">
        <v>6</v>
      </c>
      <c r="L329" s="46">
        <v>1.2136413405216101E+22</v>
      </c>
      <c r="M329" s="46">
        <v>1.1661402497226832E+22</v>
      </c>
      <c r="N329" s="46">
        <v>184</v>
      </c>
      <c r="O329" s="46">
        <v>64</v>
      </c>
      <c r="P329" s="46">
        <v>0.25691265336019042</v>
      </c>
      <c r="Q329" s="46">
        <v>0.42983580540804495</v>
      </c>
      <c r="R329" s="46">
        <v>0.41105318291770276</v>
      </c>
      <c r="S329" s="51"/>
      <c r="T329" s="315">
        <f t="shared" si="313"/>
        <v>59.133259453569615</v>
      </c>
      <c r="U329" s="315">
        <f t="shared" si="343"/>
        <v>0.67850698096832218</v>
      </c>
      <c r="V329" s="350">
        <f t="shared" si="314"/>
        <v>3.6361052615516083E-6</v>
      </c>
      <c r="W329" s="350">
        <f t="shared" si="292"/>
        <v>6.0835004162144036E-6</v>
      </c>
      <c r="X329" s="350">
        <f t="shared" si="315"/>
        <v>7.0873294538326714E-6</v>
      </c>
      <c r="Y329" s="360">
        <f t="shared" si="316"/>
        <v>58.72220627065191</v>
      </c>
      <c r="Z329" s="350">
        <f t="shared" si="317"/>
        <v>3.6796557530922322E-6</v>
      </c>
      <c r="AA329" s="350">
        <f t="shared" si="318"/>
        <v>6.0572578223070013E-6</v>
      </c>
      <c r="AB329" s="350">
        <f t="shared" si="319"/>
        <v>3.6796557530922322E-6</v>
      </c>
      <c r="AC329" s="350">
        <f t="shared" si="320"/>
        <v>6.0572578223070013E-6</v>
      </c>
      <c r="AD329" s="354">
        <f t="shared" si="293"/>
        <v>58.72220627065191</v>
      </c>
      <c r="AE329" s="354" t="str">
        <f t="shared" si="346"/>
        <v/>
      </c>
      <c r="AF329" s="354" t="str">
        <f t="shared" si="346"/>
        <v/>
      </c>
      <c r="AG329" s="354">
        <f t="shared" si="346"/>
        <v>58.72220627065191</v>
      </c>
      <c r="AH329" s="354" t="str">
        <f t="shared" si="346"/>
        <v/>
      </c>
      <c r="AI329" s="348">
        <f t="shared" si="344"/>
        <v>0.53511928359586136</v>
      </c>
      <c r="AJ329" s="355">
        <f t="shared" si="321"/>
        <v>7.0873294538326714E-6</v>
      </c>
      <c r="AK329" s="359">
        <f t="shared" si="322"/>
        <v>326.98504509243799</v>
      </c>
      <c r="AL329" s="355">
        <f t="shared" si="323"/>
        <v>2.9985045092437987</v>
      </c>
      <c r="AM329" s="335">
        <f t="shared" si="324"/>
        <v>-24.121986620885107</v>
      </c>
      <c r="AN329" s="351">
        <f t="shared" si="294"/>
        <v>-2.9061830774250765</v>
      </c>
      <c r="AQ329" s="266">
        <f t="shared" si="295"/>
        <v>24.260677245321208</v>
      </c>
      <c r="AR329" s="283">
        <f t="shared" si="296"/>
        <v>21.52389024275184</v>
      </c>
      <c r="BL329" s="258">
        <v>1.1251544952392578</v>
      </c>
      <c r="BM329" s="260">
        <v>13.530234336853027</v>
      </c>
      <c r="BN329">
        <v>4.0425896644592285</v>
      </c>
      <c r="BO329" s="258">
        <v>1.202667236328125</v>
      </c>
      <c r="BP329" s="258">
        <v>45.136287689208984</v>
      </c>
      <c r="BQ329" s="260">
        <v>26.208906173706055</v>
      </c>
      <c r="BR329" s="258">
        <v>23.969226837158203</v>
      </c>
      <c r="BT329" s="258">
        <v>34.658733367919922</v>
      </c>
      <c r="BU329" s="258">
        <v>31.942218780517578</v>
      </c>
      <c r="BV329" s="258">
        <v>3.533012866973877</v>
      </c>
      <c r="BW329" s="258">
        <v>133.05867004394531</v>
      </c>
      <c r="BX329" s="258">
        <v>38.318943023681641</v>
      </c>
      <c r="BY329" s="258">
        <v>30.009408950805664</v>
      </c>
      <c r="BZ329" s="258">
        <v>3.5593805313110352</v>
      </c>
      <c r="CA329" s="258">
        <v>318.71011352539062</v>
      </c>
      <c r="CC329" s="283">
        <f t="shared" si="297"/>
        <v>16.331792831420898</v>
      </c>
      <c r="CD329" s="283">
        <f t="shared" si="298"/>
        <v>71.005317687988281</v>
      </c>
      <c r="CF329" s="283">
        <f t="shared" si="325"/>
        <v>24.260677245321208</v>
      </c>
      <c r="CG329" s="272">
        <f t="shared" si="299"/>
        <v>24.81792953772754</v>
      </c>
      <c r="CH329" s="283">
        <f t="shared" si="326"/>
        <v>17.413917270130639</v>
      </c>
      <c r="CI329" s="272">
        <f t="shared" si="300"/>
        <v>66.690520567589516</v>
      </c>
      <c r="CJ329" s="283">
        <f t="shared" si="327"/>
        <v>0.12570866968753094</v>
      </c>
      <c r="CK329" s="283">
        <f t="shared" si="328"/>
        <v>17.276505178858173</v>
      </c>
      <c r="CL329" s="283">
        <f t="shared" si="329"/>
        <v>2.183319375593249</v>
      </c>
      <c r="CM329" s="283">
        <f t="shared" si="330"/>
        <v>23.073041761266772</v>
      </c>
      <c r="CN329" s="283">
        <f t="shared" si="331"/>
        <v>2.183319375593249</v>
      </c>
      <c r="CO329" s="283">
        <f t="shared" si="301"/>
        <v>203.51840102420039</v>
      </c>
      <c r="CP329" s="268">
        <f t="shared" si="302"/>
        <v>297</v>
      </c>
      <c r="CQ329" s="283">
        <f t="shared" si="332"/>
        <v>50.051840102420037</v>
      </c>
      <c r="CR329" s="283">
        <f t="shared" si="333"/>
        <v>27.300811394151097</v>
      </c>
      <c r="CS329" s="283">
        <f t="shared" si="334"/>
        <v>1.5935180131626812</v>
      </c>
      <c r="CT329" s="283">
        <f t="shared" si="335"/>
        <v>177.20318934291748</v>
      </c>
      <c r="CU329" s="283">
        <f t="shared" si="303"/>
        <v>26.315211681282904</v>
      </c>
      <c r="CV329" s="283">
        <f t="shared" si="336"/>
        <v>32.33152116812829</v>
      </c>
      <c r="CW329" s="283">
        <f t="shared" si="337"/>
        <v>17.381588693661143</v>
      </c>
      <c r="CX329" s="283">
        <f t="shared" si="338"/>
        <v>1.0606079272498785</v>
      </c>
      <c r="CZ329" s="283">
        <f t="shared" si="304"/>
        <v>11776</v>
      </c>
      <c r="DA329" s="283">
        <f t="shared" si="305"/>
        <v>1.2136413405216101E+22</v>
      </c>
      <c r="DB329" s="283">
        <f t="shared" si="306"/>
        <v>1.1661402497226832E+22</v>
      </c>
      <c r="DC329" s="286">
        <f t="shared" si="339"/>
        <v>1.0306057579157695E+18</v>
      </c>
      <c r="DD329" s="286">
        <f t="shared" si="307"/>
        <v>9.9026855445200678E+17</v>
      </c>
      <c r="DE329" s="282">
        <f t="shared" si="340"/>
        <v>6.0933480048704815E-5</v>
      </c>
      <c r="DF329" s="282">
        <f t="shared" si="308"/>
        <v>5.4648756592910633E-5</v>
      </c>
      <c r="DG329" s="283">
        <f t="shared" si="341"/>
        <v>41.887636965645314</v>
      </c>
      <c r="DH329" s="283">
        <f t="shared" si="342"/>
        <v>8.184971342648123E-5</v>
      </c>
      <c r="DL329" s="258">
        <v>35.615776062011719</v>
      </c>
      <c r="DM329" s="258">
        <v>13.224485397338867</v>
      </c>
      <c r="DN329" s="258">
        <v>6112</v>
      </c>
      <c r="DO329" s="258">
        <v>1.7223757170999223E+22</v>
      </c>
      <c r="DP329" s="258">
        <v>8.1417676686728542E+21</v>
      </c>
    </row>
    <row r="330" spans="3:120" x14ac:dyDescent="0.25">
      <c r="C330" s="50">
        <f t="shared" si="309"/>
        <v>298</v>
      </c>
      <c r="D330" s="51">
        <v>4.4164633136567026</v>
      </c>
      <c r="E330" s="260">
        <f t="shared" si="310"/>
        <v>12.901492544467308</v>
      </c>
      <c r="F330" s="265">
        <f t="shared" si="311"/>
        <v>12.089568529774084</v>
      </c>
      <c r="G330" s="265">
        <f t="shared" si="312"/>
        <v>-9.3477282420739924E-3</v>
      </c>
      <c r="H330" s="50">
        <v>16.173097610473633</v>
      </c>
      <c r="I330" s="216">
        <v>64.901702880859375</v>
      </c>
      <c r="J330" s="50">
        <v>12288</v>
      </c>
      <c r="K330" s="46">
        <v>6</v>
      </c>
      <c r="L330" s="46">
        <v>1.2533600924153728E+22</v>
      </c>
      <c r="M330" s="46">
        <v>1.2058013546615929E+22</v>
      </c>
      <c r="N330" s="46">
        <v>192</v>
      </c>
      <c r="O330" s="46">
        <v>64</v>
      </c>
      <c r="P330" s="46">
        <v>0.28926326069706404</v>
      </c>
      <c r="Q330" s="46">
        <v>0.47164743941890985</v>
      </c>
      <c r="R330" s="46">
        <v>0.44409621805909272</v>
      </c>
      <c r="S330" s="51"/>
      <c r="T330" s="315">
        <f t="shared" si="313"/>
        <v>58.479044076183555</v>
      </c>
      <c r="U330" s="315">
        <f t="shared" si="343"/>
        <v>-0.65421537738605906</v>
      </c>
      <c r="V330" s="350">
        <f t="shared" si="314"/>
        <v>3.9233840697843975E-6</v>
      </c>
      <c r="W330" s="350">
        <f t="shared" si="292"/>
        <v>6.3971278132990163E-6</v>
      </c>
      <c r="X330" s="350">
        <f t="shared" si="315"/>
        <v>7.504411157360838E-6</v>
      </c>
      <c r="Y330" s="360">
        <f t="shared" si="316"/>
        <v>58.034947858124461</v>
      </c>
      <c r="Z330" s="350">
        <f t="shared" si="317"/>
        <v>3.9728494826880737E-6</v>
      </c>
      <c r="AA330" s="350">
        <f t="shared" si="318"/>
        <v>6.3665260391069583E-6</v>
      </c>
      <c r="AB330" s="350">
        <f t="shared" si="319"/>
        <v>3.9728494826880737E-6</v>
      </c>
      <c r="AC330" s="350">
        <f t="shared" si="320"/>
        <v>6.3665260391069583E-6</v>
      </c>
      <c r="AD330" s="354">
        <f t="shared" si="293"/>
        <v>58.034947858124461</v>
      </c>
      <c r="AE330" s="354" t="str">
        <f t="shared" si="346"/>
        <v/>
      </c>
      <c r="AF330" s="354" t="str">
        <f t="shared" si="346"/>
        <v/>
      </c>
      <c r="AG330" s="354">
        <f t="shared" si="346"/>
        <v>58.034947858124461</v>
      </c>
      <c r="AH330" s="354" t="str">
        <f t="shared" si="346"/>
        <v/>
      </c>
      <c r="AI330" s="348">
        <f t="shared" si="344"/>
        <v>-0.68725841252744857</v>
      </c>
      <c r="AJ330" s="355">
        <f t="shared" si="321"/>
        <v>7.504411157360838E-6</v>
      </c>
      <c r="AK330" s="359">
        <f t="shared" si="322"/>
        <v>303.64067102413696</v>
      </c>
      <c r="AL330" s="355">
        <f t="shared" si="323"/>
        <v>0.5640671024136964</v>
      </c>
      <c r="AM330" s="335">
        <f t="shared" si="324"/>
        <v>-23.625306638694529</v>
      </c>
      <c r="AN330" s="351">
        <f t="shared" si="294"/>
        <v>-2.4095030952344962</v>
      </c>
      <c r="AQ330" s="266">
        <f t="shared" si="295"/>
        <v>24.17586415359894</v>
      </c>
      <c r="AR330" s="283">
        <f t="shared" si="296"/>
        <v>15.082754367436358</v>
      </c>
      <c r="BL330" s="258">
        <v>0.99119460582733154</v>
      </c>
      <c r="BM330" s="260">
        <v>12.13713550567627</v>
      </c>
      <c r="BN330">
        <v>2.7665812969207764</v>
      </c>
      <c r="BO330" s="258">
        <v>1.9002714157104492</v>
      </c>
      <c r="BP330" s="258">
        <v>41.437816619873047</v>
      </c>
      <c r="BQ330" s="260">
        <v>47.082672119140625</v>
      </c>
      <c r="BR330" s="258">
        <v>16.634744644165039</v>
      </c>
      <c r="BT330" s="258">
        <v>34.545448303222656</v>
      </c>
      <c r="BU330" s="258">
        <v>31.637039184570313</v>
      </c>
      <c r="BV330" s="258">
        <v>3.4834516048431396</v>
      </c>
      <c r="BW330" s="258">
        <v>133.465576171875</v>
      </c>
      <c r="BX330" s="258">
        <v>38.240818023681641</v>
      </c>
      <c r="BY330" s="258">
        <v>29.500776290893555</v>
      </c>
      <c r="BZ330" s="258">
        <v>3.5640192031860352</v>
      </c>
      <c r="CA330" s="258">
        <v>319.62564086914063</v>
      </c>
      <c r="CC330" s="283">
        <f t="shared" si="297"/>
        <v>16.173097610473633</v>
      </c>
      <c r="CD330" s="283">
        <f t="shared" si="298"/>
        <v>64.901702880859375</v>
      </c>
      <c r="CF330" s="283">
        <f t="shared" si="325"/>
        <v>24.17586415359894</v>
      </c>
      <c r="CG330" s="272">
        <f t="shared" si="299"/>
        <v>24.800403844759924</v>
      </c>
      <c r="CH330" s="283">
        <f t="shared" si="326"/>
        <v>17.378816285410938</v>
      </c>
      <c r="CI330" s="272">
        <f t="shared" si="300"/>
        <v>67.014824033127667</v>
      </c>
      <c r="CJ330" s="283">
        <f t="shared" si="327"/>
        <v>0.12631996731845196</v>
      </c>
      <c r="CK330" s="283">
        <f t="shared" si="328"/>
        <v>17.240345984626558</v>
      </c>
      <c r="CL330" s="283">
        <f t="shared" si="329"/>
        <v>2.189457880945735</v>
      </c>
      <c r="CM330" s="283">
        <f t="shared" si="330"/>
        <v>23.036882567035157</v>
      </c>
      <c r="CN330" s="283">
        <f t="shared" si="331"/>
        <v>2.189457880945735</v>
      </c>
      <c r="CO330" s="283">
        <f t="shared" si="301"/>
        <v>204.70037804630311</v>
      </c>
      <c r="CP330" s="268">
        <f t="shared" si="302"/>
        <v>298</v>
      </c>
      <c r="CQ330" s="283">
        <f t="shared" si="332"/>
        <v>50.270037804630313</v>
      </c>
      <c r="CR330" s="283">
        <f t="shared" si="333"/>
        <v>27.287527309559344</v>
      </c>
      <c r="CS330" s="283">
        <f t="shared" si="334"/>
        <v>1.5967365322212863</v>
      </c>
      <c r="CT330" s="283">
        <f t="shared" si="335"/>
        <v>178.33712302592221</v>
      </c>
      <c r="CU330" s="283">
        <f t="shared" si="303"/>
        <v>26.363255020380848</v>
      </c>
      <c r="CV330" s="283">
        <f t="shared" si="336"/>
        <v>32.436325502038088</v>
      </c>
      <c r="CW330" s="283">
        <f t="shared" si="337"/>
        <v>17.34634343233769</v>
      </c>
      <c r="CX330" s="283">
        <f t="shared" si="338"/>
        <v>1.061896892103684</v>
      </c>
      <c r="CZ330" s="283">
        <f t="shared" si="304"/>
        <v>12288</v>
      </c>
      <c r="DA330" s="283">
        <f t="shared" si="305"/>
        <v>1.2533600924153728E+22</v>
      </c>
      <c r="DB330" s="283">
        <f t="shared" si="306"/>
        <v>1.2058013546615929E+22</v>
      </c>
      <c r="DC330" s="286">
        <f t="shared" si="339"/>
        <v>1.0199870543744896E+18</v>
      </c>
      <c r="DD330" s="286">
        <f t="shared" si="307"/>
        <v>9.8128365450975987E+17</v>
      </c>
      <c r="DE330" s="282">
        <f t="shared" si="340"/>
        <v>6.0365445225627418E-5</v>
      </c>
      <c r="DF330" s="282">
        <f t="shared" si="308"/>
        <v>5.4168120135811916E-5</v>
      </c>
      <c r="DG330" s="283">
        <f t="shared" si="341"/>
        <v>41.902788784682983</v>
      </c>
      <c r="DH330" s="283">
        <f t="shared" si="342"/>
        <v>8.1105932066255032E-5</v>
      </c>
      <c r="DL330" s="258">
        <v>35.551322937011719</v>
      </c>
      <c r="DM330" s="258">
        <v>12.817578315734863</v>
      </c>
      <c r="DN330" s="258">
        <v>6112</v>
      </c>
      <c r="DO330" s="258">
        <v>1.7197816041315343E+22</v>
      </c>
      <c r="DP330" s="258">
        <v>8.115538304214708E+21</v>
      </c>
    </row>
    <row r="331" spans="3:120" x14ac:dyDescent="0.25">
      <c r="C331" s="50">
        <f t="shared" si="309"/>
        <v>299</v>
      </c>
      <c r="D331" s="51">
        <v>6.6709452194725678</v>
      </c>
      <c r="E331" s="260">
        <f t="shared" si="310"/>
        <v>16.483747486478549</v>
      </c>
      <c r="F331" s="265">
        <f t="shared" si="311"/>
        <v>12.080103189666579</v>
      </c>
      <c r="G331" s="265">
        <f t="shared" si="312"/>
        <v>-9.5827591261846909E-3</v>
      </c>
      <c r="H331" s="50">
        <v>16.265384674072266</v>
      </c>
      <c r="I331" s="216">
        <v>65.613792419433594</v>
      </c>
      <c r="J331" s="50">
        <v>11072</v>
      </c>
      <c r="K331" s="46">
        <v>6</v>
      </c>
      <c r="L331" s="46">
        <v>1.1341461897792312E+22</v>
      </c>
      <c r="M331" s="46">
        <v>1.0944274378854685E+22</v>
      </c>
      <c r="N331" s="46">
        <v>173</v>
      </c>
      <c r="O331" s="46">
        <v>64</v>
      </c>
      <c r="P331" s="46">
        <v>0.26130745284746382</v>
      </c>
      <c r="Q331" s="46">
        <v>0.42733321125556978</v>
      </c>
      <c r="R331" s="46">
        <v>0.35857107537820043</v>
      </c>
      <c r="S331" s="51"/>
      <c r="T331" s="315">
        <f t="shared" si="313"/>
        <v>58.554878281371693</v>
      </c>
      <c r="U331" s="315">
        <f t="shared" si="343"/>
        <v>7.5834205188137105E-2</v>
      </c>
      <c r="V331" s="350">
        <f t="shared" si="314"/>
        <v>3.9334575633348965E-6</v>
      </c>
      <c r="W331" s="350">
        <f t="shared" si="292"/>
        <v>6.4326410653836977E-6</v>
      </c>
      <c r="X331" s="350">
        <f t="shared" si="315"/>
        <v>7.5399575249876052E-6</v>
      </c>
      <c r="Y331" s="360">
        <f t="shared" si="316"/>
        <v>58.196307205993492</v>
      </c>
      <c r="Z331" s="350">
        <f t="shared" si="317"/>
        <v>3.9736373219768074E-6</v>
      </c>
      <c r="AA331" s="350">
        <f t="shared" si="318"/>
        <v>6.4078987126834485E-6</v>
      </c>
      <c r="AB331" s="350">
        <f t="shared" si="319"/>
        <v>3.9736373219768074E-6</v>
      </c>
      <c r="AC331" s="350">
        <f t="shared" si="320"/>
        <v>6.4078987126834485E-6</v>
      </c>
      <c r="AD331" s="354">
        <f t="shared" si="293"/>
        <v>58.196307205993492</v>
      </c>
      <c r="AE331" s="354" t="str">
        <f t="shared" si="346"/>
        <v/>
      </c>
      <c r="AF331" s="354" t="str">
        <f t="shared" si="346"/>
        <v/>
      </c>
      <c r="AG331" s="354">
        <f t="shared" si="346"/>
        <v>58.196307205993492</v>
      </c>
      <c r="AH331" s="354" t="str">
        <f t="shared" si="346"/>
        <v/>
      </c>
      <c r="AI331" s="348">
        <f t="shared" si="344"/>
        <v>0.1613593478690305</v>
      </c>
      <c r="AJ331" s="355">
        <f t="shared" si="321"/>
        <v>7.5399575249876052E-6</v>
      </c>
      <c r="AK331" s="359">
        <f t="shared" si="322"/>
        <v>309.1216268151602</v>
      </c>
      <c r="AL331" s="355">
        <f t="shared" si="323"/>
        <v>1.0121626815160198</v>
      </c>
      <c r="AM331" s="335">
        <f t="shared" si="324"/>
        <v>-23.584261061134558</v>
      </c>
      <c r="AN331" s="351">
        <f t="shared" si="294"/>
        <v>-2.3684575176745279</v>
      </c>
      <c r="AQ331" s="266">
        <f t="shared" si="295"/>
        <v>24.225286774861484</v>
      </c>
      <c r="AR331" s="283">
        <f t="shared" si="296"/>
        <v>15.457322837824002</v>
      </c>
      <c r="BL331" s="258">
        <v>0.91317111253738403</v>
      </c>
      <c r="BM331" s="260">
        <v>23.499391555786133</v>
      </c>
      <c r="BN331">
        <v>4.8764238357543945</v>
      </c>
      <c r="BO331" s="258">
        <v>1.0657658576965332</v>
      </c>
      <c r="BP331" s="258">
        <v>38.391014099121094</v>
      </c>
      <c r="BQ331" s="260">
        <v>38.031742095947266</v>
      </c>
      <c r="BR331" s="258">
        <v>23.183435440063477</v>
      </c>
      <c r="BT331" s="258">
        <v>34.373569488525391</v>
      </c>
      <c r="BU331" s="258">
        <v>31.840492248535156</v>
      </c>
      <c r="BV331" s="258">
        <v>3.5153124332427979</v>
      </c>
      <c r="BW331" s="258">
        <v>131.63449096679687</v>
      </c>
      <c r="BX331" s="258">
        <v>38.149021148681641</v>
      </c>
      <c r="BY331" s="258">
        <v>30.416316986083984</v>
      </c>
      <c r="BZ331" s="258">
        <v>3.5842831134796143</v>
      </c>
      <c r="CA331" s="258">
        <v>318.40493774414062</v>
      </c>
      <c r="CC331" s="283">
        <f t="shared" si="297"/>
        <v>16.265384674072266</v>
      </c>
      <c r="CD331" s="283">
        <f t="shared" si="298"/>
        <v>65.613792419433594</v>
      </c>
      <c r="CF331" s="283">
        <f t="shared" si="325"/>
        <v>24.225286774861484</v>
      </c>
      <c r="CG331" s="272">
        <f t="shared" si="299"/>
        <v>24.782581997331551</v>
      </c>
      <c r="CH331" s="283">
        <f t="shared" si="326"/>
        <v>17.343194708863518</v>
      </c>
      <c r="CI331" s="272">
        <f t="shared" si="300"/>
        <v>67.337698683720703</v>
      </c>
      <c r="CJ331" s="283">
        <f t="shared" si="327"/>
        <v>0.12692857169665203</v>
      </c>
      <c r="CK331" s="283">
        <f t="shared" si="328"/>
        <v>17.20367526372053</v>
      </c>
      <c r="CL331" s="283">
        <f t="shared" si="329"/>
        <v>2.1954407598479646</v>
      </c>
      <c r="CM331" s="283">
        <f t="shared" si="330"/>
        <v>23.00021184612913</v>
      </c>
      <c r="CN331" s="283">
        <f t="shared" si="331"/>
        <v>2.1954407598479646</v>
      </c>
      <c r="CO331" s="283">
        <f t="shared" si="301"/>
        <v>205.86463307887612</v>
      </c>
      <c r="CP331" s="268">
        <f t="shared" si="302"/>
        <v>299</v>
      </c>
      <c r="CQ331" s="283">
        <f t="shared" si="332"/>
        <v>50.486463307887611</v>
      </c>
      <c r="CR331" s="283">
        <f t="shared" si="333"/>
        <v>27.274027365565729</v>
      </c>
      <c r="CS331" s="283">
        <f t="shared" si="334"/>
        <v>1.6000161051928976</v>
      </c>
      <c r="CT331" s="283">
        <f t="shared" si="335"/>
        <v>179.46001734474737</v>
      </c>
      <c r="CU331" s="283">
        <f t="shared" si="303"/>
        <v>26.404615734128697</v>
      </c>
      <c r="CV331" s="283">
        <f t="shared" si="336"/>
        <v>32.54046157341287</v>
      </c>
      <c r="CW331" s="283">
        <f t="shared" si="337"/>
        <v>17.310580067825832</v>
      </c>
      <c r="CX331" s="283">
        <f t="shared" si="338"/>
        <v>1.0631182553895289</v>
      </c>
      <c r="CZ331" s="283">
        <f t="shared" si="304"/>
        <v>11072</v>
      </c>
      <c r="DA331" s="283">
        <f t="shared" si="305"/>
        <v>1.1341461897792312E+22</v>
      </c>
      <c r="DB331" s="283">
        <f t="shared" si="306"/>
        <v>1.0944274378854685E+22</v>
      </c>
      <c r="DC331" s="286">
        <f t="shared" si="339"/>
        <v>1.0243372378786409E+18</v>
      </c>
      <c r="DD331" s="286">
        <f t="shared" si="307"/>
        <v>9.8846408768557491E+17</v>
      </c>
      <c r="DE331" s="282">
        <f t="shared" si="340"/>
        <v>6.0598153079983522E-5</v>
      </c>
      <c r="DF331" s="282">
        <f t="shared" si="308"/>
        <v>5.4552228805273043E-5</v>
      </c>
      <c r="DG331" s="283">
        <f t="shared" si="341"/>
        <v>41.994468035472543</v>
      </c>
      <c r="DH331" s="283">
        <f t="shared" si="342"/>
        <v>8.1535770213618373E-5</v>
      </c>
      <c r="DL331" s="258">
        <v>35.424369812011719</v>
      </c>
      <c r="DM331" s="258">
        <v>13.021032333374023</v>
      </c>
      <c r="DN331" s="258">
        <v>6624</v>
      </c>
      <c r="DO331" s="258">
        <v>1.7852108978897648E+22</v>
      </c>
      <c r="DP331" s="258">
        <v>8.7655077201830342E+21</v>
      </c>
    </row>
    <row r="332" spans="3:120" x14ac:dyDescent="0.25">
      <c r="C332" s="50">
        <f t="shared" si="309"/>
        <v>300</v>
      </c>
      <c r="D332" s="51">
        <v>4.119363204300539</v>
      </c>
      <c r="E332" s="260">
        <f t="shared" si="310"/>
        <v>12.296601707880278</v>
      </c>
      <c r="F332" s="265">
        <f t="shared" si="311"/>
        <v>12.070403413088226</v>
      </c>
      <c r="G332" s="265">
        <f t="shared" si="312"/>
        <v>-9.8165853148196799E-3</v>
      </c>
      <c r="H332" s="50">
        <v>16.176515579223633</v>
      </c>
      <c r="I332" s="216">
        <v>62.561988830566406</v>
      </c>
      <c r="J332" s="50">
        <v>11456</v>
      </c>
      <c r="K332" s="46">
        <v>6</v>
      </c>
      <c r="L332" s="46">
        <v>1.1735767068987288E+22</v>
      </c>
      <c r="M332" s="46">
        <v>1.1193309223819932E+22</v>
      </c>
      <c r="N332" s="46">
        <v>179</v>
      </c>
      <c r="O332" s="46">
        <v>64</v>
      </c>
      <c r="P332" s="46">
        <v>0.27107367393029358</v>
      </c>
      <c r="Q332" s="46">
        <v>0.43874748214612708</v>
      </c>
      <c r="R332" s="46">
        <v>0.38820934468971224</v>
      </c>
      <c r="S332" s="51"/>
      <c r="T332" s="315">
        <f t="shared" si="313"/>
        <v>58.290764666569203</v>
      </c>
      <c r="U332" s="315">
        <f t="shared" si="343"/>
        <v>-0.26411361480248985</v>
      </c>
      <c r="V332" s="350">
        <f t="shared" si="314"/>
        <v>3.9436928819002206E-6</v>
      </c>
      <c r="W332" s="350">
        <f t="shared" si="292"/>
        <v>6.3830813859713558E-6</v>
      </c>
      <c r="X332" s="350">
        <f t="shared" si="315"/>
        <v>7.5030954629862251E-6</v>
      </c>
      <c r="Y332" s="360">
        <f t="shared" si="316"/>
        <v>57.90255532187949</v>
      </c>
      <c r="Z332" s="350">
        <f t="shared" si="317"/>
        <v>3.9868507955726817E-6</v>
      </c>
      <c r="AA332" s="350">
        <f t="shared" si="318"/>
        <v>6.3562144599223488E-6</v>
      </c>
      <c r="AB332" s="350">
        <f t="shared" si="319"/>
        <v>3.9868507955726817E-6</v>
      </c>
      <c r="AC332" s="350">
        <f t="shared" si="320"/>
        <v>6.3562144599223488E-6</v>
      </c>
      <c r="AD332" s="354">
        <f t="shared" si="293"/>
        <v>57.90255532187949</v>
      </c>
      <c r="AE332" s="354" t="str">
        <f t="shared" ref="AE332:AH351" si="347">IF($K332=AE$29,$AD332,"")</f>
        <v/>
      </c>
      <c r="AF332" s="354" t="str">
        <f t="shared" si="347"/>
        <v/>
      </c>
      <c r="AG332" s="354">
        <f t="shared" si="347"/>
        <v>57.90255532187949</v>
      </c>
      <c r="AH332" s="354" t="str">
        <f t="shared" si="347"/>
        <v/>
      </c>
      <c r="AI332" s="348">
        <f t="shared" si="344"/>
        <v>-0.29375188411400188</v>
      </c>
      <c r="AJ332" s="355">
        <f t="shared" si="321"/>
        <v>7.5030954629862251E-6</v>
      </c>
      <c r="AK332" s="359">
        <f t="shared" si="322"/>
        <v>299.14364220118273</v>
      </c>
      <c r="AL332" s="355">
        <f t="shared" si="323"/>
        <v>-8.5635779881727103E-2</v>
      </c>
      <c r="AM332" s="335">
        <f t="shared" si="324"/>
        <v>-23.626829606693637</v>
      </c>
      <c r="AN332" s="351">
        <f t="shared" si="294"/>
        <v>-2.4110260632336034</v>
      </c>
      <c r="AQ332" s="266">
        <f t="shared" si="295"/>
        <v>24.177699606733128</v>
      </c>
      <c r="AR332" s="283">
        <f t="shared" si="296"/>
        <v>12.067998180770239</v>
      </c>
      <c r="BL332" s="258">
        <v>0.78868603706359863</v>
      </c>
      <c r="BM332" s="260">
        <v>9.6143617630004883</v>
      </c>
      <c r="BN332">
        <v>4.084937572479248</v>
      </c>
      <c r="BO332" s="258">
        <v>1.6476579904556274</v>
      </c>
      <c r="BP332" s="258">
        <v>35.868267059326172</v>
      </c>
      <c r="BQ332" s="260">
        <v>29.977901458740234</v>
      </c>
      <c r="BR332" s="258">
        <v>13.876033782958984</v>
      </c>
      <c r="BT332" s="258">
        <v>34.258335113525391</v>
      </c>
      <c r="BU332" s="258">
        <v>32.552581787109375</v>
      </c>
      <c r="BV332" s="258">
        <v>3.5222704410552979</v>
      </c>
      <c r="BW332" s="258">
        <v>138.04328918457031</v>
      </c>
      <c r="BX332" s="258">
        <v>37.988861083984375</v>
      </c>
      <c r="BY332" s="258">
        <v>29.704229354858398</v>
      </c>
      <c r="BZ332" s="258">
        <v>3.6043031215667725</v>
      </c>
      <c r="CA332" s="258">
        <v>315.454833984375</v>
      </c>
      <c r="CC332" s="283">
        <f t="shared" si="297"/>
        <v>16.176515579223633</v>
      </c>
      <c r="CD332" s="283">
        <f t="shared" si="298"/>
        <v>62.561988830566406</v>
      </c>
      <c r="CF332" s="283">
        <f t="shared" si="325"/>
        <v>24.177699606733128</v>
      </c>
      <c r="CG332" s="272">
        <f t="shared" si="299"/>
        <v>24.764465419743669</v>
      </c>
      <c r="CH332" s="283">
        <f t="shared" si="326"/>
        <v>17.307058872120116</v>
      </c>
      <c r="CI332" s="272">
        <f t="shared" si="300"/>
        <v>67.659149208254263</v>
      </c>
      <c r="CJ332" s="283">
        <f t="shared" si="327"/>
        <v>0.12753449166047234</v>
      </c>
      <c r="CK332" s="283">
        <f t="shared" si="328"/>
        <v>17.166499485027334</v>
      </c>
      <c r="CL332" s="283">
        <f t="shared" si="329"/>
        <v>2.2012683238505701</v>
      </c>
      <c r="CM332" s="283">
        <f t="shared" si="330"/>
        <v>22.963036067435933</v>
      </c>
      <c r="CN332" s="283">
        <f t="shared" si="331"/>
        <v>2.2012683238505701</v>
      </c>
      <c r="CO332" s="283">
        <f t="shared" si="301"/>
        <v>207.01115941122566</v>
      </c>
      <c r="CP332" s="268">
        <f t="shared" si="302"/>
        <v>300</v>
      </c>
      <c r="CQ332" s="283">
        <f t="shared" si="332"/>
        <v>50.701115941122566</v>
      </c>
      <c r="CR332" s="283">
        <f t="shared" si="333"/>
        <v>27.260312979522801</v>
      </c>
      <c r="CS332" s="283">
        <f t="shared" si="334"/>
        <v>1.6033568184354696</v>
      </c>
      <c r="CT332" s="283">
        <f t="shared" si="335"/>
        <v>180.57191358705813</v>
      </c>
      <c r="CU332" s="283">
        <f t="shared" si="303"/>
        <v>26.439245824167529</v>
      </c>
      <c r="CV332" s="283">
        <f t="shared" si="336"/>
        <v>32.643924582416751</v>
      </c>
      <c r="CW332" s="283">
        <f t="shared" si="337"/>
        <v>17.274304956898561</v>
      </c>
      <c r="CX332" s="283">
        <f t="shared" si="338"/>
        <v>1.0642720794521443</v>
      </c>
      <c r="CZ332" s="283">
        <f t="shared" si="304"/>
        <v>11456</v>
      </c>
      <c r="DA332" s="283">
        <f t="shared" si="305"/>
        <v>1.1735767068987288E+22</v>
      </c>
      <c r="DB332" s="283">
        <f t="shared" si="306"/>
        <v>1.1193309223819932E+22</v>
      </c>
      <c r="DC332" s="286">
        <f t="shared" si="339"/>
        <v>1.0244210081169071E+18</v>
      </c>
      <c r="DD332" s="286">
        <f t="shared" si="307"/>
        <v>9.7706959006808064E+17</v>
      </c>
      <c r="DE332" s="282">
        <f t="shared" si="340"/>
        <v>6.0602634268509764E-5</v>
      </c>
      <c r="DF332" s="282">
        <f t="shared" si="308"/>
        <v>5.3942693807610884E-5</v>
      </c>
      <c r="DG332" s="283">
        <f t="shared" si="341"/>
        <v>41.67243206363284</v>
      </c>
      <c r="DH332" s="283">
        <f t="shared" si="342"/>
        <v>8.1132567415954576E-5</v>
      </c>
      <c r="DL332" s="258">
        <v>35.264209747314453</v>
      </c>
      <c r="DM332" s="258">
        <v>13.631392478942871</v>
      </c>
      <c r="DN332" s="258">
        <v>6048</v>
      </c>
      <c r="DO332" s="258">
        <v>1.6869228398652865E+22</v>
      </c>
      <c r="DP332" s="258">
        <v>7.9898679426350234E+21</v>
      </c>
    </row>
    <row r="333" spans="3:120" x14ac:dyDescent="0.25">
      <c r="C333" s="50">
        <f t="shared" si="309"/>
        <v>301</v>
      </c>
      <c r="D333" s="51">
        <v>3.3382051849755663</v>
      </c>
      <c r="E333" s="260">
        <f t="shared" si="310"/>
        <v>10.470260547187973</v>
      </c>
      <c r="F333" s="265">
        <f t="shared" si="311"/>
        <v>12.060470452319809</v>
      </c>
      <c r="G333" s="265">
        <f t="shared" si="312"/>
        <v>-1.0049111659570474E-2</v>
      </c>
      <c r="H333" s="50">
        <v>16.083742141723633</v>
      </c>
      <c r="I333" s="216">
        <v>67.139694213867188</v>
      </c>
      <c r="J333" s="50">
        <v>11520</v>
      </c>
      <c r="K333" s="46">
        <v>6</v>
      </c>
      <c r="L333" s="46">
        <v>1.1634884897994422E+22</v>
      </c>
      <c r="M333" s="46">
        <v>1.1294191394812798E+22</v>
      </c>
      <c r="N333" s="46">
        <v>180</v>
      </c>
      <c r="O333" s="46">
        <v>64</v>
      </c>
      <c r="P333" s="46">
        <v>0.267106146615394</v>
      </c>
      <c r="Q333" s="46">
        <v>0.44106695965329917</v>
      </c>
      <c r="R333" s="46">
        <v>0.39291300102851789</v>
      </c>
      <c r="S333" s="51"/>
      <c r="T333" s="315">
        <f t="shared" si="313"/>
        <v>58.801283002953731</v>
      </c>
      <c r="U333" s="315">
        <f t="shared" si="343"/>
        <v>0.51051833638452848</v>
      </c>
      <c r="V333" s="350">
        <f t="shared" si="314"/>
        <v>3.864382908208825E-6</v>
      </c>
      <c r="W333" s="350">
        <f t="shared" si="292"/>
        <v>6.381177078317407E-6</v>
      </c>
      <c r="X333" s="350">
        <f t="shared" si="315"/>
        <v>7.4600855334305637E-6</v>
      </c>
      <c r="Y333" s="360">
        <f t="shared" si="316"/>
        <v>58.408370001925213</v>
      </c>
      <c r="Z333" s="350">
        <f t="shared" si="317"/>
        <v>3.9080514232816236E-6</v>
      </c>
      <c r="AA333" s="350">
        <f t="shared" si="318"/>
        <v>6.3545267517799039E-6</v>
      </c>
      <c r="AB333" s="350">
        <f t="shared" si="319"/>
        <v>3.9080514232816236E-6</v>
      </c>
      <c r="AC333" s="350">
        <f t="shared" si="320"/>
        <v>6.3545267517799039E-6</v>
      </c>
      <c r="AD333" s="354">
        <f t="shared" si="293"/>
        <v>58.408370001925213</v>
      </c>
      <c r="AE333" s="354" t="str">
        <f t="shared" si="347"/>
        <v/>
      </c>
      <c r="AF333" s="354" t="str">
        <f t="shared" si="347"/>
        <v/>
      </c>
      <c r="AG333" s="354">
        <f t="shared" si="347"/>
        <v>58.408370001925213</v>
      </c>
      <c r="AH333" s="354" t="str">
        <f t="shared" si="347"/>
        <v/>
      </c>
      <c r="AI333" s="348">
        <f t="shared" si="344"/>
        <v>0.50581468004572372</v>
      </c>
      <c r="AJ333" s="355">
        <f t="shared" si="321"/>
        <v>7.4600855334305637E-6</v>
      </c>
      <c r="AK333" s="359">
        <f t="shared" si="322"/>
        <v>316.32484636687764</v>
      </c>
      <c r="AL333" s="355">
        <f t="shared" si="323"/>
        <v>1.5324846366877636</v>
      </c>
      <c r="AM333" s="335">
        <f t="shared" si="324"/>
        <v>-23.676762910368087</v>
      </c>
      <c r="AN333" s="351">
        <f t="shared" si="294"/>
        <v>-2.4609593669080541</v>
      </c>
      <c r="AQ333" s="266">
        <f t="shared" si="295"/>
        <v>24.127742035540834</v>
      </c>
      <c r="AR333" s="283">
        <f t="shared" si="296"/>
        <v>16.308182495884445</v>
      </c>
      <c r="BL333" s="258">
        <v>0.95339661836624146</v>
      </c>
      <c r="BM333" s="260">
        <v>8.3360509872436523</v>
      </c>
      <c r="BN333">
        <v>3.1612415313720703</v>
      </c>
      <c r="BO333" s="258">
        <v>2.0468077659606934</v>
      </c>
      <c r="BP333" s="258">
        <v>32.146533966064453</v>
      </c>
      <c r="BQ333" s="260">
        <v>33.122592926025391</v>
      </c>
      <c r="BR333" s="258">
        <v>20.081583023071289</v>
      </c>
      <c r="BT333" s="258">
        <v>34.127475738525391</v>
      </c>
      <c r="BU333" s="258">
        <v>31.12840461730957</v>
      </c>
      <c r="BV333" s="258">
        <v>3.4634318351745605</v>
      </c>
      <c r="BW333" s="258">
        <v>134.48284912109375</v>
      </c>
      <c r="BX333" s="258">
        <v>37.869716644287109</v>
      </c>
      <c r="BY333" s="258">
        <v>30.009408950805664</v>
      </c>
      <c r="BZ333" s="258">
        <v>3.5769588947296143</v>
      </c>
      <c r="CA333" s="258">
        <v>320.13427734375</v>
      </c>
      <c r="CC333" s="283">
        <f t="shared" si="297"/>
        <v>16.083742141723633</v>
      </c>
      <c r="CD333" s="283">
        <f t="shared" si="298"/>
        <v>67.139694213867188</v>
      </c>
      <c r="CF333" s="283">
        <f t="shared" si="325"/>
        <v>24.127742035540834</v>
      </c>
      <c r="CG333" s="272">
        <f t="shared" si="299"/>
        <v>24.746055647118485</v>
      </c>
      <c r="CH333" s="283">
        <f t="shared" si="326"/>
        <v>17.270415348740137</v>
      </c>
      <c r="CI333" s="272">
        <f t="shared" si="300"/>
        <v>67.979180353062105</v>
      </c>
      <c r="CJ333" s="283">
        <f t="shared" si="327"/>
        <v>0.12813773615654131</v>
      </c>
      <c r="CK333" s="283">
        <f t="shared" si="328"/>
        <v>17.128825353981192</v>
      </c>
      <c r="CL333" s="283">
        <f t="shared" si="329"/>
        <v>2.206940939583578</v>
      </c>
      <c r="CM333" s="283">
        <f t="shared" si="330"/>
        <v>22.925361936389791</v>
      </c>
      <c r="CN333" s="283">
        <f t="shared" si="331"/>
        <v>2.206940939583578</v>
      </c>
      <c r="CO333" s="283">
        <f t="shared" si="301"/>
        <v>208.13995292595644</v>
      </c>
      <c r="CP333" s="268">
        <f t="shared" si="302"/>
        <v>301</v>
      </c>
      <c r="CQ333" s="283">
        <f t="shared" si="332"/>
        <v>50.913995292595644</v>
      </c>
      <c r="CR333" s="283">
        <f t="shared" si="333"/>
        <v>27.24638565596209</v>
      </c>
      <c r="CS333" s="283">
        <f t="shared" si="334"/>
        <v>1.6067587425858969</v>
      </c>
      <c r="CT333" s="283">
        <f t="shared" si="335"/>
        <v>181.67285403631655</v>
      </c>
      <c r="CU333" s="283">
        <f t="shared" si="303"/>
        <v>26.467098889639942</v>
      </c>
      <c r="CV333" s="283">
        <f t="shared" si="336"/>
        <v>32.746709888963991</v>
      </c>
      <c r="CW333" s="283">
        <f t="shared" si="337"/>
        <v>17.237524696901566</v>
      </c>
      <c r="CX333" s="283">
        <f t="shared" si="338"/>
        <v>1.0653584569089953</v>
      </c>
      <c r="CZ333" s="283">
        <f t="shared" si="304"/>
        <v>11520</v>
      </c>
      <c r="DA333" s="283">
        <f t="shared" si="305"/>
        <v>1.1634884897994422E+22</v>
      </c>
      <c r="DB333" s="283">
        <f t="shared" si="306"/>
        <v>1.1294191394812798E+22</v>
      </c>
      <c r="DC333" s="286">
        <f t="shared" si="339"/>
        <v>1.0099726473953491E+18</v>
      </c>
      <c r="DD333" s="286">
        <f t="shared" si="307"/>
        <v>9.8039855857749978E+17</v>
      </c>
      <c r="DE333" s="282">
        <f t="shared" si="340"/>
        <v>5.9829736523100117E-5</v>
      </c>
      <c r="DF333" s="282">
        <f t="shared" si="308"/>
        <v>5.4120772989398662E-5</v>
      </c>
      <c r="DG333" s="283">
        <f t="shared" si="341"/>
        <v>42.131857942292704</v>
      </c>
      <c r="DH333" s="283">
        <f t="shared" si="342"/>
        <v>8.0676238393926153E-5</v>
      </c>
      <c r="DL333" s="258">
        <v>35.135303497314453</v>
      </c>
      <c r="DM333" s="258">
        <v>13.224485397338867</v>
      </c>
      <c r="DN333" s="258">
        <v>6304</v>
      </c>
      <c r="DO333" s="258">
        <v>1.7525250744880762E+22</v>
      </c>
      <c r="DP333" s="258">
        <v>8.2853085862569894E+21</v>
      </c>
    </row>
    <row r="334" spans="3:120" x14ac:dyDescent="0.25">
      <c r="C334" s="50">
        <f t="shared" si="309"/>
        <v>302</v>
      </c>
      <c r="D334" s="51">
        <v>1.5965400818710871</v>
      </c>
      <c r="E334" s="260">
        <f t="shared" si="310"/>
        <v>4.0635965234901832</v>
      </c>
      <c r="F334" s="265">
        <f t="shared" si="311"/>
        <v>12.050305654721168</v>
      </c>
      <c r="G334" s="265">
        <f t="shared" si="312"/>
        <v>-1.0280243153359979E-2</v>
      </c>
      <c r="H334" s="50">
        <v>16.328863143920898</v>
      </c>
      <c r="I334" s="216">
        <v>67.851783752441406</v>
      </c>
      <c r="J334" s="50">
        <v>10816</v>
      </c>
      <c r="K334" s="46">
        <v>6</v>
      </c>
      <c r="L334" s="46">
        <v>1.1076862375016738E+22</v>
      </c>
      <c r="M334" s="46">
        <v>1.0779404087974913E+22</v>
      </c>
      <c r="N334" s="46">
        <v>169</v>
      </c>
      <c r="O334" s="46">
        <v>64</v>
      </c>
      <c r="P334" s="46">
        <v>0.2539827870353415</v>
      </c>
      <c r="Q334" s="46">
        <v>0.42049685649758894</v>
      </c>
      <c r="R334" s="46">
        <v>0.33746334223845154</v>
      </c>
      <c r="S334" s="51"/>
      <c r="T334" s="315">
        <f t="shared" si="313"/>
        <v>58.867755682780349</v>
      </c>
      <c r="U334" s="315">
        <f t="shared" si="343"/>
        <v>6.6472679826617309E-2</v>
      </c>
      <c r="V334" s="350">
        <f t="shared" si="314"/>
        <v>3.9136893958848234E-6</v>
      </c>
      <c r="W334" s="350">
        <f t="shared" si="292"/>
        <v>6.4795496871546613E-6</v>
      </c>
      <c r="X334" s="350">
        <f t="shared" si="315"/>
        <v>7.5697773306595605E-6</v>
      </c>
      <c r="Y334" s="360">
        <f t="shared" si="316"/>
        <v>58.530292340541898</v>
      </c>
      <c r="Z334" s="350">
        <f t="shared" si="317"/>
        <v>3.9517848444912322E-6</v>
      </c>
      <c r="AA334" s="350">
        <f t="shared" si="318"/>
        <v>6.4563864025178041E-6</v>
      </c>
      <c r="AB334" s="350">
        <f t="shared" si="319"/>
        <v>3.9517848444912322E-6</v>
      </c>
      <c r="AC334" s="350">
        <f t="shared" si="320"/>
        <v>6.4563864025178041E-6</v>
      </c>
      <c r="AD334" s="354">
        <f t="shared" si="293"/>
        <v>58.530292340541891</v>
      </c>
      <c r="AE334" s="354" t="str">
        <f t="shared" si="347"/>
        <v/>
      </c>
      <c r="AF334" s="354" t="str">
        <f t="shared" si="347"/>
        <v/>
      </c>
      <c r="AG334" s="354">
        <f t="shared" si="347"/>
        <v>58.530292340541891</v>
      </c>
      <c r="AH334" s="354" t="str">
        <f t="shared" si="347"/>
        <v/>
      </c>
      <c r="AI334" s="348">
        <f t="shared" si="344"/>
        <v>0.12192233861667745</v>
      </c>
      <c r="AJ334" s="355">
        <f t="shared" si="321"/>
        <v>7.5697773306595605E-6</v>
      </c>
      <c r="AK334" s="359">
        <f t="shared" si="322"/>
        <v>320.46622991063464</v>
      </c>
      <c r="AL334" s="355">
        <f t="shared" si="323"/>
        <v>1.8466229910634637</v>
      </c>
      <c r="AM334" s="335">
        <f t="shared" si="324"/>
        <v>-23.549976954914985</v>
      </c>
      <c r="AN334" s="351">
        <f t="shared" si="294"/>
        <v>-2.3341734114549513</v>
      </c>
      <c r="AQ334" s="266">
        <f t="shared" si="295"/>
        <v>24.259118982536378</v>
      </c>
      <c r="AR334" s="283">
        <f t="shared" si="296"/>
        <v>16.682750966272089</v>
      </c>
      <c r="BL334" s="258">
        <v>0.6020435094833374</v>
      </c>
      <c r="BM334" s="260">
        <v>19.038248062133789</v>
      </c>
      <c r="BN334">
        <v>4.0101256370544434</v>
      </c>
      <c r="BO334" s="258">
        <v>1.3565517663955688</v>
      </c>
      <c r="BP334" s="258">
        <v>29.160444259643555</v>
      </c>
      <c r="BQ334" s="260">
        <v>54.619915008544922</v>
      </c>
      <c r="BR334" s="258">
        <v>18.715076446533203</v>
      </c>
      <c r="BT334" s="258">
        <v>34.049346923828125</v>
      </c>
      <c r="BU334" s="258">
        <v>31.12840461730957</v>
      </c>
      <c r="BV334" s="258">
        <v>3.4974899291992187</v>
      </c>
      <c r="BW334" s="258">
        <v>138.4501953125</v>
      </c>
      <c r="BX334" s="258">
        <v>37.875579833984375</v>
      </c>
      <c r="BY334" s="258">
        <v>30.009408950805664</v>
      </c>
      <c r="BZ334" s="258">
        <v>3.5691461563110352</v>
      </c>
      <c r="CA334" s="258">
        <v>322.98263549804687</v>
      </c>
      <c r="CC334" s="283">
        <f t="shared" si="297"/>
        <v>16.328863143920898</v>
      </c>
      <c r="CD334" s="283">
        <f t="shared" si="298"/>
        <v>67.851783752441406</v>
      </c>
      <c r="CF334" s="283">
        <f t="shared" si="325"/>
        <v>24.259118982536378</v>
      </c>
      <c r="CG334" s="272">
        <f t="shared" si="299"/>
        <v>24.727354325305612</v>
      </c>
      <c r="CH334" s="283">
        <f t="shared" si="326"/>
        <v>17.233270950248784</v>
      </c>
      <c r="CI334" s="272">
        <f t="shared" si="300"/>
        <v>68.297796921020705</v>
      </c>
      <c r="CJ334" s="283">
        <f t="shared" si="327"/>
        <v>0.12873831423806775</v>
      </c>
      <c r="CK334" s="283">
        <f t="shared" si="328"/>
        <v>17.090659808533331</v>
      </c>
      <c r="CL334" s="283">
        <f t="shared" si="329"/>
        <v>2.2124590286990817</v>
      </c>
      <c r="CM334" s="283">
        <f t="shared" si="330"/>
        <v>22.887196390941931</v>
      </c>
      <c r="CN334" s="283">
        <f t="shared" si="331"/>
        <v>2.2124590286990817</v>
      </c>
      <c r="CO334" s="283">
        <f t="shared" si="301"/>
        <v>209.25101213345727</v>
      </c>
      <c r="CP334" s="268">
        <f t="shared" si="302"/>
        <v>302</v>
      </c>
      <c r="CQ334" s="283">
        <f t="shared" si="332"/>
        <v>51.125101213345729</v>
      </c>
      <c r="CR334" s="283">
        <f t="shared" si="333"/>
        <v>27.232246986236749</v>
      </c>
      <c r="CS334" s="283">
        <f t="shared" si="334"/>
        <v>1.6102219323185005</v>
      </c>
      <c r="CT334" s="283">
        <f t="shared" si="335"/>
        <v>182.76288197846281</v>
      </c>
      <c r="CU334" s="283">
        <f t="shared" si="303"/>
        <v>26.488130154994451</v>
      </c>
      <c r="CV334" s="283">
        <f t="shared" si="336"/>
        <v>32.848813015499445</v>
      </c>
      <c r="CW334" s="283">
        <f t="shared" si="337"/>
        <v>17.200246121770963</v>
      </c>
      <c r="CX334" s="283">
        <f t="shared" si="338"/>
        <v>1.0663775106366282</v>
      </c>
      <c r="CZ334" s="283">
        <f t="shared" si="304"/>
        <v>10816</v>
      </c>
      <c r="DA334" s="283">
        <f t="shared" si="305"/>
        <v>1.1076862375016738E+22</v>
      </c>
      <c r="DB334" s="283">
        <f t="shared" si="306"/>
        <v>1.0779404087974913E+22</v>
      </c>
      <c r="DC334" s="286">
        <f t="shared" si="339"/>
        <v>1.0241181929564292E+18</v>
      </c>
      <c r="DD334" s="286">
        <f t="shared" si="307"/>
        <v>9.9661650221661542E+17</v>
      </c>
      <c r="DE334" s="282">
        <f t="shared" si="340"/>
        <v>6.0586435534319797E-5</v>
      </c>
      <c r="DF334" s="282">
        <f t="shared" si="308"/>
        <v>5.4988332452746663E-5</v>
      </c>
      <c r="DG334" s="283">
        <f t="shared" si="341"/>
        <v>42.226927665455634</v>
      </c>
      <c r="DH334" s="283">
        <f t="shared" si="342"/>
        <v>8.1819514033560966E-5</v>
      </c>
      <c r="DL334" s="258">
        <v>35.207569122314453</v>
      </c>
      <c r="DM334" s="258">
        <v>13.529665946960449</v>
      </c>
      <c r="DN334" s="258">
        <v>6048</v>
      </c>
      <c r="DO334" s="258">
        <v>1.6843863738517515E+22</v>
      </c>
      <c r="DP334" s="258">
        <v>7.9737267952761648E+21</v>
      </c>
    </row>
    <row r="335" spans="3:120" x14ac:dyDescent="0.25">
      <c r="C335" s="50">
        <f t="shared" si="309"/>
        <v>303</v>
      </c>
      <c r="D335" s="51">
        <v>2.5853477935274078</v>
      </c>
      <c r="E335" s="260">
        <f t="shared" si="310"/>
        <v>8.250379495211984</v>
      </c>
      <c r="F335" s="265">
        <f t="shared" si="311"/>
        <v>12.039910462581348</v>
      </c>
      <c r="G335" s="265">
        <f t="shared" si="312"/>
        <v>-1.0509884948269342E-2</v>
      </c>
      <c r="H335" s="50">
        <v>16.051025390625</v>
      </c>
      <c r="I335" s="216">
        <v>68.462142944335938</v>
      </c>
      <c r="J335" s="50">
        <v>12224</v>
      </c>
      <c r="K335" s="46">
        <v>6</v>
      </c>
      <c r="L335" s="46">
        <v>1.2290907244222319E+22</v>
      </c>
      <c r="M335" s="46">
        <v>1.198999013988931E+22</v>
      </c>
      <c r="N335" s="46">
        <v>191</v>
      </c>
      <c r="O335" s="46">
        <v>64</v>
      </c>
      <c r="P335" s="46">
        <v>0.28181651712140632</v>
      </c>
      <c r="Q335" s="46">
        <v>0.46804614539461636</v>
      </c>
      <c r="R335" s="46">
        <v>0.4402018938795319</v>
      </c>
      <c r="S335" s="51"/>
      <c r="T335" s="315">
        <f t="shared" si="313"/>
        <v>58.947320963771105</v>
      </c>
      <c r="U335" s="315">
        <f t="shared" si="343"/>
        <v>7.9565280990756548E-2</v>
      </c>
      <c r="V335" s="350">
        <f t="shared" si="314"/>
        <v>3.8423936125846196E-6</v>
      </c>
      <c r="W335" s="350">
        <f t="shared" si="292"/>
        <v>6.3815192162224097E-6</v>
      </c>
      <c r="X335" s="350">
        <f t="shared" si="315"/>
        <v>7.4490117586863134E-6</v>
      </c>
      <c r="Y335" s="360">
        <f t="shared" si="316"/>
        <v>58.507119069891573</v>
      </c>
      <c r="Z335" s="350">
        <f t="shared" si="317"/>
        <v>3.8913087624121473E-6</v>
      </c>
      <c r="AA335" s="350">
        <f t="shared" si="318"/>
        <v>6.3518101590508364E-6</v>
      </c>
      <c r="AB335" s="350">
        <f t="shared" si="319"/>
        <v>3.8913087624121473E-6</v>
      </c>
      <c r="AC335" s="350">
        <f t="shared" si="320"/>
        <v>6.3518101590508364E-6</v>
      </c>
      <c r="AD335" s="354">
        <f t="shared" si="293"/>
        <v>58.507119069891573</v>
      </c>
      <c r="AE335" s="354" t="str">
        <f t="shared" si="347"/>
        <v/>
      </c>
      <c r="AF335" s="354" t="str">
        <f t="shared" si="347"/>
        <v/>
      </c>
      <c r="AG335" s="354">
        <f t="shared" si="347"/>
        <v>58.507119069891573</v>
      </c>
      <c r="AH335" s="354" t="str">
        <f t="shared" si="347"/>
        <v/>
      </c>
      <c r="AI335" s="348">
        <f t="shared" si="344"/>
        <v>-2.3173270650318045E-2</v>
      </c>
      <c r="AJ335" s="355">
        <f t="shared" si="321"/>
        <v>7.4490117586863134E-6</v>
      </c>
      <c r="AK335" s="359">
        <f t="shared" si="322"/>
        <v>319.67909440441713</v>
      </c>
      <c r="AL335" s="355">
        <f t="shared" si="323"/>
        <v>1.6679094404417127</v>
      </c>
      <c r="AM335" s="335">
        <f t="shared" si="324"/>
        <v>-23.689665851586955</v>
      </c>
      <c r="AN335" s="351">
        <f t="shared" si="294"/>
        <v>-2.4738623081269244</v>
      </c>
      <c r="AQ335" s="266">
        <f t="shared" si="295"/>
        <v>24.110055634837323</v>
      </c>
      <c r="AR335" s="283">
        <f t="shared" si="296"/>
        <v>16.955589089980045</v>
      </c>
      <c r="BL335" s="258">
        <v>0.86116242408752441</v>
      </c>
      <c r="BM335" s="260">
        <v>22.307504653930664</v>
      </c>
      <c r="BN335">
        <v>1.8732541799545288</v>
      </c>
      <c r="BO335" s="258">
        <v>1.6547518968582153</v>
      </c>
      <c r="BP335" s="258">
        <v>25.903831481933594</v>
      </c>
      <c r="BQ335" s="260">
        <v>52.124298095703125</v>
      </c>
      <c r="BR335" s="258">
        <v>16.413877487182617</v>
      </c>
      <c r="BT335" s="258">
        <v>33.752468109130859</v>
      </c>
      <c r="BU335" s="258">
        <v>32.654308319091797</v>
      </c>
      <c r="BV335" s="258">
        <v>3.4758830070495605</v>
      </c>
      <c r="BW335" s="258">
        <v>134.78802490234375</v>
      </c>
      <c r="BX335" s="258">
        <v>37.686122894287109</v>
      </c>
      <c r="BY335" s="258">
        <v>30.416316986083984</v>
      </c>
      <c r="BZ335" s="258">
        <v>3.5806210041046143</v>
      </c>
      <c r="CA335" s="258">
        <v>321.66018676757812</v>
      </c>
      <c r="CC335" s="283">
        <f t="shared" si="297"/>
        <v>16.051025390625</v>
      </c>
      <c r="CD335" s="283">
        <f t="shared" si="298"/>
        <v>68.462142944335938</v>
      </c>
      <c r="CF335" s="283">
        <f t="shared" si="325"/>
        <v>24.110055634837323</v>
      </c>
      <c r="CG335" s="272">
        <f t="shared" si="299"/>
        <v>24.708363210768816</v>
      </c>
      <c r="CH335" s="283">
        <f t="shared" si="326"/>
        <v>17.195632722054082</v>
      </c>
      <c r="CI335" s="272">
        <f t="shared" si="300"/>
        <v>68.615003770646211</v>
      </c>
      <c r="CJ335" s="283">
        <f t="shared" si="327"/>
        <v>0.12933623506313885</v>
      </c>
      <c r="CK335" s="283">
        <f t="shared" si="328"/>
        <v>17.052010015004701</v>
      </c>
      <c r="CL335" s="283">
        <f t="shared" si="329"/>
        <v>2.217823067775353</v>
      </c>
      <c r="CM335" s="283">
        <f t="shared" si="330"/>
        <v>22.8485465974133</v>
      </c>
      <c r="CN335" s="283">
        <f t="shared" si="331"/>
        <v>2.217823067775353</v>
      </c>
      <c r="CO335" s="283">
        <f t="shared" si="301"/>
        <v>210.34433820633137</v>
      </c>
      <c r="CP335" s="268">
        <f t="shared" si="302"/>
        <v>303</v>
      </c>
      <c r="CQ335" s="283">
        <f t="shared" si="332"/>
        <v>51.334433820633137</v>
      </c>
      <c r="CR335" s="283">
        <f t="shared" si="333"/>
        <v>27.217898648138782</v>
      </c>
      <c r="CS335" s="283">
        <f t="shared" si="334"/>
        <v>1.6137464260962133</v>
      </c>
      <c r="CT335" s="283">
        <f t="shared" si="335"/>
        <v>183.84204170866713</v>
      </c>
      <c r="CU335" s="283">
        <f t="shared" si="303"/>
        <v>26.502296497664247</v>
      </c>
      <c r="CV335" s="283">
        <f t="shared" si="336"/>
        <v>32.950229649766428</v>
      </c>
      <c r="CW335" s="283">
        <f t="shared" si="337"/>
        <v>17.162476297931068</v>
      </c>
      <c r="CX335" s="283">
        <f t="shared" si="338"/>
        <v>1.0673293937353117</v>
      </c>
      <c r="CZ335" s="283">
        <f t="shared" si="304"/>
        <v>12224</v>
      </c>
      <c r="DA335" s="283">
        <f t="shared" si="305"/>
        <v>1.2290907244222319E+22</v>
      </c>
      <c r="DB335" s="283">
        <f t="shared" si="306"/>
        <v>1.198999013988931E+22</v>
      </c>
      <c r="DC335" s="286">
        <f t="shared" si="339"/>
        <v>1.0054734329370353E+18</v>
      </c>
      <c r="DD335" s="286">
        <f t="shared" si="307"/>
        <v>9.8085652322392922E+17</v>
      </c>
      <c r="DE335" s="282">
        <f t="shared" si="340"/>
        <v>5.9589056436413419E-5</v>
      </c>
      <c r="DF335" s="282">
        <f t="shared" si="308"/>
        <v>5.4145271259446319E-5</v>
      </c>
      <c r="DG335" s="283">
        <f t="shared" si="341"/>
        <v>42.259683512548229</v>
      </c>
      <c r="DH335" s="283">
        <f t="shared" si="342"/>
        <v>8.0514384098377651E-5</v>
      </c>
      <c r="DL335" s="258">
        <v>35.043502807617188</v>
      </c>
      <c r="DM335" s="258">
        <v>13.021032333374023</v>
      </c>
      <c r="DN335" s="258">
        <v>6304</v>
      </c>
      <c r="DO335" s="258">
        <v>1.7482015528740962E+22</v>
      </c>
      <c r="DP335" s="258">
        <v>8.2567733436047216E+21</v>
      </c>
    </row>
    <row r="336" spans="3:120" x14ac:dyDescent="0.25">
      <c r="C336" s="50">
        <f t="shared" si="309"/>
        <v>304</v>
      </c>
      <c r="D336" s="51">
        <v>3.0901368616385341</v>
      </c>
      <c r="E336" s="260">
        <f t="shared" si="310"/>
        <v>9.7995542935978257</v>
      </c>
      <c r="F336" s="265">
        <f t="shared" si="311"/>
        <v>12.029286412950064</v>
      </c>
      <c r="G336" s="265">
        <f t="shared" si="312"/>
        <v>-1.0737942373372465E-2</v>
      </c>
      <c r="H336" s="50">
        <v>16.129152297973633</v>
      </c>
      <c r="I336" s="216">
        <v>68.563873291015625</v>
      </c>
      <c r="J336" s="50">
        <v>11584</v>
      </c>
      <c r="K336" s="46">
        <v>6</v>
      </c>
      <c r="L336" s="46">
        <v>1.1701178896075448E+22</v>
      </c>
      <c r="M336" s="46">
        <v>1.1421014695489544E+22</v>
      </c>
      <c r="N336" s="46">
        <v>181</v>
      </c>
      <c r="O336" s="46">
        <v>64</v>
      </c>
      <c r="P336" s="46">
        <v>0.26814380760544465</v>
      </c>
      <c r="Q336" s="46">
        <v>0.44552279802234024</v>
      </c>
      <c r="R336" s="46">
        <v>0.39754921302071955</v>
      </c>
      <c r="S336" s="51"/>
      <c r="T336" s="315">
        <f t="shared" si="313"/>
        <v>58.957809869400563</v>
      </c>
      <c r="U336" s="315">
        <f t="shared" si="343"/>
        <v>1.0488905629458145E-2</v>
      </c>
      <c r="V336" s="350">
        <f t="shared" si="314"/>
        <v>3.8579622411004351E-6</v>
      </c>
      <c r="W336" s="350">
        <f t="shared" si="292"/>
        <v>6.4100310488941674E-6</v>
      </c>
      <c r="X336" s="350">
        <f t="shared" si="315"/>
        <v>7.4814684856346185E-6</v>
      </c>
      <c r="Y336" s="360">
        <f t="shared" si="316"/>
        <v>58.560260656379846</v>
      </c>
      <c r="Z336" s="350">
        <f t="shared" si="317"/>
        <v>3.9023452911187074E-6</v>
      </c>
      <c r="AA336" s="350">
        <f t="shared" si="318"/>
        <v>6.3831083282698254E-6</v>
      </c>
      <c r="AB336" s="350">
        <f t="shared" si="319"/>
        <v>3.9023452911187074E-6</v>
      </c>
      <c r="AC336" s="350">
        <f t="shared" si="320"/>
        <v>6.3831083282698254E-6</v>
      </c>
      <c r="AD336" s="354">
        <f t="shared" si="293"/>
        <v>58.560260656379839</v>
      </c>
      <c r="AE336" s="354" t="str">
        <f t="shared" si="347"/>
        <v/>
      </c>
      <c r="AF336" s="354" t="str">
        <f t="shared" si="347"/>
        <v/>
      </c>
      <c r="AG336" s="354">
        <f t="shared" si="347"/>
        <v>58.560260656379839</v>
      </c>
      <c r="AH336" s="354" t="str">
        <f t="shared" si="347"/>
        <v/>
      </c>
      <c r="AI336" s="348">
        <f t="shared" si="344"/>
        <v>5.3141586488266057E-2</v>
      </c>
      <c r="AJ336" s="355">
        <f t="shared" si="321"/>
        <v>7.4814684856346185E-6</v>
      </c>
      <c r="AK336" s="359">
        <f t="shared" si="322"/>
        <v>321.48417536225202</v>
      </c>
      <c r="AL336" s="355">
        <f t="shared" si="323"/>
        <v>1.7484175362252017</v>
      </c>
      <c r="AM336" s="335">
        <f t="shared" si="324"/>
        <v>-23.651902030497183</v>
      </c>
      <c r="AN336" s="351">
        <f t="shared" si="294"/>
        <v>-2.4360984870371518</v>
      </c>
      <c r="AQ336" s="266">
        <f t="shared" si="295"/>
        <v>24.152230854305337</v>
      </c>
      <c r="AR336" s="283">
        <f t="shared" si="296"/>
        <v>16.719798368473157</v>
      </c>
      <c r="BL336" s="258">
        <v>1.2915695905685425</v>
      </c>
      <c r="BM336" s="260">
        <v>21.242244720458984</v>
      </c>
      <c r="BN336">
        <v>1.5798436403274536</v>
      </c>
      <c r="BO336" s="258">
        <v>1.0338046550750732</v>
      </c>
      <c r="BP336" s="258">
        <v>23.421627044677734</v>
      </c>
      <c r="BQ336" s="260">
        <v>25.377994537353516</v>
      </c>
      <c r="BR336" s="258">
        <v>16.554475784301758</v>
      </c>
      <c r="BT336" s="258">
        <v>33.666530609130859</v>
      </c>
      <c r="BU336" s="258">
        <v>31.942218780517578</v>
      </c>
      <c r="BV336" s="258">
        <v>3.4801557064056396</v>
      </c>
      <c r="BW336" s="258">
        <v>129.70169067382812</v>
      </c>
      <c r="BX336" s="258">
        <v>37.604087829589844</v>
      </c>
      <c r="BY336" s="258">
        <v>30.212863922119141</v>
      </c>
      <c r="BZ336" s="258">
        <v>3.5828182697296143</v>
      </c>
      <c r="CA336" s="258">
        <v>324.20333862304688</v>
      </c>
      <c r="CC336" s="283">
        <f t="shared" si="297"/>
        <v>16.129152297973633</v>
      </c>
      <c r="CD336" s="283">
        <f t="shared" si="298"/>
        <v>68.563873291015625</v>
      </c>
      <c r="CF336" s="283">
        <f t="shared" si="325"/>
        <v>24.152230854305337</v>
      </c>
      <c r="CG336" s="272">
        <f t="shared" si="299"/>
        <v>24.689084170451977</v>
      </c>
      <c r="CH336" s="283">
        <f t="shared" si="326"/>
        <v>17.157507939244582</v>
      </c>
      <c r="CI336" s="272">
        <f t="shared" si="300"/>
        <v>68.930805815193537</v>
      </c>
      <c r="CJ336" s="283">
        <f t="shared" si="327"/>
        <v>0.12993150789302196</v>
      </c>
      <c r="CK336" s="283">
        <f t="shared" si="328"/>
        <v>17.012883363823239</v>
      </c>
      <c r="CL336" s="283">
        <f t="shared" si="329"/>
        <v>2.2230335881824428</v>
      </c>
      <c r="CM336" s="283">
        <f t="shared" si="330"/>
        <v>22.809419946231838</v>
      </c>
      <c r="CN336" s="283">
        <f t="shared" si="331"/>
        <v>2.2230335881824428</v>
      </c>
      <c r="CO336" s="283">
        <f t="shared" si="301"/>
        <v>211.41993501374134</v>
      </c>
      <c r="CP336" s="268">
        <f t="shared" si="302"/>
        <v>304</v>
      </c>
      <c r="CQ336" s="283">
        <f t="shared" si="332"/>
        <v>51.541993501374129</v>
      </c>
      <c r="CR336" s="283">
        <f t="shared" si="333"/>
        <v>27.203342405490115</v>
      </c>
      <c r="CS336" s="283">
        <f t="shared" si="334"/>
        <v>1.6173322459147081</v>
      </c>
      <c r="CT336" s="283">
        <f t="shared" si="335"/>
        <v>184.9103785381439</v>
      </c>
      <c r="CU336" s="283">
        <f t="shared" si="303"/>
        <v>26.509556475597378</v>
      </c>
      <c r="CV336" s="283">
        <f t="shared" si="336"/>
        <v>33.050955647559739</v>
      </c>
      <c r="CW336" s="283">
        <f t="shared" si="337"/>
        <v>17.124222520073982</v>
      </c>
      <c r="CX336" s="283">
        <f t="shared" si="338"/>
        <v>1.068214289471902</v>
      </c>
      <c r="CZ336" s="283">
        <f t="shared" si="304"/>
        <v>11584</v>
      </c>
      <c r="DA336" s="283">
        <f t="shared" si="305"/>
        <v>1.1701178896075448E+22</v>
      </c>
      <c r="DB336" s="283">
        <f t="shared" si="306"/>
        <v>1.1421014695489544E+22</v>
      </c>
      <c r="DC336" s="286">
        <f t="shared" si="339"/>
        <v>1.0101155814982258E+18</v>
      </c>
      <c r="DD336" s="286">
        <f t="shared" si="307"/>
        <v>9.8593013600565811E+17</v>
      </c>
      <c r="DE336" s="282">
        <f t="shared" si="340"/>
        <v>5.983738261167615E-5</v>
      </c>
      <c r="DF336" s="282">
        <f t="shared" si="308"/>
        <v>5.4416678096225304E-5</v>
      </c>
      <c r="DG336" s="283">
        <f t="shared" si="341"/>
        <v>42.283678446010782</v>
      </c>
      <c r="DH336" s="283">
        <f t="shared" si="342"/>
        <v>8.0880697405773713E-5</v>
      </c>
      <c r="DL336" s="258">
        <v>34.922409057617188</v>
      </c>
      <c r="DM336" s="258">
        <v>13.631392478942871</v>
      </c>
      <c r="DN336" s="258">
        <v>6752</v>
      </c>
      <c r="DO336" s="258">
        <v>1.8644178138578784E+22</v>
      </c>
      <c r="DP336" s="258">
        <v>8.8349723007809791E+21</v>
      </c>
    </row>
    <row r="337" spans="3:120" x14ac:dyDescent="0.25">
      <c r="C337" s="50">
        <f t="shared" si="309"/>
        <v>305</v>
      </c>
      <c r="D337" s="51">
        <v>4.1026631468023309</v>
      </c>
      <c r="E337" s="260">
        <f t="shared" si="310"/>
        <v>12.261317205092189</v>
      </c>
      <c r="F337" s="265">
        <f t="shared" si="311"/>
        <v>12.018435137452258</v>
      </c>
      <c r="G337" s="265">
        <f t="shared" si="312"/>
        <v>-1.0964320952561411E-2</v>
      </c>
      <c r="H337" s="50">
        <v>16.015380859375</v>
      </c>
      <c r="I337" s="216">
        <v>69.784591674804688</v>
      </c>
      <c r="J337" s="50">
        <v>11520</v>
      </c>
      <c r="K337" s="46">
        <v>6</v>
      </c>
      <c r="L337" s="46">
        <v>1.1529967440161841E+22</v>
      </c>
      <c r="M337" s="46">
        <v>1.1302838438040758E+22</v>
      </c>
      <c r="N337" s="46">
        <v>180</v>
      </c>
      <c r="O337" s="46">
        <v>64</v>
      </c>
      <c r="P337" s="46">
        <v>0.26381004699993899</v>
      </c>
      <c r="Q337" s="46">
        <v>0.44045657083562229</v>
      </c>
      <c r="R337" s="46">
        <v>0.39291300102851789</v>
      </c>
      <c r="S337" s="51"/>
      <c r="T337" s="315">
        <f t="shared" si="313"/>
        <v>59.080635246783878</v>
      </c>
      <c r="U337" s="315">
        <f t="shared" si="343"/>
        <v>0.12282537738331456</v>
      </c>
      <c r="V337" s="350">
        <f t="shared" si="314"/>
        <v>3.8166962818278212E-6</v>
      </c>
      <c r="W337" s="350">
        <f t="shared" si="292"/>
        <v>6.3723462215801835E-6</v>
      </c>
      <c r="X337" s="350">
        <f t="shared" si="315"/>
        <v>7.4279180713983076E-6</v>
      </c>
      <c r="Y337" s="360">
        <f t="shared" si="316"/>
        <v>58.68772224575536</v>
      </c>
      <c r="Z337" s="350">
        <f t="shared" si="317"/>
        <v>3.8603053599423138E-6</v>
      </c>
      <c r="AA337" s="350">
        <f t="shared" si="318"/>
        <v>6.3460231171503143E-6</v>
      </c>
      <c r="AB337" s="350">
        <f t="shared" si="319"/>
        <v>3.8603053599423138E-6</v>
      </c>
      <c r="AC337" s="350">
        <f t="shared" si="320"/>
        <v>6.3460231171503143E-6</v>
      </c>
      <c r="AD337" s="354">
        <f t="shared" si="293"/>
        <v>58.68772224575536</v>
      </c>
      <c r="AE337" s="354" t="str">
        <f t="shared" si="347"/>
        <v/>
      </c>
      <c r="AF337" s="354" t="str">
        <f t="shared" si="347"/>
        <v/>
      </c>
      <c r="AG337" s="354">
        <f t="shared" si="347"/>
        <v>58.68772224575536</v>
      </c>
      <c r="AH337" s="354" t="str">
        <f t="shared" si="347"/>
        <v/>
      </c>
      <c r="AI337" s="348">
        <f t="shared" si="344"/>
        <v>0.1274615893755211</v>
      </c>
      <c r="AJ337" s="355">
        <f t="shared" si="321"/>
        <v>7.4279180713983076E-6</v>
      </c>
      <c r="AK337" s="359">
        <f t="shared" si="322"/>
        <v>325.81371279312839</v>
      </c>
      <c r="AL337" s="355">
        <f t="shared" si="323"/>
        <v>2.0813712793128389</v>
      </c>
      <c r="AM337" s="335">
        <f t="shared" si="324"/>
        <v>-23.71429695016915</v>
      </c>
      <c r="AN337" s="351">
        <f t="shared" si="294"/>
        <v>-2.498493406709116</v>
      </c>
      <c r="AQ337" s="266">
        <f t="shared" si="295"/>
        <v>24.090745420294269</v>
      </c>
      <c r="AR337" s="283">
        <f t="shared" si="296"/>
        <v>17.602995684075644</v>
      </c>
      <c r="BL337" s="258">
        <v>1.2027374505996704</v>
      </c>
      <c r="BM337" s="260">
        <v>19.987726211547852</v>
      </c>
      <c r="BN337">
        <v>2.3756771087646484</v>
      </c>
      <c r="BO337" s="258">
        <v>1.4501969814300537</v>
      </c>
      <c r="BP337" s="258">
        <v>20.622163772583008</v>
      </c>
      <c r="BQ337" s="260">
        <v>45.643280029296875</v>
      </c>
      <c r="BR337" s="258">
        <v>22.134954452514648</v>
      </c>
      <c r="BT337" s="258">
        <v>33.525901794433594</v>
      </c>
      <c r="BU337" s="258">
        <v>32.857761383056641</v>
      </c>
      <c r="BV337" s="258">
        <v>3.5212938785552979</v>
      </c>
      <c r="BW337" s="258">
        <v>131.73622131347656</v>
      </c>
      <c r="BX337" s="258">
        <v>37.541587829589844</v>
      </c>
      <c r="BY337" s="258">
        <v>30.111137390136719</v>
      </c>
      <c r="BZ337" s="258">
        <v>3.5889220237731934</v>
      </c>
      <c r="CA337" s="258">
        <v>326.23788452148437</v>
      </c>
      <c r="CC337" s="283">
        <f t="shared" si="297"/>
        <v>16.015380859375</v>
      </c>
      <c r="CD337" s="283">
        <f t="shared" si="298"/>
        <v>69.784591674804688</v>
      </c>
      <c r="CF337" s="283">
        <f t="shared" si="325"/>
        <v>24.090745420294269</v>
      </c>
      <c r="CG337" s="272">
        <f t="shared" si="299"/>
        <v>24.669519181625311</v>
      </c>
      <c r="CH337" s="283">
        <f t="shared" si="326"/>
        <v>17.118904102274026</v>
      </c>
      <c r="CI337" s="272">
        <f t="shared" si="300"/>
        <v>69.245208021758174</v>
      </c>
      <c r="CJ337" s="283">
        <f t="shared" si="327"/>
        <v>0.1305241420904715</v>
      </c>
      <c r="CK337" s="283">
        <f t="shared" si="328"/>
        <v>16.973287465152016</v>
      </c>
      <c r="CL337" s="283">
        <f t="shared" si="329"/>
        <v>2.2280911759099746</v>
      </c>
      <c r="CM337" s="283">
        <f t="shared" si="330"/>
        <v>22.769824047560615</v>
      </c>
      <c r="CN337" s="283">
        <f t="shared" si="331"/>
        <v>2.2280911759099746</v>
      </c>
      <c r="CO337" s="283">
        <f t="shared" si="301"/>
        <v>212.47780915568046</v>
      </c>
      <c r="CP337" s="268">
        <f t="shared" si="302"/>
        <v>305</v>
      </c>
      <c r="CQ337" s="283">
        <f t="shared" si="332"/>
        <v>51.747780915568043</v>
      </c>
      <c r="CR337" s="283">
        <f t="shared" si="333"/>
        <v>27.188580107708411</v>
      </c>
      <c r="CS337" s="283">
        <f t="shared" si="334"/>
        <v>1.6209793970393074</v>
      </c>
      <c r="CT337" s="283">
        <f t="shared" si="335"/>
        <v>185.96793880103741</v>
      </c>
      <c r="CU337" s="283">
        <f t="shared" si="303"/>
        <v>26.509870354643056</v>
      </c>
      <c r="CV337" s="283">
        <f t="shared" si="336"/>
        <v>33.150987035464304</v>
      </c>
      <c r="CW337" s="283">
        <f t="shared" si="337"/>
        <v>17.085492306827323</v>
      </c>
      <c r="CX337" s="283">
        <f t="shared" si="338"/>
        <v>1.0690324112012695</v>
      </c>
      <c r="CZ337" s="283">
        <f t="shared" si="304"/>
        <v>11520</v>
      </c>
      <c r="DA337" s="283">
        <f t="shared" si="305"/>
        <v>1.1529967440161841E+22</v>
      </c>
      <c r="DB337" s="283">
        <f t="shared" si="306"/>
        <v>1.1302838438040758E+22</v>
      </c>
      <c r="DC337" s="286">
        <f t="shared" si="339"/>
        <v>1.0008652291807154E+18</v>
      </c>
      <c r="DD337" s="286">
        <f t="shared" si="307"/>
        <v>9.8114916996881574E+17</v>
      </c>
      <c r="DE337" s="282">
        <f t="shared" si="340"/>
        <v>5.9342546097816072E-5</v>
      </c>
      <c r="DF337" s="282">
        <f t="shared" si="308"/>
        <v>5.4160926046427566E-5</v>
      </c>
      <c r="DG337" s="283">
        <f t="shared" si="341"/>
        <v>42.386168294004811</v>
      </c>
      <c r="DH337" s="283">
        <f t="shared" si="342"/>
        <v>8.0342664180235032E-5</v>
      </c>
      <c r="DL337" s="258">
        <v>34.818889617919922</v>
      </c>
      <c r="DM337" s="258">
        <v>13.122758865356445</v>
      </c>
      <c r="DN337" s="258">
        <v>6304</v>
      </c>
      <c r="DO337" s="258">
        <v>1.7370756905874542E+22</v>
      </c>
      <c r="DP337" s="258">
        <v>8.2048910842369619E+21</v>
      </c>
    </row>
    <row r="338" spans="3:120" x14ac:dyDescent="0.25">
      <c r="C338" s="50">
        <f t="shared" si="309"/>
        <v>306</v>
      </c>
      <c r="D338" s="51">
        <v>1.6252039408449972</v>
      </c>
      <c r="E338" s="260">
        <f t="shared" si="310"/>
        <v>4.2181573349280077</v>
      </c>
      <c r="F338" s="265">
        <f t="shared" si="311"/>
        <v>12.007358362083956</v>
      </c>
      <c r="G338" s="265">
        <f t="shared" si="312"/>
        <v>-1.1188926422379362E-2</v>
      </c>
      <c r="H338" s="50">
        <v>15.989501953125</v>
      </c>
      <c r="I338" s="216">
        <v>69.174232482910156</v>
      </c>
      <c r="J338" s="50">
        <v>10240</v>
      </c>
      <c r="K338" s="46">
        <v>6</v>
      </c>
      <c r="L338" s="46">
        <v>1.0243287407841394E+22</v>
      </c>
      <c r="M338" s="46">
        <v>1.0020193692560027E+22</v>
      </c>
      <c r="N338" s="46">
        <v>160</v>
      </c>
      <c r="O338" s="46">
        <v>64</v>
      </c>
      <c r="P338" s="46">
        <v>0.26014771409387782</v>
      </c>
      <c r="Q338" s="46">
        <v>0.43453579930415676</v>
      </c>
      <c r="R338" s="46">
        <v>0.2860254483976975</v>
      </c>
      <c r="S338" s="51"/>
      <c r="T338" s="315">
        <f t="shared" si="313"/>
        <v>59.091903764117021</v>
      </c>
      <c r="U338" s="315">
        <f t="shared" si="343"/>
        <v>1.1268517333142825E-2</v>
      </c>
      <c r="V338" s="350">
        <f t="shared" si="314"/>
        <v>4.2341750340800428E-6</v>
      </c>
      <c r="W338" s="350">
        <f t="shared" si="292"/>
        <v>7.0725227751327595E-6</v>
      </c>
      <c r="X338" s="350">
        <f t="shared" si="315"/>
        <v>8.2431072190041496E-6</v>
      </c>
      <c r="Y338" s="360">
        <f t="shared" si="316"/>
        <v>58.805878315719326</v>
      </c>
      <c r="Z338" s="350">
        <f t="shared" si="317"/>
        <v>4.2694287684242647E-6</v>
      </c>
      <c r="AA338" s="350">
        <f t="shared" si="318"/>
        <v>7.051297371076446E-6</v>
      </c>
      <c r="AB338" s="350">
        <f t="shared" si="319"/>
        <v>4.2694287684242647E-6</v>
      </c>
      <c r="AC338" s="350">
        <f t="shared" si="320"/>
        <v>7.051297371076446E-6</v>
      </c>
      <c r="AD338" s="354">
        <f t="shared" si="293"/>
        <v>58.805878315719326</v>
      </c>
      <c r="AE338" s="354" t="str">
        <f t="shared" si="347"/>
        <v/>
      </c>
      <c r="AF338" s="354" t="str">
        <f t="shared" si="347"/>
        <v/>
      </c>
      <c r="AG338" s="354">
        <f t="shared" si="347"/>
        <v>58.805878315719326</v>
      </c>
      <c r="AH338" s="354" t="str">
        <f t="shared" si="347"/>
        <v/>
      </c>
      <c r="AI338" s="348">
        <f t="shared" si="344"/>
        <v>0.1181560699639661</v>
      </c>
      <c r="AJ338" s="355">
        <f t="shared" si="321"/>
        <v>8.2431072190041496E-6</v>
      </c>
      <c r="AK338" s="359">
        <f t="shared" si="322"/>
        <v>329.82716602323922</v>
      </c>
      <c r="AL338" s="355">
        <f t="shared" si="323"/>
        <v>2.3827166023239217</v>
      </c>
      <c r="AM338" s="335">
        <f t="shared" si="324"/>
        <v>-22.809820072317606</v>
      </c>
      <c r="AN338" s="351">
        <f t="shared" si="294"/>
        <v>-1.5940165288575747</v>
      </c>
      <c r="AQ338" s="266">
        <f t="shared" si="295"/>
        <v>24.076698727860048</v>
      </c>
      <c r="AR338" s="283">
        <f t="shared" si="296"/>
        <v>16.655115423994552</v>
      </c>
      <c r="BL338" s="258">
        <v>0.8040805459022522</v>
      </c>
      <c r="BM338" s="260">
        <v>18.60844612121582</v>
      </c>
      <c r="BN338">
        <v>1.6214159727096558</v>
      </c>
      <c r="BO338" s="258">
        <v>0.65058857202529907</v>
      </c>
      <c r="BP338" s="258">
        <v>17.686857223510742</v>
      </c>
      <c r="BQ338" s="260">
        <v>37.808235168457031</v>
      </c>
      <c r="BR338" s="258">
        <v>14.370115280151367</v>
      </c>
      <c r="BT338" s="258">
        <v>33.379417419433594</v>
      </c>
      <c r="BU338" s="258">
        <v>32.857761383056641</v>
      </c>
      <c r="BV338" s="258">
        <v>3.4537880420684814</v>
      </c>
      <c r="BW338" s="258">
        <v>127.66715240478516</v>
      </c>
      <c r="BX338" s="258">
        <v>37.377525329589844</v>
      </c>
      <c r="BY338" s="258">
        <v>29.297321319580078</v>
      </c>
      <c r="BZ338" s="258">
        <v>3.5615777969360352</v>
      </c>
      <c r="CA338" s="258">
        <v>323.18609619140625</v>
      </c>
      <c r="CC338" s="283">
        <f t="shared" si="297"/>
        <v>15.989501953125</v>
      </c>
      <c r="CD338" s="283">
        <f t="shared" si="298"/>
        <v>69.174232482910156</v>
      </c>
      <c r="CF338" s="283">
        <f t="shared" si="325"/>
        <v>24.076698727860048</v>
      </c>
      <c r="CG338" s="272">
        <f t="shared" si="299"/>
        <v>24.649670331710354</v>
      </c>
      <c r="CH338" s="283">
        <f t="shared" si="326"/>
        <v>17.079828932534479</v>
      </c>
      <c r="CI338" s="272">
        <f t="shared" si="300"/>
        <v>69.55821541038037</v>
      </c>
      <c r="CJ338" s="283">
        <f t="shared" si="327"/>
        <v>0.1311141471180404</v>
      </c>
      <c r="CK338" s="283">
        <f t="shared" si="328"/>
        <v>16.933230144409784</v>
      </c>
      <c r="CL338" s="283">
        <f t="shared" si="329"/>
        <v>2.2329964713572057</v>
      </c>
      <c r="CM338" s="283">
        <f t="shared" si="330"/>
        <v>22.729766726818383</v>
      </c>
      <c r="CN338" s="283">
        <f t="shared" si="331"/>
        <v>2.2329964713572057</v>
      </c>
      <c r="CO338" s="283">
        <f t="shared" si="301"/>
        <v>213.51796999714009</v>
      </c>
      <c r="CP338" s="268">
        <f t="shared" si="302"/>
        <v>306</v>
      </c>
      <c r="CQ338" s="283">
        <f t="shared" si="332"/>
        <v>51.951796999714013</v>
      </c>
      <c r="CR338" s="283">
        <f t="shared" si="333"/>
        <v>27.173613689346638</v>
      </c>
      <c r="CS338" s="283">
        <f t="shared" si="334"/>
        <v>1.6246878677349925</v>
      </c>
      <c r="CT338" s="283">
        <f t="shared" si="335"/>
        <v>187.01476986137033</v>
      </c>
      <c r="CU338" s="283">
        <f t="shared" si="303"/>
        <v>26.503200135769816</v>
      </c>
      <c r="CV338" s="283">
        <f t="shared" si="336"/>
        <v>33.250320013576982</v>
      </c>
      <c r="CW338" s="283">
        <f t="shared" si="337"/>
        <v>17.046293396311619</v>
      </c>
      <c r="CX338" s="283">
        <f t="shared" si="338"/>
        <v>1.0697840022662335</v>
      </c>
      <c r="CZ338" s="283">
        <f t="shared" si="304"/>
        <v>10240</v>
      </c>
      <c r="DA338" s="283">
        <f t="shared" si="305"/>
        <v>1.0243287407841394E+22</v>
      </c>
      <c r="DB338" s="283">
        <f t="shared" si="306"/>
        <v>1.0020193692560027E+22</v>
      </c>
      <c r="DC338" s="286">
        <f t="shared" si="339"/>
        <v>1.0003210359220111E+18</v>
      </c>
      <c r="DD338" s="286">
        <f t="shared" si="307"/>
        <v>9.7853454028906522E+17</v>
      </c>
      <c r="DE338" s="282">
        <f t="shared" si="340"/>
        <v>5.9313435131470107E-5</v>
      </c>
      <c r="DF338" s="282">
        <f t="shared" si="308"/>
        <v>5.4021059564443557E-5</v>
      </c>
      <c r="DG338" s="283">
        <f t="shared" si="341"/>
        <v>42.326403903489272</v>
      </c>
      <c r="DH338" s="283">
        <f t="shared" si="342"/>
        <v>8.0226918572012169E-5</v>
      </c>
      <c r="DL338" s="258">
        <v>34.637248992919922</v>
      </c>
      <c r="DM338" s="258">
        <v>13.529665946960449</v>
      </c>
      <c r="DN338" s="258">
        <v>6816</v>
      </c>
      <c r="DO338" s="258">
        <v>1.8674154555102378E+22</v>
      </c>
      <c r="DP338" s="258">
        <v>8.8421781701376124E+21</v>
      </c>
    </row>
    <row r="339" spans="3:120" x14ac:dyDescent="0.25">
      <c r="C339" s="50">
        <f t="shared" si="309"/>
        <v>307</v>
      </c>
      <c r="D339" s="51">
        <v>3.1210326139963556</v>
      </c>
      <c r="E339" s="260">
        <f t="shared" si="310"/>
        <v>9.8859661391166149</v>
      </c>
      <c r="F339" s="265">
        <f t="shared" si="311"/>
        <v>11.996057906991053</v>
      </c>
      <c r="G339" s="265">
        <f t="shared" si="312"/>
        <v>-1.1411664749848692E-2</v>
      </c>
      <c r="H339" s="50">
        <v>15.803463935852051</v>
      </c>
      <c r="I339" s="216">
        <v>68.360420227050781</v>
      </c>
      <c r="J339" s="50">
        <v>12672</v>
      </c>
      <c r="K339" s="46">
        <v>6</v>
      </c>
      <c r="L339" s="46">
        <v>1.2547436193318464E+22</v>
      </c>
      <c r="M339" s="46">
        <v>1.2236142637111906E+22</v>
      </c>
      <c r="N339" s="46">
        <v>198</v>
      </c>
      <c r="O339" s="46">
        <v>64</v>
      </c>
      <c r="P339" s="46">
        <v>0.28798144417994265</v>
      </c>
      <c r="Q339" s="46">
        <v>0.47762924983214305</v>
      </c>
      <c r="R339" s="46">
        <v>0.46604583185777904</v>
      </c>
      <c r="S339" s="51"/>
      <c r="T339" s="315">
        <f t="shared" si="313"/>
        <v>58.912573646580185</v>
      </c>
      <c r="U339" s="315">
        <f t="shared" si="343"/>
        <v>-0.17933011753683559</v>
      </c>
      <c r="V339" s="350">
        <f t="shared" si="314"/>
        <v>3.7876347351107778E-6</v>
      </c>
      <c r="W339" s="350">
        <f t="shared" si="292"/>
        <v>6.2819503607973355E-6</v>
      </c>
      <c r="X339" s="350">
        <f t="shared" si="315"/>
        <v>7.3354670759358922E-6</v>
      </c>
      <c r="Y339" s="360">
        <f t="shared" si="316"/>
        <v>58.446527814722408</v>
      </c>
      <c r="Z339" s="350">
        <f t="shared" si="317"/>
        <v>3.8386064719028154E-6</v>
      </c>
      <c r="AA339" s="350">
        <f t="shared" si="318"/>
        <v>6.2509341362715781E-6</v>
      </c>
      <c r="AB339" s="350">
        <f t="shared" si="319"/>
        <v>3.8386064719028154E-6</v>
      </c>
      <c r="AC339" s="350">
        <f t="shared" si="320"/>
        <v>6.2509341362715781E-6</v>
      </c>
      <c r="AD339" s="354">
        <f t="shared" si="293"/>
        <v>58.446527814722415</v>
      </c>
      <c r="AE339" s="354" t="str">
        <f t="shared" si="347"/>
        <v/>
      </c>
      <c r="AF339" s="354" t="str">
        <f t="shared" si="347"/>
        <v/>
      </c>
      <c r="AG339" s="354">
        <f t="shared" si="347"/>
        <v>58.446527814722415</v>
      </c>
      <c r="AH339" s="354" t="str">
        <f t="shared" si="347"/>
        <v/>
      </c>
      <c r="AI339" s="348">
        <f t="shared" si="344"/>
        <v>-0.35935050099691068</v>
      </c>
      <c r="AJ339" s="355">
        <f t="shared" si="321"/>
        <v>7.3354670759358922E-6</v>
      </c>
      <c r="AK339" s="359">
        <f t="shared" si="322"/>
        <v>317.62096765012279</v>
      </c>
      <c r="AL339" s="355">
        <f t="shared" si="323"/>
        <v>1.0620967650122792</v>
      </c>
      <c r="AM339" s="335">
        <f t="shared" si="324"/>
        <v>-23.823083604791343</v>
      </c>
      <c r="AN339" s="351">
        <f t="shared" si="294"/>
        <v>-2.6072800613313101</v>
      </c>
      <c r="AQ339" s="266">
        <f t="shared" si="295"/>
        <v>23.97504579395445</v>
      </c>
      <c r="AR339" s="283">
        <f t="shared" si="296"/>
        <v>15.503782099948602</v>
      </c>
      <c r="BL339" s="258">
        <v>0.47307696938514709</v>
      </c>
      <c r="BM339" s="260">
        <v>17.705337524414063</v>
      </c>
      <c r="BN339">
        <v>3.9384219646453857</v>
      </c>
      <c r="BO339" s="258">
        <v>1.631165623664856</v>
      </c>
      <c r="BP339" s="258">
        <v>16.321380615234375</v>
      </c>
      <c r="BQ339" s="260">
        <v>50.223529815673828</v>
      </c>
      <c r="BR339" s="258">
        <v>7.056483268737793</v>
      </c>
      <c r="BT339" s="258">
        <v>33.262226104736328</v>
      </c>
      <c r="BU339" s="258">
        <v>33.061214447021484</v>
      </c>
      <c r="BV339" s="258">
        <v>3.4646525382995605</v>
      </c>
      <c r="BW339" s="258">
        <v>129.80340576171875</v>
      </c>
      <c r="BX339" s="258">
        <v>37.324787139892578</v>
      </c>
      <c r="BY339" s="258">
        <v>29.500776290893555</v>
      </c>
      <c r="BZ339" s="258">
        <v>3.5825741291046143</v>
      </c>
      <c r="CA339" s="258">
        <v>325.83099365234375</v>
      </c>
      <c r="CC339" s="283">
        <f t="shared" si="297"/>
        <v>15.803463935852051</v>
      </c>
      <c r="CD339" s="283">
        <f t="shared" si="298"/>
        <v>68.360420227050781</v>
      </c>
      <c r="CF339" s="283">
        <f t="shared" si="325"/>
        <v>23.97504579395445</v>
      </c>
      <c r="CG339" s="272">
        <f t="shared" si="299"/>
        <v>24.629539818085554</v>
      </c>
      <c r="CH339" s="283">
        <f t="shared" si="326"/>
        <v>17.0402903678259</v>
      </c>
      <c r="CI339" s="272">
        <f t="shared" si="300"/>
        <v>69.86983305315178</v>
      </c>
      <c r="CJ339" s="283">
        <f t="shared" si="327"/>
        <v>0.13170153253639616</v>
      </c>
      <c r="CK339" s="283">
        <f t="shared" si="328"/>
        <v>16.892719437691916</v>
      </c>
      <c r="CL339" s="283">
        <f t="shared" si="329"/>
        <v>2.2377501690863153</v>
      </c>
      <c r="CM339" s="283">
        <f t="shared" si="330"/>
        <v>22.689256020100515</v>
      </c>
      <c r="CN339" s="283">
        <f t="shared" si="331"/>
        <v>2.2377501690863153</v>
      </c>
      <c r="CO339" s="283">
        <f t="shared" si="301"/>
        <v>214.54042970218757</v>
      </c>
      <c r="CP339" s="268">
        <f t="shared" si="302"/>
        <v>307</v>
      </c>
      <c r="CQ339" s="283">
        <f t="shared" si="332"/>
        <v>52.154042970218761</v>
      </c>
      <c r="CR339" s="283">
        <f t="shared" si="333"/>
        <v>27.158445169607951</v>
      </c>
      <c r="CS339" s="283">
        <f t="shared" si="334"/>
        <v>1.6284576289892356</v>
      </c>
      <c r="CT339" s="283">
        <f t="shared" si="335"/>
        <v>188.05092012006776</v>
      </c>
      <c r="CU339" s="283">
        <f t="shared" si="303"/>
        <v>26.489509582119865</v>
      </c>
      <c r="CV339" s="283">
        <f t="shared" si="336"/>
        <v>33.348950958211987</v>
      </c>
      <c r="CW339" s="283">
        <f t="shared" si="337"/>
        <v>17.006633741595316</v>
      </c>
      <c r="CX339" s="283">
        <f t="shared" si="338"/>
        <v>1.0704693358764859</v>
      </c>
      <c r="CZ339" s="283">
        <f t="shared" si="304"/>
        <v>12672</v>
      </c>
      <c r="DA339" s="283">
        <f t="shared" si="305"/>
        <v>1.2547436193318464E+22</v>
      </c>
      <c r="DB339" s="283">
        <f t="shared" si="306"/>
        <v>1.2236142637111906E+22</v>
      </c>
      <c r="DC339" s="286">
        <f t="shared" si="339"/>
        <v>9.9017015414444954E+17</v>
      </c>
      <c r="DD339" s="286">
        <f t="shared" si="307"/>
        <v>9.6560469042865421E+17</v>
      </c>
      <c r="DE339" s="282">
        <f t="shared" si="340"/>
        <v>5.8770425873119364E-5</v>
      </c>
      <c r="DF339" s="282">
        <f t="shared" si="308"/>
        <v>5.3329392738138069E-5</v>
      </c>
      <c r="DG339" s="283">
        <f t="shared" si="341"/>
        <v>42.22119294678005</v>
      </c>
      <c r="DH339" s="283">
        <f t="shared" si="342"/>
        <v>7.9359858159691742E-5</v>
      </c>
      <c r="DL339" s="258">
        <v>34.647014617919922</v>
      </c>
      <c r="DM339" s="258">
        <v>13.427939414978027</v>
      </c>
      <c r="DN339" s="258">
        <v>6304</v>
      </c>
      <c r="DO339" s="258">
        <v>1.7278521778109636E+22</v>
      </c>
      <c r="DP339" s="258">
        <v>8.1743381981648367E+21</v>
      </c>
    </row>
    <row r="340" spans="3:120" x14ac:dyDescent="0.25">
      <c r="C340" s="50">
        <f t="shared" si="309"/>
        <v>308</v>
      </c>
      <c r="D340" s="51">
        <v>3.9254223211397741</v>
      </c>
      <c r="E340" s="260">
        <f t="shared" si="310"/>
        <v>11.877727753467251</v>
      </c>
      <c r="F340" s="265">
        <f t="shared" si="311"/>
        <v>11.984535686229567</v>
      </c>
      <c r="G340" s="265">
        <f t="shared" si="312"/>
        <v>-1.1632442150303145E-2</v>
      </c>
      <c r="H340" s="50">
        <v>16.104249954223633</v>
      </c>
      <c r="I340" s="216">
        <v>75.277839660644531</v>
      </c>
      <c r="J340" s="50">
        <v>9728</v>
      </c>
      <c r="K340" s="46">
        <v>6</v>
      </c>
      <c r="L340" s="46">
        <v>9.6904531108004857E+21</v>
      </c>
      <c r="M340" s="46">
        <v>9.6991001540284457E+21</v>
      </c>
      <c r="N340" s="46">
        <v>152</v>
      </c>
      <c r="O340" s="46">
        <v>64</v>
      </c>
      <c r="P340" s="46">
        <v>0.21992309100897273</v>
      </c>
      <c r="Q340" s="46">
        <v>0.37551120063480437</v>
      </c>
      <c r="R340" s="46">
        <v>0.23571666052575069</v>
      </c>
      <c r="S340" s="51"/>
      <c r="T340" s="315">
        <f t="shared" si="313"/>
        <v>59.644063980700757</v>
      </c>
      <c r="U340" s="315">
        <f t="shared" si="343"/>
        <v>0.73149033412057207</v>
      </c>
      <c r="V340" s="350">
        <f t="shared" si="314"/>
        <v>3.7678709397096477E-6</v>
      </c>
      <c r="W340" s="350">
        <f t="shared" si="292"/>
        <v>6.4335115240337917E-6</v>
      </c>
      <c r="X340" s="350">
        <f t="shared" si="315"/>
        <v>7.4556637496727323E-6</v>
      </c>
      <c r="Y340" s="360">
        <f t="shared" si="316"/>
        <v>59.408347320175004</v>
      </c>
      <c r="Z340" s="350">
        <f t="shared" si="317"/>
        <v>3.7943066501745515E-6</v>
      </c>
      <c r="AA340" s="350">
        <f t="shared" si="318"/>
        <v>6.4179559824468446E-6</v>
      </c>
      <c r="AB340" s="350">
        <f t="shared" si="319"/>
        <v>3.7943066501745515E-6</v>
      </c>
      <c r="AC340" s="350">
        <f t="shared" si="320"/>
        <v>6.4179559824468446E-6</v>
      </c>
      <c r="AD340" s="354">
        <f t="shared" si="293"/>
        <v>59.408347320175004</v>
      </c>
      <c r="AE340" s="354" t="str">
        <f t="shared" si="347"/>
        <v/>
      </c>
      <c r="AF340" s="354" t="str">
        <f t="shared" si="347"/>
        <v/>
      </c>
      <c r="AG340" s="354">
        <f t="shared" si="347"/>
        <v>59.408347320175004</v>
      </c>
      <c r="AH340" s="354" t="str">
        <f t="shared" si="347"/>
        <v/>
      </c>
      <c r="AI340" s="348">
        <f t="shared" si="344"/>
        <v>0.96181950545258843</v>
      </c>
      <c r="AJ340" s="355">
        <f t="shared" si="321"/>
        <v>7.4556637496727323E-6</v>
      </c>
      <c r="AK340" s="359">
        <f t="shared" si="322"/>
        <v>350.29146525654778</v>
      </c>
      <c r="AL340" s="355">
        <f t="shared" si="323"/>
        <v>4.2291465256547784</v>
      </c>
      <c r="AM340" s="335">
        <f t="shared" si="324"/>
        <v>-23.681912785995529</v>
      </c>
      <c r="AN340" s="351">
        <f t="shared" si="294"/>
        <v>-2.4661092425354934</v>
      </c>
      <c r="AQ340" s="266">
        <f t="shared" si="295"/>
        <v>24.138810052437613</v>
      </c>
      <c r="AR340" s="283">
        <f t="shared" si="296"/>
        <v>22.083680465355776</v>
      </c>
      <c r="BL340" s="258">
        <v>1.2365652322769165</v>
      </c>
      <c r="BM340" s="260">
        <v>15.934062004089355</v>
      </c>
      <c r="BN340">
        <v>2.637568473815918</v>
      </c>
      <c r="BO340" s="258">
        <v>2.0511431694030762</v>
      </c>
      <c r="BP340" s="258">
        <v>126.68415069580078</v>
      </c>
      <c r="BQ340" s="260">
        <v>23.956329345703125</v>
      </c>
      <c r="BR340" s="258">
        <v>18.907657623291016</v>
      </c>
      <c r="BT340" s="258">
        <v>33.176288604736328</v>
      </c>
      <c r="BU340" s="258">
        <v>33.162940979003906</v>
      </c>
      <c r="BV340" s="258">
        <v>3.4810101985931396</v>
      </c>
      <c r="BW340" s="258">
        <v>132.855224609375</v>
      </c>
      <c r="BX340" s="258">
        <v>37.174396514892578</v>
      </c>
      <c r="BY340" s="258">
        <v>30.111137390136719</v>
      </c>
      <c r="BZ340" s="258">
        <v>3.6025941371917725</v>
      </c>
      <c r="CA340" s="258">
        <v>318.91354370117187</v>
      </c>
      <c r="CC340" s="283">
        <f t="shared" si="297"/>
        <v>16.104249954223633</v>
      </c>
      <c r="CD340" s="283">
        <f t="shared" si="298"/>
        <v>75.277839660644531</v>
      </c>
      <c r="CF340" s="283">
        <f t="shared" si="325"/>
        <v>24.138810052437613</v>
      </c>
      <c r="CG340" s="272">
        <f t="shared" si="299"/>
        <v>24.609129947870755</v>
      </c>
      <c r="CH340" s="283">
        <f t="shared" si="326"/>
        <v>17.000296557723416</v>
      </c>
      <c r="CI340" s="272">
        <f t="shared" si="300"/>
        <v>70.180066073324298</v>
      </c>
      <c r="CJ340" s="283">
        <f t="shared" si="327"/>
        <v>0.13228630800264113</v>
      </c>
      <c r="CK340" s="283">
        <f t="shared" si="328"/>
        <v>16.851763587093082</v>
      </c>
      <c r="CL340" s="283">
        <f t="shared" si="329"/>
        <v>2.2423530175390152</v>
      </c>
      <c r="CM340" s="283">
        <f t="shared" si="330"/>
        <v>22.648300169501681</v>
      </c>
      <c r="CN340" s="283">
        <f t="shared" si="331"/>
        <v>2.2423530175390152</v>
      </c>
      <c r="CO340" s="283">
        <f t="shared" si="301"/>
        <v>215.54520326791669</v>
      </c>
      <c r="CP340" s="268">
        <f t="shared" si="302"/>
        <v>308</v>
      </c>
      <c r="CQ340" s="283">
        <f t="shared" si="332"/>
        <v>52.354520326791665</v>
      </c>
      <c r="CR340" s="283">
        <f t="shared" si="333"/>
        <v>27.143076651834757</v>
      </c>
      <c r="CS340" s="283">
        <f t="shared" si="334"/>
        <v>1.6322886342280325</v>
      </c>
      <c r="CT340" s="283">
        <f t="shared" si="335"/>
        <v>189.0764390220412</v>
      </c>
      <c r="CU340" s="283">
        <f t="shared" si="303"/>
        <v>26.468764245875434</v>
      </c>
      <c r="CV340" s="283">
        <f t="shared" si="336"/>
        <v>33.446876424587543</v>
      </c>
      <c r="CW340" s="283">
        <f t="shared" si="337"/>
        <v>16.966521506048728</v>
      </c>
      <c r="CX340" s="283">
        <f t="shared" si="338"/>
        <v>1.0710887149664809</v>
      </c>
      <c r="CZ340" s="283">
        <f t="shared" si="304"/>
        <v>9728</v>
      </c>
      <c r="DA340" s="283">
        <f t="shared" si="305"/>
        <v>9.6904531108004857E+21</v>
      </c>
      <c r="DB340" s="283">
        <f t="shared" si="306"/>
        <v>9.6991001540284457E+21</v>
      </c>
      <c r="DC340" s="286">
        <f t="shared" si="339"/>
        <v>9.9614032800169472E+17</v>
      </c>
      <c r="DD340" s="286">
        <f t="shared" si="307"/>
        <v>9.9702920991246362E+17</v>
      </c>
      <c r="DE340" s="282">
        <f t="shared" si="340"/>
        <v>5.908979317041306E-5</v>
      </c>
      <c r="DF340" s="282">
        <f t="shared" si="308"/>
        <v>5.5010409756447858E-5</v>
      </c>
      <c r="DG340" s="283">
        <f t="shared" si="341"/>
        <v>42.952396807532544</v>
      </c>
      <c r="DH340" s="283">
        <f t="shared" si="342"/>
        <v>8.0732576067498851E-5</v>
      </c>
      <c r="DL340" s="258">
        <v>34.514198303222656</v>
      </c>
      <c r="DM340" s="258">
        <v>13.733119964599609</v>
      </c>
      <c r="DN340" s="258">
        <v>6816</v>
      </c>
      <c r="DO340" s="258">
        <v>1.858191942733747E+22</v>
      </c>
      <c r="DP340" s="258">
        <v>8.8081664667743032E+21</v>
      </c>
    </row>
    <row r="341" spans="3:120" x14ac:dyDescent="0.25">
      <c r="C341" s="50">
        <f t="shared" si="309"/>
        <v>309</v>
      </c>
      <c r="D341" s="51">
        <v>5.0290257811241519</v>
      </c>
      <c r="E341" s="260">
        <f t="shared" si="310"/>
        <v>14.029677240441039</v>
      </c>
      <c r="F341" s="265">
        <f t="shared" si="311"/>
        <v>11.972793707508739</v>
      </c>
      <c r="G341" s="265">
        <f t="shared" si="312"/>
        <v>-1.1851165105215243E-2</v>
      </c>
      <c r="H341" s="50">
        <v>15.791745185852051</v>
      </c>
      <c r="I341" s="216">
        <v>71.107040405273437</v>
      </c>
      <c r="J341" s="50">
        <v>12736</v>
      </c>
      <c r="K341" s="46">
        <v>6</v>
      </c>
      <c r="L341" s="46">
        <v>1.2540518558736096E+22</v>
      </c>
      <c r="M341" s="46">
        <v>1.2350283607720977E+22</v>
      </c>
      <c r="N341" s="46">
        <v>199</v>
      </c>
      <c r="O341" s="46">
        <v>64</v>
      </c>
      <c r="P341" s="46">
        <v>0.2868217054263566</v>
      </c>
      <c r="Q341" s="46">
        <v>0.4811084660929012</v>
      </c>
      <c r="R341" s="46">
        <v>0.46946804561111322</v>
      </c>
      <c r="S341" s="51"/>
      <c r="T341" s="315">
        <f t="shared" si="313"/>
        <v>59.19793520432038</v>
      </c>
      <c r="U341" s="315">
        <f t="shared" si="343"/>
        <v>-0.44612877638037673</v>
      </c>
      <c r="V341" s="350">
        <f t="shared" si="314"/>
        <v>3.7534247464713752E-6</v>
      </c>
      <c r="W341" s="350">
        <f t="shared" si="292"/>
        <v>6.2959127158304699E-6</v>
      </c>
      <c r="X341" s="350">
        <f t="shared" si="315"/>
        <v>7.3298509024931408E-6</v>
      </c>
      <c r="Y341" s="360">
        <f t="shared" si="316"/>
        <v>58.728467158709265</v>
      </c>
      <c r="Z341" s="350">
        <f t="shared" si="317"/>
        <v>3.8048853891557749E-6</v>
      </c>
      <c r="AA341" s="350">
        <f t="shared" si="318"/>
        <v>6.2649470411303887E-6</v>
      </c>
      <c r="AB341" s="350">
        <f t="shared" si="319"/>
        <v>3.8048853891557749E-6</v>
      </c>
      <c r="AC341" s="350">
        <f t="shared" si="320"/>
        <v>6.2649470411303887E-6</v>
      </c>
      <c r="AD341" s="354">
        <f t="shared" si="293"/>
        <v>58.728467158709265</v>
      </c>
      <c r="AE341" s="354" t="str">
        <f t="shared" si="347"/>
        <v/>
      </c>
      <c r="AF341" s="354" t="str">
        <f t="shared" si="347"/>
        <v/>
      </c>
      <c r="AG341" s="354">
        <f t="shared" si="347"/>
        <v>58.728467158709265</v>
      </c>
      <c r="AH341" s="354" t="str">
        <f t="shared" si="347"/>
        <v/>
      </c>
      <c r="AI341" s="348">
        <f t="shared" si="344"/>
        <v>-0.67988016146573926</v>
      </c>
      <c r="AJ341" s="355">
        <f t="shared" si="321"/>
        <v>7.3298509024931408E-6</v>
      </c>
      <c r="AK341" s="359">
        <f t="shared" si="322"/>
        <v>327.19771111463069</v>
      </c>
      <c r="AL341" s="355">
        <f t="shared" si="323"/>
        <v>1.8197711114630692</v>
      </c>
      <c r="AM341" s="335">
        <f t="shared" si="324"/>
        <v>-23.829736234508395</v>
      </c>
      <c r="AN341" s="351">
        <f t="shared" si="294"/>
        <v>-2.6139326910483622</v>
      </c>
      <c r="AQ341" s="266">
        <f t="shared" si="295"/>
        <v>23.968602552925624</v>
      </c>
      <c r="AR341" s="283">
        <f t="shared" si="296"/>
        <v>17.575360141798107</v>
      </c>
      <c r="BL341" s="258">
        <v>1.1303520202636719</v>
      </c>
      <c r="BM341" s="260">
        <v>14.508575439453125</v>
      </c>
      <c r="BN341">
        <v>2.3855628967285156</v>
      </c>
      <c r="BO341" s="258">
        <v>1.2387193441390991</v>
      </c>
      <c r="BP341" s="258">
        <v>123.51387023925781</v>
      </c>
      <c r="BQ341" s="260">
        <v>45.37371826171875</v>
      </c>
      <c r="BR341" s="258">
        <v>10.775913238525391</v>
      </c>
      <c r="BT341" s="258">
        <v>33.047378540039063</v>
      </c>
      <c r="BU341" s="258">
        <v>33.569847106933594</v>
      </c>
      <c r="BV341" s="258">
        <v>3.4070343971252441</v>
      </c>
      <c r="BW341" s="258">
        <v>134.99148559570312</v>
      </c>
      <c r="BX341" s="258">
        <v>37.000564575195312</v>
      </c>
      <c r="BY341" s="258">
        <v>30.416316986083984</v>
      </c>
      <c r="BZ341" s="258">
        <v>3.5649957656860352</v>
      </c>
      <c r="CA341" s="258">
        <v>322.27053833007812</v>
      </c>
      <c r="CC341" s="283">
        <f t="shared" si="297"/>
        <v>15.791745185852051</v>
      </c>
      <c r="CD341" s="283">
        <f t="shared" si="298"/>
        <v>71.107040405273437</v>
      </c>
      <c r="CF341" s="283">
        <f t="shared" si="325"/>
        <v>23.968602552925624</v>
      </c>
      <c r="CG341" s="272">
        <f t="shared" si="299"/>
        <v>24.588443137691776</v>
      </c>
      <c r="CH341" s="283">
        <f t="shared" si="326"/>
        <v>16.959855858849348</v>
      </c>
      <c r="CI341" s="272">
        <f t="shared" si="300"/>
        <v>70.488919644421827</v>
      </c>
      <c r="CJ341" s="283">
        <f t="shared" si="327"/>
        <v>0.13286848326863812</v>
      </c>
      <c r="CK341" s="283">
        <f t="shared" si="328"/>
        <v>16.810371035938623</v>
      </c>
      <c r="CL341" s="283">
        <f t="shared" si="329"/>
        <v>2.2468058187174038</v>
      </c>
      <c r="CM341" s="283">
        <f t="shared" si="330"/>
        <v>22.606907618347222</v>
      </c>
      <c r="CN341" s="283">
        <f t="shared" si="331"/>
        <v>2.2468058187174038</v>
      </c>
      <c r="CO341" s="283">
        <f t="shared" si="301"/>
        <v>216.53230855828542</v>
      </c>
      <c r="CP341" s="268">
        <f t="shared" si="302"/>
        <v>309</v>
      </c>
      <c r="CQ341" s="283">
        <f t="shared" si="332"/>
        <v>52.553230855828545</v>
      </c>
      <c r="CR341" s="283">
        <f t="shared" si="333"/>
        <v>27.127510322973031</v>
      </c>
      <c r="CS341" s="283">
        <f t="shared" si="334"/>
        <v>1.6361808190249885</v>
      </c>
      <c r="CT341" s="283">
        <f t="shared" si="335"/>
        <v>190.09137706334633</v>
      </c>
      <c r="CU341" s="283">
        <f t="shared" si="303"/>
        <v>26.440931494939093</v>
      </c>
      <c r="CV341" s="283">
        <f t="shared" si="336"/>
        <v>33.544093149493911</v>
      </c>
      <c r="CW341" s="283">
        <f t="shared" si="337"/>
        <v>16.925965058603957</v>
      </c>
      <c r="CX341" s="283">
        <f t="shared" si="338"/>
        <v>1.071642472032746</v>
      </c>
      <c r="CZ341" s="283">
        <f t="shared" si="304"/>
        <v>12736</v>
      </c>
      <c r="DA341" s="283">
        <f t="shared" si="305"/>
        <v>1.2540518558736096E+22</v>
      </c>
      <c r="DB341" s="283">
        <f t="shared" si="306"/>
        <v>1.2350283607720977E+22</v>
      </c>
      <c r="DC341" s="286">
        <f t="shared" si="339"/>
        <v>9.846512687449824E+17</v>
      </c>
      <c r="DD341" s="286">
        <f t="shared" si="307"/>
        <v>9.6971447924944858E+17</v>
      </c>
      <c r="DE341" s="282">
        <f t="shared" si="340"/>
        <v>5.8475199711160524E-5</v>
      </c>
      <c r="DF341" s="282">
        <f t="shared" si="308"/>
        <v>5.3549240966938323E-5</v>
      </c>
      <c r="DG341" s="283">
        <f t="shared" si="341"/>
        <v>42.482201663515767</v>
      </c>
      <c r="DH341" s="283">
        <f t="shared" si="342"/>
        <v>7.9289786160610453E-5</v>
      </c>
      <c r="DL341" s="258">
        <v>34.408729553222656</v>
      </c>
      <c r="DM341" s="258">
        <v>13.834846496582031</v>
      </c>
      <c r="DN341" s="258">
        <v>6816</v>
      </c>
      <c r="DO341" s="258">
        <v>1.8542719498037385E+22</v>
      </c>
      <c r="DP341" s="258">
        <v>8.7937547280610367E+21</v>
      </c>
    </row>
    <row r="342" spans="3:120" x14ac:dyDescent="0.25">
      <c r="C342" s="50">
        <f t="shared" si="309"/>
        <v>310</v>
      </c>
      <c r="D342" s="51">
        <v>1.2845655458497292</v>
      </c>
      <c r="E342" s="260">
        <f t="shared" si="310"/>
        <v>2.1751253869104032</v>
      </c>
      <c r="F342" s="265">
        <f t="shared" si="311"/>
        <v>11.960834071915873</v>
      </c>
      <c r="G342" s="265">
        <f t="shared" si="312"/>
        <v>-1.2067740380028801E-2</v>
      </c>
      <c r="H342" s="50">
        <v>15.912840843200684</v>
      </c>
      <c r="I342" s="216">
        <v>69.988044738769531</v>
      </c>
      <c r="J342" s="50">
        <v>12544</v>
      </c>
      <c r="K342" s="46">
        <v>6</v>
      </c>
      <c r="L342" s="46">
        <v>1.1107415261088863E+22</v>
      </c>
      <c r="M342" s="46">
        <v>1.0824945182308836E+22</v>
      </c>
      <c r="N342" s="46">
        <v>196</v>
      </c>
      <c r="O342" s="46">
        <v>64</v>
      </c>
      <c r="P342" s="46">
        <v>0.28035158395898185</v>
      </c>
      <c r="Q342" s="46">
        <v>0.46755783434047488</v>
      </c>
      <c r="R342" s="46">
        <v>0.45899907131129825</v>
      </c>
      <c r="S342" s="51"/>
      <c r="T342" s="315">
        <f t="shared" si="313"/>
        <v>59.052746024982696</v>
      </c>
      <c r="U342" s="315">
        <f t="shared" si="343"/>
        <v>-0.14518917933768449</v>
      </c>
      <c r="V342" s="350">
        <f t="shared" si="314"/>
        <v>3.7249094382305199E-6</v>
      </c>
      <c r="W342" s="350">
        <f t="shared" si="292"/>
        <v>6.2122373822873473E-6</v>
      </c>
      <c r="X342" s="350">
        <f t="shared" si="315"/>
        <v>7.2434000039282076E-6</v>
      </c>
      <c r="Y342" s="360">
        <f t="shared" si="316"/>
        <v>58.593746953671399</v>
      </c>
      <c r="Z342" s="350">
        <f t="shared" si="317"/>
        <v>3.7745558936782466E-6</v>
      </c>
      <c r="AA342" s="350">
        <f t="shared" si="318"/>
        <v>6.1821979442918173E-6</v>
      </c>
      <c r="AB342" s="350">
        <f t="shared" si="319"/>
        <v>3.7745558936782466E-6</v>
      </c>
      <c r="AC342" s="350">
        <f t="shared" si="320"/>
        <v>6.1821979442918173E-6</v>
      </c>
      <c r="AD342" s="354">
        <f t="shared" si="293"/>
        <v>58.593746953671406</v>
      </c>
      <c r="AE342" s="354" t="str">
        <f t="shared" si="347"/>
        <v/>
      </c>
      <c r="AF342" s="354" t="str">
        <f t="shared" si="347"/>
        <v/>
      </c>
      <c r="AG342" s="354">
        <f t="shared" si="347"/>
        <v>58.593746953671406</v>
      </c>
      <c r="AH342" s="354" t="str">
        <f t="shared" si="347"/>
        <v/>
      </c>
      <c r="AI342" s="348">
        <f t="shared" si="344"/>
        <v>-0.13472020503785842</v>
      </c>
      <c r="AJ342" s="355">
        <f t="shared" si="321"/>
        <v>7.2434000039282076E-6</v>
      </c>
      <c r="AK342" s="359">
        <f t="shared" si="322"/>
        <v>322.62161745955837</v>
      </c>
      <c r="AL342" s="355">
        <f t="shared" si="323"/>
        <v>1.2621617459558365</v>
      </c>
      <c r="AM342" s="335">
        <f t="shared" si="324"/>
        <v>-23.932789668129416</v>
      </c>
      <c r="AN342" s="351">
        <f t="shared" si="294"/>
        <v>-2.7169861246693845</v>
      </c>
      <c r="AQ342" s="266">
        <f t="shared" si="295"/>
        <v>24.034954381606177</v>
      </c>
      <c r="AR342" s="283">
        <f t="shared" si="296"/>
        <v>16.118843407107626</v>
      </c>
      <c r="BL342" s="258">
        <v>1.1832035779953003</v>
      </c>
      <c r="BM342" s="260">
        <v>26.646488189697266</v>
      </c>
      <c r="BN342">
        <v>1.2770551443099976</v>
      </c>
      <c r="BO342" s="258">
        <v>1.8954857587814331</v>
      </c>
      <c r="BP342" s="258">
        <v>120.06983184814453</v>
      </c>
      <c r="BQ342" s="260">
        <v>46.748908996582031</v>
      </c>
      <c r="BR342" s="258">
        <v>22.381502151489258</v>
      </c>
      <c r="BT342" s="258">
        <v>32.877456665039062</v>
      </c>
      <c r="BU342" s="258">
        <v>33.468120574951172</v>
      </c>
      <c r="BV342" s="258">
        <v>3.4620890617370605</v>
      </c>
      <c r="BW342" s="258">
        <v>135.60183715820312</v>
      </c>
      <c r="BX342" s="258">
        <v>36.994705200195312</v>
      </c>
      <c r="BY342" s="258">
        <v>30.009408950805664</v>
      </c>
      <c r="BZ342" s="258">
        <v>3.5884337425231934</v>
      </c>
      <c r="CA342" s="258">
        <v>321.55844116210937</v>
      </c>
      <c r="CC342" s="283">
        <f t="shared" si="297"/>
        <v>15.912840843200684</v>
      </c>
      <c r="CD342" s="283">
        <f t="shared" si="298"/>
        <v>69.988044738769531</v>
      </c>
      <c r="CF342" s="283">
        <f t="shared" si="325"/>
        <v>24.034954381606177</v>
      </c>
      <c r="CG342" s="272">
        <f t="shared" si="299"/>
        <v>24.567481913424846</v>
      </c>
      <c r="CH342" s="283">
        <f t="shared" si="326"/>
        <v>16.918976830054199</v>
      </c>
      <c r="CI342" s="272">
        <f t="shared" si="300"/>
        <v>70.796398989353492</v>
      </c>
      <c r="CJ342" s="283">
        <f t="shared" si="327"/>
        <v>0.13344806817933888</v>
      </c>
      <c r="CK342" s="283">
        <f t="shared" si="328"/>
        <v>16.76855042392895</v>
      </c>
      <c r="CL342" s="283">
        <f t="shared" si="329"/>
        <v>2.2511094278295531</v>
      </c>
      <c r="CM342" s="283">
        <f t="shared" si="330"/>
        <v>22.565087006337549</v>
      </c>
      <c r="CN342" s="283">
        <f t="shared" si="331"/>
        <v>2.2511094278295531</v>
      </c>
      <c r="CO342" s="283">
        <f t="shared" si="301"/>
        <v>217.5017663378087</v>
      </c>
      <c r="CP342" s="268">
        <f t="shared" si="302"/>
        <v>310</v>
      </c>
      <c r="CQ342" s="283">
        <f t="shared" si="332"/>
        <v>52.750176633780875</v>
      </c>
      <c r="CR342" s="283">
        <f t="shared" si="333"/>
        <v>27.11174845301187</v>
      </c>
      <c r="CS342" s="283">
        <f t="shared" si="334"/>
        <v>1.6401341008035994</v>
      </c>
      <c r="CT342" s="283">
        <f t="shared" si="335"/>
        <v>191.09578579840229</v>
      </c>
      <c r="CU342" s="283">
        <f t="shared" si="303"/>
        <v>26.405980539406528</v>
      </c>
      <c r="CV342" s="283">
        <f t="shared" si="336"/>
        <v>33.64059805394065</v>
      </c>
      <c r="CW342" s="283">
        <f t="shared" si="337"/>
        <v>16.884972968924984</v>
      </c>
      <c r="CX342" s="283">
        <f t="shared" si="338"/>
        <v>1.0721309689508245</v>
      </c>
      <c r="CZ342" s="283">
        <f t="shared" si="304"/>
        <v>12544</v>
      </c>
      <c r="DA342" s="283">
        <f t="shared" si="305"/>
        <v>1.1107415261088863E+22</v>
      </c>
      <c r="DB342" s="283">
        <f t="shared" si="306"/>
        <v>1.0824945182308836E+22</v>
      </c>
      <c r="DC342" s="286">
        <f t="shared" si="339"/>
        <v>8.8547634415568102E+17</v>
      </c>
      <c r="DD342" s="286">
        <f t="shared" si="307"/>
        <v>8.6295800241620186E+17</v>
      </c>
      <c r="DE342" s="282">
        <f t="shared" si="340"/>
        <v>5.3169955947286877E-5</v>
      </c>
      <c r="DF342" s="282">
        <f t="shared" si="308"/>
        <v>4.7838431149657133E-5</v>
      </c>
      <c r="DG342" s="283">
        <f t="shared" si="341"/>
        <v>41.978561251912097</v>
      </c>
      <c r="DH342" s="283">
        <f t="shared" si="342"/>
        <v>7.1523141082428088E-5</v>
      </c>
      <c r="DL342" s="258">
        <v>34.398963928222656</v>
      </c>
      <c r="DM342" s="258">
        <v>13.122758865356445</v>
      </c>
      <c r="DN342" s="258">
        <v>6752</v>
      </c>
      <c r="DO342" s="258">
        <v>1.8377849207157615E+22</v>
      </c>
      <c r="DP342" s="258">
        <v>8.6853784529372709E+21</v>
      </c>
    </row>
    <row r="343" spans="3:120" x14ac:dyDescent="0.25">
      <c r="C343" s="50">
        <f t="shared" si="309"/>
        <v>311</v>
      </c>
      <c r="D343" s="51">
        <v>3.7819327840350296</v>
      </c>
      <c r="E343" s="260">
        <f t="shared" si="310"/>
        <v>11.554276117985335</v>
      </c>
      <c r="F343" s="265">
        <f t="shared" si="311"/>
        <v>11.948658973623191</v>
      </c>
      <c r="G343" s="265">
        <f t="shared" si="312"/>
        <v>-1.2282075041988104E-2</v>
      </c>
      <c r="H343" s="50">
        <v>15.781979560852051</v>
      </c>
      <c r="I343" s="216">
        <v>66.4276123046875</v>
      </c>
      <c r="J343" s="50">
        <v>11328</v>
      </c>
      <c r="K343" s="46">
        <v>6</v>
      </c>
      <c r="L343" s="46">
        <v>1.1240579726799446E+22</v>
      </c>
      <c r="M343" s="46">
        <v>1.0882015667613371E+22</v>
      </c>
      <c r="N343" s="46">
        <v>177</v>
      </c>
      <c r="O343" s="46">
        <v>64</v>
      </c>
      <c r="P343" s="46">
        <v>0.25868278093145336</v>
      </c>
      <c r="Q343" s="46">
        <v>0.42458646157602392</v>
      </c>
      <c r="R343" s="46">
        <v>0.37859969897228984</v>
      </c>
      <c r="S343" s="51"/>
      <c r="T343" s="315">
        <f t="shared" si="313"/>
        <v>58.647795277979483</v>
      </c>
      <c r="U343" s="315">
        <f t="shared" si="343"/>
        <v>-0.40495074700321254</v>
      </c>
      <c r="V343" s="350">
        <f t="shared" si="314"/>
        <v>3.8059495782052343E-6</v>
      </c>
      <c r="W343" s="350">
        <f t="shared" si="292"/>
        <v>6.2468582505888643E-6</v>
      </c>
      <c r="X343" s="350">
        <f t="shared" si="315"/>
        <v>7.3149497739075942E-6</v>
      </c>
      <c r="Y343" s="360">
        <f t="shared" si="316"/>
        <v>58.269195579007196</v>
      </c>
      <c r="Z343" s="350">
        <f t="shared" si="317"/>
        <v>3.8471442487088594E-6</v>
      </c>
      <c r="AA343" s="350">
        <f t="shared" si="318"/>
        <v>6.2215730586739165E-6</v>
      </c>
      <c r="AB343" s="350">
        <f t="shared" si="319"/>
        <v>3.8471442487088594E-6</v>
      </c>
      <c r="AC343" s="350">
        <f t="shared" si="320"/>
        <v>6.2215730586739165E-6</v>
      </c>
      <c r="AD343" s="354">
        <f t="shared" si="293"/>
        <v>58.269195579007196</v>
      </c>
      <c r="AE343" s="354" t="str">
        <f t="shared" si="347"/>
        <v/>
      </c>
      <c r="AF343" s="354" t="str">
        <f t="shared" si="347"/>
        <v/>
      </c>
      <c r="AG343" s="354">
        <f t="shared" si="347"/>
        <v>58.269195579007196</v>
      </c>
      <c r="AH343" s="354" t="str">
        <f t="shared" si="347"/>
        <v/>
      </c>
      <c r="AI343" s="348">
        <f t="shared" si="344"/>
        <v>-0.32455137466421036</v>
      </c>
      <c r="AJ343" s="355">
        <f t="shared" si="321"/>
        <v>7.3149497739075942E-6</v>
      </c>
      <c r="AK343" s="359">
        <f t="shared" si="322"/>
        <v>311.59745455891129</v>
      </c>
      <c r="AL343" s="355">
        <f t="shared" si="323"/>
        <v>5.9745455891129493E-2</v>
      </c>
      <c r="AM343" s="335">
        <f t="shared" si="324"/>
        <v>-23.847412078093203</v>
      </c>
      <c r="AN343" s="351">
        <f t="shared" si="294"/>
        <v>-2.6316085346331697</v>
      </c>
      <c r="AQ343" s="266">
        <f t="shared" si="295"/>
        <v>23.963229531884739</v>
      </c>
      <c r="AR343" s="283">
        <f t="shared" si="296"/>
        <v>12.220889904839019</v>
      </c>
      <c r="BL343" s="258">
        <v>0.53229665756225586</v>
      </c>
      <c r="BM343" s="260">
        <v>12.021434783935547</v>
      </c>
      <c r="BN343">
        <v>2.9990239143371582</v>
      </c>
      <c r="BO343" s="258">
        <v>1.2913175821304321</v>
      </c>
      <c r="BP343" s="258">
        <v>115.13442230224609</v>
      </c>
      <c r="BQ343" s="260">
        <v>27.623054504394531</v>
      </c>
      <c r="BR343" s="258">
        <v>14.603476524353027</v>
      </c>
      <c r="BT343" s="258">
        <v>32.748546600341797</v>
      </c>
      <c r="BU343" s="258">
        <v>33.468120574951172</v>
      </c>
      <c r="BV343" s="258">
        <v>3.4391393661499023</v>
      </c>
      <c r="BW343" s="258">
        <v>133.66903686523437</v>
      </c>
      <c r="BX343" s="258">
        <v>36.900955200195312</v>
      </c>
      <c r="BY343" s="258">
        <v>30.111137390136719</v>
      </c>
      <c r="BZ343" s="258">
        <v>3.5808651447296143</v>
      </c>
      <c r="CA343" s="258">
        <v>334.88467407226562</v>
      </c>
      <c r="CC343" s="283">
        <f t="shared" si="297"/>
        <v>15.781979560852051</v>
      </c>
      <c r="CD343" s="283">
        <f t="shared" si="298"/>
        <v>66.4276123046875</v>
      </c>
      <c r="CF343" s="283">
        <f t="shared" si="325"/>
        <v>23.963229531884739</v>
      </c>
      <c r="CG343" s="272">
        <f t="shared" si="299"/>
        <v>24.546248909919765</v>
      </c>
      <c r="CH343" s="283">
        <f t="shared" si="326"/>
        <v>16.877668227509382</v>
      </c>
      <c r="CI343" s="272">
        <f t="shared" si="300"/>
        <v>71.102509379530687</v>
      </c>
      <c r="CJ343" s="283">
        <f t="shared" si="327"/>
        <v>0.13402507267111977</v>
      </c>
      <c r="CK343" s="283">
        <f t="shared" si="328"/>
        <v>16.726310582199687</v>
      </c>
      <c r="CL343" s="283">
        <f t="shared" si="329"/>
        <v>2.2552647529003025</v>
      </c>
      <c r="CM343" s="283">
        <f t="shared" si="330"/>
        <v>22.522847164608287</v>
      </c>
      <c r="CN343" s="283">
        <f t="shared" si="331"/>
        <v>2.2552647529003025</v>
      </c>
      <c r="CO343" s="283">
        <f t="shared" si="301"/>
        <v>218.45360030509858</v>
      </c>
      <c r="CP343" s="268">
        <f t="shared" si="302"/>
        <v>311</v>
      </c>
      <c r="CQ343" s="283">
        <f t="shared" si="332"/>
        <v>52.945360030509853</v>
      </c>
      <c r="CR343" s="283">
        <f t="shared" si="333"/>
        <v>27.095793394397756</v>
      </c>
      <c r="CS343" s="283">
        <f t="shared" si="334"/>
        <v>1.6441483785330233</v>
      </c>
      <c r="CT343" s="283">
        <f t="shared" si="335"/>
        <v>192.08971784727476</v>
      </c>
      <c r="CU343" s="283">
        <f t="shared" si="303"/>
        <v>26.36388245782382</v>
      </c>
      <c r="CV343" s="283">
        <f t="shared" si="336"/>
        <v>33.736388245782379</v>
      </c>
      <c r="CW343" s="283">
        <f t="shared" si="337"/>
        <v>16.84355400249077</v>
      </c>
      <c r="CX343" s="283">
        <f t="shared" si="338"/>
        <v>1.0725545967720505</v>
      </c>
      <c r="CZ343" s="283">
        <f t="shared" si="304"/>
        <v>11328</v>
      </c>
      <c r="DA343" s="283">
        <f t="shared" si="305"/>
        <v>1.1240579726799446E+22</v>
      </c>
      <c r="DB343" s="283">
        <f t="shared" si="306"/>
        <v>1.0882015667613371E+22</v>
      </c>
      <c r="DC343" s="286">
        <f t="shared" si="339"/>
        <v>9.9228281486577024E+17</v>
      </c>
      <c r="DD343" s="286">
        <f t="shared" si="307"/>
        <v>9.606299141607849E+17</v>
      </c>
      <c r="DE343" s="282">
        <f t="shared" si="340"/>
        <v>5.888344012710929E-5</v>
      </c>
      <c r="DF343" s="282">
        <f t="shared" si="308"/>
        <v>5.3063273042246436E-5</v>
      </c>
      <c r="DG343" s="283">
        <f t="shared" si="341"/>
        <v>42.023842611714862</v>
      </c>
      <c r="DH343" s="283">
        <f t="shared" si="342"/>
        <v>7.9265190765927395E-5</v>
      </c>
      <c r="DL343" s="258">
        <v>34.342319488525391</v>
      </c>
      <c r="DM343" s="258">
        <v>13.631392478942871</v>
      </c>
      <c r="DN343" s="258">
        <v>6560</v>
      </c>
      <c r="DO343" s="258">
        <v>1.7814061988694624E+22</v>
      </c>
      <c r="DP343" s="258">
        <v>8.4406671295860043E+21</v>
      </c>
    </row>
    <row r="344" spans="3:120" x14ac:dyDescent="0.25">
      <c r="C344" s="50">
        <f t="shared" si="309"/>
        <v>312</v>
      </c>
      <c r="D344" s="51">
        <v>1.2852231315349061</v>
      </c>
      <c r="E344" s="260">
        <f t="shared" si="310"/>
        <v>2.1795706682395273</v>
      </c>
      <c r="F344" s="265">
        <f t="shared" si="311"/>
        <v>11.936270699577662</v>
      </c>
      <c r="G344" s="265">
        <f t="shared" si="312"/>
        <v>-1.249407647796532E-2</v>
      </c>
      <c r="H344" s="50">
        <v>15.731197357177734</v>
      </c>
      <c r="I344" s="216">
        <v>70.70013427734375</v>
      </c>
      <c r="J344" s="50">
        <v>11072</v>
      </c>
      <c r="K344" s="46">
        <v>6</v>
      </c>
      <c r="L344" s="46">
        <v>1.2126036953342549E+22</v>
      </c>
      <c r="M344" s="46">
        <v>1.0716568907185071E+22</v>
      </c>
      <c r="N344" s="46">
        <v>173</v>
      </c>
      <c r="O344" s="46">
        <v>64</v>
      </c>
      <c r="P344" s="46">
        <v>0.24922175425746201</v>
      </c>
      <c r="Q344" s="46">
        <v>0.41665140694622477</v>
      </c>
      <c r="R344" s="46">
        <v>0.35857107537820043</v>
      </c>
      <c r="S344" s="51"/>
      <c r="T344" s="315">
        <f t="shared" si="313"/>
        <v>59.114072482980433</v>
      </c>
      <c r="U344" s="315">
        <f t="shared" si="343"/>
        <v>0.46627720500094938</v>
      </c>
      <c r="V344" s="350">
        <f t="shared" si="314"/>
        <v>3.7515317054651673E-6</v>
      </c>
      <c r="W344" s="350">
        <f t="shared" si="292"/>
        <v>6.271848009185705E-6</v>
      </c>
      <c r="X344" s="350">
        <f t="shared" si="315"/>
        <v>7.3082191803090496E-6</v>
      </c>
      <c r="Y344" s="360">
        <f t="shared" si="316"/>
        <v>58.755501407602232</v>
      </c>
      <c r="Z344" s="350">
        <f t="shared" si="317"/>
        <v>3.7907087508059855E-6</v>
      </c>
      <c r="AA344" s="350">
        <f t="shared" si="318"/>
        <v>6.2482473345731124E-6</v>
      </c>
      <c r="AB344" s="350">
        <f t="shared" si="319"/>
        <v>3.7907087508059855E-6</v>
      </c>
      <c r="AC344" s="350">
        <f t="shared" si="320"/>
        <v>6.2482473345731124E-6</v>
      </c>
      <c r="AD344" s="354">
        <f t="shared" si="293"/>
        <v>58.755501407602239</v>
      </c>
      <c r="AE344" s="354" t="str">
        <f t="shared" si="347"/>
        <v/>
      </c>
      <c r="AF344" s="354" t="str">
        <f t="shared" si="347"/>
        <v/>
      </c>
      <c r="AG344" s="354">
        <f t="shared" si="347"/>
        <v>58.755501407602239</v>
      </c>
      <c r="AH344" s="354" t="str">
        <f t="shared" si="347"/>
        <v/>
      </c>
      <c r="AI344" s="348">
        <f t="shared" si="344"/>
        <v>0.48630582859504301</v>
      </c>
      <c r="AJ344" s="355">
        <f t="shared" si="321"/>
        <v>7.3082191803090496E-6</v>
      </c>
      <c r="AK344" s="359">
        <f t="shared" si="322"/>
        <v>328.11599397200916</v>
      </c>
      <c r="AL344" s="355">
        <f t="shared" si="323"/>
        <v>1.6115993972009164</v>
      </c>
      <c r="AM344" s="335">
        <f t="shared" si="324"/>
        <v>-23.855407772803009</v>
      </c>
      <c r="AN344" s="351">
        <f t="shared" si="294"/>
        <v>-2.6396042293429769</v>
      </c>
      <c r="AQ344" s="266">
        <f t="shared" si="295"/>
        <v>23.935235591467542</v>
      </c>
      <c r="AR344" s="283">
        <f t="shared" si="296"/>
        <v>16.155890809308694</v>
      </c>
      <c r="BL344" s="258">
        <v>0.67156565189361572</v>
      </c>
      <c r="BM344" s="260">
        <v>10.739441871643066</v>
      </c>
      <c r="BN344">
        <v>2.8081305027008057</v>
      </c>
      <c r="BO344" s="258">
        <v>0.68862676620483398</v>
      </c>
      <c r="BP344" s="258">
        <v>111.91860961914062</v>
      </c>
      <c r="BQ344" s="260">
        <v>28.790702819824219</v>
      </c>
      <c r="BR344" s="258">
        <v>13.797031402587891</v>
      </c>
      <c r="BT344" s="258">
        <v>32.531745910644531</v>
      </c>
      <c r="BU344" s="258">
        <v>33.162940979003906</v>
      </c>
      <c r="BV344" s="258">
        <v>3.4437780380249023</v>
      </c>
      <c r="BW344" s="258">
        <v>136.1104736328125</v>
      </c>
      <c r="BX344" s="258">
        <v>36.848217010498047</v>
      </c>
      <c r="BY344" s="258">
        <v>30.518043518066406</v>
      </c>
      <c r="BZ344" s="258">
        <v>3.5898985862731934</v>
      </c>
      <c r="CA344" s="258">
        <v>323.0843505859375</v>
      </c>
      <c r="CC344" s="283">
        <f t="shared" si="297"/>
        <v>15.731197357177734</v>
      </c>
      <c r="CD344" s="283">
        <f t="shared" si="298"/>
        <v>70.70013427734375</v>
      </c>
      <c r="CF344" s="283">
        <f t="shared" si="325"/>
        <v>23.935235591467542</v>
      </c>
      <c r="CG344" s="272">
        <f t="shared" si="299"/>
        <v>24.524746870704309</v>
      </c>
      <c r="CH344" s="283">
        <f t="shared" si="326"/>
        <v>16.835938999721385</v>
      </c>
      <c r="CI344" s="272">
        <f t="shared" si="300"/>
        <v>71.40725613398547</v>
      </c>
      <c r="CJ344" s="283">
        <f t="shared" si="327"/>
        <v>0.13459950677012006</v>
      </c>
      <c r="CK344" s="283">
        <f t="shared" si="328"/>
        <v>16.683660528307271</v>
      </c>
      <c r="CL344" s="283">
        <f t="shared" si="329"/>
        <v>2.259272754348491</v>
      </c>
      <c r="CM344" s="283">
        <f t="shared" si="330"/>
        <v>22.480197110715871</v>
      </c>
      <c r="CN344" s="283">
        <f t="shared" si="331"/>
        <v>2.259272754348491</v>
      </c>
      <c r="CO344" s="283">
        <f t="shared" si="301"/>
        <v>219.38783712625059</v>
      </c>
      <c r="CP344" s="268">
        <f t="shared" si="302"/>
        <v>312</v>
      </c>
      <c r="CQ344" s="283">
        <f t="shared" si="332"/>
        <v>53.138783712625063</v>
      </c>
      <c r="CR344" s="283">
        <f t="shared" si="333"/>
        <v>27.079647581425444</v>
      </c>
      <c r="CS344" s="283">
        <f t="shared" si="334"/>
        <v>1.6482235324169976</v>
      </c>
      <c r="CT344" s="283">
        <f t="shared" si="335"/>
        <v>193.07322690302522</v>
      </c>
      <c r="CU344" s="283">
        <f t="shared" si="303"/>
        <v>26.314610223225429</v>
      </c>
      <c r="CV344" s="283">
        <f t="shared" si="336"/>
        <v>33.831461022322543</v>
      </c>
      <c r="CW344" s="283">
        <f t="shared" si="337"/>
        <v>16.801717115601019</v>
      </c>
      <c r="CX344" s="283">
        <f t="shared" si="338"/>
        <v>1.0729137755008038</v>
      </c>
      <c r="CZ344" s="283">
        <f t="shared" si="304"/>
        <v>11072</v>
      </c>
      <c r="DA344" s="283">
        <f t="shared" si="305"/>
        <v>1.2126036953342549E+22</v>
      </c>
      <c r="DB344" s="283">
        <f t="shared" si="306"/>
        <v>1.0716568907185071E+22</v>
      </c>
      <c r="DC344" s="286">
        <f t="shared" si="339"/>
        <v>1.0951984242542042E+18</v>
      </c>
      <c r="DD344" s="286">
        <f t="shared" si="307"/>
        <v>9.678982033223511E+17</v>
      </c>
      <c r="DE344" s="282">
        <f t="shared" si="340"/>
        <v>6.4388787342388587E-5</v>
      </c>
      <c r="DF344" s="282">
        <f t="shared" si="308"/>
        <v>5.3452081462400149E-5</v>
      </c>
      <c r="DG344" s="283">
        <f t="shared" si="341"/>
        <v>39.697619091799851</v>
      </c>
      <c r="DH344" s="283">
        <f t="shared" si="342"/>
        <v>8.368417382089879E-5</v>
      </c>
      <c r="DL344" s="258">
        <v>34.051300048828125</v>
      </c>
      <c r="DM344" s="258">
        <v>14.343480110168457</v>
      </c>
      <c r="DN344" s="258">
        <v>6560</v>
      </c>
      <c r="DO344" s="258">
        <v>1.765437992375163E+22</v>
      </c>
      <c r="DP344" s="258">
        <v>8.3928201570579582E+21</v>
      </c>
    </row>
    <row r="345" spans="3:120" x14ac:dyDescent="0.25">
      <c r="C345" s="50">
        <f t="shared" si="309"/>
        <v>313</v>
      </c>
      <c r="D345" s="51">
        <v>1.96839246533856</v>
      </c>
      <c r="E345" s="260">
        <f t="shared" si="310"/>
        <v>5.8822338792409736</v>
      </c>
      <c r="F345" s="265">
        <f t="shared" si="311"/>
        <v>11.923671629171771</v>
      </c>
      <c r="G345" s="265">
        <f t="shared" si="312"/>
        <v>-1.270365241229645E-2</v>
      </c>
      <c r="H345" s="50">
        <v>15.715571403503418</v>
      </c>
      <c r="I345" s="216">
        <v>72.734672546386719</v>
      </c>
      <c r="J345" s="50">
        <v>12160</v>
      </c>
      <c r="K345" s="46">
        <v>6</v>
      </c>
      <c r="L345" s="46">
        <v>1.1875849169280239E+22</v>
      </c>
      <c r="M345" s="46">
        <v>1.1774966998287373E+22</v>
      </c>
      <c r="N345" s="46">
        <v>190</v>
      </c>
      <c r="O345" s="46">
        <v>64</v>
      </c>
      <c r="P345" s="46">
        <v>0.27113471281206131</v>
      </c>
      <c r="Q345" s="46">
        <v>0.4574864188488067</v>
      </c>
      <c r="R345" s="46">
        <v>0.43624012535336754</v>
      </c>
      <c r="S345" s="51"/>
      <c r="T345" s="315">
        <f t="shared" si="313"/>
        <v>59.346398493674428</v>
      </c>
      <c r="U345" s="315">
        <f t="shared" si="343"/>
        <v>0.2323260106939955</v>
      </c>
      <c r="V345" s="350">
        <f t="shared" si="314"/>
        <v>3.7162104277968927E-6</v>
      </c>
      <c r="W345" s="350">
        <f t="shared" si="292"/>
        <v>6.2703730653619339E-6</v>
      </c>
      <c r="X345" s="350">
        <f t="shared" si="315"/>
        <v>7.288881829367436E-6</v>
      </c>
      <c r="Y345" s="360">
        <f t="shared" si="316"/>
        <v>58.910158368321063</v>
      </c>
      <c r="Z345" s="350">
        <f t="shared" si="317"/>
        <v>3.7638437847503876E-6</v>
      </c>
      <c r="AA345" s="350">
        <f t="shared" si="318"/>
        <v>6.2418970102428522E-6</v>
      </c>
      <c r="AB345" s="350">
        <f t="shared" si="319"/>
        <v>3.7638437847503876E-6</v>
      </c>
      <c r="AC345" s="350">
        <f t="shared" si="320"/>
        <v>6.2418970102428522E-6</v>
      </c>
      <c r="AD345" s="354">
        <f t="shared" si="293"/>
        <v>58.910158368321063</v>
      </c>
      <c r="AE345" s="354" t="str">
        <f t="shared" si="347"/>
        <v/>
      </c>
      <c r="AF345" s="354" t="str">
        <f t="shared" si="347"/>
        <v/>
      </c>
      <c r="AG345" s="354">
        <f t="shared" si="347"/>
        <v>58.910158368321063</v>
      </c>
      <c r="AH345" s="354" t="str">
        <f t="shared" si="347"/>
        <v/>
      </c>
      <c r="AI345" s="348">
        <f t="shared" si="344"/>
        <v>0.15465696071882462</v>
      </c>
      <c r="AJ345" s="355">
        <f t="shared" si="321"/>
        <v>7.288881829367436E-6</v>
      </c>
      <c r="AK345" s="359">
        <f t="shared" si="322"/>
        <v>333.36928716926423</v>
      </c>
      <c r="AL345" s="355">
        <f t="shared" si="323"/>
        <v>2.0369287169264227</v>
      </c>
      <c r="AM345" s="335">
        <f t="shared" si="324"/>
        <v>-23.878420862088923</v>
      </c>
      <c r="AN345" s="351">
        <f t="shared" si="294"/>
        <v>-2.6626173186288922</v>
      </c>
      <c r="AQ345" s="266">
        <f t="shared" si="295"/>
        <v>23.926603523651085</v>
      </c>
      <c r="AR345" s="283">
        <f t="shared" si="296"/>
        <v>17.852908010165088</v>
      </c>
      <c r="BL345" s="258">
        <v>1.2203136682510376</v>
      </c>
      <c r="BM345" s="260">
        <v>17.009925842285156</v>
      </c>
      <c r="BN345">
        <v>2.1538755893707275</v>
      </c>
      <c r="BO345" s="258">
        <v>1.4179044961929321</v>
      </c>
      <c r="BP345" s="258">
        <v>109.74796295166016</v>
      </c>
      <c r="BQ345" s="260">
        <v>47.702472686767578</v>
      </c>
      <c r="BR345" s="258">
        <v>21.923213958740234</v>
      </c>
      <c r="BT345" s="258">
        <v>32.365726470947266</v>
      </c>
      <c r="BU345" s="258">
        <v>33.36639404296875</v>
      </c>
      <c r="BV345" s="258">
        <v>3.4454872608184814</v>
      </c>
      <c r="BW345" s="258">
        <v>132.55003356933594</v>
      </c>
      <c r="BX345" s="258">
        <v>36.760326385498047</v>
      </c>
      <c r="BY345" s="258">
        <v>31.230131149291992</v>
      </c>
      <c r="BZ345" s="258">
        <v>3.5615777969360352</v>
      </c>
      <c r="CA345" s="258">
        <v>327.1534423828125</v>
      </c>
      <c r="CC345" s="283">
        <f t="shared" si="297"/>
        <v>15.715571403503418</v>
      </c>
      <c r="CD345" s="283">
        <f t="shared" si="298"/>
        <v>72.734672546386719</v>
      </c>
      <c r="CF345" s="283">
        <f t="shared" si="325"/>
        <v>23.926603523651085</v>
      </c>
      <c r="CG345" s="272">
        <f t="shared" si="299"/>
        <v>24.502978647666264</v>
      </c>
      <c r="CH345" s="283">
        <f t="shared" si="326"/>
        <v>16.79379828246546</v>
      </c>
      <c r="CI345" s="272">
        <f t="shared" si="300"/>
        <v>71.710644618491528</v>
      </c>
      <c r="CJ345" s="283">
        <f t="shared" si="327"/>
        <v>0.13517138059058484</v>
      </c>
      <c r="CK345" s="283">
        <f t="shared" si="328"/>
        <v>16.640609461138119</v>
      </c>
      <c r="CL345" s="283">
        <f t="shared" si="329"/>
        <v>2.2631344445304871</v>
      </c>
      <c r="CM345" s="283">
        <f t="shared" si="330"/>
        <v>22.437146043546718</v>
      </c>
      <c r="CN345" s="283">
        <f t="shared" si="331"/>
        <v>2.2631344445304871</v>
      </c>
      <c r="CO345" s="283">
        <f t="shared" si="301"/>
        <v>220.3045064680208</v>
      </c>
      <c r="CP345" s="268">
        <f t="shared" si="302"/>
        <v>313</v>
      </c>
      <c r="CQ345" s="283">
        <f t="shared" si="332"/>
        <v>53.330450646802085</v>
      </c>
      <c r="CR345" s="283">
        <f t="shared" si="333"/>
        <v>27.063313529603164</v>
      </c>
      <c r="CS345" s="283">
        <f t="shared" si="334"/>
        <v>1.6523594235766925</v>
      </c>
      <c r="CT345" s="283">
        <f t="shared" si="335"/>
        <v>194.0463677391042</v>
      </c>
      <c r="CU345" s="283">
        <f t="shared" si="303"/>
        <v>26.258138728916663</v>
      </c>
      <c r="CV345" s="283">
        <f t="shared" si="336"/>
        <v>33.925813872891666</v>
      </c>
      <c r="CW345" s="283">
        <f t="shared" si="337"/>
        <v>16.759471450302708</v>
      </c>
      <c r="CX345" s="283">
        <f t="shared" si="338"/>
        <v>1.0732089538521024</v>
      </c>
      <c r="CZ345" s="283">
        <f t="shared" si="304"/>
        <v>12160</v>
      </c>
      <c r="DA345" s="283">
        <f t="shared" si="305"/>
        <v>1.1875849169280239E+22</v>
      </c>
      <c r="DB345" s="283">
        <f t="shared" si="306"/>
        <v>1.1774966998287373E+22</v>
      </c>
      <c r="DC345" s="286">
        <f t="shared" si="339"/>
        <v>9.7663233300001971E+17</v>
      </c>
      <c r="DD345" s="286">
        <f t="shared" si="307"/>
        <v>9.6833610183284314E+17</v>
      </c>
      <c r="DE345" s="282">
        <f t="shared" si="340"/>
        <v>5.8046236351419731E-5</v>
      </c>
      <c r="DF345" s="282">
        <f t="shared" si="308"/>
        <v>5.347550631854819E-5</v>
      </c>
      <c r="DG345" s="283">
        <f t="shared" si="341"/>
        <v>42.653040151037601</v>
      </c>
      <c r="DH345" s="283">
        <f t="shared" si="342"/>
        <v>7.8923984507815932E-5</v>
      </c>
      <c r="DL345" s="258">
        <v>33.998565673828125</v>
      </c>
      <c r="DM345" s="258">
        <v>13.733119964599609</v>
      </c>
      <c r="DN345" s="258">
        <v>6560</v>
      </c>
      <c r="DO345" s="258">
        <v>1.7634779959101588E+22</v>
      </c>
      <c r="DP345" s="258">
        <v>8.3590966884689143E+21</v>
      </c>
    </row>
    <row r="346" spans="3:120" x14ac:dyDescent="0.25">
      <c r="C346" s="50">
        <f t="shared" si="309"/>
        <v>314</v>
      </c>
      <c r="D346" s="51">
        <v>2.9043556586661992</v>
      </c>
      <c r="E346" s="260">
        <f t="shared" si="310"/>
        <v>9.2609959536354687</v>
      </c>
      <c r="F346" s="265">
        <f t="shared" si="311"/>
        <v>11.910864233897826</v>
      </c>
      <c r="G346" s="265">
        <f t="shared" si="312"/>
        <v>-1.2910710924604739E-2</v>
      </c>
      <c r="H346" s="50">
        <v>15.815670967102051</v>
      </c>
      <c r="I346" s="216">
        <v>67.851783752441406</v>
      </c>
      <c r="J346" s="50">
        <v>13632</v>
      </c>
      <c r="K346" s="46">
        <v>6</v>
      </c>
      <c r="L346" s="46">
        <v>1.1941566697812735E+22</v>
      </c>
      <c r="M346" s="46">
        <v>1.2910035539344254E+22</v>
      </c>
      <c r="N346" s="46">
        <v>213</v>
      </c>
      <c r="O346" s="46">
        <v>64</v>
      </c>
      <c r="P346" s="46">
        <v>0.3051333699566624</v>
      </c>
      <c r="Q346" s="46">
        <v>0.50405908563755109</v>
      </c>
      <c r="R346" s="46">
        <v>0.51029738176440509</v>
      </c>
      <c r="S346" s="51"/>
      <c r="T346" s="315">
        <f t="shared" si="313"/>
        <v>58.811283846596311</v>
      </c>
      <c r="U346" s="315">
        <f t="shared" si="343"/>
        <v>-0.5351146470781174</v>
      </c>
      <c r="V346" s="350">
        <f t="shared" si="314"/>
        <v>3.7306016475530906E-6</v>
      </c>
      <c r="W346" s="350">
        <f t="shared" si="292"/>
        <v>6.1626942199426729E-6</v>
      </c>
      <c r="X346" s="350">
        <f t="shared" si="315"/>
        <v>7.2039009363844435E-6</v>
      </c>
      <c r="Y346" s="360">
        <f t="shared" si="316"/>
        <v>58.300986464831908</v>
      </c>
      <c r="Z346" s="350">
        <f t="shared" si="317"/>
        <v>3.7853401925490473E-6</v>
      </c>
      <c r="AA346" s="350">
        <f t="shared" si="318"/>
        <v>6.1292241212011003E-6</v>
      </c>
      <c r="AB346" s="350">
        <f t="shared" si="319"/>
        <v>3.7853401925490473E-6</v>
      </c>
      <c r="AC346" s="350">
        <f t="shared" si="320"/>
        <v>6.1292241212011003E-6</v>
      </c>
      <c r="AD346" s="354">
        <f t="shared" si="293"/>
        <v>58.300986464831915</v>
      </c>
      <c r="AE346" s="354" t="str">
        <f t="shared" si="347"/>
        <v/>
      </c>
      <c r="AF346" s="354" t="str">
        <f t="shared" si="347"/>
        <v/>
      </c>
      <c r="AG346" s="354">
        <f t="shared" si="347"/>
        <v>58.300986464831915</v>
      </c>
      <c r="AH346" s="354" t="str">
        <f t="shared" si="347"/>
        <v/>
      </c>
      <c r="AI346" s="348">
        <f t="shared" si="344"/>
        <v>-0.60917190348914829</v>
      </c>
      <c r="AJ346" s="355">
        <f t="shared" si="321"/>
        <v>7.2039009363844435E-6</v>
      </c>
      <c r="AK346" s="359">
        <f t="shared" si="322"/>
        <v>312.67730795484954</v>
      </c>
      <c r="AL346" s="355">
        <f t="shared" si="323"/>
        <v>-0.13226920451504612</v>
      </c>
      <c r="AM346" s="335">
        <f t="shared" si="324"/>
        <v>-23.980284407491965</v>
      </c>
      <c r="AN346" s="351">
        <f t="shared" si="294"/>
        <v>-2.7644808640319303</v>
      </c>
      <c r="AQ346" s="266">
        <f t="shared" si="295"/>
        <v>23.981752424723389</v>
      </c>
      <c r="AR346" s="283">
        <f t="shared" si="296"/>
        <v>12.6324981480332</v>
      </c>
      <c r="BL346" s="258">
        <v>1.1286247968673706</v>
      </c>
      <c r="BM346" s="260">
        <v>17.548412322998047</v>
      </c>
      <c r="BN346">
        <v>1.7489058971405029</v>
      </c>
      <c r="BO346" s="258">
        <v>1.1965410709381104</v>
      </c>
      <c r="BP346" s="258">
        <v>103.85223388671875</v>
      </c>
      <c r="BQ346" s="260">
        <v>29.263828277587891</v>
      </c>
      <c r="BR346" s="258">
        <v>15.512378692626953</v>
      </c>
      <c r="BT346" s="258">
        <v>32.285648345947266</v>
      </c>
      <c r="BU346" s="258">
        <v>33.569847106933594</v>
      </c>
      <c r="BV346" s="258">
        <v>3.4355993270874023</v>
      </c>
      <c r="BW346" s="258">
        <v>129.19305419921875</v>
      </c>
      <c r="BX346" s="258">
        <v>36.645092010498047</v>
      </c>
      <c r="BY346" s="258">
        <v>30.924951553344727</v>
      </c>
      <c r="BZ346" s="258">
        <v>3.6221256256103516</v>
      </c>
      <c r="CA346" s="258">
        <v>323.3895263671875</v>
      </c>
      <c r="CC346" s="283">
        <f t="shared" si="297"/>
        <v>15.815670967102051</v>
      </c>
      <c r="CD346" s="283">
        <f t="shared" si="298"/>
        <v>67.851783752441406</v>
      </c>
      <c r="CF346" s="283">
        <f t="shared" si="325"/>
        <v>23.981752424723389</v>
      </c>
      <c r="CG346" s="272">
        <f t="shared" si="299"/>
        <v>24.480947200717342</v>
      </c>
      <c r="CH346" s="283">
        <f t="shared" si="326"/>
        <v>16.751255393652134</v>
      </c>
      <c r="CI346" s="272">
        <f t="shared" si="300"/>
        <v>72.012680244687971</v>
      </c>
      <c r="CJ346" s="283">
        <f t="shared" si="327"/>
        <v>0.13574070433321353</v>
      </c>
      <c r="CK346" s="283">
        <f t="shared" si="328"/>
        <v>16.597166755754582</v>
      </c>
      <c r="CL346" s="283">
        <f t="shared" si="329"/>
        <v>2.2668508872518887</v>
      </c>
      <c r="CM346" s="283">
        <f t="shared" si="330"/>
        <v>22.393703338163181</v>
      </c>
      <c r="CN346" s="283">
        <f t="shared" si="331"/>
        <v>2.2668508872518887</v>
      </c>
      <c r="CO346" s="283">
        <f t="shared" si="301"/>
        <v>221.20364103083989</v>
      </c>
      <c r="CP346" s="268">
        <f t="shared" si="302"/>
        <v>314</v>
      </c>
      <c r="CQ346" s="283">
        <f t="shared" si="332"/>
        <v>53.520364103083992</v>
      </c>
      <c r="CR346" s="283">
        <f t="shared" si="333"/>
        <v>27.046793834995484</v>
      </c>
      <c r="CS346" s="283">
        <f t="shared" si="334"/>
        <v>1.656555893726835</v>
      </c>
      <c r="CT346" s="283">
        <f t="shared" si="335"/>
        <v>195.00919621681714</v>
      </c>
      <c r="CU346" s="283">
        <f t="shared" si="303"/>
        <v>26.194444814022745</v>
      </c>
      <c r="CV346" s="283">
        <f t="shared" si="336"/>
        <v>34.019444481402275</v>
      </c>
      <c r="CW346" s="283">
        <f t="shared" si="337"/>
        <v>16.716826329250708</v>
      </c>
      <c r="CX346" s="283">
        <f t="shared" si="338"/>
        <v>1.0734406089905368</v>
      </c>
      <c r="CZ346" s="283">
        <f t="shared" si="304"/>
        <v>13632</v>
      </c>
      <c r="DA346" s="283">
        <f t="shared" si="305"/>
        <v>1.1941566697812735E+22</v>
      </c>
      <c r="DB346" s="283">
        <f t="shared" si="306"/>
        <v>1.2910035539344254E+22</v>
      </c>
      <c r="DC346" s="286">
        <f t="shared" si="339"/>
        <v>8.7599520964001869E+17</v>
      </c>
      <c r="DD346" s="286">
        <f t="shared" si="307"/>
        <v>9.4703899202936128E+17</v>
      </c>
      <c r="DE346" s="282">
        <f t="shared" si="340"/>
        <v>5.2662774016249733E-5</v>
      </c>
      <c r="DF346" s="282">
        <f t="shared" si="308"/>
        <v>5.2336242946870841E-5</v>
      </c>
      <c r="DG346" s="283">
        <f t="shared" si="341"/>
        <v>44.821819361888636</v>
      </c>
      <c r="DH346" s="283">
        <f t="shared" si="342"/>
        <v>7.4245875931801597E-5</v>
      </c>
      <c r="DL346" s="258">
        <v>33.881378173828125</v>
      </c>
      <c r="DM346" s="258">
        <v>14.140027046203613</v>
      </c>
      <c r="DN346" s="258">
        <v>6624</v>
      </c>
      <c r="DO346" s="258">
        <v>1.7738544477837107E+22</v>
      </c>
      <c r="DP346" s="258">
        <v>8.427408329969799E+21</v>
      </c>
    </row>
    <row r="347" spans="3:120" x14ac:dyDescent="0.25">
      <c r="C347" s="50">
        <f t="shared" si="309"/>
        <v>315</v>
      </c>
      <c r="D347" s="51">
        <v>3.7968926161009402</v>
      </c>
      <c r="E347" s="260">
        <f t="shared" si="310"/>
        <v>11.588566291522387</v>
      </c>
      <c r="F347" s="265">
        <f t="shared" si="311"/>
        <v>11.89785107698332</v>
      </c>
      <c r="G347" s="265">
        <f t="shared" si="312"/>
        <v>-1.3115160467634744E-2</v>
      </c>
      <c r="H347" s="50">
        <v>15.650629043579102</v>
      </c>
      <c r="I347" s="216">
        <v>73.141578674316406</v>
      </c>
      <c r="J347" s="50">
        <v>12032</v>
      </c>
      <c r="K347" s="46">
        <v>6</v>
      </c>
      <c r="L347" s="46">
        <v>1.169426126149308E+22</v>
      </c>
      <c r="M347" s="46">
        <v>1.1611249646504665E+22</v>
      </c>
      <c r="N347" s="46">
        <v>188</v>
      </c>
      <c r="O347" s="46">
        <v>64</v>
      </c>
      <c r="P347" s="46">
        <v>0.26686199108832326</v>
      </c>
      <c r="Q347" s="46">
        <v>0.45095525849966428</v>
      </c>
      <c r="R347" s="46">
        <v>0.42811425526122771</v>
      </c>
      <c r="S347" s="51"/>
      <c r="T347" s="315">
        <f t="shared" si="313"/>
        <v>59.384207804485058</v>
      </c>
      <c r="U347" s="315">
        <f t="shared" si="343"/>
        <v>0.57292395788874728</v>
      </c>
      <c r="V347" s="350">
        <f t="shared" si="314"/>
        <v>3.6965590520878111E-6</v>
      </c>
      <c r="W347" s="350">
        <f t="shared" si="292"/>
        <v>6.2466098528876365E-6</v>
      </c>
      <c r="X347" s="350">
        <f t="shared" si="315"/>
        <v>7.2584215556665787E-6</v>
      </c>
      <c r="Y347" s="360">
        <f t="shared" si="316"/>
        <v>58.95609354922383</v>
      </c>
      <c r="Z347" s="350">
        <f t="shared" si="317"/>
        <v>3.7431301168836521E-6</v>
      </c>
      <c r="AA347" s="350">
        <f t="shared" si="318"/>
        <v>6.2188150324514245E-6</v>
      </c>
      <c r="AB347" s="350">
        <f t="shared" si="319"/>
        <v>3.7431301168836521E-6</v>
      </c>
      <c r="AC347" s="350">
        <f t="shared" si="320"/>
        <v>6.2188150324514245E-6</v>
      </c>
      <c r="AD347" s="354">
        <f t="shared" si="293"/>
        <v>58.956093549223844</v>
      </c>
      <c r="AE347" s="354" t="str">
        <f t="shared" si="347"/>
        <v/>
      </c>
      <c r="AF347" s="354" t="str">
        <f t="shared" si="347"/>
        <v/>
      </c>
      <c r="AG347" s="354">
        <f t="shared" si="347"/>
        <v>58.956093549223844</v>
      </c>
      <c r="AH347" s="354" t="str">
        <f t="shared" si="347"/>
        <v/>
      </c>
      <c r="AI347" s="348">
        <f t="shared" si="344"/>
        <v>0.65510708439192911</v>
      </c>
      <c r="AJ347" s="355">
        <f t="shared" si="321"/>
        <v>7.2584215556665787E-6</v>
      </c>
      <c r="AK347" s="359">
        <f t="shared" si="322"/>
        <v>334.92958534291051</v>
      </c>
      <c r="AL347" s="355">
        <f t="shared" si="323"/>
        <v>1.9929585342910514</v>
      </c>
      <c r="AM347" s="335">
        <f t="shared" si="324"/>
        <v>-23.914795295943698</v>
      </c>
      <c r="AN347" s="351">
        <f t="shared" si="294"/>
        <v>-2.6989917524836651</v>
      </c>
      <c r="AQ347" s="266">
        <f t="shared" si="295"/>
        <v>23.89063595543217</v>
      </c>
      <c r="AR347" s="283">
        <f t="shared" si="296"/>
        <v>17.584772001721625</v>
      </c>
      <c r="BL347" s="258">
        <v>1.3379188776016235</v>
      </c>
      <c r="BM347" s="260">
        <v>16.318754196166992</v>
      </c>
      <c r="BN347">
        <v>1.571697473526001</v>
      </c>
      <c r="BO347" s="258">
        <v>1.0681495666503906</v>
      </c>
      <c r="BP347" s="258">
        <v>100.80740356445312</v>
      </c>
      <c r="BQ347" s="260">
        <v>47.614688873291016</v>
      </c>
      <c r="BR347" s="258">
        <v>13.700074195861816</v>
      </c>
      <c r="BT347" s="258">
        <v>32.158695220947266</v>
      </c>
      <c r="BU347" s="258">
        <v>32.959487915039063</v>
      </c>
      <c r="BV347" s="258">
        <v>3.4033722877502441</v>
      </c>
      <c r="BW347" s="258">
        <v>132.04139709472656</v>
      </c>
      <c r="BX347" s="258">
        <v>36.625560760498047</v>
      </c>
      <c r="BY347" s="258">
        <v>30.619770050048828</v>
      </c>
      <c r="BZ347" s="258">
        <v>3.5867247581481934</v>
      </c>
      <c r="CA347" s="258">
        <v>321.25326538085937</v>
      </c>
      <c r="CC347" s="283">
        <f t="shared" si="297"/>
        <v>15.650629043579102</v>
      </c>
      <c r="CD347" s="283">
        <f t="shared" si="298"/>
        <v>73.141578674316406</v>
      </c>
      <c r="CF347" s="283">
        <f t="shared" si="325"/>
        <v>23.89063595543217</v>
      </c>
      <c r="CG347" s="272">
        <f t="shared" si="299"/>
        <v>24.458655597434714</v>
      </c>
      <c r="CH347" s="283">
        <f t="shared" si="326"/>
        <v>16.708319828123354</v>
      </c>
      <c r="CI347" s="272">
        <f t="shared" si="300"/>
        <v>72.313368469205358</v>
      </c>
      <c r="CJ347" s="283">
        <f t="shared" si="327"/>
        <v>0.13630748828351241</v>
      </c>
      <c r="CK347" s="283">
        <f t="shared" si="328"/>
        <v>16.553341958174563</v>
      </c>
      <c r="CL347" s="283">
        <f t="shared" si="329"/>
        <v>2.2704231972470512</v>
      </c>
      <c r="CM347" s="283">
        <f t="shared" si="330"/>
        <v>22.349878540583163</v>
      </c>
      <c r="CN347" s="283">
        <f t="shared" si="331"/>
        <v>2.2704231972470512</v>
      </c>
      <c r="CO347" s="283">
        <f t="shared" si="301"/>
        <v>222.08527658157811</v>
      </c>
      <c r="CP347" s="268">
        <f t="shared" si="302"/>
        <v>315</v>
      </c>
      <c r="CQ347" s="283">
        <f t="shared" si="332"/>
        <v>53.708527658157813</v>
      </c>
      <c r="CR347" s="283">
        <f t="shared" si="333"/>
        <v>27.030091173540882</v>
      </c>
      <c r="CS347" s="283">
        <f t="shared" si="334"/>
        <v>1.6608127648460649</v>
      </c>
      <c r="CT347" s="283">
        <f t="shared" si="335"/>
        <v>195.96176929282188</v>
      </c>
      <c r="CU347" s="283">
        <f t="shared" si="303"/>
        <v>26.123507288756286</v>
      </c>
      <c r="CV347" s="283">
        <f t="shared" si="336"/>
        <v>34.112350728875626</v>
      </c>
      <c r="CW347" s="283">
        <f t="shared" si="337"/>
        <v>16.673791250499267</v>
      </c>
      <c r="CX347" s="283">
        <f t="shared" si="338"/>
        <v>1.073609246250314</v>
      </c>
      <c r="CZ347" s="283">
        <f t="shared" si="304"/>
        <v>12032</v>
      </c>
      <c r="DA347" s="283">
        <f t="shared" si="305"/>
        <v>1.169426126149308E+22</v>
      </c>
      <c r="DB347" s="283">
        <f t="shared" si="306"/>
        <v>1.1611249646504665E+22</v>
      </c>
      <c r="DC347" s="286">
        <f t="shared" si="339"/>
        <v>9.7192995856824141E+17</v>
      </c>
      <c r="DD347" s="286">
        <f t="shared" si="307"/>
        <v>9.6503072195018816E+17</v>
      </c>
      <c r="DE347" s="282">
        <f t="shared" si="340"/>
        <v>5.7794688465369894E-5</v>
      </c>
      <c r="DF347" s="282">
        <f t="shared" si="308"/>
        <v>5.3298688982086305E-5</v>
      </c>
      <c r="DG347" s="283">
        <f t="shared" si="341"/>
        <v>42.682478463738263</v>
      </c>
      <c r="DH347" s="283">
        <f t="shared" si="342"/>
        <v>7.8619185076025361E-5</v>
      </c>
      <c r="DL347" s="258">
        <v>33.795436859130859</v>
      </c>
      <c r="DM347" s="258">
        <v>13.631392478942871</v>
      </c>
      <c r="DN347" s="258">
        <v>6624</v>
      </c>
      <c r="DO347" s="258">
        <v>1.7707415122216451E+22</v>
      </c>
      <c r="DP347" s="258">
        <v>8.3853260529270595E+21</v>
      </c>
    </row>
    <row r="348" spans="3:120" x14ac:dyDescent="0.25">
      <c r="C348" s="50">
        <f t="shared" si="309"/>
        <v>316</v>
      </c>
      <c r="D348" s="51">
        <v>4.4353784876327369</v>
      </c>
      <c r="E348" s="260">
        <f t="shared" si="310"/>
        <v>12.938613714817329</v>
      </c>
      <c r="F348" s="265">
        <f t="shared" si="311"/>
        <v>11.884634813008983</v>
      </c>
      <c r="G348" s="265">
        <f t="shared" si="312"/>
        <v>-1.3316909885080851E-2</v>
      </c>
      <c r="H348" s="50">
        <v>15.725826263427734</v>
      </c>
      <c r="I348" s="216">
        <v>66.4276123046875</v>
      </c>
      <c r="J348" s="50">
        <v>10368</v>
      </c>
      <c r="K348" s="46">
        <v>6</v>
      </c>
      <c r="L348" s="46">
        <v>1.1634308428445891E+22</v>
      </c>
      <c r="M348" s="46">
        <v>1.1534002727001556E+22</v>
      </c>
      <c r="N348" s="46">
        <v>162</v>
      </c>
      <c r="O348" s="46">
        <v>64</v>
      </c>
      <c r="P348" s="46">
        <v>0.23371787828846977</v>
      </c>
      <c r="Q348" s="46">
        <v>0.38411768296404808</v>
      </c>
      <c r="R348" s="46">
        <v>0.29792820189964664</v>
      </c>
      <c r="S348" s="51"/>
      <c r="T348" s="315">
        <f t="shared" si="313"/>
        <v>58.681417557274081</v>
      </c>
      <c r="U348" s="315">
        <f t="shared" si="343"/>
        <v>-0.70279024721097727</v>
      </c>
      <c r="V348" s="350">
        <f t="shared" si="314"/>
        <v>3.757038938536358E-6</v>
      </c>
      <c r="W348" s="350">
        <f t="shared" si="292"/>
        <v>6.1747312719272131E-6</v>
      </c>
      <c r="X348" s="350">
        <f t="shared" si="315"/>
        <v>7.2279075717799728E-6</v>
      </c>
      <c r="Y348" s="360">
        <f t="shared" si="316"/>
        <v>58.383489355374437</v>
      </c>
      <c r="Z348" s="350">
        <f t="shared" si="317"/>
        <v>3.7890955430717389E-6</v>
      </c>
      <c r="AA348" s="350">
        <f t="shared" si="318"/>
        <v>6.1551119268188894E-6</v>
      </c>
      <c r="AB348" s="350">
        <f t="shared" si="319"/>
        <v>3.7890955430717389E-6</v>
      </c>
      <c r="AC348" s="350">
        <f t="shared" si="320"/>
        <v>6.1551119268188894E-6</v>
      </c>
      <c r="AD348" s="354">
        <f t="shared" si="293"/>
        <v>58.383489355374444</v>
      </c>
      <c r="AE348" s="354" t="str">
        <f t="shared" si="347"/>
        <v/>
      </c>
      <c r="AF348" s="354" t="str">
        <f t="shared" si="347"/>
        <v/>
      </c>
      <c r="AG348" s="354">
        <f t="shared" si="347"/>
        <v>58.383489355374444</v>
      </c>
      <c r="AH348" s="354" t="str">
        <f t="shared" si="347"/>
        <v/>
      </c>
      <c r="AI348" s="348">
        <f t="shared" si="344"/>
        <v>-0.57260419384940064</v>
      </c>
      <c r="AJ348" s="355">
        <f t="shared" si="321"/>
        <v>7.2279075717799728E-6</v>
      </c>
      <c r="AK348" s="359">
        <f t="shared" si="322"/>
        <v>315.4797157587177</v>
      </c>
      <c r="AL348" s="355">
        <f t="shared" si="323"/>
        <v>-5.2028424128229743E-2</v>
      </c>
      <c r="AM348" s="335">
        <f t="shared" si="324"/>
        <v>-23.95138724220066</v>
      </c>
      <c r="AN348" s="351">
        <f t="shared" si="294"/>
        <v>-2.7355836987406255</v>
      </c>
      <c r="AQ348" s="266">
        <f t="shared" si="295"/>
        <v>23.932269466727693</v>
      </c>
      <c r="AR348" s="283">
        <f t="shared" si="296"/>
        <v>10.533284563906143</v>
      </c>
      <c r="BL348" s="258">
        <v>1.3249528408050537</v>
      </c>
      <c r="BM348" s="260">
        <v>13.291292190551758</v>
      </c>
      <c r="BN348">
        <v>2.503129243850708</v>
      </c>
      <c r="BO348" s="258">
        <v>1.2144004106521606</v>
      </c>
      <c r="BP348" s="258">
        <v>97.800796508789063</v>
      </c>
      <c r="BQ348" s="260">
        <v>47.816486358642578</v>
      </c>
      <c r="BR348" s="258">
        <v>13.070926666259766</v>
      </c>
      <c r="BT348" s="258">
        <v>32.09228515625</v>
      </c>
      <c r="BU348" s="258">
        <v>33.976757049560547</v>
      </c>
      <c r="BV348" s="258">
        <v>3.4485390186309814</v>
      </c>
      <c r="BW348" s="258">
        <v>130.8206787109375</v>
      </c>
      <c r="BX348" s="258">
        <v>36.586494445800781</v>
      </c>
      <c r="BY348" s="258">
        <v>30.72149658203125</v>
      </c>
      <c r="BZ348" s="258">
        <v>3.5847713947296143</v>
      </c>
      <c r="CA348" s="258">
        <v>324.20333862304688</v>
      </c>
      <c r="CC348" s="283">
        <f t="shared" si="297"/>
        <v>15.725826263427734</v>
      </c>
      <c r="CD348" s="283">
        <f t="shared" si="298"/>
        <v>66.4276123046875</v>
      </c>
      <c r="CF348" s="283">
        <f t="shared" si="325"/>
        <v>23.932269466727693</v>
      </c>
      <c r="CG348" s="272">
        <f t="shared" si="299"/>
        <v>24.43610701268377</v>
      </c>
      <c r="CH348" s="283">
        <f t="shared" si="326"/>
        <v>16.66500125239051</v>
      </c>
      <c r="CI348" s="272">
        <f t="shared" si="300"/>
        <v>72.612714792793867</v>
      </c>
      <c r="CJ348" s="283">
        <f t="shared" si="327"/>
        <v>0.13687174281015127</v>
      </c>
      <c r="CK348" s="283">
        <f t="shared" si="328"/>
        <v>16.509144780096985</v>
      </c>
      <c r="CL348" s="283">
        <f t="shared" si="329"/>
        <v>2.2738525396282294</v>
      </c>
      <c r="CM348" s="283">
        <f t="shared" si="330"/>
        <v>22.305681362505585</v>
      </c>
      <c r="CN348" s="283">
        <f t="shared" si="331"/>
        <v>2.2738525396282294</v>
      </c>
      <c r="CO348" s="283">
        <f t="shared" si="301"/>
        <v>222.94945198609594</v>
      </c>
      <c r="CP348" s="268">
        <f t="shared" si="302"/>
        <v>316</v>
      </c>
      <c r="CQ348" s="283">
        <f t="shared" si="332"/>
        <v>53.894945198609598</v>
      </c>
      <c r="CR348" s="283">
        <f t="shared" si="333"/>
        <v>27.013208300347049</v>
      </c>
      <c r="CS348" s="283">
        <f t="shared" si="334"/>
        <v>1.6651298388409881</v>
      </c>
      <c r="CT348" s="283">
        <f t="shared" si="335"/>
        <v>196.90414502668227</v>
      </c>
      <c r="CU348" s="283">
        <f t="shared" si="303"/>
        <v>26.045306959413722</v>
      </c>
      <c r="CV348" s="283">
        <f t="shared" si="336"/>
        <v>34.204530695941372</v>
      </c>
      <c r="CW348" s="283">
        <f t="shared" si="337"/>
        <v>16.630375882236599</v>
      </c>
      <c r="CX348" s="283">
        <f t="shared" si="338"/>
        <v>1.0737153988373609</v>
      </c>
      <c r="CZ348" s="283">
        <f t="shared" si="304"/>
        <v>10368</v>
      </c>
      <c r="DA348" s="283">
        <f t="shared" si="305"/>
        <v>1.1634308428445891E+22</v>
      </c>
      <c r="DB348" s="283">
        <f t="shared" si="306"/>
        <v>1.1534002727001556E+22</v>
      </c>
      <c r="DC348" s="286">
        <f t="shared" si="339"/>
        <v>1.1221362295954756E+18</v>
      </c>
      <c r="DD348" s="286">
        <f t="shared" si="307"/>
        <v>1.1124616827740698E+18</v>
      </c>
      <c r="DE348" s="282">
        <f t="shared" si="340"/>
        <v>6.5829792963426796E-5</v>
      </c>
      <c r="DF348" s="282">
        <f t="shared" si="308"/>
        <v>6.1185331586069425E-5</v>
      </c>
      <c r="DG348" s="283">
        <f t="shared" si="341"/>
        <v>42.905843671826737</v>
      </c>
      <c r="DH348" s="283">
        <f t="shared" si="342"/>
        <v>8.9873279916251526E-5</v>
      </c>
      <c r="DL348" s="258">
        <v>33.746608734130859</v>
      </c>
      <c r="DM348" s="258">
        <v>13.631392478942871</v>
      </c>
      <c r="DN348" s="258">
        <v>6624</v>
      </c>
      <c r="DO348" s="258">
        <v>1.7676285766595795E+22</v>
      </c>
      <c r="DP348" s="258">
        <v>8.3740848967307116E+21</v>
      </c>
    </row>
    <row r="349" spans="3:120" x14ac:dyDescent="0.25">
      <c r="C349" s="50">
        <f t="shared" si="309"/>
        <v>317</v>
      </c>
      <c r="D349" s="51">
        <v>1.7910609358550449</v>
      </c>
      <c r="E349" s="260">
        <f t="shared" si="310"/>
        <v>5.0622072351872998</v>
      </c>
      <c r="F349" s="265">
        <f t="shared" si="311"/>
        <v>11.871218187508934</v>
      </c>
      <c r="G349" s="265">
        <f t="shared" si="312"/>
        <v>-1.3515868429419341E-2</v>
      </c>
      <c r="H349" s="50">
        <v>15.576897621154785</v>
      </c>
      <c r="I349" s="216">
        <v>71.615676879882813</v>
      </c>
      <c r="J349" s="50">
        <v>11264</v>
      </c>
      <c r="K349" s="46">
        <v>6</v>
      </c>
      <c r="L349" s="46">
        <v>1.0929286170592888E+22</v>
      </c>
      <c r="M349" s="46">
        <v>1.0786321722557281E+22</v>
      </c>
      <c r="N349" s="46">
        <v>176</v>
      </c>
      <c r="O349" s="46">
        <v>64</v>
      </c>
      <c r="P349" s="46">
        <v>0.24952694866630043</v>
      </c>
      <c r="Q349" s="46">
        <v>0.41939815662577062</v>
      </c>
      <c r="R349" s="46">
        <v>0.3736937095936731</v>
      </c>
      <c r="S349" s="51"/>
      <c r="T349" s="315">
        <f t="shared" si="313"/>
        <v>59.24886330867573</v>
      </c>
      <c r="U349" s="315">
        <f t="shared" si="343"/>
        <v>0.56744575140164955</v>
      </c>
      <c r="V349" s="350">
        <f t="shared" si="314"/>
        <v>3.6921009213171821E-6</v>
      </c>
      <c r="W349" s="350">
        <f t="shared" si="292"/>
        <v>6.2055835201493055E-6</v>
      </c>
      <c r="X349" s="350">
        <f t="shared" si="315"/>
        <v>7.220863939913273E-6</v>
      </c>
      <c r="Y349" s="360">
        <f t="shared" si="316"/>
        <v>58.875169599082056</v>
      </c>
      <c r="Z349" s="350">
        <f t="shared" si="317"/>
        <v>3.7324960733158648E-6</v>
      </c>
      <c r="AA349" s="350">
        <f t="shared" si="318"/>
        <v>6.181371134418438E-6</v>
      </c>
      <c r="AB349" s="350">
        <f t="shared" si="319"/>
        <v>3.7324960733158648E-6</v>
      </c>
      <c r="AC349" s="350">
        <f t="shared" si="320"/>
        <v>6.181371134418438E-6</v>
      </c>
      <c r="AD349" s="354">
        <f t="shared" si="293"/>
        <v>58.875169599082064</v>
      </c>
      <c r="AE349" s="354" t="str">
        <f t="shared" si="347"/>
        <v/>
      </c>
      <c r="AF349" s="354" t="str">
        <f t="shared" si="347"/>
        <v/>
      </c>
      <c r="AG349" s="354">
        <f t="shared" si="347"/>
        <v>58.875169599082064</v>
      </c>
      <c r="AH349" s="354" t="str">
        <f t="shared" si="347"/>
        <v/>
      </c>
      <c r="AI349" s="348">
        <f t="shared" si="344"/>
        <v>0.49168024370761998</v>
      </c>
      <c r="AJ349" s="355">
        <f t="shared" si="321"/>
        <v>7.220863939913273E-6</v>
      </c>
      <c r="AK349" s="359">
        <f t="shared" si="322"/>
        <v>332.18081002236272</v>
      </c>
      <c r="AL349" s="355">
        <f t="shared" si="323"/>
        <v>1.5180810022362721</v>
      </c>
      <c r="AM349" s="335">
        <f t="shared" si="324"/>
        <v>-23.959855811842338</v>
      </c>
      <c r="AN349" s="351">
        <f t="shared" si="294"/>
        <v>-2.744052268382303</v>
      </c>
      <c r="AQ349" s="266">
        <f t="shared" si="295"/>
        <v>23.849619310406535</v>
      </c>
      <c r="AR349" s="283">
        <f t="shared" si="296"/>
        <v>15.38382807091488</v>
      </c>
      <c r="BL349" s="258">
        <v>1.0128886699676514</v>
      </c>
      <c r="BM349" s="260">
        <v>25.955513000488281</v>
      </c>
      <c r="BN349">
        <v>2.0491824150085449</v>
      </c>
      <c r="BO349" s="258">
        <v>1.2433805465698242</v>
      </c>
      <c r="BP349" s="258">
        <v>90.883865356445313</v>
      </c>
      <c r="BQ349" s="260">
        <v>33.008956909179688</v>
      </c>
      <c r="BR349" s="258">
        <v>17.637889862060547</v>
      </c>
      <c r="BT349" s="258">
        <v>31.95166015625</v>
      </c>
      <c r="BU349" s="258">
        <v>33.569847106933594</v>
      </c>
      <c r="BV349" s="258">
        <v>3.3643090724945068</v>
      </c>
      <c r="BW349" s="258">
        <v>138.14500427246094</v>
      </c>
      <c r="BX349" s="258">
        <v>36.363834381103516</v>
      </c>
      <c r="BY349" s="258">
        <v>31.230131149291992</v>
      </c>
      <c r="BZ349" s="258">
        <v>3.5742733478546143</v>
      </c>
      <c r="CA349" s="258">
        <v>320.64291381835937</v>
      </c>
      <c r="CC349" s="283">
        <f t="shared" si="297"/>
        <v>15.576897621154785</v>
      </c>
      <c r="CD349" s="283">
        <f t="shared" si="298"/>
        <v>71.615676879882813</v>
      </c>
      <c r="CF349" s="283">
        <f t="shared" si="325"/>
        <v>23.849619310406535</v>
      </c>
      <c r="CG349" s="272">
        <f t="shared" si="299"/>
        <v>24.413304728219728</v>
      </c>
      <c r="CH349" s="283">
        <f t="shared" si="326"/>
        <v>16.621309499314989</v>
      </c>
      <c r="CI349" s="272">
        <f t="shared" si="300"/>
        <v>72.910724759454496</v>
      </c>
      <c r="CJ349" s="283">
        <f t="shared" si="327"/>
        <v>0.13743347836332581</v>
      </c>
      <c r="CK349" s="283">
        <f t="shared" si="328"/>
        <v>16.464585093573699</v>
      </c>
      <c r="CL349" s="283">
        <f t="shared" si="329"/>
        <v>2.2771401293046032</v>
      </c>
      <c r="CM349" s="283">
        <f t="shared" si="330"/>
        <v>22.261121675982299</v>
      </c>
      <c r="CN349" s="283">
        <f t="shared" si="331"/>
        <v>2.2771401293046032</v>
      </c>
      <c r="CO349" s="283">
        <f t="shared" si="301"/>
        <v>223.79620924153562</v>
      </c>
      <c r="CP349" s="268">
        <f t="shared" si="302"/>
        <v>317</v>
      </c>
      <c r="CQ349" s="283">
        <f t="shared" si="332"/>
        <v>54.079620924153566</v>
      </c>
      <c r="CR349" s="283">
        <f t="shared" si="333"/>
        <v>26.996148048962425</v>
      </c>
      <c r="CS349" s="283">
        <f t="shared" si="334"/>
        <v>1.6695068972045497</v>
      </c>
      <c r="CT349" s="283">
        <f t="shared" si="335"/>
        <v>197.8363825884577</v>
      </c>
      <c r="CU349" s="283">
        <f t="shared" si="303"/>
        <v>25.959826653077982</v>
      </c>
      <c r="CV349" s="283">
        <f t="shared" si="336"/>
        <v>34.295982665307797</v>
      </c>
      <c r="CW349" s="283">
        <f t="shared" si="337"/>
        <v>16.586590057463305</v>
      </c>
      <c r="CX349" s="283">
        <f t="shared" si="338"/>
        <v>1.0737596275136145</v>
      </c>
      <c r="CZ349" s="283">
        <f t="shared" si="304"/>
        <v>11264</v>
      </c>
      <c r="DA349" s="283">
        <f t="shared" si="305"/>
        <v>1.0929286170592888E+22</v>
      </c>
      <c r="DB349" s="283">
        <f t="shared" si="306"/>
        <v>1.0786321722557281E+22</v>
      </c>
      <c r="DC349" s="286">
        <f t="shared" si="339"/>
        <v>9.7028463872451059E+17</v>
      </c>
      <c r="DD349" s="286">
        <f t="shared" si="307"/>
        <v>9.575924824713495E+17</v>
      </c>
      <c r="DE349" s="282">
        <f t="shared" si="340"/>
        <v>5.770667405167936E-5</v>
      </c>
      <c r="DF349" s="282">
        <f t="shared" si="308"/>
        <v>5.2900789273337095E-5</v>
      </c>
      <c r="DG349" s="283">
        <f t="shared" si="341"/>
        <v>42.512068166826545</v>
      </c>
      <c r="DH349" s="283">
        <f t="shared" si="342"/>
        <v>7.8285079905744375E-5</v>
      </c>
      <c r="DL349" s="258">
        <v>33.627468109130859</v>
      </c>
      <c r="DM349" s="258">
        <v>13.631392478942871</v>
      </c>
      <c r="DN349" s="258">
        <v>6880</v>
      </c>
      <c r="DO349" s="258">
        <v>1.8294261122620669E+22</v>
      </c>
      <c r="DP349" s="258">
        <v>8.668084366481351E+21</v>
      </c>
    </row>
    <row r="350" spans="3:120" x14ac:dyDescent="0.25">
      <c r="C350" s="50">
        <f t="shared" si="309"/>
        <v>318</v>
      </c>
      <c r="D350" s="51">
        <v>5.8568523363048222</v>
      </c>
      <c r="E350" s="260">
        <f t="shared" si="310"/>
        <v>15.353285493581543</v>
      </c>
      <c r="F350" s="265">
        <f t="shared" si="311"/>
        <v>11.857604036553067</v>
      </c>
      <c r="G350" s="265">
        <f t="shared" si="312"/>
        <v>-1.371194577973369E-2</v>
      </c>
      <c r="H350" s="50">
        <v>15.602289199829102</v>
      </c>
      <c r="I350" s="216">
        <v>75.176116943359375</v>
      </c>
      <c r="J350" s="50">
        <v>11392</v>
      </c>
      <c r="K350" s="46">
        <v>6</v>
      </c>
      <c r="L350" s="46">
        <v>1.0996733107770975E+22</v>
      </c>
      <c r="M350" s="46">
        <v>1.100076839461069E+22</v>
      </c>
      <c r="N350" s="46">
        <v>178</v>
      </c>
      <c r="O350" s="46">
        <v>64</v>
      </c>
      <c r="P350" s="46">
        <v>0.24989318195690655</v>
      </c>
      <c r="Q350" s="46">
        <v>0.42660074467435755</v>
      </c>
      <c r="R350" s="46">
        <v>0.38343824400430326</v>
      </c>
      <c r="S350" s="51"/>
      <c r="T350" s="315">
        <f t="shared" si="313"/>
        <v>59.639181433010393</v>
      </c>
      <c r="U350" s="315">
        <f t="shared" si="343"/>
        <v>0.39031812433466229</v>
      </c>
      <c r="V350" s="350">
        <f t="shared" si="314"/>
        <v>3.6559746892103604E-6</v>
      </c>
      <c r="W350" s="350">
        <f t="shared" si="292"/>
        <v>6.2412328048097724E-6</v>
      </c>
      <c r="X350" s="350">
        <f t="shared" si="315"/>
        <v>7.2331969316465077E-6</v>
      </c>
      <c r="Y350" s="360">
        <f t="shared" si="316"/>
        <v>59.25574318900609</v>
      </c>
      <c r="Z350" s="350">
        <f t="shared" si="317"/>
        <v>3.69766046050484E-6</v>
      </c>
      <c r="AA350" s="350">
        <f t="shared" si="318"/>
        <v>6.2166264943938514E-6</v>
      </c>
      <c r="AB350" s="350">
        <f t="shared" si="319"/>
        <v>3.69766046050484E-6</v>
      </c>
      <c r="AC350" s="350">
        <f t="shared" si="320"/>
        <v>6.2166264943938514E-6</v>
      </c>
      <c r="AD350" s="354">
        <f t="shared" si="293"/>
        <v>59.255743189006076</v>
      </c>
      <c r="AE350" s="354" t="str">
        <f t="shared" si="347"/>
        <v/>
      </c>
      <c r="AF350" s="354" t="str">
        <f t="shared" si="347"/>
        <v/>
      </c>
      <c r="AG350" s="354">
        <f t="shared" si="347"/>
        <v>59.255743189006076</v>
      </c>
      <c r="AH350" s="354" t="str">
        <f t="shared" si="347"/>
        <v/>
      </c>
      <c r="AI350" s="348">
        <f t="shared" si="344"/>
        <v>0.38057358992401191</v>
      </c>
      <c r="AJ350" s="355">
        <f t="shared" si="321"/>
        <v>7.2331969316465077E-6</v>
      </c>
      <c r="AK350" s="359">
        <f t="shared" si="322"/>
        <v>345.10790131984118</v>
      </c>
      <c r="AL350" s="355">
        <f t="shared" si="323"/>
        <v>2.7107901319841177</v>
      </c>
      <c r="AM350" s="335">
        <f t="shared" si="324"/>
        <v>-23.945033260304651</v>
      </c>
      <c r="AN350" s="351">
        <f t="shared" si="294"/>
        <v>-2.7292297168446171</v>
      </c>
      <c r="AQ350" s="266">
        <f t="shared" si="295"/>
        <v>23.863766472109255</v>
      </c>
      <c r="AR350" s="283">
        <f t="shared" si="296"/>
        <v>18.606747066204868</v>
      </c>
      <c r="BL350" s="258">
        <v>0.91370093822479248</v>
      </c>
      <c r="BM350" s="260">
        <v>24.403680801391602</v>
      </c>
      <c r="BN350">
        <v>4.0271129608154297</v>
      </c>
      <c r="BO350" s="258">
        <v>0.83371329307556152</v>
      </c>
      <c r="BP350" s="258">
        <v>88.00311279296875</v>
      </c>
      <c r="BQ350" s="260">
        <v>26.905309677124023</v>
      </c>
      <c r="BR350" s="258">
        <v>14.797238349914551</v>
      </c>
      <c r="BT350" s="258">
        <v>31.900876998901367</v>
      </c>
      <c r="BU350" s="258">
        <v>34.587116241455078</v>
      </c>
      <c r="BV350" s="258">
        <v>3.4164340496063232</v>
      </c>
      <c r="BW350" s="258">
        <v>136.61911010742187</v>
      </c>
      <c r="BX350" s="258">
        <v>36.295475006103516</v>
      </c>
      <c r="BY350" s="258">
        <v>31.12840461730957</v>
      </c>
      <c r="BZ350" s="258">
        <v>3.5520560741424561</v>
      </c>
      <c r="CA350" s="258">
        <v>326.034423828125</v>
      </c>
      <c r="CC350" s="283">
        <f t="shared" si="297"/>
        <v>15.602289199829102</v>
      </c>
      <c r="CD350" s="283">
        <f t="shared" si="298"/>
        <v>75.176116943359375</v>
      </c>
      <c r="CF350" s="283">
        <f t="shared" si="325"/>
        <v>23.863766472109255</v>
      </c>
      <c r="CG350" s="272">
        <f t="shared" si="299"/>
        <v>24.390252132268863</v>
      </c>
      <c r="CH350" s="283">
        <f t="shared" si="326"/>
        <v>16.57725456273787</v>
      </c>
      <c r="CI350" s="272">
        <f t="shared" si="300"/>
        <v>73.207403955572062</v>
      </c>
      <c r="CJ350" s="283">
        <f t="shared" si="327"/>
        <v>0.13799270547312334</v>
      </c>
      <c r="CK350" s="283">
        <f t="shared" si="328"/>
        <v>16.419672925634508</v>
      </c>
      <c r="CL350" s="283">
        <f t="shared" si="329"/>
        <v>2.2802872303722252</v>
      </c>
      <c r="CM350" s="283">
        <f t="shared" si="330"/>
        <v>22.216209508043107</v>
      </c>
      <c r="CN350" s="283">
        <f t="shared" si="331"/>
        <v>2.2802872303722252</v>
      </c>
      <c r="CO350" s="283">
        <f t="shared" si="301"/>
        <v>224.62559350832953</v>
      </c>
      <c r="CP350" s="268">
        <f t="shared" si="302"/>
        <v>318</v>
      </c>
      <c r="CQ350" s="283">
        <f t="shared" si="332"/>
        <v>54.262559350832959</v>
      </c>
      <c r="CR350" s="283">
        <f t="shared" si="333"/>
        <v>26.978913330624756</v>
      </c>
      <c r="CS350" s="283">
        <f t="shared" si="334"/>
        <v>1.6739437006687816</v>
      </c>
      <c r="CT350" s="283">
        <f t="shared" si="335"/>
        <v>198.75854226632157</v>
      </c>
      <c r="CU350" s="283">
        <f t="shared" si="303"/>
        <v>25.867051242008017</v>
      </c>
      <c r="CV350" s="283">
        <f t="shared" si="336"/>
        <v>34.386705124200802</v>
      </c>
      <c r="CW350" s="283">
        <f t="shared" si="337"/>
        <v>16.542443768621087</v>
      </c>
      <c r="CX350" s="283">
        <f t="shared" si="338"/>
        <v>1.0737425202640356</v>
      </c>
      <c r="CZ350" s="283">
        <f t="shared" si="304"/>
        <v>11392</v>
      </c>
      <c r="DA350" s="283">
        <f t="shared" si="305"/>
        <v>1.0996733107770975E+22</v>
      </c>
      <c r="DB350" s="283">
        <f t="shared" si="306"/>
        <v>1.100076839461069E+22</v>
      </c>
      <c r="DC350" s="286">
        <f t="shared" si="339"/>
        <v>9.6530311690405325E+17</v>
      </c>
      <c r="DD350" s="286">
        <f t="shared" si="307"/>
        <v>9.6565733801006758E+17</v>
      </c>
      <c r="DE350" s="282">
        <f t="shared" si="340"/>
        <v>5.7440193510534256E-5</v>
      </c>
      <c r="DF350" s="282">
        <f t="shared" si="308"/>
        <v>5.3332209057425759E-5</v>
      </c>
      <c r="DG350" s="283">
        <f t="shared" si="341"/>
        <v>42.876164512279722</v>
      </c>
      <c r="DH350" s="283">
        <f t="shared" si="342"/>
        <v>7.8381760336653509E-5</v>
      </c>
      <c r="DL350" s="258">
        <v>33.568870544433594</v>
      </c>
      <c r="DM350" s="258">
        <v>13.834846496582031</v>
      </c>
      <c r="DN350" s="258">
        <v>6880</v>
      </c>
      <c r="DO350" s="258">
        <v>1.8259672949708829E+22</v>
      </c>
      <c r="DP350" s="258">
        <v>8.6600137928019217E+21</v>
      </c>
    </row>
    <row r="351" spans="3:120" x14ac:dyDescent="0.25">
      <c r="C351" s="50">
        <f t="shared" si="309"/>
        <v>319</v>
      </c>
      <c r="D351" s="51">
        <v>4.8782171341023304</v>
      </c>
      <c r="E351" s="260">
        <f t="shared" si="310"/>
        <v>13.765222545399867</v>
      </c>
      <c r="F351" s="265">
        <f t="shared" si="311"/>
        <v>11.843795286311449</v>
      </c>
      <c r="G351" s="265">
        <f t="shared" si="312"/>
        <v>-1.390505205955108E-2</v>
      </c>
      <c r="H351" s="50">
        <v>15.446524620056152</v>
      </c>
      <c r="I351" s="216">
        <v>74.66748046875</v>
      </c>
      <c r="J351" s="50">
        <v>12160</v>
      </c>
      <c r="K351" s="46">
        <v>6</v>
      </c>
      <c r="L351" s="46">
        <v>1.1633731958897361E+22</v>
      </c>
      <c r="M351" s="46">
        <v>1.1613555524698787E+22</v>
      </c>
      <c r="N351" s="46">
        <v>190</v>
      </c>
      <c r="O351" s="46">
        <v>64</v>
      </c>
      <c r="P351" s="46">
        <v>0.26466459134468656</v>
      </c>
      <c r="Q351" s="46">
        <v>0.45083318073612894</v>
      </c>
      <c r="R351" s="46">
        <v>0.43624012535336754</v>
      </c>
      <c r="S351" s="51"/>
      <c r="T351" s="315">
        <f t="shared" si="313"/>
        <v>59.584654422237271</v>
      </c>
      <c r="U351" s="315">
        <f t="shared" si="343"/>
        <v>-5.4527010773121276E-2</v>
      </c>
      <c r="V351" s="350">
        <f t="shared" si="314"/>
        <v>3.627530034877831E-6</v>
      </c>
      <c r="W351" s="350">
        <f t="shared" si="292"/>
        <v>6.1791828500017672E-6</v>
      </c>
      <c r="X351" s="350">
        <f t="shared" si="315"/>
        <v>7.1652826076643143E-6</v>
      </c>
      <c r="Y351" s="360">
        <f t="shared" si="316"/>
        <v>59.148414296883907</v>
      </c>
      <c r="Z351" s="350">
        <f t="shared" si="317"/>
        <v>3.6744716624642063E-6</v>
      </c>
      <c r="AA351" s="350">
        <f t="shared" si="318"/>
        <v>6.1513846286380316E-6</v>
      </c>
      <c r="AB351" s="350">
        <f t="shared" si="319"/>
        <v>3.6744716624642063E-6</v>
      </c>
      <c r="AC351" s="350">
        <f t="shared" si="320"/>
        <v>6.1513846286380316E-6</v>
      </c>
      <c r="AD351" s="354">
        <f t="shared" si="293"/>
        <v>59.148414296883914</v>
      </c>
      <c r="AE351" s="354" t="str">
        <f t="shared" si="347"/>
        <v/>
      </c>
      <c r="AF351" s="354" t="str">
        <f t="shared" si="347"/>
        <v/>
      </c>
      <c r="AG351" s="354">
        <f t="shared" si="347"/>
        <v>59.148414296883914</v>
      </c>
      <c r="AH351" s="354" t="str">
        <f t="shared" si="347"/>
        <v/>
      </c>
      <c r="AI351" s="348">
        <f t="shared" si="344"/>
        <v>-0.10732889212216179</v>
      </c>
      <c r="AJ351" s="355">
        <f t="shared" si="321"/>
        <v>7.1652826076643143E-6</v>
      </c>
      <c r="AK351" s="359">
        <f t="shared" si="322"/>
        <v>341.46221905482253</v>
      </c>
      <c r="AL351" s="355">
        <f t="shared" si="323"/>
        <v>2.2462219054822525</v>
      </c>
      <c r="AM351" s="335">
        <f t="shared" si="324"/>
        <v>-24.026972564528712</v>
      </c>
      <c r="AN351" s="351">
        <f t="shared" si="294"/>
        <v>-2.8111690210686788</v>
      </c>
      <c r="AQ351" s="266">
        <f t="shared" si="295"/>
        <v>23.776615619403923</v>
      </c>
      <c r="AR351" s="283">
        <f t="shared" si="296"/>
        <v>17.760589523408918</v>
      </c>
      <c r="BL351" s="258">
        <v>1.0576808452606201</v>
      </c>
      <c r="BM351" s="260">
        <v>9.8032140731811523</v>
      </c>
      <c r="BN351">
        <v>3.0717101097106934</v>
      </c>
      <c r="BO351" s="258">
        <v>1.378296971321106</v>
      </c>
      <c r="BP351" s="258">
        <v>85.116584777832031</v>
      </c>
      <c r="BQ351" s="260">
        <v>30.099641799926758</v>
      </c>
      <c r="BR351" s="258">
        <v>11.739901542663574</v>
      </c>
      <c r="BT351" s="258">
        <v>31.744625091552734</v>
      </c>
      <c r="BU351" s="258">
        <v>34.790569305419922</v>
      </c>
      <c r="BV351" s="258">
        <v>3.4048371315002441</v>
      </c>
      <c r="BW351" s="258">
        <v>128.88787841796875</v>
      </c>
      <c r="BX351" s="258">
        <v>36.229068756103516</v>
      </c>
      <c r="BY351" s="258">
        <v>31.230131149291992</v>
      </c>
      <c r="BZ351" s="258">
        <v>3.5659723281860352</v>
      </c>
      <c r="CA351" s="258">
        <v>324.61026000976562</v>
      </c>
      <c r="CC351" s="283">
        <f t="shared" si="297"/>
        <v>15.446524620056152</v>
      </c>
      <c r="CD351" s="283">
        <f t="shared" si="298"/>
        <v>74.66748046875</v>
      </c>
      <c r="CF351" s="283">
        <f t="shared" si="325"/>
        <v>23.776615619403923</v>
      </c>
      <c r="CG351" s="272">
        <f t="shared" si="299"/>
        <v>24.366952719090079</v>
      </c>
      <c r="CH351" s="283">
        <f t="shared" si="326"/>
        <v>16.532846592065649</v>
      </c>
      <c r="CI351" s="272">
        <f t="shared" si="300"/>
        <v>73.502758009050893</v>
      </c>
      <c r="CJ351" s="283">
        <f t="shared" si="327"/>
        <v>0.13854943474789358</v>
      </c>
      <c r="CK351" s="283">
        <f t="shared" si="328"/>
        <v>16.374418452872039</v>
      </c>
      <c r="CL351" s="283">
        <f t="shared" si="329"/>
        <v>2.2832951554760483</v>
      </c>
      <c r="CM351" s="283">
        <f t="shared" si="330"/>
        <v>22.170955035280638</v>
      </c>
      <c r="CN351" s="283">
        <f t="shared" si="331"/>
        <v>2.2832951554760483</v>
      </c>
      <c r="CO351" s="283">
        <f t="shared" si="301"/>
        <v>225.43765314192535</v>
      </c>
      <c r="CP351" s="268">
        <f t="shared" si="302"/>
        <v>319</v>
      </c>
      <c r="CQ351" s="283">
        <f t="shared" si="332"/>
        <v>54.44376531419254</v>
      </c>
      <c r="CR351" s="283">
        <f t="shared" si="333"/>
        <v>26.96150713348764</v>
      </c>
      <c r="CS351" s="283">
        <f t="shared" si="334"/>
        <v>1.6784399888519625</v>
      </c>
      <c r="CT351" s="283">
        <f t="shared" si="335"/>
        <v>199.67068547421326</v>
      </c>
      <c r="CU351" s="283">
        <f t="shared" si="303"/>
        <v>25.766967667712152</v>
      </c>
      <c r="CV351" s="283">
        <f t="shared" si="336"/>
        <v>34.476696766771212</v>
      </c>
      <c r="CW351" s="283">
        <f t="shared" si="337"/>
        <v>16.497947162178789</v>
      </c>
      <c r="CX351" s="283">
        <f t="shared" si="338"/>
        <v>1.0736646919469688</v>
      </c>
      <c r="CZ351" s="283">
        <f t="shared" si="304"/>
        <v>12160</v>
      </c>
      <c r="DA351" s="283">
        <f t="shared" si="305"/>
        <v>1.1633731958897361E+22</v>
      </c>
      <c r="DB351" s="283">
        <f t="shared" si="306"/>
        <v>1.1613555524698787E+22</v>
      </c>
      <c r="DC351" s="286">
        <f t="shared" si="339"/>
        <v>9.5672137819879603E+17</v>
      </c>
      <c r="DD351" s="286">
        <f t="shared" si="307"/>
        <v>9.5506213196536077E+17</v>
      </c>
      <c r="DE351" s="282">
        <f t="shared" si="340"/>
        <v>5.6981123680758251E-5</v>
      </c>
      <c r="DF351" s="282">
        <f t="shared" si="308"/>
        <v>5.2765431204773874E-5</v>
      </c>
      <c r="DG351" s="283">
        <f t="shared" si="341"/>
        <v>42.800179794177573</v>
      </c>
      <c r="DH351" s="283">
        <f t="shared" si="342"/>
        <v>7.7659765555579646E-5</v>
      </c>
      <c r="DL351" s="258">
        <v>33.262226104736328</v>
      </c>
      <c r="DM351" s="258">
        <v>13.834846496582031</v>
      </c>
      <c r="DN351" s="258">
        <v>6880</v>
      </c>
      <c r="DO351" s="258">
        <v>1.8229120063636704E+22</v>
      </c>
      <c r="DP351" s="258">
        <v>8.6441608802173285E+21</v>
      </c>
    </row>
    <row r="352" spans="3:120" x14ac:dyDescent="0.25">
      <c r="C352" s="50">
        <f t="shared" si="309"/>
        <v>320</v>
      </c>
      <c r="D352" s="51">
        <v>2.0589356070818505</v>
      </c>
      <c r="E352" s="260">
        <f t="shared" si="310"/>
        <v>6.272855286645914</v>
      </c>
      <c r="F352" s="265">
        <f t="shared" si="311"/>
        <v>11.829794952600885</v>
      </c>
      <c r="G352" s="265">
        <f t="shared" si="312"/>
        <v>-1.4095097854665582E-2</v>
      </c>
      <c r="H352" s="50">
        <v>15.550530433654785</v>
      </c>
      <c r="I352" s="216">
        <v>71.717399597167969</v>
      </c>
      <c r="J352" s="50">
        <v>11008</v>
      </c>
      <c r="K352" s="46">
        <v>6</v>
      </c>
      <c r="L352" s="46">
        <v>1.0002899606104107E+22</v>
      </c>
      <c r="M352" s="46">
        <v>1.0460039958088926E+22</v>
      </c>
      <c r="N352" s="46">
        <v>172</v>
      </c>
      <c r="O352" s="46">
        <v>64</v>
      </c>
      <c r="P352" s="46">
        <v>0.24177501068180432</v>
      </c>
      <c r="Q352" s="46">
        <v>0.40651895257278886</v>
      </c>
      <c r="R352" s="46">
        <v>0.35339530861316881</v>
      </c>
      <c r="S352" s="51"/>
      <c r="T352" s="315">
        <f t="shared" si="313"/>
        <v>59.258156826433591</v>
      </c>
      <c r="U352" s="315">
        <f t="shared" si="343"/>
        <v>-0.32649759580367999</v>
      </c>
      <c r="V352" s="350">
        <f t="shared" si="314"/>
        <v>3.6605954863403028E-6</v>
      </c>
      <c r="W352" s="350">
        <f t="shared" ref="W352:W415" si="348">IF(Q352&lt;&gt;"",Q352/$J352/$K352,"")</f>
        <v>6.1549017770831644E-6</v>
      </c>
      <c r="X352" s="350">
        <f t="shared" si="315"/>
        <v>7.161199285046918E-6</v>
      </c>
      <c r="Y352" s="360">
        <f t="shared" si="316"/>
        <v>58.904761517820425</v>
      </c>
      <c r="Z352" s="350">
        <f t="shared" si="317"/>
        <v>3.6984885062544426E-6</v>
      </c>
      <c r="AA352" s="350">
        <f t="shared" si="318"/>
        <v>6.1322066150171646E-6</v>
      </c>
      <c r="AB352" s="350">
        <f t="shared" si="319"/>
        <v>3.6984885062544426E-6</v>
      </c>
      <c r="AC352" s="350">
        <f t="shared" si="320"/>
        <v>6.1322066150171646E-6</v>
      </c>
      <c r="AD352" s="354">
        <f t="shared" ref="AD352:AD415" si="349">IF(AB352&lt;&gt;"",180*ATAN2(AB352,AC352)/PI(),"")</f>
        <v>58.904761517820411</v>
      </c>
      <c r="AE352" s="354" t="str">
        <f t="shared" ref="AE352:AH371" si="350">IF($K352=AE$29,$AD352,"")</f>
        <v/>
      </c>
      <c r="AF352" s="354" t="str">
        <f t="shared" si="350"/>
        <v/>
      </c>
      <c r="AG352" s="354">
        <f t="shared" si="350"/>
        <v>58.904761517820411</v>
      </c>
      <c r="AH352" s="354" t="str">
        <f t="shared" si="350"/>
        <v/>
      </c>
      <c r="AI352" s="348">
        <f t="shared" si="344"/>
        <v>-0.24365277906350258</v>
      </c>
      <c r="AJ352" s="355">
        <f t="shared" si="321"/>
        <v>7.161199285046918E-6</v>
      </c>
      <c r="AK352" s="359">
        <f t="shared" si="322"/>
        <v>333.18597024715541</v>
      </c>
      <c r="AL352" s="355">
        <f t="shared" si="323"/>
        <v>1.318597024715541</v>
      </c>
      <c r="AM352" s="335">
        <f t="shared" si="324"/>
        <v>-24.031923855548705</v>
      </c>
      <c r="AN352" s="351">
        <f t="shared" ref="AN352:AN415" si="351">20*LOG10(AJ352/(($AB$30^2+$AC$30^2)^0.5))</f>
        <v>-2.8161203120886702</v>
      </c>
      <c r="AQ352" s="266">
        <f t="shared" ref="AQ352:AQ415" si="352">IF(H352&lt;&gt;"",20*LOG10(H352),"")</f>
        <v>23.834904150833125</v>
      </c>
      <c r="AR352" s="283">
        <f t="shared" ref="AR352:AR415" si="353">IF(I352&lt;&gt;"",I352-(AR$27*C352+AR$28),"")</f>
        <v>14.472987583640311</v>
      </c>
      <c r="BL352" s="258">
        <v>0.83386826515197754</v>
      </c>
      <c r="BM352" s="260">
        <v>22.061643600463867</v>
      </c>
      <c r="BN352">
        <v>3.1329309940338135</v>
      </c>
      <c r="BO352" s="258">
        <v>1.805573582649231</v>
      </c>
      <c r="BP352" s="258">
        <v>77.582374572753906</v>
      </c>
      <c r="BQ352" s="260">
        <v>23.672916412353516</v>
      </c>
      <c r="BR352" s="258">
        <v>10.766213417053223</v>
      </c>
      <c r="BT352" s="258">
        <v>31.502433776855469</v>
      </c>
      <c r="BU352" s="258">
        <v>34.078483581542969</v>
      </c>
      <c r="BV352" s="258">
        <v>3.4043488502502441</v>
      </c>
      <c r="BW352" s="258">
        <v>138.65364074707031</v>
      </c>
      <c r="BX352" s="258">
        <v>36.01422119140625</v>
      </c>
      <c r="BY352" s="258">
        <v>31.840492248535156</v>
      </c>
      <c r="BZ352" s="258">
        <v>3.5776913166046143</v>
      </c>
      <c r="CA352" s="258">
        <v>320.33773803710937</v>
      </c>
      <c r="CC352" s="283">
        <f t="shared" ref="CC352:CC415" si="354">IF(H352&lt;&gt;"",H352,"")</f>
        <v>15.550530433654785</v>
      </c>
      <c r="CD352" s="283">
        <f t="shared" ref="CD352:CD415" si="355">IF(I352&lt;&gt;"",I352,"")</f>
        <v>71.717399597167969</v>
      </c>
      <c r="CF352" s="283">
        <f t="shared" si="325"/>
        <v>23.834904150833125</v>
      </c>
      <c r="CG352" s="272">
        <f t="shared" ref="CG352:CG415" si="356">IF(C352&lt;&gt;"",$CK$27*C352^6+$CL$27*C352^5+$CM$27*C352^4+$CN$27*C352^3+$CO$27*C352^2+$CP$27*C352+$CQ$27,"")</f>
        <v>24.343410088515178</v>
      </c>
      <c r="CH352" s="283">
        <f t="shared" si="326"/>
        <v>16.48809588681392</v>
      </c>
      <c r="CI352" s="272">
        <f t="shared" ref="CI352:CI415" si="357">IF(C352&lt;&gt;"",$CK$28*C352^6+$CL$28*C352^5+$CM$28*C352^4+$CN$28*C352^3+$CO$28*C352^2+$CP$28*C352+$CQ$28,"")</f>
        <v>73.796792588453258</v>
      </c>
      <c r="CJ352" s="283">
        <f t="shared" si="327"/>
        <v>0.13910367687262468</v>
      </c>
      <c r="CK352" s="283">
        <f t="shared" si="328"/>
        <v>16.32883199598847</v>
      </c>
      <c r="CL352" s="283">
        <f t="shared" si="329"/>
        <v>2.2861652651445246</v>
      </c>
      <c r="CM352" s="283">
        <f t="shared" si="330"/>
        <v>22.125368578397069</v>
      </c>
      <c r="CN352" s="283">
        <f t="shared" si="331"/>
        <v>2.2861652651445246</v>
      </c>
      <c r="CO352" s="283">
        <f t="shared" ref="CO352:CO415" si="358">IF(C352&lt;&gt;"",10*CQ352-C352,"")</f>
        <v>226.23243972418027</v>
      </c>
      <c r="CP352" s="268">
        <f t="shared" ref="CP352:CP415" si="359">C352</f>
        <v>320</v>
      </c>
      <c r="CQ352" s="283">
        <f t="shared" si="332"/>
        <v>54.623243972418031</v>
      </c>
      <c r="CR352" s="283">
        <f t="shared" si="333"/>
        <v>26.943932521824042</v>
      </c>
      <c r="CS352" s="283">
        <f t="shared" si="334"/>
        <v>1.6829954799007441</v>
      </c>
      <c r="CT352" s="283">
        <f t="shared" si="335"/>
        <v>200.57287475950227</v>
      </c>
      <c r="CU352" s="283">
        <f t="shared" ref="CU352:CU415" si="360">IF(CV352&lt;&gt;"",10*CV352-C352,"")</f>
        <v>25.659564964678054</v>
      </c>
      <c r="CV352" s="283">
        <f t="shared" si="336"/>
        <v>34.565956496467805</v>
      </c>
      <c r="CW352" s="283">
        <f t="shared" si="337"/>
        <v>16.453110533177579</v>
      </c>
      <c r="CX352" s="283">
        <f t="shared" si="338"/>
        <v>1.0735267839281026</v>
      </c>
      <c r="CZ352" s="283">
        <f t="shared" ref="CZ352:CZ415" si="361">IF(J352&lt;&gt;"",J352,"")</f>
        <v>11008</v>
      </c>
      <c r="DA352" s="283">
        <f t="shared" ref="DA352:DA415" si="362">IF(L352&lt;&gt;"",L352,"")</f>
        <v>1.0002899606104107E+22</v>
      </c>
      <c r="DB352" s="283">
        <f t="shared" ref="DB352:DB415" si="363">IF(M352&lt;&gt;"",M352,"")</f>
        <v>1.0460039958088926E+22</v>
      </c>
      <c r="DC352" s="286">
        <f t="shared" si="339"/>
        <v>9.0869364154288768E+17</v>
      </c>
      <c r="DD352" s="286">
        <f t="shared" ref="DD352:DD415" si="364">IF(DB352&lt;&gt;"",DB352/$CZ352,"")</f>
        <v>9.5022165316941542E+17</v>
      </c>
      <c r="DE352" s="282">
        <f t="shared" si="340"/>
        <v>5.4411937453071311E-5</v>
      </c>
      <c r="DF352" s="282">
        <f t="shared" ref="DF352:DF415" si="365">IF(DD352&lt;&gt;"",(DD352+DJ$31)/$DC$31,"")</f>
        <v>5.2506495591233492E-5</v>
      </c>
      <c r="DG352" s="283">
        <f t="shared" si="341"/>
        <v>43.979014021548139</v>
      </c>
      <c r="DH352" s="283">
        <f t="shared" si="342"/>
        <v>7.5614753961572643E-5</v>
      </c>
      <c r="DL352" s="258">
        <v>33.328632354736328</v>
      </c>
      <c r="DM352" s="258">
        <v>13.021032333374023</v>
      </c>
      <c r="DN352" s="258">
        <v>6816</v>
      </c>
      <c r="DO352" s="258">
        <v>1.7976626401380271E+22</v>
      </c>
      <c r="DP352" s="258">
        <v>8.4902435107596413E+21</v>
      </c>
    </row>
    <row r="353" spans="3:120" x14ac:dyDescent="0.25">
      <c r="C353" s="50">
        <f t="shared" ref="C353:C416" si="366">IF(C352&lt;&gt;"",IF(C352+aptStep*10&gt;600,"",C352+aptStep*10),"")</f>
        <v>321</v>
      </c>
      <c r="D353" s="51">
        <v>4.8819734059724578</v>
      </c>
      <c r="E353" s="260">
        <f t="shared" ref="E353:E416" si="367">IF(D353&lt;&gt;"",20*LOG10(D353),"")</f>
        <v>13.771908186298239</v>
      </c>
      <c r="F353" s="265">
        <f t="shared" ref="F353:F416" si="368">IF(C353&lt;&gt;"",$B$23*C353^6+$C$23*C353^5+$D$23*C353^4+$E$23*C353^3+$F$23*C353^2+$G$23*C353^1+$H$23,"")</f>
        <v>11.815606140413919</v>
      </c>
      <c r="G353" s="265">
        <f t="shared" ref="G353:G416" si="369">IF(C353&lt;&gt;"",$C$24*C353^5+$D$24*C353^4+$E$24*C353^3+$F$24*C353^2+$G$24*C353^1+$H$24,"")</f>
        <v>-1.4281994230975335E-2</v>
      </c>
      <c r="H353" s="50">
        <v>15.522209167480469</v>
      </c>
      <c r="I353" s="216">
        <v>73.650215148925781</v>
      </c>
      <c r="J353" s="50">
        <v>10176</v>
      </c>
      <c r="K353" s="46">
        <v>6</v>
      </c>
      <c r="L353" s="46">
        <v>9.7994058554727832E+21</v>
      </c>
      <c r="M353" s="46">
        <v>9.7498294742991461E+21</v>
      </c>
      <c r="N353" s="46">
        <v>159</v>
      </c>
      <c r="O353" s="46">
        <v>64</v>
      </c>
      <c r="P353" s="46">
        <v>0.22291399621558933</v>
      </c>
      <c r="Q353" s="46">
        <v>0.37795275590551181</v>
      </c>
      <c r="R353" s="46">
        <v>0.2799729051268175</v>
      </c>
      <c r="S353" s="51"/>
      <c r="T353" s="315">
        <f t="shared" ref="T353:T416" si="370">IF(P353&lt;&gt;"",180*ATAN2(P353,Q353)/PI(),"")</f>
        <v>59.468181709429651</v>
      </c>
      <c r="U353" s="315">
        <f t="shared" si="343"/>
        <v>0.21002488299605915</v>
      </c>
      <c r="V353" s="350">
        <f t="shared" ref="V353:V416" si="371">IF(P353&lt;&gt;"",P353/$J353/$K353,"")</f>
        <v>3.650976091057215E-6</v>
      </c>
      <c r="W353" s="350">
        <f t="shared" si="348"/>
        <v>6.1902639528549488E-6</v>
      </c>
      <c r="X353" s="350">
        <f t="shared" ref="X353:X416" si="372">(V353^2+W353^2)^0.5</f>
        <v>7.186723469251255E-6</v>
      </c>
      <c r="Y353" s="360">
        <f t="shared" ref="Y353:Y416" si="373">IF(V353&lt;&gt;"",T353-$T$30*R353,"")</f>
        <v>59.188208804302832</v>
      </c>
      <c r="Z353" s="350">
        <f t="shared" ref="Z353:Z416" si="374">X353*COS(PI()*Y353/180)</f>
        <v>3.6811807920589215E-6</v>
      </c>
      <c r="AA353" s="350">
        <f t="shared" ref="AA353:AA416" si="375">X353*SIN(PI()*Y353/180)</f>
        <v>6.1723498118352979E-6</v>
      </c>
      <c r="AB353" s="350">
        <f t="shared" ref="AB353:AB416" si="376">IF($K353=1,Z353+AF$18,IF($K353=3,Z353+AF$19,IF($K353=6,Z353+AF$20,IF($K353=12,Z353+AF$21,""))))</f>
        <v>3.6811807920589215E-6</v>
      </c>
      <c r="AC353" s="350">
        <f t="shared" ref="AC353:AC416" si="377">IF($K353=1,AA353+AG$18,IF($K353=3,AA353+AG$19,IF($K353=6,AA353+AG$20,IF($K353=12,AA353+AG$21,""))))</f>
        <v>6.1723498118352979E-6</v>
      </c>
      <c r="AD353" s="354">
        <f t="shared" si="349"/>
        <v>59.188208804302839</v>
      </c>
      <c r="AE353" s="354" t="str">
        <f t="shared" si="350"/>
        <v/>
      </c>
      <c r="AF353" s="354" t="str">
        <f t="shared" si="350"/>
        <v/>
      </c>
      <c r="AG353" s="354">
        <f t="shared" si="350"/>
        <v>59.188208804302839</v>
      </c>
      <c r="AH353" s="354" t="str">
        <f t="shared" si="350"/>
        <v/>
      </c>
      <c r="AI353" s="348">
        <f t="shared" si="344"/>
        <v>0.28344728648242778</v>
      </c>
      <c r="AJ353" s="355">
        <f t="shared" ref="AJ353:AJ416" si="378">IF(V353&lt;&gt;"",(V353^2+W353^2)^0.5,"")</f>
        <v>7.186723469251255E-6</v>
      </c>
      <c r="AK353" s="359">
        <f t="shared" ref="AK353:AK416" si="379">IF(K353=1,$Q$25*AE353+$R$25,IF(K353=3,$Q$26*AF353+$R$26,IF(K353=6,$Q$27*AG353+$R$27,IF(K353=12,$Q$28*AH353+$R$28,""))))</f>
        <v>342.81393458149728</v>
      </c>
      <c r="AL353" s="355">
        <f t="shared" ref="AL353:AL416" si="380">(AK353-C353)/10</f>
        <v>2.1813934581497278</v>
      </c>
      <c r="AM353" s="335">
        <f t="shared" ref="AM353:AM416" si="381">20*LOG10(AJ353/AM$30)</f>
        <v>-24.001020360350775</v>
      </c>
      <c r="AN353" s="351">
        <f t="shared" si="351"/>
        <v>-2.785216816890741</v>
      </c>
      <c r="AQ353" s="266">
        <f t="shared" si="352"/>
        <v>23.819070628351511</v>
      </c>
      <c r="AR353" s="283">
        <f t="shared" si="353"/>
        <v>16.068282067211562</v>
      </c>
      <c r="BL353" s="258">
        <v>0.50922906398773193</v>
      </c>
      <c r="BM353" s="260">
        <v>20.988578796386719</v>
      </c>
      <c r="BN353">
        <v>1.6700441837310791</v>
      </c>
      <c r="BO353" s="258">
        <v>0.61999553442001343</v>
      </c>
      <c r="BP353" s="258">
        <v>74.521461486816406</v>
      </c>
      <c r="BQ353" s="260">
        <v>27.669370651245117</v>
      </c>
      <c r="BR353" s="258">
        <v>11.731465339660645</v>
      </c>
      <c r="BT353" s="258">
        <v>31.420400619506836</v>
      </c>
      <c r="BU353" s="258">
        <v>34.485389709472656</v>
      </c>
      <c r="BV353" s="258">
        <v>3.3687038421630859</v>
      </c>
      <c r="BW353" s="258">
        <v>134.17767333984375</v>
      </c>
      <c r="BX353" s="258">
        <v>35.99859619140625</v>
      </c>
      <c r="BY353" s="258">
        <v>31.12840461730957</v>
      </c>
      <c r="BZ353" s="258">
        <v>3.5837948322296143</v>
      </c>
      <c r="CA353" s="258">
        <v>328.6793212890625</v>
      </c>
      <c r="CC353" s="283">
        <f t="shared" si="354"/>
        <v>15.522209167480469</v>
      </c>
      <c r="CD353" s="283">
        <f t="shared" si="355"/>
        <v>73.650215148925781</v>
      </c>
      <c r="CF353" s="283">
        <f t="shared" ref="CF353:CF416" si="382">IF(CC353&lt;&gt;"",20*LOG10(CC353),"")</f>
        <v>23.819070628351511</v>
      </c>
      <c r="CG353" s="272">
        <f t="shared" si="356"/>
        <v>24.319627945469904</v>
      </c>
      <c r="CH353" s="283">
        <f t="shared" ref="CH353:CH416" si="383">IF(CG353&lt;&gt;"",10^(CG353/20),"")</f>
        <v>16.443012891118617</v>
      </c>
      <c r="CI353" s="272">
        <f t="shared" si="357"/>
        <v>74.089513402139602</v>
      </c>
      <c r="CJ353" s="283">
        <f t="shared" ref="CJ353:CJ416" si="384">IF(CI353&lt;&gt;"",CJ$30*CI353,"")</f>
        <v>0.13965544260732257</v>
      </c>
      <c r="CK353" s="283">
        <f t="shared" ref="CK353:CK416" si="385">IF(CH353&lt;&gt;"",CH353*COS(CJ353),"")</f>
        <v>16.282924014313561</v>
      </c>
      <c r="CL353" s="283">
        <f t="shared" ref="CL353:CL416" si="386">IF(CH353&lt;&gt;"",CH353*SIN(CJ353),"")</f>
        <v>2.2888989670983069</v>
      </c>
      <c r="CM353" s="283">
        <f t="shared" ref="CM353:CM416" si="387">IF(CK353&lt;&gt;"",CK353+CM$31,"")</f>
        <v>22.079460596722161</v>
      </c>
      <c r="CN353" s="283">
        <f t="shared" ref="CN353:CN416" si="388">IF(CL353&lt;&gt;"",CL353+CN$31,"")</f>
        <v>2.2888989670983069</v>
      </c>
      <c r="CO353" s="283">
        <f t="shared" si="358"/>
        <v>227.01000809442758</v>
      </c>
      <c r="CP353" s="268">
        <f t="shared" si="359"/>
        <v>321</v>
      </c>
      <c r="CQ353" s="283">
        <f t="shared" ref="CQ353:CQ416" si="389">IF(CM353&lt;&gt;"",(ATAN2(CM353,CN353))/$CJ$30,"")</f>
        <v>54.801000809442755</v>
      </c>
      <c r="CR353" s="283">
        <f t="shared" ref="CR353:CR416" si="390">IF(CM353&lt;&gt;"",10*LOG10(CM353*CM353+CN353*CN353),"")</f>
        <v>26.9261926352088</v>
      </c>
      <c r="CS353" s="283">
        <f t="shared" ref="CS353:CS416" si="391">IF(CH353&lt;&gt;"",CS$31/CH353,"")</f>
        <v>1.6876098701270366</v>
      </c>
      <c r="CT353" s="283">
        <f t="shared" ref="CT353:CT416" si="392">IF(CQ353&lt;&gt;"",$CT$27*CQ353^2+$CU$27*CQ353+$CV$27,"")</f>
        <v>201.4651738106719</v>
      </c>
      <c r="CU353" s="283">
        <f t="shared" si="360"/>
        <v>25.54483428375562</v>
      </c>
      <c r="CV353" s="283">
        <f t="shared" ref="CV353:CV416" si="393">IF(CQ353&lt;&gt;"",CQ353-CT353/10,"")</f>
        <v>34.654483428375563</v>
      </c>
      <c r="CW353" s="283">
        <f t="shared" ref="CW353:CW416" si="394">IF(CH353&lt;&gt;"",CH353*COS($CJ$30*$CV353),"")</f>
        <v>16.4079443197449</v>
      </c>
      <c r="CX353" s="283">
        <f t="shared" ref="CX353:CX416" si="395">IF(CH353&lt;&gt;"",CH353*SIN($CJ$30*$CV353),"")</f>
        <v>1.073329463698858</v>
      </c>
      <c r="CZ353" s="283">
        <f t="shared" si="361"/>
        <v>10176</v>
      </c>
      <c r="DA353" s="283">
        <f t="shared" si="362"/>
        <v>9.7994058554727832E+21</v>
      </c>
      <c r="DB353" s="283">
        <f t="shared" si="363"/>
        <v>9.7498294742991461E+21</v>
      </c>
      <c r="DC353" s="286">
        <f t="shared" ref="DC353:DC416" si="396">IF(DA353&lt;&gt;"",DA353/$CZ353,"")</f>
        <v>9.6299192762114611E+17</v>
      </c>
      <c r="DD353" s="286">
        <f t="shared" si="364"/>
        <v>9.5812003481713306E+17</v>
      </c>
      <c r="DE353" s="282">
        <f t="shared" ref="DE353:DE416" si="397">IF(DC353&lt;&gt;"",(DC353+DI$31)/$DC$31,"")</f>
        <v>5.7316559209010449E-5</v>
      </c>
      <c r="DF353" s="282">
        <f t="shared" si="365"/>
        <v>5.2929010053984779E-5</v>
      </c>
      <c r="DG353" s="283">
        <f t="shared" ref="DG353:DG416" si="398">IF(DE353&lt;&gt;"",180*ATAN2(DE353,DF353)/PI(),"")</f>
        <v>42.720947390474521</v>
      </c>
      <c r="DH353" s="283">
        <f t="shared" ref="DH353:DH416" si="399">IF(DE353&lt;&gt;"",(DE353^2+DF353^2)^0.5,"")</f>
        <v>7.8017101105173233E-5</v>
      </c>
      <c r="DL353" s="258">
        <v>33.311054229736328</v>
      </c>
      <c r="DM353" s="258">
        <v>13.021032333374023</v>
      </c>
      <c r="DN353" s="258">
        <v>6560</v>
      </c>
      <c r="DO353" s="258">
        <v>1.7292357047274372E+22</v>
      </c>
      <c r="DP353" s="258">
        <v>8.1674205635824688E+21</v>
      </c>
    </row>
    <row r="354" spans="3:120" x14ac:dyDescent="0.25">
      <c r="C354" s="50">
        <f t="shared" si="366"/>
        <v>322</v>
      </c>
      <c r="D354" s="51">
        <v>5.3911311579326799</v>
      </c>
      <c r="E354" s="260">
        <f t="shared" si="367"/>
        <v>14.633597953484344</v>
      </c>
      <c r="F354" s="265">
        <f t="shared" si="368"/>
        <v>11.801232043429629</v>
      </c>
      <c r="G354" s="265">
        <f t="shared" si="369"/>
        <v>-1.4465652752304624E-2</v>
      </c>
      <c r="H354" s="50">
        <v>15.480216979980469</v>
      </c>
      <c r="I354" s="216">
        <v>69.275962829589844</v>
      </c>
      <c r="J354" s="50">
        <v>12736</v>
      </c>
      <c r="K354" s="46">
        <v>6</v>
      </c>
      <c r="L354" s="46">
        <v>1.2332989521265057E+22</v>
      </c>
      <c r="M354" s="46">
        <v>1.2066660589843889E+22</v>
      </c>
      <c r="N354" s="46">
        <v>199</v>
      </c>
      <c r="O354" s="46">
        <v>64</v>
      </c>
      <c r="P354" s="46">
        <v>0.28273210034792162</v>
      </c>
      <c r="Q354" s="46">
        <v>0.4706097784288592</v>
      </c>
      <c r="R354" s="46">
        <v>0.46946804561111322</v>
      </c>
      <c r="S354" s="51"/>
      <c r="T354" s="315">
        <f t="shared" si="370"/>
        <v>59.003469315504582</v>
      </c>
      <c r="U354" s="315">
        <f t="shared" ref="U354:U417" si="400">IF(T354&lt;&gt;"",T354-T353,"")</f>
        <v>-0.46471239392506902</v>
      </c>
      <c r="V354" s="350">
        <f t="shared" si="371"/>
        <v>3.6999070920739322E-6</v>
      </c>
      <c r="W354" s="350">
        <f t="shared" si="348"/>
        <v>6.1585241105116621E-6</v>
      </c>
      <c r="X354" s="350">
        <f t="shared" si="372"/>
        <v>7.1844785273346341E-6</v>
      </c>
      <c r="Y354" s="360">
        <f t="shared" si="373"/>
        <v>58.534001269893466</v>
      </c>
      <c r="Z354" s="350">
        <f t="shared" si="374"/>
        <v>3.7502438141837151E-6</v>
      </c>
      <c r="AA354" s="350">
        <f t="shared" si="375"/>
        <v>6.1280015538435699E-6</v>
      </c>
      <c r="AB354" s="350">
        <f t="shared" si="376"/>
        <v>3.7502438141837151E-6</v>
      </c>
      <c r="AC354" s="350">
        <f t="shared" si="377"/>
        <v>6.1280015538435699E-6</v>
      </c>
      <c r="AD354" s="354">
        <f t="shared" si="349"/>
        <v>58.534001269893466</v>
      </c>
      <c r="AE354" s="354" t="str">
        <f t="shared" si="350"/>
        <v/>
      </c>
      <c r="AF354" s="354" t="str">
        <f t="shared" si="350"/>
        <v/>
      </c>
      <c r="AG354" s="354">
        <f t="shared" si="350"/>
        <v>58.534001269893466</v>
      </c>
      <c r="AH354" s="354" t="str">
        <f t="shared" si="350"/>
        <v/>
      </c>
      <c r="AI354" s="348">
        <f t="shared" ref="AI354:AI417" si="401">IF(AD354&lt;&gt;"",AD354-AD353,"")</f>
        <v>-0.65420753440937318</v>
      </c>
      <c r="AJ354" s="355">
        <f t="shared" si="378"/>
        <v>7.1844785273346341E-6</v>
      </c>
      <c r="AK354" s="359">
        <f t="shared" si="379"/>
        <v>320.59221255791522</v>
      </c>
      <c r="AL354" s="355">
        <f t="shared" si="380"/>
        <v>-0.14077874420847819</v>
      </c>
      <c r="AM354" s="335">
        <f t="shared" si="381"/>
        <v>-24.003734025901487</v>
      </c>
      <c r="AN354" s="351">
        <f t="shared" si="351"/>
        <v>-2.7879304824414546</v>
      </c>
      <c r="AQ354" s="266">
        <f t="shared" si="352"/>
        <v>23.795540874415231</v>
      </c>
      <c r="AR354" s="283">
        <f t="shared" si="353"/>
        <v>11.35650867968905</v>
      </c>
      <c r="BL354" s="258">
        <v>0.49020326137542725</v>
      </c>
      <c r="BM354" s="260">
        <v>16.003326416015625</v>
      </c>
      <c r="BN354">
        <v>3.6250412464141846</v>
      </c>
      <c r="BO354" s="258">
        <v>1.6393071413040161</v>
      </c>
      <c r="BP354" s="258">
        <v>72.010261535644531</v>
      </c>
      <c r="BQ354" s="260">
        <v>23.959951400756836</v>
      </c>
      <c r="BR354" s="258">
        <v>9.0383377075195313</v>
      </c>
      <c r="BT354" s="258">
        <v>31.340322494506836</v>
      </c>
      <c r="BU354" s="258">
        <v>34.485389709472656</v>
      </c>
      <c r="BV354" s="258">
        <v>3.3492941856384277</v>
      </c>
      <c r="BW354" s="258">
        <v>135.39839172363281</v>
      </c>
      <c r="BX354" s="258">
        <v>35.93023681640625</v>
      </c>
      <c r="BY354" s="258">
        <v>31.637039184570313</v>
      </c>
      <c r="BZ354" s="258">
        <v>3.5613336563110352</v>
      </c>
      <c r="CA354" s="258">
        <v>322.67745971679687</v>
      </c>
      <c r="CC354" s="283">
        <f t="shared" si="354"/>
        <v>15.480216979980469</v>
      </c>
      <c r="CD354" s="283">
        <f t="shared" si="355"/>
        <v>69.275962829589844</v>
      </c>
      <c r="CF354" s="283">
        <f t="shared" si="382"/>
        <v>23.795540874415231</v>
      </c>
      <c r="CG354" s="272">
        <f t="shared" si="356"/>
        <v>24.29561009947356</v>
      </c>
      <c r="CH354" s="283">
        <f t="shared" si="383"/>
        <v>16.397608188215571</v>
      </c>
      <c r="CI354" s="272">
        <f t="shared" si="357"/>
        <v>74.38092619741181</v>
      </c>
      <c r="CJ354" s="283">
        <f t="shared" si="384"/>
        <v>0.1402047427853961</v>
      </c>
      <c r="CK354" s="283">
        <f t="shared" si="385"/>
        <v>16.236705100294806</v>
      </c>
      <c r="CL354" s="283">
        <f t="shared" si="386"/>
        <v>2.2914977155334428</v>
      </c>
      <c r="CM354" s="283">
        <f t="shared" si="387"/>
        <v>22.033241682703405</v>
      </c>
      <c r="CN354" s="283">
        <f t="shared" si="388"/>
        <v>2.2914977155334428</v>
      </c>
      <c r="CO354" s="283">
        <f t="shared" si="358"/>
        <v>227.77041638016033</v>
      </c>
      <c r="CP354" s="268">
        <f t="shared" si="359"/>
        <v>322</v>
      </c>
      <c r="CQ354" s="283">
        <f t="shared" si="389"/>
        <v>54.977041638016033</v>
      </c>
      <c r="CR354" s="283">
        <f t="shared" si="390"/>
        <v>26.908290687678637</v>
      </c>
      <c r="CS354" s="283">
        <f t="shared" si="391"/>
        <v>1.6922828336403637</v>
      </c>
      <c r="CT354" s="283">
        <f t="shared" si="392"/>
        <v>202.34764746499678</v>
      </c>
      <c r="CU354" s="283">
        <f t="shared" si="360"/>
        <v>25.422768915163545</v>
      </c>
      <c r="CV354" s="283">
        <f t="shared" si="393"/>
        <v>34.742276891516354</v>
      </c>
      <c r="CW354" s="283">
        <f t="shared" si="394"/>
        <v>16.362459097577918</v>
      </c>
      <c r="CX354" s="283">
        <f t="shared" si="395"/>
        <v>1.0730734244794118</v>
      </c>
      <c r="CZ354" s="283">
        <f t="shared" si="361"/>
        <v>12736</v>
      </c>
      <c r="DA354" s="283">
        <f t="shared" si="362"/>
        <v>1.2332989521265057E+22</v>
      </c>
      <c r="DB354" s="283">
        <f t="shared" si="363"/>
        <v>1.2066660589843889E+22</v>
      </c>
      <c r="DC354" s="286">
        <f t="shared" si="396"/>
        <v>9.6835658929530918E+17</v>
      </c>
      <c r="DD354" s="286">
        <f t="shared" si="364"/>
        <v>9.474450840015616E+17</v>
      </c>
      <c r="DE354" s="282">
        <f t="shared" si="397"/>
        <v>5.7603535357568224E-5</v>
      </c>
      <c r="DF354" s="282">
        <f t="shared" si="365"/>
        <v>5.2357966350362164E-5</v>
      </c>
      <c r="DG354" s="283">
        <f t="shared" si="398"/>
        <v>42.268850545124955</v>
      </c>
      <c r="DH354" s="283">
        <f t="shared" si="399"/>
        <v>7.784294397076892E-5</v>
      </c>
      <c r="DL354" s="258">
        <v>33.291522979736328</v>
      </c>
      <c r="DM354" s="258">
        <v>13.936573028564453</v>
      </c>
      <c r="DN354" s="258">
        <v>6560</v>
      </c>
      <c r="DO354" s="258">
        <v>1.7265839448041961E+22</v>
      </c>
      <c r="DP354" s="258">
        <v>8.191055815072226E+21</v>
      </c>
    </row>
    <row r="355" spans="3:120" x14ac:dyDescent="0.25">
      <c r="C355" s="50">
        <f t="shared" si="366"/>
        <v>323</v>
      </c>
      <c r="D355" s="51">
        <v>5.0492736678853811</v>
      </c>
      <c r="E355" s="260">
        <f t="shared" si="367"/>
        <v>14.064578197160142</v>
      </c>
      <c r="F355" s="265">
        <f t="shared" si="368"/>
        <v>11.786675943507047</v>
      </c>
      <c r="G355" s="265">
        <f t="shared" si="369"/>
        <v>-1.4645985498240942E-2</v>
      </c>
      <c r="H355" s="50">
        <v>15.28783130645752</v>
      </c>
      <c r="I355" s="216">
        <v>78.024467468261719</v>
      </c>
      <c r="J355" s="50">
        <v>12032</v>
      </c>
      <c r="K355" s="46">
        <v>6</v>
      </c>
      <c r="L355" s="46">
        <v>1.1318403115851086E+22</v>
      </c>
      <c r="M355" s="46">
        <v>1.1445226416527831E+22</v>
      </c>
      <c r="N355" s="46">
        <v>188</v>
      </c>
      <c r="O355" s="46">
        <v>64</v>
      </c>
      <c r="P355" s="46">
        <v>0.25624122566074592</v>
      </c>
      <c r="Q355" s="46">
        <v>0.44302020386986513</v>
      </c>
      <c r="R355" s="46">
        <v>0.42811425526122771</v>
      </c>
      <c r="S355" s="51"/>
      <c r="T355" s="315">
        <f t="shared" si="370"/>
        <v>59.955072539912749</v>
      </c>
      <c r="U355" s="315">
        <f t="shared" si="400"/>
        <v>0.95160322440816714</v>
      </c>
      <c r="V355" s="350">
        <f t="shared" si="371"/>
        <v>3.5494407366570522E-6</v>
      </c>
      <c r="W355" s="350">
        <f t="shared" si="348"/>
        <v>6.1366938700945408E-6</v>
      </c>
      <c r="X355" s="350">
        <f t="shared" si="372"/>
        <v>7.0892553345394795E-6</v>
      </c>
      <c r="Y355" s="360">
        <f t="shared" si="373"/>
        <v>59.526958284651521</v>
      </c>
      <c r="Z355" s="350">
        <f t="shared" si="374"/>
        <v>3.5951946233557674E-6</v>
      </c>
      <c r="AA355" s="350">
        <f t="shared" si="375"/>
        <v>6.1100013763083758E-6</v>
      </c>
      <c r="AB355" s="350">
        <f t="shared" si="376"/>
        <v>3.5951946233557674E-6</v>
      </c>
      <c r="AC355" s="350">
        <f t="shared" si="377"/>
        <v>6.1100013763083758E-6</v>
      </c>
      <c r="AD355" s="354">
        <f t="shared" si="349"/>
        <v>59.526958284651521</v>
      </c>
      <c r="AE355" s="354" t="str">
        <f t="shared" si="350"/>
        <v/>
      </c>
      <c r="AF355" s="354" t="str">
        <f t="shared" si="350"/>
        <v/>
      </c>
      <c r="AG355" s="354">
        <f t="shared" si="350"/>
        <v>59.526958284651521</v>
      </c>
      <c r="AH355" s="354" t="str">
        <f t="shared" si="350"/>
        <v/>
      </c>
      <c r="AI355" s="348">
        <f t="shared" si="401"/>
        <v>0.99295701475805487</v>
      </c>
      <c r="AJ355" s="355">
        <f t="shared" si="378"/>
        <v>7.0892553345394795E-6</v>
      </c>
      <c r="AK355" s="359">
        <f t="shared" si="379"/>
        <v>354.3203700656702</v>
      </c>
      <c r="AL355" s="355">
        <f t="shared" si="380"/>
        <v>3.1320370065670202</v>
      </c>
      <c r="AM355" s="335">
        <f t="shared" si="381"/>
        <v>-24.11962667487159</v>
      </c>
      <c r="AN355" s="351">
        <f t="shared" si="351"/>
        <v>-2.9038231314115572</v>
      </c>
      <c r="AQ355" s="266">
        <f t="shared" si="352"/>
        <v>23.686917637036935</v>
      </c>
      <c r="AR355" s="283">
        <f t="shared" si="353"/>
        <v>19.76749225017435</v>
      </c>
      <c r="BL355" s="258">
        <v>0.90158087015151978</v>
      </c>
      <c r="BM355" s="260">
        <v>26.034265518188477</v>
      </c>
      <c r="BN355">
        <v>3.1359846591949463</v>
      </c>
      <c r="BO355" s="258">
        <v>1.3526166677474976</v>
      </c>
      <c r="BP355" s="258">
        <v>64.590713500976563</v>
      </c>
      <c r="BQ355" s="260">
        <v>30.199003219604492</v>
      </c>
      <c r="BR355" s="258">
        <v>21.452127456665039</v>
      </c>
      <c r="BT355" s="258">
        <v>31.260242462158203</v>
      </c>
      <c r="BU355" s="258">
        <v>32.349124908447266</v>
      </c>
      <c r="BV355" s="258">
        <v>3.3538110256195068</v>
      </c>
      <c r="BW355" s="258">
        <v>142.92617797851563</v>
      </c>
      <c r="BX355" s="258">
        <v>35.92437744140625</v>
      </c>
      <c r="BY355" s="258">
        <v>30.416316986083984</v>
      </c>
      <c r="BZ355" s="258">
        <v>3.5540091991424561</v>
      </c>
      <c r="CA355" s="258">
        <v>327.86550903320312</v>
      </c>
      <c r="CC355" s="283">
        <f t="shared" si="354"/>
        <v>15.28783130645752</v>
      </c>
      <c r="CD355" s="283">
        <f t="shared" si="355"/>
        <v>78.024467468261719</v>
      </c>
      <c r="CF355" s="283">
        <f t="shared" si="382"/>
        <v>23.686917637036935</v>
      </c>
      <c r="CG355" s="272">
        <f t="shared" si="356"/>
        <v>24.271360464118917</v>
      </c>
      <c r="CH355" s="283">
        <f t="shared" si="383"/>
        <v>16.351892494897438</v>
      </c>
      <c r="CI355" s="272">
        <f t="shared" si="357"/>
        <v>74.671036759658136</v>
      </c>
      <c r="CJ355" s="283">
        <f t="shared" si="384"/>
        <v>0.14075158831204523</v>
      </c>
      <c r="CK355" s="283">
        <f t="shared" si="385"/>
        <v>16.190185973968578</v>
      </c>
      <c r="CL355" s="283">
        <f t="shared" si="386"/>
        <v>2.2939630103805633</v>
      </c>
      <c r="CM355" s="283">
        <f t="shared" si="387"/>
        <v>21.986722556377178</v>
      </c>
      <c r="CN355" s="283">
        <f t="shared" si="388"/>
        <v>2.2939630103805633</v>
      </c>
      <c r="CO355" s="283">
        <f t="shared" si="358"/>
        <v>228.51372602733454</v>
      </c>
      <c r="CP355" s="268">
        <f t="shared" si="359"/>
        <v>323</v>
      </c>
      <c r="CQ355" s="283">
        <f t="shared" si="389"/>
        <v>55.15137260273346</v>
      </c>
      <c r="CR355" s="283">
        <f t="shared" si="390"/>
        <v>26.890229966871555</v>
      </c>
      <c r="CS355" s="283">
        <f t="shared" si="391"/>
        <v>1.6970140219755601</v>
      </c>
      <c r="CT355" s="283">
        <f t="shared" si="392"/>
        <v>203.22036171622102</v>
      </c>
      <c r="CU355" s="283">
        <f t="shared" si="360"/>
        <v>25.293364311113578</v>
      </c>
      <c r="CV355" s="283">
        <f t="shared" si="393"/>
        <v>34.829336431111358</v>
      </c>
      <c r="CW355" s="283">
        <f t="shared" si="394"/>
        <v>16.316665574405551</v>
      </c>
      <c r="CX355" s="283">
        <f t="shared" si="395"/>
        <v>1.0727593848071826</v>
      </c>
      <c r="CZ355" s="283">
        <f t="shared" si="361"/>
        <v>12032</v>
      </c>
      <c r="DA355" s="283">
        <f t="shared" si="362"/>
        <v>1.1318403115851086E+22</v>
      </c>
      <c r="DB355" s="283">
        <f t="shared" si="363"/>
        <v>1.1445226416527831E+22</v>
      </c>
      <c r="DC355" s="286">
        <f t="shared" si="396"/>
        <v>9.4069174832538944E+17</v>
      </c>
      <c r="DD355" s="286">
        <f t="shared" si="364"/>
        <v>9.5123224871408179E+17</v>
      </c>
      <c r="DE355" s="282">
        <f t="shared" si="397"/>
        <v>5.6123637836677584E-5</v>
      </c>
      <c r="DF355" s="282">
        <f t="shared" si="365"/>
        <v>5.2560556189044302E-5</v>
      </c>
      <c r="DG355" s="283">
        <f t="shared" si="398"/>
        <v>43.122298730288556</v>
      </c>
      <c r="DH355" s="283">
        <f t="shared" si="399"/>
        <v>7.6892618572423652E-5</v>
      </c>
      <c r="DL355" s="258">
        <v>33.096206665039063</v>
      </c>
      <c r="DM355" s="258">
        <v>13.834846496582031</v>
      </c>
      <c r="DN355" s="258">
        <v>7072</v>
      </c>
      <c r="DO355" s="258">
        <v>1.8506401916479953E+22</v>
      </c>
      <c r="DP355" s="258">
        <v>8.7764606416051168E+21</v>
      </c>
    </row>
    <row r="356" spans="3:120" x14ac:dyDescent="0.25">
      <c r="C356" s="50">
        <f t="shared" si="366"/>
        <v>324</v>
      </c>
      <c r="D356" s="51">
        <v>2.1499820298519308</v>
      </c>
      <c r="E356" s="260">
        <f t="shared" si="367"/>
        <v>6.6486965995329372</v>
      </c>
      <c r="F356" s="265">
        <f t="shared" si="368"/>
        <v>11.771941210160069</v>
      </c>
      <c r="G356" s="265">
        <f t="shared" si="369"/>
        <v>-1.4822905081961067E-2</v>
      </c>
      <c r="H356" s="50">
        <v>15.163805961608887</v>
      </c>
      <c r="I356" s="216">
        <v>70.801864624023437</v>
      </c>
      <c r="J356" s="50">
        <v>12800</v>
      </c>
      <c r="K356" s="46">
        <v>6</v>
      </c>
      <c r="L356" s="46">
        <v>1.2107589927789568E+22</v>
      </c>
      <c r="M356" s="46">
        <v>1.1913896159483263E+22</v>
      </c>
      <c r="N356" s="46">
        <v>200</v>
      </c>
      <c r="O356" s="46">
        <v>64</v>
      </c>
      <c r="P356" s="46">
        <v>0.27693340657999144</v>
      </c>
      <c r="Q356" s="46">
        <v>0.46401757919794911</v>
      </c>
      <c r="R356" s="46">
        <v>0.47282281501784384</v>
      </c>
      <c r="S356" s="51"/>
      <c r="T356" s="315">
        <f t="shared" si="370"/>
        <v>59.170544946472454</v>
      </c>
      <c r="U356" s="315">
        <f t="shared" si="400"/>
        <v>-0.78452759344029488</v>
      </c>
      <c r="V356" s="350">
        <f t="shared" si="371"/>
        <v>3.6059037315103049E-6</v>
      </c>
      <c r="W356" s="350">
        <f t="shared" si="348"/>
        <v>6.0418955624732961E-6</v>
      </c>
      <c r="X356" s="350">
        <f t="shared" si="372"/>
        <v>7.0361241965129102E-6</v>
      </c>
      <c r="Y356" s="360">
        <f t="shared" si="373"/>
        <v>58.697722131454611</v>
      </c>
      <c r="Z356" s="350">
        <f t="shared" si="374"/>
        <v>3.6556400087882621E-6</v>
      </c>
      <c r="AA356" s="350">
        <f t="shared" si="375"/>
        <v>6.0119331196297423E-6</v>
      </c>
      <c r="AB356" s="350">
        <f t="shared" si="376"/>
        <v>3.6556400087882621E-6</v>
      </c>
      <c r="AC356" s="350">
        <f t="shared" si="377"/>
        <v>6.0119331196297423E-6</v>
      </c>
      <c r="AD356" s="354">
        <f t="shared" si="349"/>
        <v>58.697722131454597</v>
      </c>
      <c r="AE356" s="354" t="str">
        <f t="shared" si="350"/>
        <v/>
      </c>
      <c r="AF356" s="354" t="str">
        <f t="shared" si="350"/>
        <v/>
      </c>
      <c r="AG356" s="354">
        <f t="shared" si="350"/>
        <v>58.697722131454597</v>
      </c>
      <c r="AH356" s="354" t="str">
        <f t="shared" si="350"/>
        <v/>
      </c>
      <c r="AI356" s="348">
        <f t="shared" si="401"/>
        <v>-0.82923615319692345</v>
      </c>
      <c r="AJ356" s="355">
        <f t="shared" si="378"/>
        <v>7.0361241965129102E-6</v>
      </c>
      <c r="AK356" s="359">
        <f t="shared" si="379"/>
        <v>326.15338280392507</v>
      </c>
      <c r="AL356" s="355">
        <f t="shared" si="380"/>
        <v>0.21533828039250694</v>
      </c>
      <c r="AM356" s="335">
        <f t="shared" si="381"/>
        <v>-24.184969114224071</v>
      </c>
      <c r="AN356" s="351">
        <f t="shared" si="351"/>
        <v>-2.9691655707640363</v>
      </c>
      <c r="AQ356" s="266">
        <f t="shared" si="352"/>
        <v>23.616164369820595</v>
      </c>
      <c r="AR356" s="283">
        <f t="shared" si="353"/>
        <v>12.207368337749493</v>
      </c>
      <c r="BL356" s="258">
        <v>1.1877859830856323</v>
      </c>
      <c r="BM356" s="260">
        <v>11.1915283203125</v>
      </c>
      <c r="BN356">
        <v>3.1654238700866699</v>
      </c>
      <c r="BO356" s="258">
        <v>1.1770439147949219</v>
      </c>
      <c r="BP356" s="258">
        <v>61.204769134521484</v>
      </c>
      <c r="BQ356" s="260">
        <v>21.908348083496094</v>
      </c>
      <c r="BR356" s="258">
        <v>18.838018417358398</v>
      </c>
      <c r="BT356" s="258">
        <v>31.059066772460938</v>
      </c>
      <c r="BU356" s="258">
        <v>33.671573638916016</v>
      </c>
      <c r="BV356" s="258">
        <v>3.3491721153259277</v>
      </c>
      <c r="BW356" s="258">
        <v>139.36573791503906</v>
      </c>
      <c r="BX356" s="258">
        <v>35.734920501708984</v>
      </c>
      <c r="BY356" s="258">
        <v>30.518043518066406</v>
      </c>
      <c r="BZ356" s="258">
        <v>3.5215380191802979</v>
      </c>
      <c r="CA356" s="258">
        <v>324.71197509765625</v>
      </c>
      <c r="CC356" s="283">
        <f t="shared" si="354"/>
        <v>15.163805961608887</v>
      </c>
      <c r="CD356" s="283">
        <f t="shared" si="355"/>
        <v>70.801864624023437</v>
      </c>
      <c r="CF356" s="283">
        <f t="shared" si="382"/>
        <v>23.616164369820595</v>
      </c>
      <c r="CG356" s="272">
        <f t="shared" si="356"/>
        <v>24.246883056531953</v>
      </c>
      <c r="CH356" s="283">
        <f t="shared" si="383"/>
        <v>16.305876655952023</v>
      </c>
      <c r="CI356" s="272">
        <f t="shared" si="357"/>
        <v>74.959850911501661</v>
      </c>
      <c r="CJ356" s="283">
        <f t="shared" si="384"/>
        <v>0.14129599016265587</v>
      </c>
      <c r="CK356" s="283">
        <f t="shared" si="385"/>
        <v>16.143377477416369</v>
      </c>
      <c r="CL356" s="283">
        <f t="shared" si="386"/>
        <v>2.2962963965409666</v>
      </c>
      <c r="CM356" s="283">
        <f t="shared" si="387"/>
        <v>21.939914059824968</v>
      </c>
      <c r="CN356" s="283">
        <f t="shared" si="388"/>
        <v>2.2962963965409666</v>
      </c>
      <c r="CO356" s="283">
        <f t="shared" si="358"/>
        <v>229.24000183025953</v>
      </c>
      <c r="CP356" s="268">
        <f t="shared" si="359"/>
        <v>324</v>
      </c>
      <c r="CQ356" s="283">
        <f t="shared" si="389"/>
        <v>55.324000183025952</v>
      </c>
      <c r="CR356" s="283">
        <f t="shared" si="390"/>
        <v>26.872013833145409</v>
      </c>
      <c r="CS356" s="283">
        <f t="shared" si="391"/>
        <v>1.7018030637162158</v>
      </c>
      <c r="CT356" s="283">
        <f t="shared" si="392"/>
        <v>204.08338372222175</v>
      </c>
      <c r="CU356" s="283">
        <f t="shared" si="360"/>
        <v>25.156618108037776</v>
      </c>
      <c r="CV356" s="283">
        <f t="shared" si="393"/>
        <v>34.915661810803776</v>
      </c>
      <c r="CW356" s="283">
        <f t="shared" si="394"/>
        <v>16.270574584433032</v>
      </c>
      <c r="CX356" s="283">
        <f t="shared" si="395"/>
        <v>1.0723880881112657</v>
      </c>
      <c r="CZ356" s="283">
        <f t="shared" si="361"/>
        <v>12800</v>
      </c>
      <c r="DA356" s="283">
        <f t="shared" si="362"/>
        <v>1.2107589927789568E+22</v>
      </c>
      <c r="DB356" s="283">
        <f t="shared" si="363"/>
        <v>1.1913896159483263E+22</v>
      </c>
      <c r="DC356" s="286">
        <f t="shared" si="396"/>
        <v>9.4590546310856E+17</v>
      </c>
      <c r="DD356" s="286">
        <f t="shared" si="364"/>
        <v>9.3077313745962995E+17</v>
      </c>
      <c r="DE356" s="282">
        <f t="shared" si="397"/>
        <v>5.6402539262159639E-5</v>
      </c>
      <c r="DF356" s="282">
        <f t="shared" si="365"/>
        <v>5.1466120545694322E-5</v>
      </c>
      <c r="DG356" s="283">
        <f t="shared" si="398"/>
        <v>42.379787963376295</v>
      </c>
      <c r="DH356" s="283">
        <f t="shared" si="399"/>
        <v>7.6354489057575383E-5</v>
      </c>
      <c r="DL356" s="258">
        <v>33.031753540039062</v>
      </c>
      <c r="DM356" s="258">
        <v>14.343480110168457</v>
      </c>
      <c r="DN356" s="258">
        <v>7072</v>
      </c>
      <c r="DO356" s="258">
        <v>1.8463166700340153E+22</v>
      </c>
      <c r="DP356" s="258">
        <v>8.7753077025080554E+21</v>
      </c>
    </row>
    <row r="357" spans="3:120" x14ac:dyDescent="0.25">
      <c r="C357" s="50">
        <f t="shared" si="366"/>
        <v>325</v>
      </c>
      <c r="D357" s="51">
        <v>1.6991761890164698</v>
      </c>
      <c r="E357" s="260">
        <f t="shared" si="367"/>
        <v>4.6047682713230413</v>
      </c>
      <c r="F357" s="265">
        <f t="shared" si="368"/>
        <v>11.757031300015267</v>
      </c>
      <c r="G357" s="265">
        <f t="shared" si="369"/>
        <v>-1.4996324668062243E-2</v>
      </c>
      <c r="H357" s="50">
        <v>15.346426010131836</v>
      </c>
      <c r="I357" s="216">
        <v>73.853668212890625</v>
      </c>
      <c r="J357" s="50">
        <v>11712</v>
      </c>
      <c r="K357" s="46">
        <v>6</v>
      </c>
      <c r="L357" s="46">
        <v>1.1527661561967718E+22</v>
      </c>
      <c r="M357" s="46">
        <v>1.1036509506619591E+22</v>
      </c>
      <c r="N357" s="46">
        <v>183</v>
      </c>
      <c r="O357" s="46">
        <v>64</v>
      </c>
      <c r="P357" s="46">
        <v>0.25233473722761401</v>
      </c>
      <c r="Q357" s="46">
        <v>0.42843191112738815</v>
      </c>
      <c r="R357" s="46">
        <v>0.40661930396531221</v>
      </c>
      <c r="S357" s="51"/>
      <c r="T357" s="315">
        <f t="shared" si="370"/>
        <v>59.503072446748064</v>
      </c>
      <c r="U357" s="315">
        <f t="shared" si="400"/>
        <v>0.33252750027561007</v>
      </c>
      <c r="V357" s="350">
        <f t="shared" si="371"/>
        <v>3.5908290247554363E-6</v>
      </c>
      <c r="W357" s="350">
        <f t="shared" si="348"/>
        <v>6.0967655841215301E-6</v>
      </c>
      <c r="X357" s="350">
        <f t="shared" si="372"/>
        <v>7.0756345067248079E-6</v>
      </c>
      <c r="Y357" s="360">
        <f t="shared" si="373"/>
        <v>59.09645314278275</v>
      </c>
      <c r="Z357" s="350">
        <f t="shared" si="374"/>
        <v>3.634006039846874E-6</v>
      </c>
      <c r="AA357" s="350">
        <f t="shared" si="375"/>
        <v>6.0711287068477842E-6</v>
      </c>
      <c r="AB357" s="350">
        <f t="shared" si="376"/>
        <v>3.634006039846874E-6</v>
      </c>
      <c r="AC357" s="350">
        <f t="shared" si="377"/>
        <v>6.0711287068477842E-6</v>
      </c>
      <c r="AD357" s="354">
        <f t="shared" si="349"/>
        <v>59.096453142782757</v>
      </c>
      <c r="AE357" s="354" t="str">
        <f t="shared" si="350"/>
        <v/>
      </c>
      <c r="AF357" s="354" t="str">
        <f t="shared" si="350"/>
        <v/>
      </c>
      <c r="AG357" s="354">
        <f t="shared" si="350"/>
        <v>59.096453142782757</v>
      </c>
      <c r="AH357" s="354" t="str">
        <f t="shared" si="350"/>
        <v/>
      </c>
      <c r="AI357" s="348">
        <f t="shared" si="401"/>
        <v>0.39873101132815947</v>
      </c>
      <c r="AJ357" s="355">
        <f t="shared" si="378"/>
        <v>7.0756345067248079E-6</v>
      </c>
      <c r="AK357" s="359">
        <f t="shared" si="379"/>
        <v>339.69723430345789</v>
      </c>
      <c r="AL357" s="355">
        <f t="shared" si="380"/>
        <v>1.4697234303457889</v>
      </c>
      <c r="AM357" s="335">
        <f t="shared" si="381"/>
        <v>-24.136331223225756</v>
      </c>
      <c r="AN357" s="351">
        <f t="shared" si="351"/>
        <v>-2.9205276797657249</v>
      </c>
      <c r="AQ357" s="266">
        <f t="shared" si="352"/>
        <v>23.72014499717114</v>
      </c>
      <c r="AR357" s="283">
        <f t="shared" si="353"/>
        <v>14.921650858430105</v>
      </c>
      <c r="BL357" s="258">
        <v>0.68331444263458252</v>
      </c>
      <c r="BM357" s="260">
        <v>9.9883527755737305</v>
      </c>
      <c r="BN357">
        <v>1.2556213140487671</v>
      </c>
      <c r="BO357" s="258">
        <v>1.5961753129959106</v>
      </c>
      <c r="BP357" s="258">
        <v>138.72773742675781</v>
      </c>
      <c r="BQ357" s="260">
        <v>24.038749694824219</v>
      </c>
      <c r="BR357" s="258">
        <v>8.9963207244873047</v>
      </c>
      <c r="BT357" s="258">
        <v>30.986801147460937</v>
      </c>
      <c r="BU357" s="258">
        <v>33.468120574951172</v>
      </c>
      <c r="BV357" s="258">
        <v>3.3590600490570068</v>
      </c>
      <c r="BW357" s="258">
        <v>138.24673461914062</v>
      </c>
      <c r="BX357" s="258">
        <v>35.773983001708984</v>
      </c>
      <c r="BY357" s="258">
        <v>30.518043518066406</v>
      </c>
      <c r="BZ357" s="258">
        <v>3.5618219375610352</v>
      </c>
      <c r="CA357" s="258">
        <v>321.8636474609375</v>
      </c>
      <c r="CC357" s="283">
        <f t="shared" si="354"/>
        <v>15.346426010131836</v>
      </c>
      <c r="CD357" s="283">
        <f t="shared" si="355"/>
        <v>73.853668212890625</v>
      </c>
      <c r="CF357" s="283">
        <f t="shared" si="382"/>
        <v>23.72014499717114</v>
      </c>
      <c r="CG357" s="272">
        <f t="shared" si="356"/>
        <v>24.222181996810566</v>
      </c>
      <c r="CH357" s="283">
        <f t="shared" si="383"/>
        <v>16.259571638586024</v>
      </c>
      <c r="CI357" s="272">
        <f t="shared" si="357"/>
        <v>75.247374511950113</v>
      </c>
      <c r="CJ357" s="283">
        <f t="shared" si="384"/>
        <v>0.14183795938119739</v>
      </c>
      <c r="CK357" s="283">
        <f t="shared" si="385"/>
        <v>16.09629056920998</v>
      </c>
      <c r="CL357" s="283">
        <f t="shared" si="386"/>
        <v>2.2984994631004225</v>
      </c>
      <c r="CM357" s="283">
        <f t="shared" si="387"/>
        <v>21.89282715161858</v>
      </c>
      <c r="CN357" s="283">
        <f t="shared" si="388"/>
        <v>2.2984994631004225</v>
      </c>
      <c r="CO357" s="283">
        <f t="shared" si="358"/>
        <v>229.94931196103084</v>
      </c>
      <c r="CP357" s="268">
        <f t="shared" si="359"/>
        <v>325</v>
      </c>
      <c r="CQ357" s="283">
        <f t="shared" si="389"/>
        <v>55.494931196103089</v>
      </c>
      <c r="CR357" s="283">
        <f t="shared" si="390"/>
        <v>26.853645718675622</v>
      </c>
      <c r="CS357" s="283">
        <f t="shared" si="391"/>
        <v>1.7066495641142878</v>
      </c>
      <c r="CT357" s="283">
        <f t="shared" si="392"/>
        <v>204.93678181264312</v>
      </c>
      <c r="CU357" s="283">
        <f t="shared" si="360"/>
        <v>25.012530148387782</v>
      </c>
      <c r="CV357" s="283">
        <f t="shared" si="393"/>
        <v>35.001253014838781</v>
      </c>
      <c r="CW357" s="283">
        <f t="shared" si="394"/>
        <v>16.224197082773038</v>
      </c>
      <c r="CX357" s="283">
        <f t="shared" si="395"/>
        <v>1.0719603022732833</v>
      </c>
      <c r="CZ357" s="283">
        <f t="shared" si="361"/>
        <v>11712</v>
      </c>
      <c r="DA357" s="283">
        <f t="shared" si="362"/>
        <v>1.1527661561967718E+22</v>
      </c>
      <c r="DB357" s="283">
        <f t="shared" si="363"/>
        <v>1.1036509506619591E+22</v>
      </c>
      <c r="DC357" s="286">
        <f t="shared" si="396"/>
        <v>9.8426072079642406E+17</v>
      </c>
      <c r="DD357" s="286">
        <f t="shared" si="364"/>
        <v>9.4232492372093504E+17</v>
      </c>
      <c r="DE357" s="282">
        <f t="shared" si="397"/>
        <v>5.8454307816589769E-5</v>
      </c>
      <c r="DF357" s="282">
        <f t="shared" si="365"/>
        <v>5.2084069510900811E-5</v>
      </c>
      <c r="DG357" s="283">
        <f t="shared" si="398"/>
        <v>41.701738121782192</v>
      </c>
      <c r="DH357" s="283">
        <f t="shared" si="399"/>
        <v>7.8292122203533197E-5</v>
      </c>
      <c r="DL357" s="258">
        <v>32.914566040039063</v>
      </c>
      <c r="DM357" s="258">
        <v>13.631392478942871</v>
      </c>
      <c r="DN357" s="258">
        <v>7072</v>
      </c>
      <c r="DO357" s="258">
        <v>1.8405519745487087E+22</v>
      </c>
      <c r="DP357" s="258">
        <v>8.7193901563005811E+21</v>
      </c>
    </row>
    <row r="358" spans="3:120" x14ac:dyDescent="0.25">
      <c r="C358" s="50">
        <f t="shared" si="366"/>
        <v>326</v>
      </c>
      <c r="D358" s="51">
        <v>4.0480650230227022</v>
      </c>
      <c r="E358" s="260">
        <f t="shared" si="367"/>
        <v>12.144949596956771</v>
      </c>
      <c r="F358" s="265">
        <f t="shared" si="368"/>
        <v>11.741949756251675</v>
      </c>
      <c r="G358" s="265">
        <f t="shared" si="369"/>
        <v>-1.5166157990392469E-2</v>
      </c>
      <c r="H358" s="50">
        <v>15.418204307556152</v>
      </c>
      <c r="I358" s="216">
        <v>72.124313354492187</v>
      </c>
      <c r="J358" s="50">
        <v>10688</v>
      </c>
      <c r="K358" s="46">
        <v>6</v>
      </c>
      <c r="L358" s="46">
        <v>1.0254240329263477E+22</v>
      </c>
      <c r="M358" s="46">
        <v>1.0140675828202936E+22</v>
      </c>
      <c r="N358" s="46">
        <v>167</v>
      </c>
      <c r="O358" s="46">
        <v>64</v>
      </c>
      <c r="P358" s="46">
        <v>0.23383995605200514</v>
      </c>
      <c r="Q358" s="46">
        <v>0.39382286516511017</v>
      </c>
      <c r="R358" s="46">
        <v>0.32650480958895434</v>
      </c>
      <c r="S358" s="51"/>
      <c r="T358" s="315">
        <f t="shared" si="370"/>
        <v>59.299456748537651</v>
      </c>
      <c r="U358" s="315">
        <f t="shared" si="400"/>
        <v>-0.20361569821041314</v>
      </c>
      <c r="V358" s="350">
        <f t="shared" si="371"/>
        <v>3.6464564005115575E-6</v>
      </c>
      <c r="W358" s="350">
        <f t="shared" si="348"/>
        <v>6.1411998684679109E-6</v>
      </c>
      <c r="X358" s="350">
        <f t="shared" si="372"/>
        <v>7.1421971483082143E-6</v>
      </c>
      <c r="Y358" s="360">
        <f t="shared" si="373"/>
        <v>58.972951938948697</v>
      </c>
      <c r="Z358" s="350">
        <f t="shared" si="374"/>
        <v>3.6813931470164073E-6</v>
      </c>
      <c r="AA358" s="350">
        <f t="shared" si="375"/>
        <v>6.1203206290522575E-6</v>
      </c>
      <c r="AB358" s="350">
        <f t="shared" si="376"/>
        <v>3.6813931470164073E-6</v>
      </c>
      <c r="AC358" s="350">
        <f t="shared" si="377"/>
        <v>6.1203206290522575E-6</v>
      </c>
      <c r="AD358" s="354">
        <f t="shared" si="349"/>
        <v>58.97295193894869</v>
      </c>
      <c r="AE358" s="354" t="str">
        <f t="shared" si="350"/>
        <v/>
      </c>
      <c r="AF358" s="354" t="str">
        <f t="shared" si="350"/>
        <v/>
      </c>
      <c r="AG358" s="354">
        <f t="shared" si="350"/>
        <v>58.97295193894869</v>
      </c>
      <c r="AH358" s="354" t="str">
        <f t="shared" si="350"/>
        <v/>
      </c>
      <c r="AI358" s="348">
        <f t="shared" si="401"/>
        <v>-0.12350120383406704</v>
      </c>
      <c r="AJ358" s="355">
        <f t="shared" si="378"/>
        <v>7.1421971483082143E-6</v>
      </c>
      <c r="AK358" s="359">
        <f t="shared" si="379"/>
        <v>335.50222083016297</v>
      </c>
      <c r="AL358" s="355">
        <f t="shared" si="380"/>
        <v>0.95022208301629685</v>
      </c>
      <c r="AM358" s="335">
        <f t="shared" si="381"/>
        <v>-24.055002368469683</v>
      </c>
      <c r="AN358" s="351">
        <f t="shared" si="351"/>
        <v>-2.8391988250096474</v>
      </c>
      <c r="AQ358" s="266">
        <f t="shared" si="352"/>
        <v>23.760675924712203</v>
      </c>
      <c r="AR358" s="283">
        <f t="shared" si="353"/>
        <v>12.854774931845093</v>
      </c>
      <c r="BL358" s="258">
        <v>0.86988741159439087</v>
      </c>
      <c r="BM358" s="260">
        <v>22.409540176391602</v>
      </c>
      <c r="BN358">
        <v>2.3443937301635742</v>
      </c>
      <c r="BO358" s="258">
        <v>1.2783685922622681</v>
      </c>
      <c r="BP358" s="258">
        <v>50.775951385498047</v>
      </c>
      <c r="BQ358" s="260">
        <v>44.375080108642578</v>
      </c>
      <c r="BR358" s="258">
        <v>12.079973220825195</v>
      </c>
      <c r="BT358" s="258">
        <v>30.859846115112305</v>
      </c>
      <c r="BU358" s="258">
        <v>35.604385375976562</v>
      </c>
      <c r="BV358" s="258">
        <v>3.3148698806762695</v>
      </c>
      <c r="BW358" s="258">
        <v>140.07781982421875</v>
      </c>
      <c r="BX358" s="258">
        <v>35.563041687011719</v>
      </c>
      <c r="BY358" s="258">
        <v>32.145671844482422</v>
      </c>
      <c r="BZ358" s="258">
        <v>3.538872241973877</v>
      </c>
      <c r="CA358" s="258">
        <v>327.7637939453125</v>
      </c>
      <c r="CC358" s="283">
        <f t="shared" si="354"/>
        <v>15.418204307556152</v>
      </c>
      <c r="CD358" s="283">
        <f t="shared" si="355"/>
        <v>72.124313354492187</v>
      </c>
      <c r="CF358" s="283">
        <f t="shared" si="382"/>
        <v>23.760675924712203</v>
      </c>
      <c r="CG358" s="272">
        <f t="shared" si="356"/>
        <v>24.19726150744361</v>
      </c>
      <c r="CH358" s="283">
        <f t="shared" si="383"/>
        <v>16.212988526841897</v>
      </c>
      <c r="CI358" s="272">
        <f t="shared" si="357"/>
        <v>75.533613455548789</v>
      </c>
      <c r="CJ358" s="283">
        <f t="shared" si="384"/>
        <v>0.14237750707862593</v>
      </c>
      <c r="CK358" s="283">
        <f t="shared" si="385"/>
        <v>16.048936318853343</v>
      </c>
      <c r="CL358" s="283">
        <f t="shared" si="386"/>
        <v>2.3005738425221383</v>
      </c>
      <c r="CM358" s="283">
        <f t="shared" si="387"/>
        <v>21.845472901261942</v>
      </c>
      <c r="CN358" s="283">
        <f t="shared" si="388"/>
        <v>2.3005738425221383</v>
      </c>
      <c r="CO358" s="283">
        <f t="shared" si="358"/>
        <v>230.6417279985053</v>
      </c>
      <c r="CP358" s="268">
        <f t="shared" si="359"/>
        <v>326</v>
      </c>
      <c r="CQ358" s="283">
        <f t="shared" si="389"/>
        <v>55.664172799850533</v>
      </c>
      <c r="CR358" s="283">
        <f t="shared" si="390"/>
        <v>26.835129126533289</v>
      </c>
      <c r="CS358" s="283">
        <f t="shared" si="391"/>
        <v>1.7115531047059303</v>
      </c>
      <c r="CT358" s="283">
        <f t="shared" si="392"/>
        <v>205.78062549649877</v>
      </c>
      <c r="CU358" s="283">
        <f t="shared" si="360"/>
        <v>24.861102502006531</v>
      </c>
      <c r="CV358" s="283">
        <f t="shared" si="393"/>
        <v>35.086110250200655</v>
      </c>
      <c r="CW358" s="283">
        <f t="shared" si="394"/>
        <v>16.177544139871067</v>
      </c>
      <c r="CX358" s="283">
        <f t="shared" si="395"/>
        <v>1.0714768191754489</v>
      </c>
      <c r="CZ358" s="283">
        <f t="shared" si="361"/>
        <v>10688</v>
      </c>
      <c r="DA358" s="283">
        <f t="shared" si="362"/>
        <v>1.0254240329263477E+22</v>
      </c>
      <c r="DB358" s="283">
        <f t="shared" si="363"/>
        <v>1.0140675828202936E+22</v>
      </c>
      <c r="DC358" s="286">
        <f t="shared" si="396"/>
        <v>9.5941619847150797E+17</v>
      </c>
      <c r="DD358" s="286">
        <f t="shared" si="364"/>
        <v>9.4879077733934656E+17</v>
      </c>
      <c r="DE358" s="282">
        <f t="shared" si="397"/>
        <v>5.7125279862431894E-5</v>
      </c>
      <c r="DF358" s="282">
        <f t="shared" si="365"/>
        <v>5.242995260311642E-5</v>
      </c>
      <c r="DG358" s="283">
        <f t="shared" si="398"/>
        <v>42.545914551111188</v>
      </c>
      <c r="DH358" s="283">
        <f t="shared" si="399"/>
        <v>7.7538361662638966E-5</v>
      </c>
      <c r="DL358" s="258">
        <v>32.906753540039063</v>
      </c>
      <c r="DM358" s="258">
        <v>13.733119964599609</v>
      </c>
      <c r="DN358" s="258">
        <v>6816</v>
      </c>
      <c r="DO358" s="258">
        <v>1.7735085660545923E+22</v>
      </c>
      <c r="DP358" s="258">
        <v>8.4049260175771021E+21</v>
      </c>
    </row>
    <row r="359" spans="3:120" x14ac:dyDescent="0.25">
      <c r="C359" s="50">
        <f t="shared" si="366"/>
        <v>327</v>
      </c>
      <c r="D359" s="51">
        <v>2.1227932384369033</v>
      </c>
      <c r="E359" s="260">
        <f t="shared" si="367"/>
        <v>6.5381539127231916</v>
      </c>
      <c r="F359" s="265">
        <f t="shared" si="368"/>
        <v>11.726700208022203</v>
      </c>
      <c r="G359" s="265">
        <f t="shared" si="369"/>
        <v>-1.5332319369879464E-2</v>
      </c>
      <c r="H359" s="50">
        <v>15.434805870056152</v>
      </c>
      <c r="I359" s="216">
        <v>73.34503173828125</v>
      </c>
      <c r="J359" s="50">
        <v>10176</v>
      </c>
      <c r="K359" s="46">
        <v>6</v>
      </c>
      <c r="L359" s="46">
        <v>9.7515588829447381E+21</v>
      </c>
      <c r="M359" s="46">
        <v>9.6875707630578324E+21</v>
      </c>
      <c r="N359" s="46">
        <v>159</v>
      </c>
      <c r="O359" s="46">
        <v>64</v>
      </c>
      <c r="P359" s="46">
        <v>0.22193737410730635</v>
      </c>
      <c r="Q359" s="46">
        <v>0.37563327839833976</v>
      </c>
      <c r="R359" s="46">
        <v>0.2799729051268175</v>
      </c>
      <c r="S359" s="51"/>
      <c r="T359" s="315">
        <f t="shared" si="370"/>
        <v>59.423909940944753</v>
      </c>
      <c r="U359" s="315">
        <f t="shared" si="400"/>
        <v>0.12445319240710262</v>
      </c>
      <c r="V359" s="350">
        <f t="shared" si="371"/>
        <v>3.6349805769671509E-6</v>
      </c>
      <c r="W359" s="350">
        <f t="shared" si="348"/>
        <v>6.1522746068910473E-6</v>
      </c>
      <c r="X359" s="350">
        <f t="shared" si="372"/>
        <v>7.1458775971552175E-6</v>
      </c>
      <c r="Y359" s="360">
        <f t="shared" si="373"/>
        <v>59.143937035817935</v>
      </c>
      <c r="Z359" s="350">
        <f t="shared" si="374"/>
        <v>3.6649998366707242E-6</v>
      </c>
      <c r="AA359" s="350">
        <f t="shared" si="375"/>
        <v>6.1344390803665488E-6</v>
      </c>
      <c r="AB359" s="350">
        <f t="shared" si="376"/>
        <v>3.6649998366707242E-6</v>
      </c>
      <c r="AC359" s="350">
        <f t="shared" si="377"/>
        <v>6.1344390803665488E-6</v>
      </c>
      <c r="AD359" s="354">
        <f t="shared" si="349"/>
        <v>59.143937035817935</v>
      </c>
      <c r="AE359" s="354" t="str">
        <f t="shared" si="350"/>
        <v/>
      </c>
      <c r="AF359" s="354" t="str">
        <f t="shared" si="350"/>
        <v/>
      </c>
      <c r="AG359" s="354">
        <f t="shared" si="350"/>
        <v>59.143937035817935</v>
      </c>
      <c r="AH359" s="354" t="str">
        <f t="shared" si="350"/>
        <v/>
      </c>
      <c r="AI359" s="348">
        <f t="shared" si="401"/>
        <v>0.17098509686924501</v>
      </c>
      <c r="AJ359" s="355">
        <f t="shared" si="378"/>
        <v>7.1458775971552175E-6</v>
      </c>
      <c r="AK359" s="359">
        <f t="shared" si="379"/>
        <v>341.31013818506472</v>
      </c>
      <c r="AL359" s="355">
        <f t="shared" si="380"/>
        <v>1.4310138185064716</v>
      </c>
      <c r="AM359" s="335">
        <f t="shared" si="381"/>
        <v>-24.050527591597337</v>
      </c>
      <c r="AN359" s="351">
        <f t="shared" si="351"/>
        <v>-2.8347240481373044</v>
      </c>
      <c r="AQ359" s="266">
        <f t="shared" si="352"/>
        <v>23.770023431019126</v>
      </c>
      <c r="AR359" s="283">
        <f t="shared" si="353"/>
        <v>13.73797224744758</v>
      </c>
      <c r="BL359" s="258">
        <v>0.70115882158279419</v>
      </c>
      <c r="BM359" s="260">
        <v>7.5659775733947754</v>
      </c>
      <c r="BN359">
        <v>1.6675490140914917</v>
      </c>
      <c r="BO359" s="258">
        <v>1.7057731151580811</v>
      </c>
      <c r="BP359" s="258">
        <v>133.53694152832031</v>
      </c>
      <c r="BQ359" s="260">
        <v>43.166152954101563</v>
      </c>
      <c r="BR359" s="258">
        <v>18.267423629760742</v>
      </c>
      <c r="BT359" s="258">
        <v>30.783672332763672</v>
      </c>
      <c r="BU359" s="258">
        <v>35.197475433349609</v>
      </c>
      <c r="BV359" s="258">
        <v>3.3491721153259277</v>
      </c>
      <c r="BW359" s="258">
        <v>134.38111877441406</v>
      </c>
      <c r="BX359" s="258">
        <v>35.492729187011719</v>
      </c>
      <c r="BY359" s="258">
        <v>32.654308319091797</v>
      </c>
      <c r="BZ359" s="258">
        <v>3.5501029491424561</v>
      </c>
      <c r="CA359" s="258">
        <v>323.28781127929687</v>
      </c>
      <c r="CC359" s="283">
        <f t="shared" si="354"/>
        <v>15.434805870056152</v>
      </c>
      <c r="CD359" s="283">
        <f t="shared" si="355"/>
        <v>73.34503173828125</v>
      </c>
      <c r="CF359" s="283">
        <f t="shared" si="382"/>
        <v>23.770023431019126</v>
      </c>
      <c r="CG359" s="272">
        <f t="shared" si="356"/>
        <v>24.172125912709298</v>
      </c>
      <c r="CH359" s="283">
        <f t="shared" si="383"/>
        <v>16.166138516011276</v>
      </c>
      <c r="CI359" s="272">
        <f t="shared" si="357"/>
        <v>75.818573671535518</v>
      </c>
      <c r="CJ359" s="283">
        <f t="shared" si="384"/>
        <v>0.14291464443129148</v>
      </c>
      <c r="CK359" s="283">
        <f t="shared" si="385"/>
        <v>16.001325901224362</v>
      </c>
      <c r="CL359" s="283">
        <f t="shared" si="386"/>
        <v>2.3025212098197061</v>
      </c>
      <c r="CM359" s="283">
        <f t="shared" si="387"/>
        <v>21.797862483632962</v>
      </c>
      <c r="CN359" s="283">
        <f t="shared" si="388"/>
        <v>2.3025212098197061</v>
      </c>
      <c r="CO359" s="283">
        <f t="shared" si="358"/>
        <v>231.31732495676783</v>
      </c>
      <c r="CP359" s="268">
        <f t="shared" si="359"/>
        <v>327</v>
      </c>
      <c r="CQ359" s="283">
        <f t="shared" si="389"/>
        <v>55.831732495676782</v>
      </c>
      <c r="CR359" s="283">
        <f t="shared" si="390"/>
        <v>26.816467629743464</v>
      </c>
      <c r="CS359" s="283">
        <f t="shared" si="391"/>
        <v>1.7165132429240482</v>
      </c>
      <c r="CT359" s="283">
        <f t="shared" si="392"/>
        <v>206.61498546972575</v>
      </c>
      <c r="CU359" s="283">
        <f t="shared" si="360"/>
        <v>24.702339487042082</v>
      </c>
      <c r="CV359" s="283">
        <f t="shared" si="393"/>
        <v>35.170233948704208</v>
      </c>
      <c r="CW359" s="283">
        <f t="shared" si="394"/>
        <v>16.130626935928476</v>
      </c>
      <c r="CX359" s="283">
        <f t="shared" si="395"/>
        <v>1.0709384542363067</v>
      </c>
      <c r="CZ359" s="283">
        <f t="shared" si="361"/>
        <v>10176</v>
      </c>
      <c r="DA359" s="283">
        <f t="shared" si="362"/>
        <v>9.7515588829447381E+21</v>
      </c>
      <c r="DB359" s="283">
        <f t="shared" si="363"/>
        <v>9.6875707630578324E+21</v>
      </c>
      <c r="DC359" s="286">
        <f t="shared" si="396"/>
        <v>9.5828998456611034E+17</v>
      </c>
      <c r="DD359" s="286">
        <f t="shared" si="364"/>
        <v>9.5200184385395366E+17</v>
      </c>
      <c r="DE359" s="282">
        <f t="shared" si="397"/>
        <v>5.7065034398942594E-5</v>
      </c>
      <c r="DF359" s="282">
        <f t="shared" si="365"/>
        <v>5.2601724758956714E-5</v>
      </c>
      <c r="DG359" s="283">
        <f t="shared" si="398"/>
        <v>42.669414586983557</v>
      </c>
      <c r="DH359" s="283">
        <f t="shared" si="399"/>
        <v>7.761030600744685E-5</v>
      </c>
      <c r="DL359" s="258">
        <v>32.730968475341797</v>
      </c>
      <c r="DM359" s="258">
        <v>13.529665946960449</v>
      </c>
      <c r="DN359" s="258">
        <v>7072</v>
      </c>
      <c r="DO359" s="258">
        <v>1.831270814817365E+22</v>
      </c>
      <c r="DP359" s="258">
        <v>8.6666431926100243E+21</v>
      </c>
    </row>
    <row r="360" spans="3:120" x14ac:dyDescent="0.25">
      <c r="C360" s="50">
        <f t="shared" si="366"/>
        <v>328</v>
      </c>
      <c r="D360" s="51">
        <v>5.3208476274812124</v>
      </c>
      <c r="E360" s="260">
        <f t="shared" si="367"/>
        <v>14.519616445205177</v>
      </c>
      <c r="F360" s="265">
        <f t="shared" si="368"/>
        <v>11.711286369857874</v>
      </c>
      <c r="G360" s="265">
        <f t="shared" si="369"/>
        <v>-1.5494723732361514E-2</v>
      </c>
      <c r="H360" s="50">
        <v>15.360097885131836</v>
      </c>
      <c r="I360" s="216">
        <v>73.141578674316406</v>
      </c>
      <c r="J360" s="50">
        <v>11456</v>
      </c>
      <c r="K360" s="46">
        <v>6</v>
      </c>
      <c r="L360" s="46">
        <v>1.0927556761947296E+22</v>
      </c>
      <c r="M360" s="46">
        <v>1.0850309842444185E+22</v>
      </c>
      <c r="N360" s="46">
        <v>179</v>
      </c>
      <c r="O360" s="46">
        <v>64</v>
      </c>
      <c r="P360" s="46">
        <v>0.24897759873039127</v>
      </c>
      <c r="Q360" s="46">
        <v>0.42135140084233658</v>
      </c>
      <c r="R360" s="46">
        <v>0.38820934468971224</v>
      </c>
      <c r="S360" s="51"/>
      <c r="T360" s="315">
        <f t="shared" si="370"/>
        <v>59.421052765075544</v>
      </c>
      <c r="U360" s="315">
        <f t="shared" si="400"/>
        <v>-2.8571758692095273E-3</v>
      </c>
      <c r="V360" s="350">
        <f t="shared" si="371"/>
        <v>3.6222299629072289E-6</v>
      </c>
      <c r="W360" s="350">
        <f t="shared" si="348"/>
        <v>6.1299959386978671E-6</v>
      </c>
      <c r="X360" s="350">
        <f t="shared" si="372"/>
        <v>7.1202106789501143E-6</v>
      </c>
      <c r="Y360" s="360">
        <f t="shared" si="373"/>
        <v>59.032843420385831</v>
      </c>
      <c r="Z360" s="350">
        <f t="shared" si="374"/>
        <v>3.6636804801459202E-6</v>
      </c>
      <c r="AA360" s="350">
        <f t="shared" si="375"/>
        <v>6.1053128873165062E-6</v>
      </c>
      <c r="AB360" s="350">
        <f t="shared" si="376"/>
        <v>3.6636804801459202E-6</v>
      </c>
      <c r="AC360" s="350">
        <f t="shared" si="377"/>
        <v>6.1053128873165062E-6</v>
      </c>
      <c r="AD360" s="354">
        <f t="shared" si="349"/>
        <v>59.032843420385838</v>
      </c>
      <c r="AE360" s="354" t="str">
        <f t="shared" si="350"/>
        <v/>
      </c>
      <c r="AF360" s="354" t="str">
        <f t="shared" si="350"/>
        <v/>
      </c>
      <c r="AG360" s="354">
        <f t="shared" si="350"/>
        <v>59.032843420385838</v>
      </c>
      <c r="AH360" s="354" t="str">
        <f t="shared" si="350"/>
        <v/>
      </c>
      <c r="AI360" s="348">
        <f t="shared" si="401"/>
        <v>-0.11109361543209673</v>
      </c>
      <c r="AJ360" s="355">
        <f t="shared" si="378"/>
        <v>7.1202106789501143E-6</v>
      </c>
      <c r="AK360" s="359">
        <f t="shared" si="379"/>
        <v>337.53657809765969</v>
      </c>
      <c r="AL360" s="355">
        <f t="shared" si="380"/>
        <v>0.95365780976596848</v>
      </c>
      <c r="AM360" s="335">
        <f t="shared" si="381"/>
        <v>-24.081782166097916</v>
      </c>
      <c r="AN360" s="351">
        <f t="shared" si="351"/>
        <v>-2.8659786226378872</v>
      </c>
      <c r="AQ360" s="266">
        <f t="shared" si="352"/>
        <v>23.727879666562419</v>
      </c>
      <c r="AR360" s="283">
        <f t="shared" si="353"/>
        <v>13.196998115296161</v>
      </c>
      <c r="BL360" s="258">
        <v>0.93984454870223999</v>
      </c>
      <c r="BM360" s="260">
        <v>6.6673917770385742</v>
      </c>
      <c r="BN360">
        <v>1.0709859132766724</v>
      </c>
      <c r="BO360" s="258">
        <v>0.61894869804382324</v>
      </c>
      <c r="BP360" s="258">
        <v>131.85430908203125</v>
      </c>
      <c r="BQ360" s="260">
        <v>41.312614440917969</v>
      </c>
      <c r="BR360" s="258">
        <v>17.393913269042969</v>
      </c>
      <c r="BT360" s="258">
        <v>30.668436050415039</v>
      </c>
      <c r="BU360" s="258">
        <v>35.706111907958984</v>
      </c>
      <c r="BV360" s="258">
        <v>3.3649194240570068</v>
      </c>
      <c r="BW360" s="258">
        <v>141.4002685546875</v>
      </c>
      <c r="BX360" s="258">
        <v>35.385307312011719</v>
      </c>
      <c r="BY360" s="258">
        <v>32.247398376464844</v>
      </c>
      <c r="BZ360" s="258">
        <v>3.534233570098877</v>
      </c>
      <c r="CA360" s="258">
        <v>322.1688232421875</v>
      </c>
      <c r="CC360" s="283">
        <f t="shared" si="354"/>
        <v>15.360097885131836</v>
      </c>
      <c r="CD360" s="283">
        <f t="shared" si="355"/>
        <v>73.141578674316406</v>
      </c>
      <c r="CF360" s="283">
        <f t="shared" si="382"/>
        <v>23.727879666562419</v>
      </c>
      <c r="CG360" s="272">
        <f t="shared" si="356"/>
        <v>24.146779638053076</v>
      </c>
      <c r="CH360" s="283">
        <f t="shared" si="383"/>
        <v>16.119032907050503</v>
      </c>
      <c r="CI360" s="272">
        <f t="shared" si="357"/>
        <v>76.102261122998215</v>
      </c>
      <c r="CJ360" s="283">
        <f t="shared" si="384"/>
        <v>0.14344938267934998</v>
      </c>
      <c r="CK360" s="283">
        <f t="shared" si="385"/>
        <v>15.953470591022178</v>
      </c>
      <c r="CL360" s="283">
        <f t="shared" si="386"/>
        <v>2.3043432817111813</v>
      </c>
      <c r="CM360" s="283">
        <f t="shared" si="387"/>
        <v>21.750007173430777</v>
      </c>
      <c r="CN360" s="283">
        <f t="shared" si="388"/>
        <v>2.3043432817111813</v>
      </c>
      <c r="CO360" s="283">
        <f t="shared" si="358"/>
        <v>231.97618131306899</v>
      </c>
      <c r="CP360" s="268">
        <f t="shared" si="359"/>
        <v>328</v>
      </c>
      <c r="CQ360" s="283">
        <f t="shared" si="389"/>
        <v>55.997618131306901</v>
      </c>
      <c r="CR360" s="283">
        <f t="shared" si="390"/>
        <v>26.79766487032413</v>
      </c>
      <c r="CS360" s="283">
        <f t="shared" si="391"/>
        <v>1.7215295117078784</v>
      </c>
      <c r="CT360" s="283">
        <f t="shared" si="392"/>
        <v>207.43993362267884</v>
      </c>
      <c r="CU360" s="283">
        <f t="shared" si="360"/>
        <v>24.536247690390212</v>
      </c>
      <c r="CV360" s="283">
        <f t="shared" si="393"/>
        <v>35.253624769039021</v>
      </c>
      <c r="CW360" s="283">
        <f t="shared" si="394"/>
        <v>16.083456755328712</v>
      </c>
      <c r="CX360" s="283">
        <f t="shared" si="395"/>
        <v>1.0703460459347964</v>
      </c>
      <c r="CZ360" s="283">
        <f t="shared" si="361"/>
        <v>11456</v>
      </c>
      <c r="DA360" s="283">
        <f t="shared" si="362"/>
        <v>1.0927556761947296E+22</v>
      </c>
      <c r="DB360" s="283">
        <f t="shared" si="363"/>
        <v>1.0850309842444185E+22</v>
      </c>
      <c r="DC360" s="286">
        <f t="shared" si="396"/>
        <v>9.5387192405266202E+17</v>
      </c>
      <c r="DD360" s="286">
        <f t="shared" si="364"/>
        <v>9.4712900161000218E+17</v>
      </c>
      <c r="DE360" s="282">
        <f t="shared" si="397"/>
        <v>5.6828695545301393E-5</v>
      </c>
      <c r="DF360" s="282">
        <f t="shared" si="365"/>
        <v>5.2341057901541701E-5</v>
      </c>
      <c r="DG360" s="283">
        <f t="shared" si="398"/>
        <v>42.64606946210295</v>
      </c>
      <c r="DH360" s="283">
        <f t="shared" si="399"/>
        <v>7.7259866552001623E-5</v>
      </c>
      <c r="DL360" s="258">
        <v>32.668468475341797</v>
      </c>
      <c r="DM360" s="258">
        <v>13.631392478942871</v>
      </c>
      <c r="DN360" s="258">
        <v>7072</v>
      </c>
      <c r="DO360" s="258">
        <v>1.8268319992936789E+22</v>
      </c>
      <c r="DP360" s="258">
        <v>8.6554020364136764E+21</v>
      </c>
    </row>
    <row r="361" spans="3:120" x14ac:dyDescent="0.25">
      <c r="C361" s="50">
        <f t="shared" si="366"/>
        <v>329</v>
      </c>
      <c r="D361" s="51">
        <v>6.6526151807419218</v>
      </c>
      <c r="E361" s="260">
        <f t="shared" si="367"/>
        <v>16.459848049820206</v>
      </c>
      <c r="F361" s="265">
        <f t="shared" si="368"/>
        <v>11.695712041054072</v>
      </c>
      <c r="G361" s="265">
        <f t="shared" si="369"/>
        <v>-1.565328662641665E-2</v>
      </c>
      <c r="H361" s="50">
        <v>15.30736255645752</v>
      </c>
      <c r="I361" s="216">
        <v>77.515830993652344</v>
      </c>
      <c r="J361" s="50">
        <v>11008</v>
      </c>
      <c r="K361" s="46">
        <v>6</v>
      </c>
      <c r="L361" s="46">
        <v>1.029171084991797E+22</v>
      </c>
      <c r="M361" s="46">
        <v>1.0383945977682878E+22</v>
      </c>
      <c r="N361" s="46">
        <v>172</v>
      </c>
      <c r="O361" s="46">
        <v>64</v>
      </c>
      <c r="P361" s="46">
        <v>0.23310748947079291</v>
      </c>
      <c r="Q361" s="46">
        <v>0.40157480314960631</v>
      </c>
      <c r="R361" s="46">
        <v>0.35339530861316881</v>
      </c>
      <c r="S361" s="51"/>
      <c r="T361" s="315">
        <f t="shared" si="370"/>
        <v>59.865548159395523</v>
      </c>
      <c r="U361" s="315">
        <f t="shared" si="400"/>
        <v>0.4444953943199792</v>
      </c>
      <c r="V361" s="350">
        <f t="shared" si="371"/>
        <v>3.5293648478499409E-6</v>
      </c>
      <c r="W361" s="350">
        <f t="shared" si="348"/>
        <v>6.0800448635780992E-6</v>
      </c>
      <c r="X361" s="350">
        <f t="shared" si="372"/>
        <v>7.0301750883147476E-6</v>
      </c>
      <c r="Y361" s="360">
        <f t="shared" si="373"/>
        <v>59.512152850782357</v>
      </c>
      <c r="Z361" s="350">
        <f t="shared" si="374"/>
        <v>3.5667986560637139E-6</v>
      </c>
      <c r="AA361" s="350">
        <f t="shared" si="375"/>
        <v>6.0581605392613486E-6</v>
      </c>
      <c r="AB361" s="350">
        <f t="shared" si="376"/>
        <v>3.5667986560637139E-6</v>
      </c>
      <c r="AC361" s="350">
        <f t="shared" si="377"/>
        <v>6.0581605392613486E-6</v>
      </c>
      <c r="AD361" s="354">
        <f t="shared" si="349"/>
        <v>59.512152850782357</v>
      </c>
      <c r="AE361" s="354" t="str">
        <f t="shared" si="350"/>
        <v/>
      </c>
      <c r="AF361" s="354" t="str">
        <f t="shared" si="350"/>
        <v/>
      </c>
      <c r="AG361" s="354">
        <f t="shared" si="350"/>
        <v>59.512152850782357</v>
      </c>
      <c r="AH361" s="354" t="str">
        <f t="shared" si="350"/>
        <v/>
      </c>
      <c r="AI361" s="348">
        <f t="shared" si="401"/>
        <v>0.47930943039651908</v>
      </c>
      <c r="AJ361" s="355">
        <f t="shared" si="378"/>
        <v>7.0301750883147476E-6</v>
      </c>
      <c r="AK361" s="359">
        <f t="shared" si="379"/>
        <v>353.81746812924416</v>
      </c>
      <c r="AL361" s="355">
        <f t="shared" si="380"/>
        <v>2.481746812924416</v>
      </c>
      <c r="AM361" s="335">
        <f t="shared" si="381"/>
        <v>-24.192316220849456</v>
      </c>
      <c r="AN361" s="351">
        <f t="shared" si="351"/>
        <v>-2.976512677389425</v>
      </c>
      <c r="AQ361" s="266">
        <f t="shared" si="352"/>
        <v>23.6980073726208</v>
      </c>
      <c r="AR361" s="283">
        <f t="shared" si="353"/>
        <v>17.233729366445523</v>
      </c>
      <c r="BL361" s="258">
        <v>0.57864105701446533</v>
      </c>
      <c r="BM361" s="260">
        <v>18.86076545715332</v>
      </c>
      <c r="BN361">
        <v>1.7011719942092896</v>
      </c>
      <c r="BO361" s="258">
        <v>2.1559877395629883</v>
      </c>
      <c r="BP361" s="258">
        <v>128.48355102539062</v>
      </c>
      <c r="BQ361" s="260">
        <v>37.755298614501953</v>
      </c>
      <c r="BR361" s="258">
        <v>18.432598114013672</v>
      </c>
      <c r="BT361" s="258">
        <v>30.477027893066406</v>
      </c>
      <c r="BU361" s="258">
        <v>35.807838439941406</v>
      </c>
      <c r="BV361" s="258">
        <v>3.3412375450134277</v>
      </c>
      <c r="BW361" s="258">
        <v>145.36761474609375</v>
      </c>
      <c r="BX361" s="258">
        <v>35.293506622314453</v>
      </c>
      <c r="BY361" s="258">
        <v>31.942218780517578</v>
      </c>
      <c r="BZ361" s="258">
        <v>3.5452201366424561</v>
      </c>
      <c r="CA361" s="258">
        <v>319.42218017578125</v>
      </c>
      <c r="CC361" s="283">
        <f t="shared" si="354"/>
        <v>15.30736255645752</v>
      </c>
      <c r="CD361" s="283">
        <f t="shared" si="355"/>
        <v>77.515830993652344</v>
      </c>
      <c r="CF361" s="283">
        <f t="shared" si="382"/>
        <v>23.6980073726208</v>
      </c>
      <c r="CG361" s="272">
        <f t="shared" si="356"/>
        <v>24.121227209445784</v>
      </c>
      <c r="CH361" s="283">
        <f t="shared" si="383"/>
        <v>16.071683101004897</v>
      </c>
      <c r="CI361" s="272">
        <f t="shared" si="357"/>
        <v>76.384681806034934</v>
      </c>
      <c r="CJ361" s="283">
        <f t="shared" si="384"/>
        <v>0.14398173312517998</v>
      </c>
      <c r="CK361" s="283">
        <f t="shared" si="385"/>
        <v>15.905381757226481</v>
      </c>
      <c r="CL361" s="283">
        <f t="shared" si="386"/>
        <v>2.3060418157556128</v>
      </c>
      <c r="CM361" s="283">
        <f t="shared" si="387"/>
        <v>21.701918339635078</v>
      </c>
      <c r="CN361" s="283">
        <f t="shared" si="388"/>
        <v>2.3060418157556128</v>
      </c>
      <c r="CO361" s="283">
        <f t="shared" si="358"/>
        <v>232.61837903521382</v>
      </c>
      <c r="CP361" s="268">
        <f t="shared" si="359"/>
        <v>329</v>
      </c>
      <c r="CQ361" s="283">
        <f t="shared" si="389"/>
        <v>56.161837903521381</v>
      </c>
      <c r="CR361" s="283">
        <f t="shared" si="390"/>
        <v>26.77872455830682</v>
      </c>
      <c r="CS361" s="283">
        <f t="shared" si="391"/>
        <v>1.7266014191097894</v>
      </c>
      <c r="CT361" s="283">
        <f t="shared" si="392"/>
        <v>208.25554304755963</v>
      </c>
      <c r="CU361" s="283">
        <f t="shared" si="360"/>
        <v>24.362835987654194</v>
      </c>
      <c r="CV361" s="283">
        <f t="shared" si="393"/>
        <v>35.336283598765419</v>
      </c>
      <c r="CW361" s="283">
        <f t="shared" si="394"/>
        <v>16.036044981073335</v>
      </c>
      <c r="CX361" s="283">
        <f t="shared" si="395"/>
        <v>1.0697004553233929</v>
      </c>
      <c r="CZ361" s="283">
        <f t="shared" si="361"/>
        <v>11008</v>
      </c>
      <c r="DA361" s="283">
        <f t="shared" si="362"/>
        <v>1.029171084991797E+22</v>
      </c>
      <c r="DB361" s="283">
        <f t="shared" si="363"/>
        <v>1.0383945977682878E+22</v>
      </c>
      <c r="DC361" s="286">
        <f t="shared" si="396"/>
        <v>9.3493012808121088E+17</v>
      </c>
      <c r="DD361" s="286">
        <f t="shared" si="364"/>
        <v>9.4330904593776141E+17</v>
      </c>
      <c r="DE361" s="282">
        <f t="shared" si="397"/>
        <v>5.5815426865035127E-5</v>
      </c>
      <c r="DF361" s="282">
        <f t="shared" si="365"/>
        <v>5.2136713949757993E-5</v>
      </c>
      <c r="DG361" s="283">
        <f t="shared" si="398"/>
        <v>43.048272213540073</v>
      </c>
      <c r="DH361" s="283">
        <f t="shared" si="399"/>
        <v>7.6377999565352422E-5</v>
      </c>
      <c r="DL361" s="258">
        <v>32.533699035644531</v>
      </c>
      <c r="DM361" s="258">
        <v>14.038300514221191</v>
      </c>
      <c r="DN361" s="258">
        <v>7136</v>
      </c>
      <c r="DO361" s="258">
        <v>1.7695309261697307E+22</v>
      </c>
      <c r="DP361" s="258">
        <v>8.7023843046189255E+21</v>
      </c>
    </row>
    <row r="362" spans="3:120" x14ac:dyDescent="0.25">
      <c r="C362" s="50">
        <f t="shared" si="366"/>
        <v>330</v>
      </c>
      <c r="D362" s="51">
        <v>1.3295842135144125</v>
      </c>
      <c r="E362" s="260">
        <f t="shared" si="367"/>
        <v>2.4743169996749552</v>
      </c>
      <c r="F362" s="265">
        <f t="shared" si="368"/>
        <v>11.679981105038761</v>
      </c>
      <c r="G362" s="265">
        <f t="shared" si="369"/>
        <v>-1.5807924241194503E-2</v>
      </c>
      <c r="H362" s="50">
        <v>15.266345977783203</v>
      </c>
      <c r="I362" s="216">
        <v>71.615676879882813</v>
      </c>
      <c r="J362" s="50">
        <v>11008</v>
      </c>
      <c r="K362" s="46">
        <v>6</v>
      </c>
      <c r="L362" s="46">
        <v>1.0468687001316886E+22</v>
      </c>
      <c r="M362" s="46">
        <v>1.0330334309669526E+22</v>
      </c>
      <c r="N362" s="46">
        <v>172</v>
      </c>
      <c r="O362" s="46">
        <v>64</v>
      </c>
      <c r="P362" s="46">
        <v>0.23902826100225844</v>
      </c>
      <c r="Q362" s="46">
        <v>0.40133064762253556</v>
      </c>
      <c r="R362" s="46">
        <v>0.35339530861316881</v>
      </c>
      <c r="S362" s="51"/>
      <c r="T362" s="315">
        <f t="shared" si="370"/>
        <v>59.222422317149444</v>
      </c>
      <c r="U362" s="315">
        <f t="shared" si="400"/>
        <v>-0.64312584224607861</v>
      </c>
      <c r="V362" s="350">
        <f t="shared" si="371"/>
        <v>3.6190083121708216E-6</v>
      </c>
      <c r="W362" s="350">
        <f t="shared" si="348"/>
        <v>6.0763482258741453E-6</v>
      </c>
      <c r="X362" s="350">
        <f t="shared" si="372"/>
        <v>7.0724273715355583E-6</v>
      </c>
      <c r="Y362" s="360">
        <f t="shared" si="373"/>
        <v>58.869027008536278</v>
      </c>
      <c r="Z362" s="350">
        <f t="shared" si="374"/>
        <v>3.6564176148404418E-6</v>
      </c>
      <c r="AA362" s="350">
        <f t="shared" si="375"/>
        <v>6.0539110624066735E-6</v>
      </c>
      <c r="AB362" s="350">
        <f t="shared" si="376"/>
        <v>3.6564176148404418E-6</v>
      </c>
      <c r="AC362" s="350">
        <f t="shared" si="377"/>
        <v>6.0539110624066735E-6</v>
      </c>
      <c r="AD362" s="354">
        <f t="shared" si="349"/>
        <v>58.869027008536271</v>
      </c>
      <c r="AE362" s="354" t="str">
        <f t="shared" si="350"/>
        <v/>
      </c>
      <c r="AF362" s="354" t="str">
        <f t="shared" si="350"/>
        <v/>
      </c>
      <c r="AG362" s="354">
        <f t="shared" si="350"/>
        <v>58.869027008536271</v>
      </c>
      <c r="AH362" s="354" t="str">
        <f t="shared" si="350"/>
        <v/>
      </c>
      <c r="AI362" s="348">
        <f t="shared" si="401"/>
        <v>-0.64312584224608571</v>
      </c>
      <c r="AJ362" s="355">
        <f t="shared" si="378"/>
        <v>7.0724273715355583E-6</v>
      </c>
      <c r="AK362" s="359">
        <f t="shared" si="379"/>
        <v>331.97216225780221</v>
      </c>
      <c r="AL362" s="355">
        <f t="shared" si="380"/>
        <v>0.19721622578022108</v>
      </c>
      <c r="AM362" s="335">
        <f t="shared" si="381"/>
        <v>-24.140269122709803</v>
      </c>
      <c r="AN362" s="351">
        <f t="shared" si="351"/>
        <v>-2.9244655792497705</v>
      </c>
      <c r="AQ362" s="266">
        <f t="shared" si="352"/>
        <v>23.674702009515627</v>
      </c>
      <c r="AR362" s="283">
        <f t="shared" si="353"/>
        <v>10.996054184489417</v>
      </c>
      <c r="BL362" s="258">
        <v>0.58583706617355347</v>
      </c>
      <c r="BM362" s="260">
        <v>19.986318588256836</v>
      </c>
      <c r="BN362">
        <v>1.8882324695587158</v>
      </c>
      <c r="BO362" s="258">
        <v>0.67592692375183105</v>
      </c>
      <c r="BP362" s="258">
        <v>125.93653106689453</v>
      </c>
      <c r="BQ362" s="260">
        <v>42.581809997558594</v>
      </c>
      <c r="BR362" s="258">
        <v>17.84086799621582</v>
      </c>
      <c r="BT362" s="258">
        <v>30.342260360717773</v>
      </c>
      <c r="BU362" s="258">
        <v>35.197475433349609</v>
      </c>
      <c r="BV362" s="258">
        <v>3.3213398456573486</v>
      </c>
      <c r="BW362" s="258">
        <v>142.31581115722656</v>
      </c>
      <c r="BX362" s="258">
        <v>35.221240997314453</v>
      </c>
      <c r="BY362" s="258">
        <v>32.145671844482422</v>
      </c>
      <c r="BZ362" s="258">
        <v>3.5576715469360352</v>
      </c>
      <c r="CA362" s="258">
        <v>317.1842041015625</v>
      </c>
      <c r="CC362" s="283">
        <f t="shared" si="354"/>
        <v>15.266345977783203</v>
      </c>
      <c r="CD362" s="283">
        <f t="shared" si="355"/>
        <v>71.615676879882813</v>
      </c>
      <c r="CF362" s="283">
        <f t="shared" si="382"/>
        <v>23.674702009515627</v>
      </c>
      <c r="CG362" s="272">
        <f t="shared" si="356"/>
        <v>24.095473252720851</v>
      </c>
      <c r="CH362" s="283">
        <f t="shared" si="383"/>
        <v>16.024100593444597</v>
      </c>
      <c r="CI362" s="272">
        <f t="shared" si="357"/>
        <v>76.665841748916392</v>
      </c>
      <c r="CJ362" s="283">
        <f t="shared" si="384"/>
        <v>0.14451170713180403</v>
      </c>
      <c r="CK362" s="283">
        <f t="shared" si="385"/>
        <v>15.857070857571591</v>
      </c>
      <c r="CL362" s="283">
        <f t="shared" si="386"/>
        <v>2.3076186094728182</v>
      </c>
      <c r="CM362" s="283">
        <f t="shared" si="387"/>
        <v>21.653607439980192</v>
      </c>
      <c r="CN362" s="283">
        <f t="shared" si="388"/>
        <v>2.3076186094728182</v>
      </c>
      <c r="CO362" s="283">
        <f t="shared" si="358"/>
        <v>233.2440036083492</v>
      </c>
      <c r="CP362" s="268">
        <f t="shared" si="359"/>
        <v>330</v>
      </c>
      <c r="CQ362" s="283">
        <f t="shared" si="389"/>
        <v>56.324400360834922</v>
      </c>
      <c r="CR362" s="283">
        <f t="shared" si="390"/>
        <v>26.75965047073856</v>
      </c>
      <c r="CS362" s="283">
        <f t="shared" si="391"/>
        <v>1.7317284478999124</v>
      </c>
      <c r="CT362" s="283">
        <f t="shared" si="392"/>
        <v>209.06188804575754</v>
      </c>
      <c r="CU362" s="283">
        <f t="shared" si="360"/>
        <v>24.182115562591662</v>
      </c>
      <c r="CV362" s="283">
        <f t="shared" si="393"/>
        <v>35.418211556259166</v>
      </c>
      <c r="CW362" s="283">
        <f t="shared" si="394"/>
        <v>15.988403089230648</v>
      </c>
      <c r="CX362" s="283">
        <f t="shared" si="395"/>
        <v>1.0690025655307738</v>
      </c>
      <c r="CZ362" s="283">
        <f t="shared" si="361"/>
        <v>11008</v>
      </c>
      <c r="DA362" s="283">
        <f t="shared" si="362"/>
        <v>1.0468687001316886E+22</v>
      </c>
      <c r="DB362" s="283">
        <f t="shared" si="363"/>
        <v>1.0330334309669526E+22</v>
      </c>
      <c r="DC362" s="286">
        <f t="shared" si="396"/>
        <v>9.5100717671846707E+17</v>
      </c>
      <c r="DD362" s="286">
        <f t="shared" si="364"/>
        <v>9.384387999336416E+17</v>
      </c>
      <c r="DE362" s="282">
        <f t="shared" si="397"/>
        <v>5.6675449319072843E-5</v>
      </c>
      <c r="DF362" s="282">
        <f t="shared" si="365"/>
        <v>5.1876185975082085E-5</v>
      </c>
      <c r="DG362" s="283">
        <f t="shared" si="398"/>
        <v>42.468498942475996</v>
      </c>
      <c r="DH362" s="283">
        <f t="shared" si="399"/>
        <v>7.6832579202055281E-5</v>
      </c>
      <c r="DL362" s="258">
        <v>32.424324035644531</v>
      </c>
      <c r="DM362" s="258">
        <v>13.834846496582031</v>
      </c>
      <c r="DN362" s="258">
        <v>6880</v>
      </c>
      <c r="DO362" s="258">
        <v>1.7638238776392772E+22</v>
      </c>
      <c r="DP362" s="258">
        <v>8.3645731491799556E+21</v>
      </c>
    </row>
    <row r="363" spans="3:120" x14ac:dyDescent="0.25">
      <c r="C363" s="50">
        <f t="shared" si="366"/>
        <v>331</v>
      </c>
      <c r="D363" s="51">
        <v>3.8503504340017516</v>
      </c>
      <c r="E363" s="260">
        <f t="shared" si="367"/>
        <v>11.710005159662359</v>
      </c>
      <c r="F363" s="265">
        <f t="shared" si="368"/>
        <v>11.664097528723067</v>
      </c>
      <c r="G363" s="265">
        <f t="shared" si="369"/>
        <v>-1.5958553424244591E-2</v>
      </c>
      <c r="H363" s="50">
        <v>15.082749366760254</v>
      </c>
      <c r="I363" s="216">
        <v>78.227920532226562</v>
      </c>
      <c r="J363" s="50">
        <v>11712</v>
      </c>
      <c r="K363" s="46">
        <v>6</v>
      </c>
      <c r="L363" s="46">
        <v>1.0954650830728237E+22</v>
      </c>
      <c r="M363" s="46">
        <v>1.1087238826890289E+22</v>
      </c>
      <c r="N363" s="46">
        <v>183</v>
      </c>
      <c r="O363" s="46">
        <v>64</v>
      </c>
      <c r="P363" s="46">
        <v>0.24793993774034059</v>
      </c>
      <c r="Q363" s="46">
        <v>0.42879814441799424</v>
      </c>
      <c r="R363" s="46">
        <v>0.40661930396531221</v>
      </c>
      <c r="S363" s="51"/>
      <c r="T363" s="315">
        <f t="shared" si="370"/>
        <v>59.962612640923709</v>
      </c>
      <c r="U363" s="315">
        <f t="shared" si="400"/>
        <v>0.74019032377426441</v>
      </c>
      <c r="V363" s="350">
        <f t="shared" si="371"/>
        <v>3.5282891868787083E-6</v>
      </c>
      <c r="W363" s="350">
        <f t="shared" si="348"/>
        <v>6.1019772372779239E-6</v>
      </c>
      <c r="X363" s="350">
        <f t="shared" si="372"/>
        <v>7.0486133948815163E-6</v>
      </c>
      <c r="Y363" s="360">
        <f t="shared" si="373"/>
        <v>59.555993336958394</v>
      </c>
      <c r="Z363" s="350">
        <f t="shared" si="374"/>
        <v>3.5715047628674263E-6</v>
      </c>
      <c r="AA363" s="350">
        <f t="shared" si="375"/>
        <v>6.0767840606128522E-6</v>
      </c>
      <c r="AB363" s="350">
        <f t="shared" si="376"/>
        <v>3.5715047628674263E-6</v>
      </c>
      <c r="AC363" s="350">
        <f t="shared" si="377"/>
        <v>6.0767840606128522E-6</v>
      </c>
      <c r="AD363" s="354">
        <f t="shared" si="349"/>
        <v>59.555993336958394</v>
      </c>
      <c r="AE363" s="354" t="str">
        <f t="shared" si="350"/>
        <v/>
      </c>
      <c r="AF363" s="354" t="str">
        <f t="shared" si="350"/>
        <v/>
      </c>
      <c r="AG363" s="354">
        <f t="shared" si="350"/>
        <v>59.555993336958394</v>
      </c>
      <c r="AH363" s="354" t="str">
        <f t="shared" si="350"/>
        <v/>
      </c>
      <c r="AI363" s="348">
        <f t="shared" si="401"/>
        <v>0.68696632842212324</v>
      </c>
      <c r="AJ363" s="355">
        <f t="shared" si="378"/>
        <v>7.0486133948815163E-6</v>
      </c>
      <c r="AK363" s="359">
        <f t="shared" si="379"/>
        <v>355.30661499158055</v>
      </c>
      <c r="AL363" s="355">
        <f t="shared" si="380"/>
        <v>2.4306614991580546</v>
      </c>
      <c r="AM363" s="335">
        <f t="shared" si="381"/>
        <v>-24.169565230917733</v>
      </c>
      <c r="AN363" s="351">
        <f t="shared" si="351"/>
        <v>-2.9537616874577011</v>
      </c>
      <c r="AQ363" s="266">
        <f t="shared" si="352"/>
        <v>23.569610286879971</v>
      </c>
      <c r="AR363" s="283">
        <f t="shared" si="353"/>
        <v>17.270776768646591</v>
      </c>
      <c r="BL363" s="258">
        <v>0.75622087717056274</v>
      </c>
      <c r="BM363" s="260">
        <v>19.075033187866211</v>
      </c>
      <c r="BN363">
        <v>3.0713443756103516</v>
      </c>
      <c r="BO363" s="258">
        <v>1.5208507776260376</v>
      </c>
      <c r="BP363" s="258">
        <v>123.18025207519531</v>
      </c>
      <c r="BQ363" s="260">
        <v>26.959007263183594</v>
      </c>
      <c r="BR363" s="258">
        <v>20.966854095458984</v>
      </c>
      <c r="BT363" s="258">
        <v>30.260227203369141</v>
      </c>
      <c r="BU363" s="258">
        <v>35.706111907958984</v>
      </c>
      <c r="BV363" s="258">
        <v>3.2963149547576904</v>
      </c>
      <c r="BW363" s="258">
        <v>138.14500427246094</v>
      </c>
      <c r="BX363" s="258">
        <v>35.111862182617187</v>
      </c>
      <c r="BY363" s="258">
        <v>32.654308319091797</v>
      </c>
      <c r="BZ363" s="258">
        <v>3.5674371719360352</v>
      </c>
      <c r="CA363" s="258">
        <v>321.35501098632812</v>
      </c>
      <c r="CC363" s="283">
        <f t="shared" si="354"/>
        <v>15.082749366760254</v>
      </c>
      <c r="CD363" s="283">
        <f t="shared" si="355"/>
        <v>78.227920532226562</v>
      </c>
      <c r="CF363" s="283">
        <f t="shared" si="382"/>
        <v>23.569610286879971</v>
      </c>
      <c r="CG363" s="272">
        <f t="shared" si="356"/>
        <v>24.069522492891274</v>
      </c>
      <c r="CH363" s="283">
        <f t="shared" si="383"/>
        <v>15.97629696891849</v>
      </c>
      <c r="CI363" s="272">
        <f t="shared" si="357"/>
        <v>76.94574701125029</v>
      </c>
      <c r="CJ363" s="283">
        <f t="shared" si="384"/>
        <v>0.14503931612131363</v>
      </c>
      <c r="CK363" s="283">
        <f t="shared" si="385"/>
        <v>15.80854943304174</v>
      </c>
      <c r="CL363" s="283">
        <f t="shared" si="386"/>
        <v>2.3090754994477281</v>
      </c>
      <c r="CM363" s="283">
        <f t="shared" si="387"/>
        <v>21.60508601545034</v>
      </c>
      <c r="CN363" s="283">
        <f t="shared" si="388"/>
        <v>2.3090754994477281</v>
      </c>
      <c r="CO363" s="283">
        <f t="shared" si="358"/>
        <v>233.85314406113162</v>
      </c>
      <c r="CP363" s="268">
        <f t="shared" si="359"/>
        <v>331</v>
      </c>
      <c r="CQ363" s="283">
        <f t="shared" si="389"/>
        <v>56.485314406113162</v>
      </c>
      <c r="CR363" s="283">
        <f t="shared" si="390"/>
        <v>26.740446450666013</v>
      </c>
      <c r="CS363" s="283">
        <f t="shared" si="391"/>
        <v>1.7369100551688332</v>
      </c>
      <c r="CT363" s="283">
        <f t="shared" si="392"/>
        <v>209.85904413509468</v>
      </c>
      <c r="CU363" s="283">
        <f t="shared" si="360"/>
        <v>23.994099926036938</v>
      </c>
      <c r="CV363" s="283">
        <f t="shared" si="393"/>
        <v>35.499409992603695</v>
      </c>
      <c r="CW363" s="283">
        <f t="shared" si="394"/>
        <v>15.940542643403409</v>
      </c>
      <c r="CX363" s="283">
        <f t="shared" si="395"/>
        <v>1.0682532812547816</v>
      </c>
      <c r="CZ363" s="283">
        <f t="shared" si="361"/>
        <v>11712</v>
      </c>
      <c r="DA363" s="283">
        <f t="shared" si="362"/>
        <v>1.0954650830728237E+22</v>
      </c>
      <c r="DB363" s="283">
        <f t="shared" si="363"/>
        <v>1.1087238826890289E+22</v>
      </c>
      <c r="DC363" s="286">
        <f t="shared" si="396"/>
        <v>9.3533562420835354E+17</v>
      </c>
      <c r="DD363" s="286">
        <f t="shared" si="364"/>
        <v>9.4665632060197146E+17</v>
      </c>
      <c r="DE363" s="282">
        <f t="shared" si="397"/>
        <v>5.5837118394509001E-5</v>
      </c>
      <c r="DF363" s="282">
        <f t="shared" si="365"/>
        <v>5.2315772397362686E-5</v>
      </c>
      <c r="DG363" s="283">
        <f t="shared" si="398"/>
        <v>43.135167594988197</v>
      </c>
      <c r="DH363" s="283">
        <f t="shared" si="399"/>
        <v>7.6516167129143841E-5</v>
      </c>
      <c r="DL363" s="258">
        <v>32.379402160644531</v>
      </c>
      <c r="DM363" s="258">
        <v>14.546934127807617</v>
      </c>
      <c r="DN363" s="258">
        <v>6880</v>
      </c>
      <c r="DO363" s="258">
        <v>1.7603650603480932E+22</v>
      </c>
      <c r="DP363" s="258">
        <v>8.3737966619564463E+21</v>
      </c>
    </row>
    <row r="364" spans="3:120" x14ac:dyDescent="0.25">
      <c r="C364" s="50">
        <f t="shared" si="366"/>
        <v>332</v>
      </c>
      <c r="D364" s="51">
        <v>3.760428453847759</v>
      </c>
      <c r="E364" s="260">
        <f t="shared" si="367"/>
        <v>11.504746603558329</v>
      </c>
      <c r="F364" s="265">
        <f t="shared" si="368"/>
        <v>11.648065361833996</v>
      </c>
      <c r="G364" s="265">
        <f t="shared" si="369"/>
        <v>-1.6105091699344841E-2</v>
      </c>
      <c r="H364" s="50">
        <v>15.176501274108887</v>
      </c>
      <c r="I364" s="216">
        <v>78.63482666015625</v>
      </c>
      <c r="J364" s="50">
        <v>11968</v>
      </c>
      <c r="K364" s="46">
        <v>6</v>
      </c>
      <c r="L364" s="46">
        <v>1.1163332807296337E+22</v>
      </c>
      <c r="M364" s="46">
        <v>1.1314944298559902E+22</v>
      </c>
      <c r="N364" s="46">
        <v>187</v>
      </c>
      <c r="O364" s="46">
        <v>64</v>
      </c>
      <c r="P364" s="46">
        <v>0.25257889275468476</v>
      </c>
      <c r="Q364" s="46">
        <v>0.43758774339254103</v>
      </c>
      <c r="R364" s="46">
        <v>0.4239501536952518</v>
      </c>
      <c r="S364" s="51"/>
      <c r="T364" s="315">
        <f t="shared" si="370"/>
        <v>60.006138835364823</v>
      </c>
      <c r="U364" s="315">
        <f t="shared" si="400"/>
        <v>4.352619444111383E-2</v>
      </c>
      <c r="V364" s="350">
        <f t="shared" si="371"/>
        <v>3.5174199637183149E-6</v>
      </c>
      <c r="W364" s="350">
        <f t="shared" si="348"/>
        <v>6.0938578346777665E-6</v>
      </c>
      <c r="X364" s="350">
        <f t="shared" si="372"/>
        <v>7.0361457141269998E-6</v>
      </c>
      <c r="Y364" s="360">
        <f t="shared" si="373"/>
        <v>59.582188681669571</v>
      </c>
      <c r="Z364" s="350">
        <f t="shared" si="374"/>
        <v>3.5624137042898552E-6</v>
      </c>
      <c r="AA364" s="350">
        <f t="shared" si="375"/>
        <v>6.0676647163398515E-6</v>
      </c>
      <c r="AB364" s="350">
        <f t="shared" si="376"/>
        <v>3.5624137042898552E-6</v>
      </c>
      <c r="AC364" s="350">
        <f t="shared" si="377"/>
        <v>6.0676647163398515E-6</v>
      </c>
      <c r="AD364" s="354">
        <f t="shared" si="349"/>
        <v>59.582188681669564</v>
      </c>
      <c r="AE364" s="354" t="str">
        <f t="shared" si="350"/>
        <v/>
      </c>
      <c r="AF364" s="354" t="str">
        <f t="shared" si="350"/>
        <v/>
      </c>
      <c r="AG364" s="354">
        <f t="shared" si="350"/>
        <v>59.582188681669564</v>
      </c>
      <c r="AH364" s="354" t="str">
        <f t="shared" si="350"/>
        <v/>
      </c>
      <c r="AI364" s="348">
        <f t="shared" si="401"/>
        <v>2.6195344711169355E-2</v>
      </c>
      <c r="AJ364" s="355">
        <f t="shared" si="378"/>
        <v>7.0361457141269998E-6</v>
      </c>
      <c r="AK364" s="359">
        <f t="shared" si="379"/>
        <v>356.19640246400559</v>
      </c>
      <c r="AL364" s="355">
        <f t="shared" si="380"/>
        <v>2.4196402464005589</v>
      </c>
      <c r="AM364" s="335">
        <f t="shared" si="381"/>
        <v>-24.184942551399104</v>
      </c>
      <c r="AN364" s="351">
        <f t="shared" si="351"/>
        <v>-2.9691390079390696</v>
      </c>
      <c r="AQ364" s="266">
        <f t="shared" si="352"/>
        <v>23.623433254006546</v>
      </c>
      <c r="AR364" s="283">
        <f t="shared" si="353"/>
        <v>17.340161828389704</v>
      </c>
      <c r="BL364" s="258">
        <v>0.48693990707397461</v>
      </c>
      <c r="BM364" s="260">
        <v>15.115262031555176</v>
      </c>
      <c r="BN364">
        <v>3.3206210136413574</v>
      </c>
      <c r="BO364" s="258">
        <v>1.6682338714599609</v>
      </c>
      <c r="BP364" s="258">
        <v>122.61063385009766</v>
      </c>
      <c r="BQ364" s="260">
        <v>27.714853286743164</v>
      </c>
      <c r="BR364" s="258">
        <v>10.138424873352051</v>
      </c>
      <c r="BT364" s="258">
        <v>30.162569046020508</v>
      </c>
      <c r="BU364" s="258">
        <v>35.400932312011719</v>
      </c>
      <c r="BV364" s="258">
        <v>3.3400168418884277</v>
      </c>
      <c r="BW364" s="258">
        <v>138.65364074707031</v>
      </c>
      <c r="BX364" s="258">
        <v>34.984909057617188</v>
      </c>
      <c r="BY364" s="258">
        <v>31.738765716552734</v>
      </c>
      <c r="BZ364" s="258">
        <v>3.526909351348877</v>
      </c>
      <c r="CA364" s="258">
        <v>322.88088989257812</v>
      </c>
      <c r="CC364" s="283">
        <f t="shared" si="354"/>
        <v>15.176501274108887</v>
      </c>
      <c r="CD364" s="283">
        <f t="shared" si="355"/>
        <v>78.63482666015625</v>
      </c>
      <c r="CF364" s="283">
        <f t="shared" si="382"/>
        <v>23.623433254006546</v>
      </c>
      <c r="CG364" s="272">
        <f t="shared" si="356"/>
        <v>24.043379753446871</v>
      </c>
      <c r="CH364" s="283">
        <f t="shared" si="383"/>
        <v>15.928283895432102</v>
      </c>
      <c r="CI364" s="272">
        <f t="shared" si="357"/>
        <v>77.224403683149234</v>
      </c>
      <c r="CJ364" s="283">
        <f t="shared" si="384"/>
        <v>0.14556457157330052</v>
      </c>
      <c r="CK364" s="283">
        <f t="shared" si="385"/>
        <v>15.759829102393335</v>
      </c>
      <c r="CL364" s="283">
        <f t="shared" si="386"/>
        <v>2.310414360420602</v>
      </c>
      <c r="CM364" s="283">
        <f t="shared" si="387"/>
        <v>21.556365684801932</v>
      </c>
      <c r="CN364" s="283">
        <f t="shared" si="388"/>
        <v>2.310414360420602</v>
      </c>
      <c r="CO364" s="283">
        <f t="shared" si="358"/>
        <v>234.44589299125482</v>
      </c>
      <c r="CP364" s="268">
        <f t="shared" si="359"/>
        <v>332</v>
      </c>
      <c r="CQ364" s="283">
        <f t="shared" si="389"/>
        <v>56.644589299125478</v>
      </c>
      <c r="CR364" s="283">
        <f t="shared" si="390"/>
        <v>26.721116406102745</v>
      </c>
      <c r="CS364" s="283">
        <f t="shared" si="391"/>
        <v>1.7421456719286514</v>
      </c>
      <c r="CT364" s="283">
        <f t="shared" si="392"/>
        <v>210.64708805696779</v>
      </c>
      <c r="CU364" s="283">
        <f t="shared" si="360"/>
        <v>23.798804934287034</v>
      </c>
      <c r="CV364" s="283">
        <f t="shared" si="393"/>
        <v>35.579880493428703</v>
      </c>
      <c r="CW364" s="283">
        <f t="shared" si="394"/>
        <v>15.892475289221498</v>
      </c>
      <c r="CX364" s="283">
        <f t="shared" si="395"/>
        <v>1.0674535282464133</v>
      </c>
      <c r="CZ364" s="283">
        <f t="shared" si="361"/>
        <v>11968</v>
      </c>
      <c r="DA364" s="283">
        <f t="shared" si="362"/>
        <v>1.1163332807296337E+22</v>
      </c>
      <c r="DB364" s="283">
        <f t="shared" si="363"/>
        <v>1.1314944298559902E+22</v>
      </c>
      <c r="DC364" s="286">
        <f t="shared" si="396"/>
        <v>9.327651075615255E+17</v>
      </c>
      <c r="DD364" s="286">
        <f t="shared" si="364"/>
        <v>9.4543318002672973E+17</v>
      </c>
      <c r="DE364" s="282">
        <f t="shared" si="397"/>
        <v>5.5699611686366885E-5</v>
      </c>
      <c r="DF364" s="282">
        <f t="shared" si="365"/>
        <v>5.2250341957803351E-5</v>
      </c>
      <c r="DG364" s="283">
        <f t="shared" si="398"/>
        <v>43.169879881536282</v>
      </c>
      <c r="DH364" s="283">
        <f t="shared" si="399"/>
        <v>7.637110040270105E-5</v>
      </c>
      <c r="DL364" s="258">
        <v>32.385261535644531</v>
      </c>
      <c r="DM364" s="258">
        <v>13.834846496582031</v>
      </c>
      <c r="DN364" s="258">
        <v>6688</v>
      </c>
      <c r="DO364" s="258">
        <v>1.7781779693976907E+22</v>
      </c>
      <c r="DP364" s="258">
        <v>8.1204382953772197E+21</v>
      </c>
    </row>
    <row r="365" spans="3:120" x14ac:dyDescent="0.25">
      <c r="C365" s="50">
        <f t="shared" si="366"/>
        <v>333</v>
      </c>
      <c r="D365" s="51">
        <v>4.8936636572229286</v>
      </c>
      <c r="E365" s="260">
        <f t="shared" si="367"/>
        <v>13.792682337373961</v>
      </c>
      <c r="F365" s="265">
        <f t="shared" si="368"/>
        <v>11.631888736229076</v>
      </c>
      <c r="G365" s="265">
        <f t="shared" si="369"/>
        <v>-1.6247457284338428E-2</v>
      </c>
      <c r="H365" s="50">
        <v>15.037827491760254</v>
      </c>
      <c r="I365" s="216">
        <v>80.974540710449219</v>
      </c>
      <c r="J365" s="50">
        <v>12544</v>
      </c>
      <c r="K365" s="46">
        <v>6</v>
      </c>
      <c r="L365" s="46">
        <v>1.1543226239778046E+22</v>
      </c>
      <c r="M365" s="46">
        <v>1.1800331658422722E+22</v>
      </c>
      <c r="N365" s="46">
        <v>196</v>
      </c>
      <c r="O365" s="46">
        <v>64</v>
      </c>
      <c r="P365" s="46">
        <v>0.26014771409387782</v>
      </c>
      <c r="Q365" s="46">
        <v>0.45602148568638223</v>
      </c>
      <c r="R365" s="46">
        <v>0.45899907131129825</v>
      </c>
      <c r="S365" s="51"/>
      <c r="T365" s="315">
        <f t="shared" si="370"/>
        <v>60.296430816104106</v>
      </c>
      <c r="U365" s="315">
        <f t="shared" si="400"/>
        <v>0.29029198073928342</v>
      </c>
      <c r="V365" s="350">
        <f t="shared" si="371"/>
        <v>3.4564694155755449E-6</v>
      </c>
      <c r="W365" s="350">
        <f t="shared" si="348"/>
        <v>6.0589589403484038E-6</v>
      </c>
      <c r="X365" s="350">
        <f t="shared" si="372"/>
        <v>6.9755404279264988E-6</v>
      </c>
      <c r="Y365" s="360">
        <f t="shared" si="373"/>
        <v>59.837431744792809</v>
      </c>
      <c r="Z365" s="350">
        <f t="shared" si="374"/>
        <v>3.5048965774229679E-6</v>
      </c>
      <c r="AA365" s="350">
        <f t="shared" si="375"/>
        <v>6.0310748829048513E-6</v>
      </c>
      <c r="AB365" s="350">
        <f t="shared" si="376"/>
        <v>3.5048965774229679E-6</v>
      </c>
      <c r="AC365" s="350">
        <f t="shared" si="377"/>
        <v>6.0310748829048513E-6</v>
      </c>
      <c r="AD365" s="354">
        <f t="shared" si="349"/>
        <v>59.837431744792809</v>
      </c>
      <c r="AE365" s="354" t="str">
        <f t="shared" si="350"/>
        <v/>
      </c>
      <c r="AF365" s="354" t="str">
        <f t="shared" si="350"/>
        <v/>
      </c>
      <c r="AG365" s="354">
        <f t="shared" si="350"/>
        <v>59.837431744792809</v>
      </c>
      <c r="AH365" s="354" t="str">
        <f t="shared" si="350"/>
        <v/>
      </c>
      <c r="AI365" s="348">
        <f t="shared" si="401"/>
        <v>0.25524306312324541</v>
      </c>
      <c r="AJ365" s="355">
        <f t="shared" si="378"/>
        <v>6.9755404279264988E-6</v>
      </c>
      <c r="AK365" s="359">
        <f t="shared" si="379"/>
        <v>364.86634296276952</v>
      </c>
      <c r="AL365" s="355">
        <f t="shared" si="380"/>
        <v>3.186634296276952</v>
      </c>
      <c r="AM365" s="335">
        <f t="shared" si="381"/>
        <v>-24.260081846544015</v>
      </c>
      <c r="AN365" s="351">
        <f t="shared" si="351"/>
        <v>-3.0442783030839795</v>
      </c>
      <c r="AQ365" s="266">
        <f t="shared" si="352"/>
        <v>23.543701969140074</v>
      </c>
      <c r="AR365" s="283">
        <f t="shared" si="353"/>
        <v>19.342354810496097</v>
      </c>
      <c r="BL365" s="258">
        <v>0.67221570014953613</v>
      </c>
      <c r="BM365" s="260">
        <v>17.348453521728516</v>
      </c>
      <c r="BN365">
        <v>1.5866931676864624</v>
      </c>
      <c r="BO365" s="258">
        <v>1.1389026641845703</v>
      </c>
      <c r="BP365" s="258">
        <v>119.44662475585937</v>
      </c>
      <c r="BQ365" s="260">
        <v>25.900508880615234</v>
      </c>
      <c r="BR365" s="258">
        <v>19.598434448242188</v>
      </c>
      <c r="BT365" s="258">
        <v>30.023895263671875</v>
      </c>
      <c r="BU365" s="258">
        <v>36.214744567871094</v>
      </c>
      <c r="BV365" s="258">
        <v>3.3362326622009277</v>
      </c>
      <c r="BW365" s="258">
        <v>142.92617797851563</v>
      </c>
      <c r="BX365" s="258">
        <v>34.967330932617187</v>
      </c>
      <c r="BY365" s="258">
        <v>31.637039184570313</v>
      </c>
      <c r="BZ365" s="258">
        <v>3.6001524925231934</v>
      </c>
      <c r="CA365" s="258">
        <v>321.35501098632812</v>
      </c>
      <c r="CC365" s="283">
        <f t="shared" si="354"/>
        <v>15.037827491760254</v>
      </c>
      <c r="CD365" s="283">
        <f t="shared" si="355"/>
        <v>80.974540710449219</v>
      </c>
      <c r="CF365" s="283">
        <f t="shared" si="382"/>
        <v>23.543701969140074</v>
      </c>
      <c r="CG365" s="272">
        <f t="shared" si="356"/>
        <v>24.017049955629965</v>
      </c>
      <c r="CH365" s="283">
        <f t="shared" si="383"/>
        <v>15.880073118951113</v>
      </c>
      <c r="CI365" s="272">
        <f t="shared" si="357"/>
        <v>77.50181788439977</v>
      </c>
      <c r="CJ365" s="283">
        <f t="shared" si="384"/>
        <v>0.14608748502329061</v>
      </c>
      <c r="CK365" s="283">
        <f t="shared" si="385"/>
        <v>15.710921556705788</v>
      </c>
      <c r="CL365" s="283">
        <f t="shared" si="386"/>
        <v>2.3116371043637267</v>
      </c>
      <c r="CM365" s="283">
        <f t="shared" si="387"/>
        <v>21.507458139114387</v>
      </c>
      <c r="CN365" s="283">
        <f t="shared" si="388"/>
        <v>2.3116371043637267</v>
      </c>
      <c r="CO365" s="283">
        <f t="shared" si="358"/>
        <v>235.02234659026556</v>
      </c>
      <c r="CP365" s="268">
        <f t="shared" si="359"/>
        <v>333</v>
      </c>
      <c r="CQ365" s="283">
        <f t="shared" si="389"/>
        <v>56.80223465902656</v>
      </c>
      <c r="CR365" s="283">
        <f t="shared" si="390"/>
        <v>26.701664308978753</v>
      </c>
      <c r="CS365" s="283">
        <f t="shared" si="391"/>
        <v>1.7474347027131785</v>
      </c>
      <c r="CT365" s="283">
        <f t="shared" si="392"/>
        <v>211.42609778335373</v>
      </c>
      <c r="CU365" s="283">
        <f t="shared" si="360"/>
        <v>23.596248806911831</v>
      </c>
      <c r="CV365" s="283">
        <f t="shared" si="393"/>
        <v>35.659624880691183</v>
      </c>
      <c r="CW365" s="283">
        <f t="shared" si="394"/>
        <v>15.844212748861151</v>
      </c>
      <c r="CX365" s="283">
        <f t="shared" si="395"/>
        <v>1.0666042527852246</v>
      </c>
      <c r="CZ365" s="283">
        <f t="shared" si="361"/>
        <v>12544</v>
      </c>
      <c r="DA365" s="283">
        <f t="shared" si="362"/>
        <v>1.1543226239778046E+22</v>
      </c>
      <c r="DB365" s="283">
        <f t="shared" si="363"/>
        <v>1.1800331658422722E+22</v>
      </c>
      <c r="DC365" s="286">
        <f t="shared" si="396"/>
        <v>9.2021892855373453E+17</v>
      </c>
      <c r="DD365" s="286">
        <f t="shared" si="364"/>
        <v>9.4071521511660736E+17</v>
      </c>
      <c r="DE365" s="282">
        <f t="shared" si="397"/>
        <v>5.502846887262477E-5</v>
      </c>
      <c r="DF365" s="282">
        <f t="shared" si="365"/>
        <v>5.1997960077794321E-5</v>
      </c>
      <c r="DG365" s="283">
        <f t="shared" si="398"/>
        <v>43.378073690689476</v>
      </c>
      <c r="DH365" s="283">
        <f t="shared" si="399"/>
        <v>7.5709446165701975E-5</v>
      </c>
      <c r="DL365" s="258">
        <v>32.373538970947266</v>
      </c>
      <c r="DM365" s="258">
        <v>13.631392478942871</v>
      </c>
      <c r="DN365" s="258">
        <v>6688</v>
      </c>
      <c r="DO365" s="258">
        <v>1.7119416182715173E+22</v>
      </c>
      <c r="DP365" s="258">
        <v>8.110350078277932E+21</v>
      </c>
    </row>
    <row r="366" spans="3:120" x14ac:dyDescent="0.25">
      <c r="C366" s="50">
        <f t="shared" si="366"/>
        <v>334</v>
      </c>
      <c r="D366" s="51">
        <v>6.7556609604416984</v>
      </c>
      <c r="E366" s="260">
        <f t="shared" si="367"/>
        <v>16.593356918914814</v>
      </c>
      <c r="F366" s="265">
        <f t="shared" si="368"/>
        <v>11.615571865193525</v>
      </c>
      <c r="G366" s="265">
        <f t="shared" si="369"/>
        <v>-1.6385569108952967E-2</v>
      </c>
      <c r="H366" s="50">
        <v>15.202380180358887</v>
      </c>
      <c r="I366" s="216">
        <v>78.940010070800781</v>
      </c>
      <c r="J366" s="50">
        <v>11136</v>
      </c>
      <c r="K366" s="46">
        <v>6</v>
      </c>
      <c r="L366" s="46">
        <v>1.0400663594590267E+22</v>
      </c>
      <c r="M366" s="46">
        <v>1.055054567720824E+22</v>
      </c>
      <c r="N366" s="46">
        <v>174</v>
      </c>
      <c r="O366" s="46">
        <v>64</v>
      </c>
      <c r="P366" s="46">
        <v>0.23487761704205579</v>
      </c>
      <c r="Q366" s="46">
        <v>0.40786180797167798</v>
      </c>
      <c r="R366" s="46">
        <v>0.36367939779662872</v>
      </c>
      <c r="S366" s="51"/>
      <c r="T366" s="315">
        <f t="shared" si="370"/>
        <v>60.063414593622809</v>
      </c>
      <c r="U366" s="315">
        <f t="shared" si="400"/>
        <v>-0.23301622248129661</v>
      </c>
      <c r="V366" s="350">
        <f t="shared" si="371"/>
        <v>3.5152900060173582E-6</v>
      </c>
      <c r="W366" s="350">
        <f t="shared" si="348"/>
        <v>6.1042535915301419E-6</v>
      </c>
      <c r="X366" s="350">
        <f t="shared" si="372"/>
        <v>7.0440879988905703E-6</v>
      </c>
      <c r="Y366" s="360">
        <f t="shared" si="373"/>
        <v>59.699735195826179</v>
      </c>
      <c r="Z366" s="350">
        <f t="shared" si="374"/>
        <v>3.5539650884281097E-6</v>
      </c>
      <c r="AA366" s="350">
        <f t="shared" si="375"/>
        <v>6.0818178110124551E-6</v>
      </c>
      <c r="AB366" s="350">
        <f t="shared" si="376"/>
        <v>3.5539650884281097E-6</v>
      </c>
      <c r="AC366" s="350">
        <f t="shared" si="377"/>
        <v>6.0818178110124551E-6</v>
      </c>
      <c r="AD366" s="354">
        <f t="shared" si="349"/>
        <v>59.699735195826179</v>
      </c>
      <c r="AE366" s="354" t="str">
        <f t="shared" si="350"/>
        <v/>
      </c>
      <c r="AF366" s="354" t="str">
        <f t="shared" si="350"/>
        <v/>
      </c>
      <c r="AG366" s="354">
        <f t="shared" si="350"/>
        <v>59.699735195826179</v>
      </c>
      <c r="AH366" s="354" t="str">
        <f t="shared" si="350"/>
        <v/>
      </c>
      <c r="AI366" s="348">
        <f t="shared" si="401"/>
        <v>-0.13769654896663042</v>
      </c>
      <c r="AJ366" s="355">
        <f t="shared" si="378"/>
        <v>7.0440879988905703E-6</v>
      </c>
      <c r="AK366" s="359">
        <f t="shared" si="379"/>
        <v>360.18915067469015</v>
      </c>
      <c r="AL366" s="355">
        <f t="shared" si="380"/>
        <v>2.6189150674690156</v>
      </c>
      <c r="AM366" s="335">
        <f t="shared" si="381"/>
        <v>-24.175143592425389</v>
      </c>
      <c r="AN366" s="351">
        <f t="shared" si="351"/>
        <v>-2.9593400489653572</v>
      </c>
      <c r="AQ366" s="266">
        <f t="shared" si="352"/>
        <v>23.638231782935382</v>
      </c>
      <c r="AR366" s="283">
        <f t="shared" si="353"/>
        <v>16.970303102661084</v>
      </c>
      <c r="BL366" s="258">
        <v>0.69098329544067383</v>
      </c>
      <c r="BM366" s="260">
        <v>16.246282577514648</v>
      </c>
      <c r="BN366">
        <v>3.2952406406402588</v>
      </c>
      <c r="BO366" s="258">
        <v>1.630947470664978</v>
      </c>
      <c r="BP366" s="258">
        <v>117.6142578125</v>
      </c>
      <c r="BQ366" s="260">
        <v>21.498340606689453</v>
      </c>
      <c r="BR366" s="258">
        <v>18.627893447875977</v>
      </c>
      <c r="BT366" s="258">
        <v>29.969207763671875</v>
      </c>
      <c r="BU366" s="258">
        <v>36.113018035888672</v>
      </c>
      <c r="BV366" s="258">
        <v>3.3138933181762695</v>
      </c>
      <c r="BW366" s="258">
        <v>148.41941833496094</v>
      </c>
      <c r="BX366" s="258">
        <v>34.861858367919922</v>
      </c>
      <c r="BY366" s="258">
        <v>33.162940979003906</v>
      </c>
      <c r="BZ366" s="258">
        <v>3.5498588085174561</v>
      </c>
      <c r="CA366" s="258">
        <v>324.61026000976562</v>
      </c>
      <c r="CC366" s="283">
        <f t="shared" si="354"/>
        <v>15.202380180358887</v>
      </c>
      <c r="CD366" s="283">
        <f t="shared" si="355"/>
        <v>78.940010070800781</v>
      </c>
      <c r="CF366" s="283">
        <f t="shared" si="382"/>
        <v>23.638231782935382</v>
      </c>
      <c r="CG366" s="272">
        <f t="shared" si="356"/>
        <v>23.990538117692324</v>
      </c>
      <c r="CH366" s="283">
        <f t="shared" si="383"/>
        <v>15.831676457940521</v>
      </c>
      <c r="CI366" s="272">
        <f t="shared" si="357"/>
        <v>77.777995763635147</v>
      </c>
      <c r="CJ366" s="283">
        <f t="shared" si="384"/>
        <v>0.14660806806118454</v>
      </c>
      <c r="CK366" s="283">
        <f t="shared" si="385"/>
        <v>15.661838553970822</v>
      </c>
      <c r="CL366" s="283">
        <f t="shared" si="386"/>
        <v>2.3127456795465591</v>
      </c>
      <c r="CM366" s="283">
        <f t="shared" si="387"/>
        <v>21.458375136379424</v>
      </c>
      <c r="CN366" s="283">
        <f t="shared" si="388"/>
        <v>2.3127456795465591</v>
      </c>
      <c r="CO366" s="283">
        <f t="shared" si="358"/>
        <v>235.58260466769593</v>
      </c>
      <c r="CP366" s="268">
        <f t="shared" si="359"/>
        <v>334</v>
      </c>
      <c r="CQ366" s="283">
        <f t="shared" si="389"/>
        <v>56.958260466769588</v>
      </c>
      <c r="CR366" s="283">
        <f t="shared" si="390"/>
        <v>26.6820941940748</v>
      </c>
      <c r="CS366" s="283">
        <f t="shared" si="391"/>
        <v>1.7527765251771501</v>
      </c>
      <c r="CT366" s="283">
        <f t="shared" si="392"/>
        <v>212.19615252369312</v>
      </c>
      <c r="CU366" s="283">
        <f t="shared" si="360"/>
        <v>23.38645214400276</v>
      </c>
      <c r="CV366" s="283">
        <f t="shared" si="393"/>
        <v>35.738645214400279</v>
      </c>
      <c r="CW366" s="283">
        <f t="shared" si="394"/>
        <v>15.795766815600743</v>
      </c>
      <c r="CX366" s="283">
        <f t="shared" si="395"/>
        <v>1.0657064211472562</v>
      </c>
      <c r="CZ366" s="283">
        <f t="shared" si="361"/>
        <v>11136</v>
      </c>
      <c r="DA366" s="283">
        <f t="shared" si="362"/>
        <v>1.0400663594590267E+22</v>
      </c>
      <c r="DB366" s="283">
        <f t="shared" si="363"/>
        <v>1.055054567720824E+22</v>
      </c>
      <c r="DC366" s="286">
        <f t="shared" si="396"/>
        <v>9.3396763600846515E+17</v>
      </c>
      <c r="DD366" s="286">
        <f t="shared" si="364"/>
        <v>9.4742687474930317E+17</v>
      </c>
      <c r="DE366" s="282">
        <f t="shared" si="397"/>
        <v>5.5763939504819246E-5</v>
      </c>
      <c r="DF366" s="282">
        <f t="shared" si="365"/>
        <v>5.2356992268230118E-5</v>
      </c>
      <c r="DG366" s="283">
        <f t="shared" si="398"/>
        <v>43.195177139425866</v>
      </c>
      <c r="DH366" s="283">
        <f t="shared" si="399"/>
        <v>7.649099024377086E-5</v>
      </c>
      <c r="DL366" s="258">
        <v>32.12353515625</v>
      </c>
      <c r="DM366" s="258">
        <v>14.140027046203613</v>
      </c>
      <c r="DN366" s="258">
        <v>6944</v>
      </c>
      <c r="DO366" s="258">
        <v>1.7630744672261873E+22</v>
      </c>
      <c r="DP366" s="258">
        <v>8.3752378358277729E+21</v>
      </c>
    </row>
    <row r="367" spans="3:120" x14ac:dyDescent="0.25">
      <c r="C367" s="50">
        <f t="shared" si="366"/>
        <v>335</v>
      </c>
      <c r="D367" s="51">
        <v>6.7766355713659516</v>
      </c>
      <c r="E367" s="260">
        <f t="shared" si="367"/>
        <v>16.62028262234638</v>
      </c>
      <c r="F367" s="265">
        <f t="shared" si="368"/>
        <v>11.599119042719765</v>
      </c>
      <c r="G367" s="265">
        <f t="shared" si="369"/>
        <v>-1.6519346832640801E-2</v>
      </c>
      <c r="H367" s="50">
        <v>14.968978881835938</v>
      </c>
      <c r="I367" s="216">
        <v>77.617561340332031</v>
      </c>
      <c r="J367" s="50">
        <v>11776</v>
      </c>
      <c r="K367" s="46">
        <v>6</v>
      </c>
      <c r="L367" s="46">
        <v>1.2107013458241037E+22</v>
      </c>
      <c r="M367" s="46">
        <v>1.2315118965260607E+22</v>
      </c>
      <c r="N367" s="46">
        <v>184</v>
      </c>
      <c r="O367" s="46">
        <v>64</v>
      </c>
      <c r="P367" s="46">
        <v>0.24714643227736069</v>
      </c>
      <c r="Q367" s="46">
        <v>0.42702801684673136</v>
      </c>
      <c r="R367" s="46">
        <v>0.41105318291770276</v>
      </c>
      <c r="S367" s="51"/>
      <c r="T367" s="315">
        <f t="shared" si="370"/>
        <v>59.939488688696663</v>
      </c>
      <c r="U367" s="315">
        <f t="shared" si="400"/>
        <v>-0.1239259049261463</v>
      </c>
      <c r="V367" s="350">
        <f t="shared" si="371"/>
        <v>3.4978831560994212E-6</v>
      </c>
      <c r="W367" s="350">
        <f t="shared" si="348"/>
        <v>6.0437615608969003E-6</v>
      </c>
      <c r="X367" s="350">
        <f t="shared" si="372"/>
        <v>6.9829965185942192E-6</v>
      </c>
      <c r="Y367" s="360">
        <f t="shared" si="373"/>
        <v>59.528435505778958</v>
      </c>
      <c r="Z367" s="350">
        <f t="shared" si="374"/>
        <v>3.5411521114431093E-6</v>
      </c>
      <c r="AA367" s="350">
        <f t="shared" si="375"/>
        <v>6.0185116185250483E-6</v>
      </c>
      <c r="AB367" s="350">
        <f t="shared" si="376"/>
        <v>3.5411521114431093E-6</v>
      </c>
      <c r="AC367" s="350">
        <f t="shared" si="377"/>
        <v>6.0185116185250483E-6</v>
      </c>
      <c r="AD367" s="354">
        <f t="shared" si="349"/>
        <v>59.528435505778958</v>
      </c>
      <c r="AE367" s="354" t="str">
        <f t="shared" si="350"/>
        <v/>
      </c>
      <c r="AF367" s="354" t="str">
        <f t="shared" si="350"/>
        <v/>
      </c>
      <c r="AG367" s="354">
        <f t="shared" si="350"/>
        <v>59.528435505778958</v>
      </c>
      <c r="AH367" s="354" t="str">
        <f t="shared" si="350"/>
        <v/>
      </c>
      <c r="AI367" s="348">
        <f t="shared" si="401"/>
        <v>-0.17129969004722057</v>
      </c>
      <c r="AJ367" s="355">
        <f t="shared" si="378"/>
        <v>6.9829965185942192E-6</v>
      </c>
      <c r="AK367" s="359">
        <f t="shared" si="379"/>
        <v>354.3705474108317</v>
      </c>
      <c r="AL367" s="355">
        <f t="shared" si="380"/>
        <v>1.9370547410831704</v>
      </c>
      <c r="AM367" s="335">
        <f t="shared" si="381"/>
        <v>-24.250802537820061</v>
      </c>
      <c r="AN367" s="351">
        <f t="shared" si="351"/>
        <v>-3.0349989943600253</v>
      </c>
      <c r="AQ367" s="266">
        <f t="shared" si="352"/>
        <v>23.503843513729006</v>
      </c>
      <c r="AR367" s="283">
        <f t="shared" si="353"/>
        <v>15.310333304005773</v>
      </c>
      <c r="BL367" s="258">
        <v>1.2074140310287476</v>
      </c>
      <c r="BM367" s="260">
        <v>11.768383026123047</v>
      </c>
      <c r="BN367">
        <v>1.4062767028808594</v>
      </c>
      <c r="BO367" s="258">
        <v>0.93512231111526489</v>
      </c>
      <c r="BP367" s="258">
        <v>117.33953857421875</v>
      </c>
      <c r="BQ367" s="260">
        <v>44.137451171875</v>
      </c>
      <c r="BR367" s="258">
        <v>12.552538871765137</v>
      </c>
      <c r="BT367" s="258">
        <v>29.828580856323242</v>
      </c>
      <c r="BU367" s="258">
        <v>35.299205780029297</v>
      </c>
      <c r="BV367" s="258">
        <v>3.2946059703826904</v>
      </c>
      <c r="BW367" s="258">
        <v>137.63638305664062</v>
      </c>
      <c r="BX367" s="258">
        <v>34.752483367919922</v>
      </c>
      <c r="BY367" s="258">
        <v>32.857761383056641</v>
      </c>
      <c r="BZ367" s="258">
        <v>3.535942554473877</v>
      </c>
      <c r="CA367" s="258">
        <v>322.27053833007812</v>
      </c>
      <c r="CC367" s="283">
        <f t="shared" si="354"/>
        <v>14.968978881835938</v>
      </c>
      <c r="CD367" s="283">
        <f t="shared" si="355"/>
        <v>77.617561340332031</v>
      </c>
      <c r="CF367" s="283">
        <f t="shared" si="382"/>
        <v>23.503843513729006</v>
      </c>
      <c r="CG367" s="272">
        <f t="shared" si="356"/>
        <v>23.963849354130073</v>
      </c>
      <c r="CH367" s="283">
        <f t="shared" si="383"/>
        <v>15.783105797938193</v>
      </c>
      <c r="CI367" s="272">
        <f t="shared" si="357"/>
        <v>78.052943497509006</v>
      </c>
      <c r="CJ367" s="283">
        <f t="shared" si="384"/>
        <v>0.1471263323297001</v>
      </c>
      <c r="CK367" s="283">
        <f t="shared" si="385"/>
        <v>15.612591913718935</v>
      </c>
      <c r="CL367" s="283">
        <f t="shared" si="386"/>
        <v>2.3137420695895035</v>
      </c>
      <c r="CM367" s="283">
        <f t="shared" si="387"/>
        <v>21.409128496127536</v>
      </c>
      <c r="CN367" s="283">
        <f t="shared" si="388"/>
        <v>2.3137420695895035</v>
      </c>
      <c r="CO367" s="283">
        <f t="shared" si="358"/>
        <v>236.12677067439881</v>
      </c>
      <c r="CP367" s="268">
        <f t="shared" si="359"/>
        <v>335</v>
      </c>
      <c r="CQ367" s="283">
        <f t="shared" si="389"/>
        <v>57.112677067439883</v>
      </c>
      <c r="CR367" s="283">
        <f t="shared" si="390"/>
        <v>26.662410157939661</v>
      </c>
      <c r="CS367" s="283">
        <f t="shared" si="391"/>
        <v>1.7581704896955632</v>
      </c>
      <c r="CT367" s="283">
        <f t="shared" si="392"/>
        <v>212.95733273160016</v>
      </c>
      <c r="CU367" s="283">
        <f t="shared" si="360"/>
        <v>23.169437942798652</v>
      </c>
      <c r="CV367" s="283">
        <f t="shared" si="393"/>
        <v>35.816943794279865</v>
      </c>
      <c r="CW367" s="283">
        <f t="shared" si="394"/>
        <v>15.747149348411874</v>
      </c>
      <c r="CX367" s="283">
        <f t="shared" si="395"/>
        <v>1.0647610190656285</v>
      </c>
      <c r="CZ367" s="283">
        <f t="shared" si="361"/>
        <v>11776</v>
      </c>
      <c r="DA367" s="283">
        <f t="shared" si="362"/>
        <v>1.2107013458241037E+22</v>
      </c>
      <c r="DB367" s="283">
        <f t="shared" si="363"/>
        <v>1.2315118965260607E+22</v>
      </c>
      <c r="DC367" s="286">
        <f t="shared" si="396"/>
        <v>1.0281091591576968E+18</v>
      </c>
      <c r="DD367" s="286">
        <f t="shared" si="364"/>
        <v>1.0457811621315053E+18</v>
      </c>
      <c r="DE367" s="282">
        <f t="shared" si="397"/>
        <v>6.0799927489456499E-5</v>
      </c>
      <c r="DF367" s="282">
        <f t="shared" si="365"/>
        <v>5.7618337027961389E-5</v>
      </c>
      <c r="DG367" s="283">
        <f t="shared" si="398"/>
        <v>43.460981821800758</v>
      </c>
      <c r="DH367" s="283">
        <f t="shared" si="399"/>
        <v>8.3764574520443392E-5</v>
      </c>
      <c r="DL367" s="258">
        <v>32.06103515625</v>
      </c>
      <c r="DM367" s="258">
        <v>15.360748291015625</v>
      </c>
      <c r="DN367" s="258">
        <v>6944</v>
      </c>
      <c r="DO367" s="258">
        <v>1.7578285943345583E+22</v>
      </c>
      <c r="DP367" s="258">
        <v>8.3985848525432648E+21</v>
      </c>
    </row>
    <row r="368" spans="3:120" x14ac:dyDescent="0.25">
      <c r="C368" s="50">
        <f t="shared" si="366"/>
        <v>336</v>
      </c>
      <c r="D368" s="51">
        <v>0.65948043926964905</v>
      </c>
      <c r="E368" s="260">
        <f t="shared" si="367"/>
        <v>-3.6159616291374048</v>
      </c>
      <c r="F368" s="265">
        <f t="shared" si="368"/>
        <v>11.582534642768088</v>
      </c>
      <c r="G368" s="265">
        <f t="shared" si="369"/>
        <v>-1.6648710862403292E-2</v>
      </c>
      <c r="H368" s="50">
        <v>15.020248413085938</v>
      </c>
      <c r="I368" s="216">
        <v>80.669364929199219</v>
      </c>
      <c r="J368" s="50">
        <v>10880</v>
      </c>
      <c r="K368" s="46">
        <v>6</v>
      </c>
      <c r="L368" s="46">
        <v>1.000520548429823E+22</v>
      </c>
      <c r="M368" s="46">
        <v>1.0217922747706045E+22</v>
      </c>
      <c r="N368" s="46">
        <v>170</v>
      </c>
      <c r="O368" s="46">
        <v>64</v>
      </c>
      <c r="P368" s="46">
        <v>0.2252945126045291</v>
      </c>
      <c r="Q368" s="46">
        <v>0.39431117621925166</v>
      </c>
      <c r="R368" s="46">
        <v>0.34284144204329448</v>
      </c>
      <c r="S368" s="51"/>
      <c r="T368" s="315">
        <f t="shared" si="370"/>
        <v>60.257984256178538</v>
      </c>
      <c r="U368" s="315">
        <f t="shared" si="400"/>
        <v>0.31849556748187524</v>
      </c>
      <c r="V368" s="350">
        <f t="shared" si="371"/>
        <v>3.4512027053389873E-6</v>
      </c>
      <c r="W368" s="350">
        <f t="shared" si="348"/>
        <v>6.040306008260595E-6</v>
      </c>
      <c r="X368" s="350">
        <f t="shared" si="372"/>
        <v>6.9567303229870995E-6</v>
      </c>
      <c r="Y368" s="360">
        <f t="shared" si="373"/>
        <v>59.915142814135244</v>
      </c>
      <c r="Z368" s="350">
        <f t="shared" si="374"/>
        <v>3.4872841564119415E-6</v>
      </c>
      <c r="AA368" s="350">
        <f t="shared" si="375"/>
        <v>6.0195469928563934E-6</v>
      </c>
      <c r="AB368" s="350">
        <f t="shared" si="376"/>
        <v>3.4872841564119415E-6</v>
      </c>
      <c r="AC368" s="350">
        <f t="shared" si="377"/>
        <v>6.0195469928563934E-6</v>
      </c>
      <c r="AD368" s="354">
        <f t="shared" si="349"/>
        <v>59.915142814135244</v>
      </c>
      <c r="AE368" s="354" t="str">
        <f t="shared" si="350"/>
        <v/>
      </c>
      <c r="AF368" s="354" t="str">
        <f t="shared" si="350"/>
        <v/>
      </c>
      <c r="AG368" s="354">
        <f t="shared" si="350"/>
        <v>59.915142814135244</v>
      </c>
      <c r="AH368" s="354" t="str">
        <f t="shared" si="350"/>
        <v/>
      </c>
      <c r="AI368" s="348">
        <f t="shared" si="401"/>
        <v>0.38670730835628575</v>
      </c>
      <c r="AJ368" s="355">
        <f t="shared" si="378"/>
        <v>6.9567303229870995E-6</v>
      </c>
      <c r="AK368" s="359">
        <f t="shared" si="379"/>
        <v>367.50598511033672</v>
      </c>
      <c r="AL368" s="355">
        <f t="shared" si="380"/>
        <v>3.1505985110336723</v>
      </c>
      <c r="AM368" s="335">
        <f t="shared" si="381"/>
        <v>-24.283535682286409</v>
      </c>
      <c r="AN368" s="351">
        <f t="shared" si="351"/>
        <v>-3.0677321388263774</v>
      </c>
      <c r="AQ368" s="266">
        <f t="shared" si="352"/>
        <v>23.533542306545847</v>
      </c>
      <c r="AR368" s="283">
        <f t="shared" si="353"/>
        <v>18.024615824686386</v>
      </c>
      <c r="BL368" s="258">
        <v>1.0305181741714478</v>
      </c>
      <c r="BM368" s="260">
        <v>24.638420104980469</v>
      </c>
      <c r="BN368">
        <v>2.5708329677581787</v>
      </c>
      <c r="BO368" s="258">
        <v>0.885353684425354</v>
      </c>
      <c r="BP368" s="258">
        <v>115.48862457275391</v>
      </c>
      <c r="BQ368" s="260">
        <v>44.691497802734375</v>
      </c>
      <c r="BR368" s="258">
        <v>16.576541900634766</v>
      </c>
      <c r="BT368" s="258">
        <v>29.696743011474609</v>
      </c>
      <c r="BU368" s="258">
        <v>35.909564971923828</v>
      </c>
      <c r="BV368" s="258">
        <v>3.3140153884887695</v>
      </c>
      <c r="BW368" s="258">
        <v>138.14500427246094</v>
      </c>
      <c r="BX368" s="258">
        <v>34.762248992919922</v>
      </c>
      <c r="BY368" s="258">
        <v>33.061214447021484</v>
      </c>
      <c r="BZ368" s="258">
        <v>3.5554742813110352</v>
      </c>
      <c r="CA368" s="258">
        <v>322.57571411132812</v>
      </c>
      <c r="CC368" s="283">
        <f t="shared" si="354"/>
        <v>15.020248413085938</v>
      </c>
      <c r="CD368" s="283">
        <f t="shared" si="355"/>
        <v>80.669364929199219</v>
      </c>
      <c r="CF368" s="283">
        <f t="shared" si="382"/>
        <v>23.533542306545847</v>
      </c>
      <c r="CG368" s="272">
        <f t="shared" si="356"/>
        <v>23.936988874899757</v>
      </c>
      <c r="CH368" s="283">
        <f t="shared" si="383"/>
        <v>15.734373086173562</v>
      </c>
      <c r="CI368" s="272">
        <f t="shared" si="357"/>
        <v>78.326667289873257</v>
      </c>
      <c r="CJ368" s="283">
        <f t="shared" si="384"/>
        <v>0.14764228952282266</v>
      </c>
      <c r="CK368" s="283">
        <f t="shared" si="385"/>
        <v>15.563193511693619</v>
      </c>
      <c r="CL368" s="283">
        <f t="shared" si="386"/>
        <v>2.3146282925084565</v>
      </c>
      <c r="CM368" s="283">
        <f t="shared" si="387"/>
        <v>21.359730094102218</v>
      </c>
      <c r="CN368" s="283">
        <f t="shared" si="388"/>
        <v>2.3146282925084565</v>
      </c>
      <c r="CO368" s="283">
        <f t="shared" si="358"/>
        <v>236.65495172513954</v>
      </c>
      <c r="CP368" s="268">
        <f t="shared" si="359"/>
        <v>336</v>
      </c>
      <c r="CQ368" s="283">
        <f t="shared" si="389"/>
        <v>57.265495172513958</v>
      </c>
      <c r="CR368" s="283">
        <f t="shared" si="390"/>
        <v>26.642616357793237</v>
      </c>
      <c r="CS368" s="283">
        <f t="shared" si="391"/>
        <v>1.7636159189629488</v>
      </c>
      <c r="CT368" s="283">
        <f t="shared" si="392"/>
        <v>213.70972011142379</v>
      </c>
      <c r="CU368" s="283">
        <f t="shared" si="360"/>
        <v>22.945231613715805</v>
      </c>
      <c r="CV368" s="283">
        <f t="shared" si="393"/>
        <v>35.89452316137158</v>
      </c>
      <c r="CW368" s="283">
        <f t="shared" si="394"/>
        <v>15.698372266596428</v>
      </c>
      <c r="CX368" s="283">
        <f t="shared" si="395"/>
        <v>1.0637690511850268</v>
      </c>
      <c r="CZ368" s="283">
        <f t="shared" si="361"/>
        <v>10880</v>
      </c>
      <c r="DA368" s="283">
        <f t="shared" si="362"/>
        <v>1.000520548429823E+22</v>
      </c>
      <c r="DB368" s="283">
        <f t="shared" si="363"/>
        <v>1.0217922747706045E+22</v>
      </c>
      <c r="DC368" s="286">
        <f t="shared" si="396"/>
        <v>9.1959609230682266E+17</v>
      </c>
      <c r="DD368" s="286">
        <f t="shared" si="364"/>
        <v>9.3914731137004083E+17</v>
      </c>
      <c r="DE368" s="282">
        <f t="shared" si="397"/>
        <v>5.4995150993851202E-5</v>
      </c>
      <c r="DF368" s="282">
        <f t="shared" si="365"/>
        <v>5.1914086945465033E-5</v>
      </c>
      <c r="DG368" s="283">
        <f t="shared" si="398"/>
        <v>43.349224812894107</v>
      </c>
      <c r="DH368" s="283">
        <f t="shared" si="399"/>
        <v>7.5627634210107323E-5</v>
      </c>
      <c r="DL368" s="258">
        <v>31.95361328125</v>
      </c>
      <c r="DM368" s="258">
        <v>14.648660659790039</v>
      </c>
      <c r="DN368" s="258">
        <v>6944</v>
      </c>
      <c r="DO368" s="258">
        <v>1.7528709562171946E+22</v>
      </c>
      <c r="DP368" s="258">
        <v>8.3481437670468317E+21</v>
      </c>
    </row>
    <row r="369" spans="3:120" x14ac:dyDescent="0.25">
      <c r="C369" s="50">
        <f t="shared" si="366"/>
        <v>337</v>
      </c>
      <c r="D369" s="51">
        <v>1.8998239679177193</v>
      </c>
      <c r="E369" s="260">
        <f t="shared" si="367"/>
        <v>5.5742672474390247</v>
      </c>
      <c r="F369" s="265">
        <f t="shared" si="368"/>
        <v>11.565823118510863</v>
      </c>
      <c r="G369" s="265">
        <f t="shared" si="369"/>
        <v>-1.6773582370622007E-2</v>
      </c>
      <c r="H369" s="50">
        <v>14.812726020812988</v>
      </c>
      <c r="I369" s="216">
        <v>78.533096313476562</v>
      </c>
      <c r="J369" s="50">
        <v>13312</v>
      </c>
      <c r="K369" s="46">
        <v>6</v>
      </c>
      <c r="L369" s="46">
        <v>1.2123731075148427E+22</v>
      </c>
      <c r="M369" s="46">
        <v>1.2279954322800236E+22</v>
      </c>
      <c r="N369" s="46">
        <v>208</v>
      </c>
      <c r="O369" s="46">
        <v>64</v>
      </c>
      <c r="P369" s="46">
        <v>0.27424769578221325</v>
      </c>
      <c r="Q369" s="46">
        <v>0.4756760056155771</v>
      </c>
      <c r="R369" s="46">
        <v>0.49723297379395615</v>
      </c>
      <c r="S369" s="51"/>
      <c r="T369" s="315">
        <f t="shared" si="370"/>
        <v>60.034699751500114</v>
      </c>
      <c r="U369" s="315">
        <f t="shared" si="400"/>
        <v>-0.22328450467842487</v>
      </c>
      <c r="V369" s="350">
        <f t="shared" si="371"/>
        <v>3.4335899411835595E-6</v>
      </c>
      <c r="W369" s="350">
        <f t="shared" si="348"/>
        <v>5.9554788363328457E-6</v>
      </c>
      <c r="X369" s="350">
        <f t="shared" si="372"/>
        <v>6.8743921952566353E-6</v>
      </c>
      <c r="Y369" s="360">
        <f t="shared" si="373"/>
        <v>59.537466777706157</v>
      </c>
      <c r="Z369" s="350">
        <f t="shared" si="374"/>
        <v>3.4851437397888882E-6</v>
      </c>
      <c r="AA369" s="350">
        <f t="shared" si="375"/>
        <v>5.9254570428968309E-6</v>
      </c>
      <c r="AB369" s="350">
        <f t="shared" si="376"/>
        <v>3.4851437397888882E-6</v>
      </c>
      <c r="AC369" s="350">
        <f t="shared" si="377"/>
        <v>5.9254570428968309E-6</v>
      </c>
      <c r="AD369" s="354">
        <f t="shared" si="349"/>
        <v>59.53746677770615</v>
      </c>
      <c r="AE369" s="354" t="str">
        <f t="shared" si="350"/>
        <v/>
      </c>
      <c r="AF369" s="354" t="str">
        <f t="shared" si="350"/>
        <v/>
      </c>
      <c r="AG369" s="354">
        <f t="shared" si="350"/>
        <v>59.53746677770615</v>
      </c>
      <c r="AH369" s="354" t="str">
        <f t="shared" si="350"/>
        <v/>
      </c>
      <c r="AI369" s="348">
        <f t="shared" si="401"/>
        <v>-0.37767603642909364</v>
      </c>
      <c r="AJ369" s="355">
        <f t="shared" si="378"/>
        <v>6.8743921952566353E-6</v>
      </c>
      <c r="AK369" s="359">
        <f t="shared" si="379"/>
        <v>354.67731614052332</v>
      </c>
      <c r="AL369" s="355">
        <f t="shared" si="380"/>
        <v>1.7677316140523316</v>
      </c>
      <c r="AM369" s="335">
        <f t="shared" si="381"/>
        <v>-24.38695293395751</v>
      </c>
      <c r="AN369" s="351">
        <f t="shared" si="351"/>
        <v>-3.1711493904974759</v>
      </c>
      <c r="AQ369" s="266">
        <f t="shared" si="352"/>
        <v>23.412699802230229</v>
      </c>
      <c r="AR369" s="283">
        <f t="shared" si="353"/>
        <v>15.550826140777154</v>
      </c>
      <c r="BL369" s="258">
        <v>0.72096133232116699</v>
      </c>
      <c r="BM369" s="260">
        <v>23.450834274291992</v>
      </c>
      <c r="BN369">
        <v>1.0398136377334595</v>
      </c>
      <c r="BO369" s="258">
        <v>0.75423872470855713</v>
      </c>
      <c r="BP369" s="258">
        <v>113.71833801269531</v>
      </c>
      <c r="BQ369" s="260">
        <v>43.217365264892578</v>
      </c>
      <c r="BR369" s="258">
        <v>10.749184608459473</v>
      </c>
      <c r="BT369" s="258">
        <v>29.601037979125977</v>
      </c>
      <c r="BU369" s="258">
        <v>36.113018035888672</v>
      </c>
      <c r="BV369" s="258">
        <v>3.2736096382141113</v>
      </c>
      <c r="BW369" s="258">
        <v>137.83982849121094</v>
      </c>
      <c r="BX369" s="258">
        <v>34.580604553222656</v>
      </c>
      <c r="BY369" s="258">
        <v>33.162940979003906</v>
      </c>
      <c r="BZ369" s="258">
        <v>3.533745288848877</v>
      </c>
      <c r="CA369" s="258">
        <v>324.71197509765625</v>
      </c>
      <c r="CC369" s="283">
        <f t="shared" si="354"/>
        <v>14.812726020812988</v>
      </c>
      <c r="CD369" s="283">
        <f t="shared" si="355"/>
        <v>78.533096313476562</v>
      </c>
      <c r="CF369" s="283">
        <f t="shared" si="382"/>
        <v>23.412699802230229</v>
      </c>
      <c r="CG369" s="272">
        <f t="shared" si="356"/>
        <v>23.909961984613258</v>
      </c>
      <c r="CH369" s="283">
        <f t="shared" si="383"/>
        <v>15.685490326231633</v>
      </c>
      <c r="CI369" s="272">
        <f t="shared" si="357"/>
        <v>78.599173370956777</v>
      </c>
      <c r="CJ369" s="283">
        <f t="shared" si="384"/>
        <v>0.148155951384257</v>
      </c>
      <c r="CK369" s="283">
        <f t="shared" si="385"/>
        <v>15.513655274573447</v>
      </c>
      <c r="CL369" s="283">
        <f t="shared" si="386"/>
        <v>2.315406399750513</v>
      </c>
      <c r="CM369" s="283">
        <f t="shared" si="387"/>
        <v>21.310191856982044</v>
      </c>
      <c r="CN369" s="283">
        <f t="shared" si="388"/>
        <v>2.315406399750513</v>
      </c>
      <c r="CO369" s="283">
        <f t="shared" si="358"/>
        <v>237.16725862033513</v>
      </c>
      <c r="CP369" s="268">
        <f t="shared" si="359"/>
        <v>337</v>
      </c>
      <c r="CQ369" s="283">
        <f t="shared" si="389"/>
        <v>57.416725862033509</v>
      </c>
      <c r="CR369" s="283">
        <f t="shared" si="390"/>
        <v>26.62271701041421</v>
      </c>
      <c r="CS369" s="283">
        <f t="shared" si="391"/>
        <v>1.7691121075935494</v>
      </c>
      <c r="CT369" s="283">
        <f t="shared" si="392"/>
        <v>214.45339762460969</v>
      </c>
      <c r="CU369" s="283">
        <f t="shared" si="360"/>
        <v>22.71386099572544</v>
      </c>
      <c r="CV369" s="283">
        <f t="shared" si="393"/>
        <v>35.971386099572541</v>
      </c>
      <c r="CW369" s="283">
        <f t="shared" si="394"/>
        <v>15.649447544469762</v>
      </c>
      <c r="CX369" s="283">
        <f t="shared" si="395"/>
        <v>1.0627315405103404</v>
      </c>
      <c r="CZ369" s="283">
        <f t="shared" si="361"/>
        <v>13312</v>
      </c>
      <c r="DA369" s="283">
        <f t="shared" si="362"/>
        <v>1.2123731075148427E+22</v>
      </c>
      <c r="DB369" s="283">
        <f t="shared" si="363"/>
        <v>1.2279954322800236E+22</v>
      </c>
      <c r="DC369" s="286">
        <f t="shared" si="396"/>
        <v>9.1073700985189504E+17</v>
      </c>
      <c r="DD369" s="286">
        <f t="shared" si="364"/>
        <v>9.2247253025843123E+17</v>
      </c>
      <c r="DE369" s="282">
        <f t="shared" si="397"/>
        <v>5.4521244992487657E-5</v>
      </c>
      <c r="DF369" s="282">
        <f t="shared" si="365"/>
        <v>5.1022089508888529E-5</v>
      </c>
      <c r="DG369" s="283">
        <f t="shared" si="398"/>
        <v>43.101126574678787</v>
      </c>
      <c r="DH369" s="283">
        <f t="shared" si="399"/>
        <v>7.4671412022164763E-5</v>
      </c>
      <c r="DL369" s="258">
        <v>31.824705123901367</v>
      </c>
      <c r="DM369" s="258">
        <v>13.224485397338867</v>
      </c>
      <c r="DN369" s="258">
        <v>7392</v>
      </c>
      <c r="DO369" s="258">
        <v>1.8613625252506658E+22</v>
      </c>
      <c r="DP369" s="258">
        <v>8.798366484449282E+21</v>
      </c>
    </row>
    <row r="370" spans="3:120" x14ac:dyDescent="0.25">
      <c r="C370" s="50">
        <f t="shared" si="366"/>
        <v>338</v>
      </c>
      <c r="D370" s="51">
        <v>4.8863293264005394</v>
      </c>
      <c r="E370" s="260">
        <f t="shared" si="367"/>
        <v>13.779654679758753</v>
      </c>
      <c r="F370" s="265">
        <f t="shared" si="368"/>
        <v>11.548989001557706</v>
      </c>
      <c r="G370" s="265">
        <f t="shared" si="369"/>
        <v>-1.6893883312888901E-2</v>
      </c>
      <c r="H370" s="50">
        <v>15.058823585510254</v>
      </c>
      <c r="I370" s="216">
        <v>75.379570007324219</v>
      </c>
      <c r="J370" s="50">
        <v>11328</v>
      </c>
      <c r="K370" s="46">
        <v>6</v>
      </c>
      <c r="L370" s="46">
        <v>1.0549392738111178E+22</v>
      </c>
      <c r="M370" s="46">
        <v>1.0563228007275914E+22</v>
      </c>
      <c r="N370" s="46">
        <v>177</v>
      </c>
      <c r="O370" s="46">
        <v>64</v>
      </c>
      <c r="P370" s="46">
        <v>0.23939449429286455</v>
      </c>
      <c r="Q370" s="46">
        <v>0.40944881889763779</v>
      </c>
      <c r="R370" s="46">
        <v>0.37859969897228984</v>
      </c>
      <c r="S370" s="51"/>
      <c r="T370" s="315">
        <f t="shared" si="370"/>
        <v>59.686240537972779</v>
      </c>
      <c r="U370" s="315">
        <f t="shared" si="400"/>
        <v>-0.34845921352733455</v>
      </c>
      <c r="V370" s="350">
        <f t="shared" si="371"/>
        <v>3.5221647583107423E-6</v>
      </c>
      <c r="W370" s="350">
        <f t="shared" si="348"/>
        <v>6.0241410501653401E-6</v>
      </c>
      <c r="X370" s="350">
        <f t="shared" si="372"/>
        <v>6.9782461963571716E-6</v>
      </c>
      <c r="Y370" s="360">
        <f t="shared" si="373"/>
        <v>59.307640839000491</v>
      </c>
      <c r="Z370" s="350">
        <f t="shared" si="374"/>
        <v>3.5618939617415292E-6</v>
      </c>
      <c r="AA370" s="350">
        <f t="shared" si="375"/>
        <v>6.0007359033940638E-6</v>
      </c>
      <c r="AB370" s="350">
        <f t="shared" si="376"/>
        <v>3.5618939617415292E-6</v>
      </c>
      <c r="AC370" s="350">
        <f t="shared" si="377"/>
        <v>6.0007359033940638E-6</v>
      </c>
      <c r="AD370" s="354">
        <f t="shared" si="349"/>
        <v>59.307640839000491</v>
      </c>
      <c r="AE370" s="354" t="str">
        <f t="shared" si="350"/>
        <v/>
      </c>
      <c r="AF370" s="354" t="str">
        <f t="shared" si="350"/>
        <v/>
      </c>
      <c r="AG370" s="354">
        <f t="shared" si="350"/>
        <v>59.307640839000491</v>
      </c>
      <c r="AH370" s="354" t="str">
        <f t="shared" si="350"/>
        <v/>
      </c>
      <c r="AI370" s="348">
        <f t="shared" si="401"/>
        <v>-0.22982593870565893</v>
      </c>
      <c r="AJ370" s="355">
        <f t="shared" si="378"/>
        <v>6.9782461963571716E-6</v>
      </c>
      <c r="AK370" s="359">
        <f t="shared" si="379"/>
        <v>346.87072900248813</v>
      </c>
      <c r="AL370" s="355">
        <f t="shared" si="380"/>
        <v>0.88707290024881336</v>
      </c>
      <c r="AM370" s="335">
        <f t="shared" si="381"/>
        <v>-24.256713297647234</v>
      </c>
      <c r="AN370" s="351">
        <f t="shared" si="351"/>
        <v>-3.0409097541872026</v>
      </c>
      <c r="AQ370" s="266">
        <f t="shared" si="352"/>
        <v>23.555820911028974</v>
      </c>
      <c r="AR370" s="283">
        <f t="shared" si="353"/>
        <v>12.059778766438235</v>
      </c>
      <c r="BL370" s="258">
        <v>0.62707853317260742</v>
      </c>
      <c r="BM370" s="260">
        <v>8.7868833541870117</v>
      </c>
      <c r="BN370">
        <v>3.7055461406707764</v>
      </c>
      <c r="BO370" s="258">
        <v>1.4884004592895508</v>
      </c>
      <c r="BP370" s="258">
        <v>166.89480590820313</v>
      </c>
      <c r="BQ370" s="260">
        <v>39.859569549560547</v>
      </c>
      <c r="BR370" s="258">
        <v>19.793731689453125</v>
      </c>
      <c r="BT370" s="258">
        <v>29.472129821777344</v>
      </c>
      <c r="BU370" s="258">
        <v>36.316471099853516</v>
      </c>
      <c r="BV370" s="258">
        <v>3.3015639781951904</v>
      </c>
      <c r="BW370" s="258">
        <v>138.04328918457031</v>
      </c>
      <c r="BX370" s="258">
        <v>34.490760803222656</v>
      </c>
      <c r="BY370" s="258">
        <v>33.061214447021484</v>
      </c>
      <c r="BZ370" s="258">
        <v>3.5544974803924561</v>
      </c>
      <c r="CA370" s="258">
        <v>323.3895263671875</v>
      </c>
      <c r="CC370" s="283">
        <f t="shared" si="354"/>
        <v>15.058823585510254</v>
      </c>
      <c r="CD370" s="283">
        <f t="shared" si="355"/>
        <v>75.379570007324219</v>
      </c>
      <c r="CF370" s="283">
        <f t="shared" si="382"/>
        <v>23.555820911028974</v>
      </c>
      <c r="CG370" s="272">
        <f t="shared" si="356"/>
        <v>23.882774081712302</v>
      </c>
      <c r="CH370" s="283">
        <f t="shared" si="383"/>
        <v>15.636469572768448</v>
      </c>
      <c r="CI370" s="272">
        <f t="shared" si="357"/>
        <v>78.87046799654766</v>
      </c>
      <c r="CJ370" s="283">
        <f t="shared" si="384"/>
        <v>0.14866732970588581</v>
      </c>
      <c r="CK370" s="283">
        <f t="shared" si="385"/>
        <v>15.463989174748068</v>
      </c>
      <c r="CL370" s="283">
        <f t="shared" si="386"/>
        <v>2.3160784752222972</v>
      </c>
      <c r="CM370" s="283">
        <f t="shared" si="387"/>
        <v>21.260525757156667</v>
      </c>
      <c r="CN370" s="283">
        <f t="shared" si="388"/>
        <v>2.3160784752222972</v>
      </c>
      <c r="CO370" s="283">
        <f t="shared" si="358"/>
        <v>237.6638058669422</v>
      </c>
      <c r="CP370" s="268">
        <f t="shared" si="359"/>
        <v>338</v>
      </c>
      <c r="CQ370" s="283">
        <f t="shared" si="389"/>
        <v>57.566380586694223</v>
      </c>
      <c r="CR370" s="283">
        <f t="shared" si="390"/>
        <v>26.602716391013551</v>
      </c>
      <c r="CS370" s="283">
        <f t="shared" si="391"/>
        <v>1.7746583217227359</v>
      </c>
      <c r="CT370" s="283">
        <f t="shared" si="392"/>
        <v>215.18844949586338</v>
      </c>
      <c r="CU370" s="283">
        <f t="shared" si="360"/>
        <v>22.475356371078874</v>
      </c>
      <c r="CV370" s="283">
        <f t="shared" si="393"/>
        <v>36.047535637107885</v>
      </c>
      <c r="CW370" s="283">
        <f t="shared" si="394"/>
        <v>15.600387206096158</v>
      </c>
      <c r="CX370" s="283">
        <f t="shared" si="395"/>
        <v>1.0616495278503104</v>
      </c>
      <c r="CZ370" s="283">
        <f t="shared" si="361"/>
        <v>11328</v>
      </c>
      <c r="DA370" s="283">
        <f t="shared" si="362"/>
        <v>1.0549392738111178E+22</v>
      </c>
      <c r="DB370" s="283">
        <f t="shared" si="363"/>
        <v>1.0563228007275914E+22</v>
      </c>
      <c r="DC370" s="286">
        <f t="shared" si="396"/>
        <v>9.3126701431066189E+17</v>
      </c>
      <c r="DD370" s="286">
        <f t="shared" si="364"/>
        <v>9.3248834809992179E+17</v>
      </c>
      <c r="DE370" s="282">
        <f t="shared" si="397"/>
        <v>5.561947298286135E-5</v>
      </c>
      <c r="DF370" s="282">
        <f t="shared" si="365"/>
        <v>5.1557873683806814E-5</v>
      </c>
      <c r="DG370" s="283">
        <f t="shared" si="398"/>
        <v>42.829754134870342</v>
      </c>
      <c r="DH370" s="283">
        <f t="shared" si="399"/>
        <v>7.5840227542423833E-5</v>
      </c>
      <c r="DL370" s="258">
        <v>31.760250091552734</v>
      </c>
      <c r="DM370" s="258">
        <v>13.631392478942871</v>
      </c>
      <c r="DN370" s="258">
        <v>7392</v>
      </c>
      <c r="DO370" s="258">
        <v>1.8565778279978611E+22</v>
      </c>
      <c r="DP370" s="258">
        <v>8.7946194323838327E+21</v>
      </c>
    </row>
    <row r="371" spans="3:120" x14ac:dyDescent="0.25">
      <c r="C371" s="50">
        <f t="shared" si="366"/>
        <v>339</v>
      </c>
      <c r="D371" s="51">
        <v>6.4338214267150313</v>
      </c>
      <c r="E371" s="260">
        <f t="shared" si="367"/>
        <v>16.169380054326389</v>
      </c>
      <c r="F371" s="265">
        <f t="shared" si="368"/>
        <v>11.532036901163904</v>
      </c>
      <c r="G371" s="265">
        <f t="shared" si="369"/>
        <v>-1.7009536445836602E-2</v>
      </c>
      <c r="H371" s="50">
        <v>14.859601974487305</v>
      </c>
      <c r="I371" s="216">
        <v>77.922737121582031</v>
      </c>
      <c r="J371" s="50">
        <v>12096</v>
      </c>
      <c r="K371" s="46">
        <v>6</v>
      </c>
      <c r="L371" s="46">
        <v>1.106187416675494E+22</v>
      </c>
      <c r="M371" s="46">
        <v>1.1182356302397849E+22</v>
      </c>
      <c r="N371" s="46">
        <v>189</v>
      </c>
      <c r="O371" s="46">
        <v>64</v>
      </c>
      <c r="P371" s="46">
        <v>0.25025941524751266</v>
      </c>
      <c r="Q371" s="46">
        <v>0.43288774949642922</v>
      </c>
      <c r="R371" s="46">
        <v>0.43221091248059962</v>
      </c>
      <c r="S371" s="51"/>
      <c r="T371" s="315">
        <f t="shared" si="370"/>
        <v>59.967098011262813</v>
      </c>
      <c r="U371" s="315">
        <f t="shared" si="400"/>
        <v>0.28085747329003397</v>
      </c>
      <c r="V371" s="350">
        <f t="shared" si="371"/>
        <v>3.4482392973918743E-6</v>
      </c>
      <c r="W371" s="350">
        <f t="shared" si="348"/>
        <v>5.9646129505129693E-6</v>
      </c>
      <c r="X371" s="350">
        <f t="shared" si="372"/>
        <v>6.8896271235462832E-6</v>
      </c>
      <c r="Y371" s="360">
        <f t="shared" si="373"/>
        <v>59.534887098782214</v>
      </c>
      <c r="Z371" s="350">
        <f t="shared" si="374"/>
        <v>3.4931348396435582E-6</v>
      </c>
      <c r="AA371" s="350">
        <f t="shared" si="375"/>
        <v>5.938431686360718E-6</v>
      </c>
      <c r="AB371" s="350">
        <f t="shared" si="376"/>
        <v>3.4931348396435582E-6</v>
      </c>
      <c r="AC371" s="350">
        <f t="shared" si="377"/>
        <v>5.938431686360718E-6</v>
      </c>
      <c r="AD371" s="354">
        <f t="shared" si="349"/>
        <v>59.534887098782207</v>
      </c>
      <c r="AE371" s="354" t="str">
        <f t="shared" si="350"/>
        <v/>
      </c>
      <c r="AF371" s="354" t="str">
        <f t="shared" si="350"/>
        <v/>
      </c>
      <c r="AG371" s="354">
        <f t="shared" si="350"/>
        <v>59.534887098782207</v>
      </c>
      <c r="AH371" s="354" t="str">
        <f t="shared" si="350"/>
        <v/>
      </c>
      <c r="AI371" s="348">
        <f t="shared" si="401"/>
        <v>0.22724625978171531</v>
      </c>
      <c r="AJ371" s="355">
        <f t="shared" si="378"/>
        <v>6.8896271235462832E-6</v>
      </c>
      <c r="AK371" s="359">
        <f t="shared" si="379"/>
        <v>354.58969118216874</v>
      </c>
      <c r="AL371" s="355">
        <f t="shared" si="380"/>
        <v>1.5589691182168735</v>
      </c>
      <c r="AM371" s="335">
        <f t="shared" si="381"/>
        <v>-24.367724690122074</v>
      </c>
      <c r="AN371" s="351">
        <f t="shared" si="351"/>
        <v>-3.1519211466620396</v>
      </c>
      <c r="AQ371" s="266">
        <f t="shared" si="352"/>
        <v>23.440143533580098</v>
      </c>
      <c r="AR371" s="283">
        <f t="shared" si="353"/>
        <v>14.265424812509472</v>
      </c>
      <c r="BL371" s="258">
        <v>0.46666538715362549</v>
      </c>
      <c r="BM371" s="260">
        <v>13.804484367370605</v>
      </c>
      <c r="BN371">
        <v>2.0035524368286133</v>
      </c>
      <c r="BO371" s="258">
        <v>1.0463371276855469</v>
      </c>
      <c r="BP371" s="258">
        <v>160.74911499023437</v>
      </c>
      <c r="BQ371" s="260">
        <v>23.597087860107422</v>
      </c>
      <c r="BR371" s="258">
        <v>11.558703422546387</v>
      </c>
      <c r="BT371" s="258">
        <v>29.370565414428711</v>
      </c>
      <c r="BU371" s="258">
        <v>36.113018035888672</v>
      </c>
      <c r="BV371" s="258">
        <v>3.3192644119262695</v>
      </c>
      <c r="BW371" s="258">
        <v>141.19682312011719</v>
      </c>
      <c r="BX371" s="258">
        <v>34.420448303222656</v>
      </c>
      <c r="BY371" s="258">
        <v>33.264667510986328</v>
      </c>
      <c r="BZ371" s="258">
        <v>3.5689020156860352</v>
      </c>
      <c r="CA371" s="258">
        <v>328.27243041992187</v>
      </c>
      <c r="CC371" s="283">
        <f t="shared" si="354"/>
        <v>14.859601974487305</v>
      </c>
      <c r="CD371" s="283">
        <f t="shared" si="355"/>
        <v>77.922737121582031</v>
      </c>
      <c r="CF371" s="283">
        <f t="shared" si="382"/>
        <v>23.440143533580098</v>
      </c>
      <c r="CG371" s="272">
        <f t="shared" si="356"/>
        <v>23.855430657623085</v>
      </c>
      <c r="CH371" s="283">
        <f t="shared" si="383"/>
        <v>15.58732292628328</v>
      </c>
      <c r="CI371" s="272">
        <f t="shared" si="357"/>
        <v>79.14055744717686</v>
      </c>
      <c r="CJ371" s="283">
        <f t="shared" si="384"/>
        <v>0.14917643632623109</v>
      </c>
      <c r="CK371" s="283">
        <f t="shared" si="385"/>
        <v>15.414207225153248</v>
      </c>
      <c r="CL371" s="283">
        <f t="shared" si="386"/>
        <v>2.3166466343121384</v>
      </c>
      <c r="CM371" s="283">
        <f t="shared" si="387"/>
        <v>21.210743807561848</v>
      </c>
      <c r="CN371" s="283">
        <f t="shared" si="388"/>
        <v>2.3166466343121384</v>
      </c>
      <c r="CO371" s="283">
        <f t="shared" si="358"/>
        <v>238.14471169845615</v>
      </c>
      <c r="CP371" s="268">
        <f t="shared" si="359"/>
        <v>339</v>
      </c>
      <c r="CQ371" s="283">
        <f t="shared" si="389"/>
        <v>57.714471169845609</v>
      </c>
      <c r="CR371" s="283">
        <f t="shared" si="390"/>
        <v>26.582618832094653</v>
      </c>
      <c r="CS371" s="283">
        <f t="shared" si="391"/>
        <v>1.780253798610085</v>
      </c>
      <c r="CT371" s="283">
        <f t="shared" si="392"/>
        <v>215.91496121909813</v>
      </c>
      <c r="CU371" s="283">
        <f t="shared" si="360"/>
        <v>22.229750479357961</v>
      </c>
      <c r="CV371" s="283">
        <f t="shared" si="393"/>
        <v>36.122975047935796</v>
      </c>
      <c r="CW371" s="283">
        <f t="shared" si="394"/>
        <v>15.551203320081729</v>
      </c>
      <c r="CX371" s="283">
        <f t="shared" si="395"/>
        <v>1.0605240712569146</v>
      </c>
      <c r="CZ371" s="283">
        <f t="shared" si="361"/>
        <v>12096</v>
      </c>
      <c r="DA371" s="283">
        <f t="shared" si="362"/>
        <v>1.106187416675494E+22</v>
      </c>
      <c r="DB371" s="283">
        <f t="shared" si="363"/>
        <v>1.1182356302397849E+22</v>
      </c>
      <c r="DC371" s="286">
        <f t="shared" si="396"/>
        <v>9.1450679288648653E+17</v>
      </c>
      <c r="DD371" s="286">
        <f t="shared" si="364"/>
        <v>9.2446728690458406E+17</v>
      </c>
      <c r="DE371" s="282">
        <f t="shared" si="397"/>
        <v>5.4722905019134967E-5</v>
      </c>
      <c r="DF371" s="282">
        <f t="shared" si="365"/>
        <v>5.1128796625644827E-5</v>
      </c>
      <c r="DG371" s="283">
        <f t="shared" si="398"/>
        <v>43.055315534593618</v>
      </c>
      <c r="DH371" s="283">
        <f t="shared" si="399"/>
        <v>7.4891589501891446E-5</v>
      </c>
      <c r="DL371" s="258">
        <v>31.756343841552734</v>
      </c>
      <c r="DM371" s="258">
        <v>14.445207595825195</v>
      </c>
      <c r="DN371" s="258">
        <v>7136</v>
      </c>
      <c r="DO371" s="258">
        <v>1.7908602994653653E+22</v>
      </c>
      <c r="DP371" s="258">
        <v>8.5150317013464598E+21</v>
      </c>
    </row>
    <row r="372" spans="3:120" x14ac:dyDescent="0.25">
      <c r="C372" s="50">
        <f t="shared" si="366"/>
        <v>340</v>
      </c>
      <c r="D372" s="51">
        <v>4.0857801323924656</v>
      </c>
      <c r="E372" s="260">
        <f t="shared" si="367"/>
        <v>12.225499845743169</v>
      </c>
      <c r="F372" s="265">
        <f t="shared" si="368"/>
        <v>11.514971503419975</v>
      </c>
      <c r="G372" s="265">
        <f t="shared" si="369"/>
        <v>-1.7120465344967604E-2</v>
      </c>
      <c r="H372" s="50">
        <v>14.676981925964355</v>
      </c>
      <c r="I372" s="216">
        <v>78.940010070800781</v>
      </c>
      <c r="J372" s="50">
        <v>13184</v>
      </c>
      <c r="K372" s="46">
        <v>6</v>
      </c>
      <c r="L372" s="46">
        <v>1.188564915160526E+22</v>
      </c>
      <c r="M372" s="46">
        <v>1.2061472363907113E+22</v>
      </c>
      <c r="N372" s="46">
        <v>206</v>
      </c>
      <c r="O372" s="46">
        <v>64</v>
      </c>
      <c r="P372" s="46">
        <v>0.26863211865958614</v>
      </c>
      <c r="Q372" s="46">
        <v>0.46694744552279804</v>
      </c>
      <c r="R372" s="46">
        <v>0.49153510017955038</v>
      </c>
      <c r="S372" s="51"/>
      <c r="T372" s="315">
        <f t="shared" si="370"/>
        <v>60.088435271341858</v>
      </c>
      <c r="U372" s="315">
        <f t="shared" si="400"/>
        <v>0.121337260079045</v>
      </c>
      <c r="V372" s="350">
        <f t="shared" si="371"/>
        <v>3.3959359660647521E-6</v>
      </c>
      <c r="W372" s="350">
        <f t="shared" si="348"/>
        <v>5.9029561782311647E-6</v>
      </c>
      <c r="X372" s="350">
        <f t="shared" si="372"/>
        <v>6.8100861028132101E-6</v>
      </c>
      <c r="Y372" s="360">
        <f t="shared" si="373"/>
        <v>59.596900171162311</v>
      </c>
      <c r="Z372" s="350">
        <f t="shared" si="374"/>
        <v>3.4464512847550713E-6</v>
      </c>
      <c r="AA372" s="350">
        <f t="shared" si="375"/>
        <v>5.8736059000872484E-6</v>
      </c>
      <c r="AB372" s="350">
        <f t="shared" si="376"/>
        <v>3.4464512847550713E-6</v>
      </c>
      <c r="AC372" s="350">
        <f t="shared" si="377"/>
        <v>5.8736059000872484E-6</v>
      </c>
      <c r="AD372" s="354">
        <f t="shared" si="349"/>
        <v>59.596900171162311</v>
      </c>
      <c r="AE372" s="354" t="str">
        <f t="shared" ref="AE372:AH391" si="402">IF($K372=AE$29,$AD372,"")</f>
        <v/>
      </c>
      <c r="AF372" s="354" t="str">
        <f t="shared" si="402"/>
        <v/>
      </c>
      <c r="AG372" s="354">
        <f t="shared" si="402"/>
        <v>59.596900171162311</v>
      </c>
      <c r="AH372" s="354" t="str">
        <f t="shared" si="402"/>
        <v/>
      </c>
      <c r="AI372" s="348">
        <f t="shared" si="401"/>
        <v>6.2013072380104006E-2</v>
      </c>
      <c r="AJ372" s="355">
        <f t="shared" si="378"/>
        <v>6.8100861028132101E-6</v>
      </c>
      <c r="AK372" s="359">
        <f t="shared" si="379"/>
        <v>356.69611335522268</v>
      </c>
      <c r="AL372" s="355">
        <f t="shared" si="380"/>
        <v>1.6696113355222679</v>
      </c>
      <c r="AM372" s="335">
        <f t="shared" si="381"/>
        <v>-24.468586989905742</v>
      </c>
      <c r="AN372" s="351">
        <f t="shared" si="351"/>
        <v>-3.2527834464457062</v>
      </c>
      <c r="AQ372" s="266">
        <f t="shared" si="352"/>
        <v>23.332735188364676</v>
      </c>
      <c r="AR372" s="283">
        <f t="shared" si="353"/>
        <v>14.945176693541647</v>
      </c>
      <c r="BL372" s="258">
        <v>0.43005558848381042</v>
      </c>
      <c r="BM372" s="260">
        <v>20.127105712890625</v>
      </c>
      <c r="BN372">
        <v>2.6171939373016357</v>
      </c>
      <c r="BO372" s="258">
        <v>0.92161703109741211</v>
      </c>
      <c r="BP372" s="258">
        <v>156.6162109375</v>
      </c>
      <c r="BQ372" s="260">
        <v>24.7451171875</v>
      </c>
      <c r="BR372" s="258">
        <v>10.710356712341309</v>
      </c>
      <c r="BT372" s="258">
        <v>29.231891632080078</v>
      </c>
      <c r="BU372" s="258">
        <v>36.621650695800781</v>
      </c>
      <c r="BV372" s="258">
        <v>3.2657968997955322</v>
      </c>
      <c r="BW372" s="258">
        <v>141.29853820800781</v>
      </c>
      <c r="BX372" s="258">
        <v>34.326694488525391</v>
      </c>
      <c r="BY372" s="258">
        <v>33.061214447021484</v>
      </c>
      <c r="BZ372" s="258">
        <v>3.5713436603546143</v>
      </c>
      <c r="CA372" s="258">
        <v>320.439453125</v>
      </c>
      <c r="CC372" s="283">
        <f t="shared" si="354"/>
        <v>14.676981925964355</v>
      </c>
      <c r="CD372" s="283">
        <f t="shared" si="355"/>
        <v>78.940010070800781</v>
      </c>
      <c r="CF372" s="283">
        <f t="shared" si="382"/>
        <v>23.332735188364676</v>
      </c>
      <c r="CG372" s="272">
        <f t="shared" si="356"/>
        <v>23.827937295890514</v>
      </c>
      <c r="CH372" s="283">
        <f t="shared" si="383"/>
        <v>15.538062527951009</v>
      </c>
      <c r="CI372" s="272">
        <f t="shared" si="357"/>
        <v>79.409448027305615</v>
      </c>
      <c r="CJ372" s="283">
        <f t="shared" si="384"/>
        <v>0.14968328312892229</v>
      </c>
      <c r="CK372" s="283">
        <f t="shared" si="385"/>
        <v>15.364321474168309</v>
      </c>
      <c r="CL372" s="283">
        <f t="shared" si="386"/>
        <v>2.3171130229071455</v>
      </c>
      <c r="CM372" s="283">
        <f t="shared" si="387"/>
        <v>21.160858056576906</v>
      </c>
      <c r="CN372" s="283">
        <f t="shared" si="388"/>
        <v>2.3171130229071455</v>
      </c>
      <c r="CO372" s="283">
        <f t="shared" si="358"/>
        <v>238.61009809398138</v>
      </c>
      <c r="CP372" s="268">
        <f t="shared" si="359"/>
        <v>340</v>
      </c>
      <c r="CQ372" s="283">
        <f t="shared" si="389"/>
        <v>57.861009809398141</v>
      </c>
      <c r="CR372" s="283">
        <f t="shared" si="390"/>
        <v>26.562428722300368</v>
      </c>
      <c r="CS372" s="283">
        <f t="shared" si="391"/>
        <v>1.7858977462447607</v>
      </c>
      <c r="CT372" s="283">
        <f t="shared" si="392"/>
        <v>216.63301956314672</v>
      </c>
      <c r="CU372" s="283">
        <f t="shared" si="360"/>
        <v>21.977078530834717</v>
      </c>
      <c r="CV372" s="283">
        <f t="shared" si="393"/>
        <v>36.197707853083472</v>
      </c>
      <c r="CW372" s="283">
        <f t="shared" si="394"/>
        <v>15.50190799442823</v>
      </c>
      <c r="CX372" s="283">
        <f t="shared" si="395"/>
        <v>1.0593562454611198</v>
      </c>
      <c r="CZ372" s="283">
        <f t="shared" si="361"/>
        <v>13184</v>
      </c>
      <c r="DA372" s="283">
        <f t="shared" si="362"/>
        <v>1.188564915160526E+22</v>
      </c>
      <c r="DB372" s="283">
        <f t="shared" si="363"/>
        <v>1.2061472363907113E+22</v>
      </c>
      <c r="DC372" s="286">
        <f t="shared" si="396"/>
        <v>9.0152071841666112E+17</v>
      </c>
      <c r="DD372" s="286">
        <f t="shared" si="364"/>
        <v>9.1485682371868275E+17</v>
      </c>
      <c r="DE372" s="282">
        <f t="shared" si="397"/>
        <v>5.4028230524714706E-5</v>
      </c>
      <c r="DF372" s="282">
        <f t="shared" si="365"/>
        <v>5.0614696412349175E-5</v>
      </c>
      <c r="DG372" s="283">
        <f t="shared" si="398"/>
        <v>43.131629397001028</v>
      </c>
      <c r="DH372" s="283">
        <f t="shared" si="399"/>
        <v>7.4033081703695053E-5</v>
      </c>
      <c r="DL372" s="258">
        <v>31.664545059204102</v>
      </c>
      <c r="DM372" s="258">
        <v>14.750388145446777</v>
      </c>
      <c r="DN372" s="258">
        <v>7200</v>
      </c>
      <c r="DO372" s="258">
        <v>1.8010061635195052E+22</v>
      </c>
      <c r="DP372" s="258">
        <v>8.5798845255561595E+21</v>
      </c>
    </row>
    <row r="373" spans="3:120" x14ac:dyDescent="0.25">
      <c r="C373" s="50">
        <f t="shared" si="366"/>
        <v>341</v>
      </c>
      <c r="D373" s="51">
        <v>3.9510150709454388</v>
      </c>
      <c r="E373" s="260">
        <f t="shared" si="367"/>
        <v>11.934173725575054</v>
      </c>
      <c r="F373" s="265">
        <f t="shared" si="368"/>
        <v>11.497797570424009</v>
      </c>
      <c r="G373" s="265">
        <f t="shared" si="369"/>
        <v>-1.7226594422487439E-2</v>
      </c>
      <c r="H373" s="50">
        <v>14.854230880737305</v>
      </c>
      <c r="I373" s="216">
        <v>80.160728454589844</v>
      </c>
      <c r="J373" s="50">
        <v>12160</v>
      </c>
      <c r="K373" s="46">
        <v>6</v>
      </c>
      <c r="L373" s="46">
        <v>1.1071097679531431E+22</v>
      </c>
      <c r="M373" s="46">
        <v>1.1281509064745123E+22</v>
      </c>
      <c r="N373" s="46">
        <v>190</v>
      </c>
      <c r="O373" s="46">
        <v>64</v>
      </c>
      <c r="P373" s="46">
        <v>0.2497100653116035</v>
      </c>
      <c r="Q373" s="46">
        <v>0.43606177134834889</v>
      </c>
      <c r="R373" s="46">
        <v>0.43624012535336754</v>
      </c>
      <c r="S373" s="51"/>
      <c r="T373" s="315">
        <f t="shared" si="370"/>
        <v>60.20246032955329</v>
      </c>
      <c r="U373" s="315">
        <f t="shared" si="400"/>
        <v>0.11402505821143194</v>
      </c>
      <c r="V373" s="350">
        <f t="shared" si="371"/>
        <v>3.4225612021875476E-6</v>
      </c>
      <c r="W373" s="350">
        <f t="shared" si="348"/>
        <v>5.9767238397525893E-6</v>
      </c>
      <c r="X373" s="350">
        <f t="shared" si="372"/>
        <v>6.8873182763239866E-6</v>
      </c>
      <c r="Y373" s="360">
        <f t="shared" si="373"/>
        <v>59.766220204199925</v>
      </c>
      <c r="Z373" s="350">
        <f t="shared" si="374"/>
        <v>3.4679672979157446E-6</v>
      </c>
      <c r="AA373" s="350">
        <f t="shared" si="375"/>
        <v>5.9504920687261974E-6</v>
      </c>
      <c r="AB373" s="350">
        <f t="shared" si="376"/>
        <v>3.4679672979157446E-6</v>
      </c>
      <c r="AC373" s="350">
        <f t="shared" si="377"/>
        <v>5.9504920687261974E-6</v>
      </c>
      <c r="AD373" s="354">
        <f t="shared" si="349"/>
        <v>59.766220204199925</v>
      </c>
      <c r="AE373" s="354" t="str">
        <f t="shared" si="402"/>
        <v/>
      </c>
      <c r="AF373" s="354" t="str">
        <f t="shared" si="402"/>
        <v/>
      </c>
      <c r="AG373" s="354">
        <f t="shared" si="402"/>
        <v>59.766220204199925</v>
      </c>
      <c r="AH373" s="354" t="str">
        <f t="shared" si="402"/>
        <v/>
      </c>
      <c r="AI373" s="348">
        <f t="shared" si="401"/>
        <v>0.16932003303761434</v>
      </c>
      <c r="AJ373" s="355">
        <f t="shared" si="378"/>
        <v>6.8873182763239866E-6</v>
      </c>
      <c r="AK373" s="359">
        <f t="shared" si="379"/>
        <v>362.44747283869697</v>
      </c>
      <c r="AL373" s="355">
        <f t="shared" si="380"/>
        <v>2.1447472838696968</v>
      </c>
      <c r="AM373" s="335">
        <f t="shared" si="381"/>
        <v>-24.370635987477137</v>
      </c>
      <c r="AN373" s="351">
        <f t="shared" si="351"/>
        <v>-3.1548324440171056</v>
      </c>
      <c r="AQ373" s="266">
        <f t="shared" si="352"/>
        <v>23.437003398257698</v>
      </c>
      <c r="AR373" s="283">
        <f t="shared" si="353"/>
        <v>15.828374009144142</v>
      </c>
      <c r="BL373" s="258">
        <v>0.94787430763244629</v>
      </c>
      <c r="BM373" s="260">
        <v>5.8376669883728027</v>
      </c>
      <c r="BN373">
        <v>3.8380787372589111</v>
      </c>
      <c r="BO373" s="258">
        <v>1.2759568691253662</v>
      </c>
      <c r="BP373" s="258">
        <v>153.53700256347656</v>
      </c>
      <c r="BQ373" s="260">
        <v>19.526288986206055</v>
      </c>
      <c r="BR373" s="258">
        <v>13.181886672973633</v>
      </c>
      <c r="BT373" s="258">
        <v>29.166460037231445</v>
      </c>
      <c r="BU373" s="258">
        <v>36.519924163818359</v>
      </c>
      <c r="BV373" s="258">
        <v>3.2899672985076904</v>
      </c>
      <c r="BW373" s="258">
        <v>140.07781982421875</v>
      </c>
      <c r="BX373" s="258">
        <v>34.203647613525391</v>
      </c>
      <c r="BY373" s="258">
        <v>32.552581787109375</v>
      </c>
      <c r="BZ373" s="258">
        <v>3.5879454612731934</v>
      </c>
      <c r="CA373" s="258">
        <v>329.39141845703125</v>
      </c>
      <c r="CC373" s="283">
        <f t="shared" si="354"/>
        <v>14.854230880737305</v>
      </c>
      <c r="CD373" s="283">
        <f t="shared" si="355"/>
        <v>80.160728454589844</v>
      </c>
      <c r="CF373" s="283">
        <f t="shared" si="382"/>
        <v>23.437003398257698</v>
      </c>
      <c r="CG373" s="272">
        <f t="shared" si="356"/>
        <v>23.800299671291498</v>
      </c>
      <c r="CH373" s="283">
        <f t="shared" si="383"/>
        <v>15.488700554517973</v>
      </c>
      <c r="CI373" s="272">
        <f t="shared" si="357"/>
        <v>79.67714606451392</v>
      </c>
      <c r="CJ373" s="283">
        <f t="shared" si="384"/>
        <v>0.1501878820411667</v>
      </c>
      <c r="CK373" s="283">
        <f t="shared" si="385"/>
        <v>15.314344000579183</v>
      </c>
      <c r="CL373" s="283">
        <f t="shared" si="386"/>
        <v>2.3174798164061228</v>
      </c>
      <c r="CM373" s="283">
        <f t="shared" si="387"/>
        <v>21.110880582987782</v>
      </c>
      <c r="CN373" s="283">
        <f t="shared" si="388"/>
        <v>2.3174798164061228</v>
      </c>
      <c r="CO373" s="283">
        <f t="shared" si="358"/>
        <v>239.06009079632133</v>
      </c>
      <c r="CP373" s="268">
        <f t="shared" si="359"/>
        <v>341</v>
      </c>
      <c r="CQ373" s="283">
        <f t="shared" si="389"/>
        <v>58.006009079632136</v>
      </c>
      <c r="CR373" s="283">
        <f t="shared" si="390"/>
        <v>26.542150505247193</v>
      </c>
      <c r="CS373" s="283">
        <f t="shared" si="391"/>
        <v>1.7915893429538559</v>
      </c>
      <c r="CT373" s="283">
        <f t="shared" si="392"/>
        <v>217.342712577214</v>
      </c>
      <c r="CU373" s="283">
        <f t="shared" si="360"/>
        <v>21.717378219107331</v>
      </c>
      <c r="CV373" s="283">
        <f t="shared" si="393"/>
        <v>36.271737821910733</v>
      </c>
      <c r="CW373" s="283">
        <f t="shared" si="394"/>
        <v>15.452513371451008</v>
      </c>
      <c r="CX373" s="283">
        <f t="shared" si="395"/>
        <v>1.0581471413055838</v>
      </c>
      <c r="CZ373" s="283">
        <f t="shared" si="361"/>
        <v>12160</v>
      </c>
      <c r="DA373" s="283">
        <f t="shared" si="362"/>
        <v>1.1071097679531431E+22</v>
      </c>
      <c r="DB373" s="283">
        <f t="shared" si="363"/>
        <v>1.1281509064745123E+22</v>
      </c>
      <c r="DC373" s="286">
        <f t="shared" si="396"/>
        <v>9.1045211180357158E+17</v>
      </c>
      <c r="DD373" s="286">
        <f t="shared" si="364"/>
        <v>9.2775567966653978E+17</v>
      </c>
      <c r="DE373" s="282">
        <f t="shared" si="397"/>
        <v>5.45060047127449E-5</v>
      </c>
      <c r="DF373" s="282">
        <f t="shared" si="365"/>
        <v>5.1304705256438124E-5</v>
      </c>
      <c r="DG373" s="283">
        <f t="shared" si="398"/>
        <v>43.267046757434571</v>
      </c>
      <c r="DH373" s="283">
        <f t="shared" si="399"/>
        <v>7.4853706195456736E-5</v>
      </c>
      <c r="DL373" s="258">
        <v>31.611810684204102</v>
      </c>
      <c r="DM373" s="258">
        <v>14.140027046203613</v>
      </c>
      <c r="DN373" s="258">
        <v>7136</v>
      </c>
      <c r="DO373" s="258">
        <v>1.7830779605602013E+22</v>
      </c>
      <c r="DP373" s="258">
        <v>8.4680494331412108E+21</v>
      </c>
    </row>
    <row r="374" spans="3:120" x14ac:dyDescent="0.25">
      <c r="C374" s="50">
        <f t="shared" si="366"/>
        <v>342</v>
      </c>
      <c r="D374" s="51">
        <v>0.3380306902878123</v>
      </c>
      <c r="E374" s="260">
        <f t="shared" si="367"/>
        <v>-9.420877354354344</v>
      </c>
      <c r="F374" s="265">
        <f t="shared" si="368"/>
        <v>11.480519939436322</v>
      </c>
      <c r="G374" s="265">
        <f t="shared" si="369"/>
        <v>-1.7327848945128753E-2</v>
      </c>
      <c r="H374" s="50">
        <v>14.770732879638672</v>
      </c>
      <c r="I374" s="216">
        <v>78.940010070800781</v>
      </c>
      <c r="J374" s="50">
        <v>13696</v>
      </c>
      <c r="K374" s="46">
        <v>6</v>
      </c>
      <c r="L374" s="46">
        <v>1.2426954057675555E+22</v>
      </c>
      <c r="M374" s="46">
        <v>1.2609118435011245E+22</v>
      </c>
      <c r="N374" s="46">
        <v>214</v>
      </c>
      <c r="O374" s="46">
        <v>64</v>
      </c>
      <c r="P374" s="46">
        <v>0.28096197277665874</v>
      </c>
      <c r="Q374" s="46">
        <v>0.48837209302325579</v>
      </c>
      <c r="R374" s="46">
        <v>0.51270793031868334</v>
      </c>
      <c r="S374" s="51"/>
      <c r="T374" s="315">
        <f t="shared" si="370"/>
        <v>60.088049152050871</v>
      </c>
      <c r="U374" s="315">
        <f t="shared" si="400"/>
        <v>-0.11441117750241858</v>
      </c>
      <c r="V374" s="350">
        <f t="shared" si="371"/>
        <v>3.4190271219901034E-6</v>
      </c>
      <c r="W374" s="350">
        <f t="shared" si="348"/>
        <v>5.9430015214083897E-6</v>
      </c>
      <c r="X374" s="350">
        <f t="shared" si="372"/>
        <v>6.8563119491725558E-6</v>
      </c>
      <c r="Y374" s="360">
        <f t="shared" si="373"/>
        <v>59.575341221732188</v>
      </c>
      <c r="Z374" s="350">
        <f t="shared" si="374"/>
        <v>3.4720701259077425E-6</v>
      </c>
      <c r="AA374" s="350">
        <f t="shared" si="375"/>
        <v>5.9121690254208192E-6</v>
      </c>
      <c r="AB374" s="350">
        <f t="shared" si="376"/>
        <v>3.4720701259077425E-6</v>
      </c>
      <c r="AC374" s="350">
        <f t="shared" si="377"/>
        <v>5.9121690254208192E-6</v>
      </c>
      <c r="AD374" s="354">
        <f t="shared" si="349"/>
        <v>59.575341221732188</v>
      </c>
      <c r="AE374" s="354" t="str">
        <f t="shared" si="402"/>
        <v/>
      </c>
      <c r="AF374" s="354" t="str">
        <f t="shared" si="402"/>
        <v/>
      </c>
      <c r="AG374" s="354">
        <f t="shared" si="402"/>
        <v>59.575341221732188</v>
      </c>
      <c r="AH374" s="354" t="str">
        <f t="shared" si="402"/>
        <v/>
      </c>
      <c r="AI374" s="348">
        <f t="shared" si="401"/>
        <v>-0.19087898246773705</v>
      </c>
      <c r="AJ374" s="355">
        <f t="shared" si="378"/>
        <v>6.8563119491725558E-6</v>
      </c>
      <c r="AK374" s="359">
        <f t="shared" si="379"/>
        <v>355.96381212639449</v>
      </c>
      <c r="AL374" s="355">
        <f t="shared" si="380"/>
        <v>1.3963812126394486</v>
      </c>
      <c r="AM374" s="335">
        <f t="shared" si="381"/>
        <v>-24.409827669474204</v>
      </c>
      <c r="AN374" s="351">
        <f t="shared" si="351"/>
        <v>-3.1940241260141695</v>
      </c>
      <c r="AQ374" s="266">
        <f t="shared" si="352"/>
        <v>23.3880408848262</v>
      </c>
      <c r="AR374" s="283">
        <f t="shared" si="353"/>
        <v>14.27013455716849</v>
      </c>
      <c r="BL374" s="258">
        <v>1.1442432403564453</v>
      </c>
      <c r="BM374" s="260">
        <v>4.9281811714172363</v>
      </c>
      <c r="BN374">
        <v>0.87579643726348877</v>
      </c>
      <c r="BO374" s="258">
        <v>0.53794658184051514</v>
      </c>
      <c r="BP374" s="258">
        <v>146.57106018066406</v>
      </c>
      <c r="BQ374" s="260">
        <v>40.983943939208984</v>
      </c>
      <c r="BR374" s="258">
        <v>8.7016897201538086</v>
      </c>
      <c r="BT374" s="258">
        <v>29.019973754882813</v>
      </c>
      <c r="BU374" s="258">
        <v>37.130287170410156</v>
      </c>
      <c r="BV374" s="258">
        <v>3.2567634582519531</v>
      </c>
      <c r="BW374" s="258">
        <v>140.17955017089844</v>
      </c>
      <c r="BX374" s="258">
        <v>34.166538238525391</v>
      </c>
      <c r="BY374" s="258">
        <v>32.552581787109375</v>
      </c>
      <c r="BZ374" s="258">
        <v>3.5772030353546143</v>
      </c>
      <c r="CA374" s="258">
        <v>328.57760620117187</v>
      </c>
      <c r="CC374" s="283">
        <f t="shared" si="354"/>
        <v>14.770732879638672</v>
      </c>
      <c r="CD374" s="283">
        <f t="shared" si="355"/>
        <v>78.940010070800781</v>
      </c>
      <c r="CF374" s="283">
        <f t="shared" si="382"/>
        <v>23.3880408848262</v>
      </c>
      <c r="CG374" s="272">
        <f t="shared" si="356"/>
        <v>23.77252354892881</v>
      </c>
      <c r="CH374" s="283">
        <f t="shared" si="383"/>
        <v>15.439249213268068</v>
      </c>
      <c r="CI374" s="272">
        <f t="shared" si="357"/>
        <v>79.943657908692586</v>
      </c>
      <c r="CJ374" s="283">
        <f t="shared" si="384"/>
        <v>0.15069024503222653</v>
      </c>
      <c r="CK374" s="283">
        <f t="shared" si="385"/>
        <v>15.264286908613702</v>
      </c>
      <c r="CL374" s="283">
        <f t="shared" si="386"/>
        <v>2.3177492187299005</v>
      </c>
      <c r="CM374" s="283">
        <f t="shared" si="387"/>
        <v>21.060823491022301</v>
      </c>
      <c r="CN374" s="283">
        <f t="shared" si="388"/>
        <v>2.3177492187299005</v>
      </c>
      <c r="CO374" s="283">
        <f t="shared" si="358"/>
        <v>239.49481932908475</v>
      </c>
      <c r="CP374" s="268">
        <f t="shared" si="359"/>
        <v>342</v>
      </c>
      <c r="CQ374" s="283">
        <f t="shared" si="389"/>
        <v>58.149481932908472</v>
      </c>
      <c r="CR374" s="283">
        <f t="shared" si="390"/>
        <v>26.521788678348113</v>
      </c>
      <c r="CS374" s="283">
        <f t="shared" si="391"/>
        <v>1.797327737013974</v>
      </c>
      <c r="CT374" s="283">
        <f t="shared" si="392"/>
        <v>218.04412959606725</v>
      </c>
      <c r="CU374" s="283">
        <f t="shared" si="360"/>
        <v>21.450689733017498</v>
      </c>
      <c r="CV374" s="283">
        <f t="shared" si="393"/>
        <v>36.34506897330175</v>
      </c>
      <c r="CW374" s="283">
        <f t="shared" si="394"/>
        <v>15.403031622767861</v>
      </c>
      <c r="CX374" s="283">
        <f t="shared" si="395"/>
        <v>1.0568978651752376</v>
      </c>
      <c r="CZ374" s="283">
        <f t="shared" si="361"/>
        <v>13696</v>
      </c>
      <c r="DA374" s="283">
        <f t="shared" si="362"/>
        <v>1.2426954057675555E+22</v>
      </c>
      <c r="DB374" s="283">
        <f t="shared" si="363"/>
        <v>1.2609118435011245E+22</v>
      </c>
      <c r="DC374" s="286">
        <f t="shared" si="396"/>
        <v>9.0734185584663808E+17</v>
      </c>
      <c r="DD374" s="286">
        <f t="shared" si="364"/>
        <v>9.2064240909836774E+17</v>
      </c>
      <c r="DE374" s="282">
        <f t="shared" si="397"/>
        <v>5.4339625296900585E-5</v>
      </c>
      <c r="DF374" s="282">
        <f t="shared" si="365"/>
        <v>5.0924189370201577E-5</v>
      </c>
      <c r="DG374" s="283">
        <f t="shared" si="398"/>
        <v>43.141607964137087</v>
      </c>
      <c r="DH374" s="283">
        <f t="shared" si="399"/>
        <v>7.4471927196895541E-5</v>
      </c>
      <c r="DL374" s="258">
        <v>31.564935684204102</v>
      </c>
      <c r="DM374" s="258">
        <v>14.648660659790039</v>
      </c>
      <c r="DN374" s="258">
        <v>7136</v>
      </c>
      <c r="DO374" s="258">
        <v>1.7799073780432827E+22</v>
      </c>
      <c r="DP374" s="258">
        <v>8.4709317808838641E+21</v>
      </c>
    </row>
    <row r="375" spans="3:120" x14ac:dyDescent="0.25">
      <c r="C375" s="50">
        <f t="shared" si="366"/>
        <v>343</v>
      </c>
      <c r="D375" s="51">
        <v>2.7680799574755941</v>
      </c>
      <c r="E375" s="260">
        <f t="shared" si="367"/>
        <v>8.8435726159032626</v>
      </c>
      <c r="F375" s="265">
        <f t="shared" si="368"/>
        <v>11.463143522015578</v>
      </c>
      <c r="G375" s="265">
        <f t="shared" si="369"/>
        <v>-1.7424155051985933E-2</v>
      </c>
      <c r="H375" s="50">
        <v>14.741436004638672</v>
      </c>
      <c r="I375" s="216">
        <v>80.058998107910156</v>
      </c>
      <c r="J375" s="50">
        <v>11072</v>
      </c>
      <c r="K375" s="46">
        <v>6</v>
      </c>
      <c r="L375" s="46">
        <v>1.0125687619941139E+22</v>
      </c>
      <c r="M375" s="46">
        <v>1.0314769631859196E+22</v>
      </c>
      <c r="N375" s="46">
        <v>173</v>
      </c>
      <c r="O375" s="46">
        <v>64</v>
      </c>
      <c r="P375" s="46">
        <v>0.22810230116584265</v>
      </c>
      <c r="Q375" s="46">
        <v>0.39852285906122198</v>
      </c>
      <c r="R375" s="46">
        <v>0.35857107537820043</v>
      </c>
      <c r="S375" s="51"/>
      <c r="T375" s="315">
        <f t="shared" si="370"/>
        <v>60.214497474944942</v>
      </c>
      <c r="U375" s="315">
        <f t="shared" si="400"/>
        <v>0.12644832289407049</v>
      </c>
      <c r="V375" s="350">
        <f t="shared" si="371"/>
        <v>3.4336208629251359E-6</v>
      </c>
      <c r="W375" s="350">
        <f t="shared" si="348"/>
        <v>5.9989592223811108E-6</v>
      </c>
      <c r="X375" s="350">
        <f t="shared" si="372"/>
        <v>6.9121099515347798E-6</v>
      </c>
      <c r="Y375" s="360">
        <f t="shared" si="373"/>
        <v>59.855926399566741</v>
      </c>
      <c r="Z375" s="350">
        <f t="shared" si="374"/>
        <v>3.4710963398621348E-6</v>
      </c>
      <c r="AA375" s="350">
        <f t="shared" si="375"/>
        <v>5.977353442912828E-6</v>
      </c>
      <c r="AB375" s="350">
        <f t="shared" si="376"/>
        <v>3.4710963398621348E-6</v>
      </c>
      <c r="AC375" s="350">
        <f t="shared" si="377"/>
        <v>5.977353442912828E-6</v>
      </c>
      <c r="AD375" s="354">
        <f t="shared" si="349"/>
        <v>59.855926399566741</v>
      </c>
      <c r="AE375" s="354" t="str">
        <f t="shared" si="402"/>
        <v/>
      </c>
      <c r="AF375" s="354" t="str">
        <f t="shared" si="402"/>
        <v/>
      </c>
      <c r="AG375" s="354">
        <f t="shared" si="402"/>
        <v>59.855926399566741</v>
      </c>
      <c r="AH375" s="354" t="str">
        <f t="shared" si="402"/>
        <v/>
      </c>
      <c r="AI375" s="348">
        <f t="shared" si="401"/>
        <v>0.28058517783455272</v>
      </c>
      <c r="AJ375" s="355">
        <f t="shared" si="378"/>
        <v>6.9121099515347798E-6</v>
      </c>
      <c r="AK375" s="359">
        <f t="shared" si="379"/>
        <v>365.49455810199061</v>
      </c>
      <c r="AL375" s="355">
        <f t="shared" si="380"/>
        <v>2.2494558101990605</v>
      </c>
      <c r="AM375" s="335">
        <f t="shared" si="381"/>
        <v>-24.339426290531957</v>
      </c>
      <c r="AN375" s="351">
        <f t="shared" si="351"/>
        <v>-3.1236227470719244</v>
      </c>
      <c r="AQ375" s="266">
        <f t="shared" si="352"/>
        <v>23.370795828552762</v>
      </c>
      <c r="AR375" s="283">
        <f t="shared" si="353"/>
        <v>15.051601526091304</v>
      </c>
      <c r="BL375" s="258">
        <v>1.0951704978942871</v>
      </c>
      <c r="BM375" s="260">
        <v>14.99718189239502</v>
      </c>
      <c r="BN375">
        <v>2.077923059463501</v>
      </c>
      <c r="BO375" s="258">
        <v>1.0516387224197388</v>
      </c>
      <c r="BP375" s="258">
        <v>141.74745178222656</v>
      </c>
      <c r="BQ375" s="260">
        <v>39.226097106933594</v>
      </c>
      <c r="BR375" s="258">
        <v>13.414070129394531</v>
      </c>
      <c r="BT375" s="258">
        <v>28.991653442382812</v>
      </c>
      <c r="BU375" s="258">
        <v>35.807838439941406</v>
      </c>
      <c r="BV375" s="258">
        <v>3.2655527591705322</v>
      </c>
      <c r="BW375" s="258">
        <v>140.89163208007813</v>
      </c>
      <c r="BX375" s="258">
        <v>34.207553863525391</v>
      </c>
      <c r="BY375" s="258">
        <v>32.349124908447266</v>
      </c>
      <c r="BZ375" s="258">
        <v>3.5403373241424561</v>
      </c>
      <c r="CA375" s="258">
        <v>326.23788452148437</v>
      </c>
      <c r="CC375" s="283">
        <f t="shared" si="354"/>
        <v>14.741436004638672</v>
      </c>
      <c r="CD375" s="283">
        <f t="shared" si="355"/>
        <v>80.058998107910156</v>
      </c>
      <c r="CF375" s="283">
        <f t="shared" si="382"/>
        <v>23.370795828552762</v>
      </c>
      <c r="CG375" s="272">
        <f t="shared" si="356"/>
        <v>23.744614783303831</v>
      </c>
      <c r="CH375" s="283">
        <f t="shared" si="383"/>
        <v>15.389720737060175</v>
      </c>
      <c r="CI375" s="272">
        <f t="shared" si="357"/>
        <v>80.208989931236403</v>
      </c>
      <c r="CJ375" s="283">
        <f t="shared" si="384"/>
        <v>0.15119038411189797</v>
      </c>
      <c r="CK375" s="283">
        <f t="shared" si="385"/>
        <v>15.214162323050104</v>
      </c>
      <c r="CL375" s="283">
        <f t="shared" si="386"/>
        <v>2.3179234613296962</v>
      </c>
      <c r="CM375" s="283">
        <f t="shared" si="387"/>
        <v>21.010698905458703</v>
      </c>
      <c r="CN375" s="283">
        <f t="shared" si="388"/>
        <v>2.3179234613296962</v>
      </c>
      <c r="CO375" s="283">
        <f t="shared" si="358"/>
        <v>239.91441701272947</v>
      </c>
      <c r="CP375" s="268">
        <f t="shared" si="359"/>
        <v>343</v>
      </c>
      <c r="CQ375" s="283">
        <f t="shared" si="389"/>
        <v>58.291441701272944</v>
      </c>
      <c r="CR375" s="283">
        <f t="shared" si="390"/>
        <v>26.501347791623708</v>
      </c>
      <c r="CS375" s="283">
        <f t="shared" si="391"/>
        <v>1.8031120462669754</v>
      </c>
      <c r="CT375" s="283">
        <f t="shared" si="392"/>
        <v>218.73736124492609</v>
      </c>
      <c r="CU375" s="283">
        <f t="shared" si="360"/>
        <v>21.177055767803381</v>
      </c>
      <c r="CV375" s="283">
        <f t="shared" si="393"/>
        <v>36.417705576780335</v>
      </c>
      <c r="CW375" s="283">
        <f t="shared" si="394"/>
        <v>15.353474944359787</v>
      </c>
      <c r="CX375" s="283">
        <f t="shared" si="395"/>
        <v>1.0556095384261466</v>
      </c>
      <c r="CZ375" s="283">
        <f t="shared" si="361"/>
        <v>11072</v>
      </c>
      <c r="DA375" s="283">
        <f t="shared" si="362"/>
        <v>1.0125687619941139E+22</v>
      </c>
      <c r="DB375" s="283">
        <f t="shared" si="363"/>
        <v>1.0314769631859196E+22</v>
      </c>
      <c r="DC375" s="286">
        <f t="shared" si="396"/>
        <v>9.1453103503803635E+17</v>
      </c>
      <c r="DD375" s="286">
        <f t="shared" si="364"/>
        <v>9.3160852888901696E+17</v>
      </c>
      <c r="DE375" s="282">
        <f t="shared" si="397"/>
        <v>5.4724201823986241E-5</v>
      </c>
      <c r="DF375" s="282">
        <f t="shared" si="365"/>
        <v>5.151080880928013E-5</v>
      </c>
      <c r="DG375" s="283">
        <f t="shared" si="398"/>
        <v>43.267447460533077</v>
      </c>
      <c r="DH375" s="283">
        <f t="shared" si="399"/>
        <v>7.5153853457148761E-5</v>
      </c>
      <c r="DL375" s="258">
        <v>31.506340026855469</v>
      </c>
      <c r="DM375" s="258">
        <v>14.546934127807617</v>
      </c>
      <c r="DN375" s="258">
        <v>6880</v>
      </c>
      <c r="DO375" s="258">
        <v>1.7128063225943132E+22</v>
      </c>
      <c r="DP375" s="258">
        <v>8.1492617728037529E+21</v>
      </c>
    </row>
    <row r="376" spans="3:120" x14ac:dyDescent="0.25">
      <c r="C376" s="50">
        <f t="shared" si="366"/>
        <v>344</v>
      </c>
      <c r="D376" s="51">
        <v>5.0767352060513602</v>
      </c>
      <c r="E376" s="260">
        <f t="shared" si="367"/>
        <v>14.111690238548086</v>
      </c>
      <c r="F376" s="265">
        <f t="shared" si="368"/>
        <v>11.44567330313788</v>
      </c>
      <c r="G376" s="265">
        <f t="shared" si="369"/>
        <v>-1.7515439772344064E-2</v>
      </c>
      <c r="H376" s="50">
        <v>14.877668380737305</v>
      </c>
      <c r="I376" s="216">
        <v>83.415985107421875</v>
      </c>
      <c r="J376" s="50">
        <v>11776</v>
      </c>
      <c r="K376" s="46">
        <v>6</v>
      </c>
      <c r="L376" s="46">
        <v>1.0670451343302618E+22</v>
      </c>
      <c r="M376" s="46">
        <v>1.1010568376935711E+22</v>
      </c>
      <c r="N376" s="46">
        <v>184</v>
      </c>
      <c r="O376" s="46">
        <v>64</v>
      </c>
      <c r="P376" s="46">
        <v>0.23933345541109688</v>
      </c>
      <c r="Q376" s="46">
        <v>0.42458646157602392</v>
      </c>
      <c r="R376" s="46">
        <v>0.41105318291770276</v>
      </c>
      <c r="S376" s="51"/>
      <c r="T376" s="315">
        <f t="shared" si="370"/>
        <v>60.59065154059769</v>
      </c>
      <c r="U376" s="315">
        <f t="shared" si="400"/>
        <v>0.37615406565274867</v>
      </c>
      <c r="V376" s="350">
        <f t="shared" si="371"/>
        <v>3.387305471737671E-6</v>
      </c>
      <c r="W376" s="350">
        <f t="shared" si="348"/>
        <v>6.0092060345338523E-6</v>
      </c>
      <c r="X376" s="350">
        <f t="shared" si="372"/>
        <v>6.8981443536897681E-6</v>
      </c>
      <c r="Y376" s="360">
        <f t="shared" si="373"/>
        <v>60.179598357679986</v>
      </c>
      <c r="Z376" s="350">
        <f t="shared" si="374"/>
        <v>3.4303293655464401E-6</v>
      </c>
      <c r="AA376" s="350">
        <f t="shared" si="375"/>
        <v>5.9847502845324952E-6</v>
      </c>
      <c r="AB376" s="350">
        <f t="shared" si="376"/>
        <v>3.4303293655464401E-6</v>
      </c>
      <c r="AC376" s="350">
        <f t="shared" si="377"/>
        <v>5.9847502845324952E-6</v>
      </c>
      <c r="AD376" s="354">
        <f t="shared" si="349"/>
        <v>60.179598357679986</v>
      </c>
      <c r="AE376" s="354" t="str">
        <f t="shared" si="402"/>
        <v/>
      </c>
      <c r="AF376" s="354" t="str">
        <f t="shared" si="402"/>
        <v/>
      </c>
      <c r="AG376" s="354">
        <f t="shared" si="402"/>
        <v>60.179598357679986</v>
      </c>
      <c r="AH376" s="354" t="str">
        <f t="shared" si="402"/>
        <v/>
      </c>
      <c r="AI376" s="348">
        <f t="shared" si="401"/>
        <v>0.32367195811324478</v>
      </c>
      <c r="AJ376" s="355">
        <f t="shared" si="378"/>
        <v>6.8981443536897681E-6</v>
      </c>
      <c r="AK376" s="359">
        <f t="shared" si="379"/>
        <v>376.48884951826813</v>
      </c>
      <c r="AL376" s="355">
        <f t="shared" si="380"/>
        <v>3.2488849518268124</v>
      </c>
      <c r="AM376" s="335">
        <f t="shared" si="381"/>
        <v>-24.356993480864553</v>
      </c>
      <c r="AN376" s="351">
        <f t="shared" si="351"/>
        <v>-3.14118993740452</v>
      </c>
      <c r="AQ376" s="266">
        <f t="shared" si="352"/>
        <v>23.450697483440059</v>
      </c>
      <c r="AR376" s="283">
        <f t="shared" si="353"/>
        <v>18.071067457416433</v>
      </c>
      <c r="BL376" s="258">
        <v>0.62923020124435425</v>
      </c>
      <c r="BM376" s="260">
        <v>13.864684104919434</v>
      </c>
      <c r="BN376">
        <v>2.8097476959228516</v>
      </c>
      <c r="BO376" s="258">
        <v>1.3938366174697876</v>
      </c>
      <c r="BP376" s="258">
        <v>138.99787902832031</v>
      </c>
      <c r="BQ376" s="260">
        <v>37.26031494140625</v>
      </c>
      <c r="BR376" s="258">
        <v>12.891653060913086</v>
      </c>
      <c r="BT376" s="258">
        <v>28.89985466003418</v>
      </c>
      <c r="BU376" s="258">
        <v>35.909564971923828</v>
      </c>
      <c r="BV376" s="258">
        <v>3.2590830326080322</v>
      </c>
      <c r="BW376" s="258">
        <v>138.14500427246094</v>
      </c>
      <c r="BX376" s="258">
        <v>34.111846923828125</v>
      </c>
      <c r="BY376" s="258">
        <v>32.349124908447266</v>
      </c>
      <c r="BZ376" s="258">
        <v>3.6191959381103516</v>
      </c>
      <c r="CA376" s="258">
        <v>325.01718139648437</v>
      </c>
      <c r="CC376" s="283">
        <f t="shared" si="354"/>
        <v>14.877668380737305</v>
      </c>
      <c r="CD376" s="283">
        <f t="shared" si="355"/>
        <v>83.415985107421875</v>
      </c>
      <c r="CF376" s="283">
        <f t="shared" si="382"/>
        <v>23.450697483440059</v>
      </c>
      <c r="CG376" s="272">
        <f t="shared" si="356"/>
        <v>23.716579317369501</v>
      </c>
      <c r="CH376" s="283">
        <f t="shared" si="383"/>
        <v>15.340127379443114</v>
      </c>
      <c r="CI376" s="272">
        <f t="shared" si="357"/>
        <v>80.473148524241424</v>
      </c>
      <c r="CJ376" s="283">
        <f t="shared" si="384"/>
        <v>0.15168831132899829</v>
      </c>
      <c r="CK376" s="283">
        <f t="shared" si="385"/>
        <v>15.163982384404861</v>
      </c>
      <c r="CL376" s="283">
        <f t="shared" si="386"/>
        <v>2.3180048021950506</v>
      </c>
      <c r="CM376" s="283">
        <f t="shared" si="387"/>
        <v>20.96051896681346</v>
      </c>
      <c r="CN376" s="283">
        <f t="shared" si="388"/>
        <v>2.3180048021950506</v>
      </c>
      <c r="CO376" s="283">
        <f t="shared" si="358"/>
        <v>240.31902097955208</v>
      </c>
      <c r="CP376" s="268">
        <f t="shared" si="359"/>
        <v>344</v>
      </c>
      <c r="CQ376" s="283">
        <f t="shared" si="389"/>
        <v>58.431902097955209</v>
      </c>
      <c r="CR376" s="283">
        <f t="shared" si="390"/>
        <v>26.480832446502916</v>
      </c>
      <c r="CS376" s="283">
        <f t="shared" si="391"/>
        <v>1.8089413577402282</v>
      </c>
      <c r="CT376" s="283">
        <f t="shared" si="392"/>
        <v>219.42249944405535</v>
      </c>
      <c r="CU376" s="283">
        <f t="shared" si="360"/>
        <v>20.896521535496731</v>
      </c>
      <c r="CV376" s="283">
        <f t="shared" si="393"/>
        <v>36.48965215354967</v>
      </c>
      <c r="CW376" s="283">
        <f t="shared" si="394"/>
        <v>15.303855551709843</v>
      </c>
      <c r="CX376" s="283">
        <f t="shared" si="395"/>
        <v>1.0542832968135618</v>
      </c>
      <c r="CZ376" s="283">
        <f t="shared" si="361"/>
        <v>11776</v>
      </c>
      <c r="DA376" s="283">
        <f t="shared" si="362"/>
        <v>1.0670451343302618E+22</v>
      </c>
      <c r="DB376" s="283">
        <f t="shared" si="363"/>
        <v>1.1010568376935711E+22</v>
      </c>
      <c r="DC376" s="286">
        <f t="shared" si="396"/>
        <v>9.0611849042990976E+17</v>
      </c>
      <c r="DD376" s="286">
        <f t="shared" si="364"/>
        <v>9.3500071135663309E+17</v>
      </c>
      <c r="DE376" s="282">
        <f t="shared" si="397"/>
        <v>5.4274182829715318E-5</v>
      </c>
      <c r="DF376" s="282">
        <f t="shared" si="365"/>
        <v>5.1692269546021475E-5</v>
      </c>
      <c r="DG376" s="283">
        <f t="shared" si="398"/>
        <v>43.604242504794222</v>
      </c>
      <c r="DH376" s="283">
        <f t="shared" si="399"/>
        <v>7.4951835552252517E-5</v>
      </c>
      <c r="DL376" s="258">
        <v>31.318838119506836</v>
      </c>
      <c r="DM376" s="258">
        <v>15.564202308654785</v>
      </c>
      <c r="DN376" s="258">
        <v>7392</v>
      </c>
      <c r="DO376" s="258">
        <v>1.827754350571328E+22</v>
      </c>
      <c r="DP376" s="258">
        <v>8.740143060047685E+21</v>
      </c>
    </row>
    <row r="377" spans="3:120" x14ac:dyDescent="0.25">
      <c r="C377" s="50">
        <f t="shared" si="366"/>
        <v>345</v>
      </c>
      <c r="D377" s="51">
        <v>3.9128154387497953</v>
      </c>
      <c r="E377" s="260">
        <f t="shared" si="367"/>
        <v>11.849787268144583</v>
      </c>
      <c r="F377" s="265">
        <f t="shared" si="368"/>
        <v>11.428114340297604</v>
      </c>
      <c r="G377" s="265">
        <f t="shared" si="369"/>
        <v>-1.7601631043508557E-2</v>
      </c>
      <c r="H377" s="50">
        <v>14.926009178161621</v>
      </c>
      <c r="I377" s="216">
        <v>79.448638916015625</v>
      </c>
      <c r="J377" s="50">
        <v>11392</v>
      </c>
      <c r="K377" s="46">
        <v>6</v>
      </c>
      <c r="L377" s="46">
        <v>1.0434098828405046E+22</v>
      </c>
      <c r="M377" s="46">
        <v>1.0608769101609837E+22</v>
      </c>
      <c r="N377" s="46">
        <v>178</v>
      </c>
      <c r="O377" s="46">
        <v>64</v>
      </c>
      <c r="P377" s="46">
        <v>0.23597631691387413</v>
      </c>
      <c r="Q377" s="46">
        <v>0.4224501007141549</v>
      </c>
      <c r="R377" s="46">
        <v>0.38343824400430326</v>
      </c>
      <c r="S377" s="51"/>
      <c r="T377" s="315">
        <f t="shared" si="370"/>
        <v>60.812719894447149</v>
      </c>
      <c r="U377" s="315">
        <f t="shared" si="400"/>
        <v>0.22206835384945833</v>
      </c>
      <c r="V377" s="350">
        <f t="shared" si="371"/>
        <v>3.4523688687071941E-6</v>
      </c>
      <c r="W377" s="350">
        <f t="shared" si="348"/>
        <v>6.1805082618526875E-6</v>
      </c>
      <c r="X377" s="350">
        <f t="shared" si="372"/>
        <v>7.079373784484608E-6</v>
      </c>
      <c r="Y377" s="360">
        <f t="shared" si="373"/>
        <v>60.429281650442846</v>
      </c>
      <c r="Z377" s="350">
        <f t="shared" si="374"/>
        <v>3.493652817978099E-6</v>
      </c>
      <c r="AA377" s="350">
        <f t="shared" si="375"/>
        <v>6.1572658841308461E-6</v>
      </c>
      <c r="AB377" s="350">
        <f t="shared" si="376"/>
        <v>3.493652817978099E-6</v>
      </c>
      <c r="AC377" s="350">
        <f t="shared" si="377"/>
        <v>6.1572658841308461E-6</v>
      </c>
      <c r="AD377" s="354">
        <f t="shared" si="349"/>
        <v>60.429281650442846</v>
      </c>
      <c r="AE377" s="354" t="str">
        <f t="shared" si="402"/>
        <v/>
      </c>
      <c r="AF377" s="354" t="str">
        <f t="shared" si="402"/>
        <v/>
      </c>
      <c r="AG377" s="354">
        <f t="shared" si="402"/>
        <v>60.429281650442846</v>
      </c>
      <c r="AH377" s="354" t="str">
        <f t="shared" si="402"/>
        <v/>
      </c>
      <c r="AI377" s="348">
        <f t="shared" si="401"/>
        <v>0.24968329276286028</v>
      </c>
      <c r="AJ377" s="355">
        <f t="shared" si="378"/>
        <v>7.079373784484608E-6</v>
      </c>
      <c r="AK377" s="359">
        <f t="shared" si="379"/>
        <v>384.96993913261826</v>
      </c>
      <c r="AL377" s="355">
        <f t="shared" si="380"/>
        <v>3.9969939132618264</v>
      </c>
      <c r="AM377" s="335">
        <f t="shared" si="381"/>
        <v>-24.131742182508155</v>
      </c>
      <c r="AN377" s="351">
        <f t="shared" si="351"/>
        <v>-2.915938639048119</v>
      </c>
      <c r="AQ377" s="266">
        <f t="shared" si="352"/>
        <v>23.47887408673499</v>
      </c>
      <c r="AR377" s="283">
        <f t="shared" si="353"/>
        <v>13.766200197823622</v>
      </c>
      <c r="BL377" s="258">
        <v>0.99375951290130615</v>
      </c>
      <c r="BM377" s="260">
        <v>17.08293342590332</v>
      </c>
      <c r="BN377">
        <v>2.9180684089660645</v>
      </c>
      <c r="BO377" s="258">
        <v>0.52822428941726685</v>
      </c>
      <c r="BP377" s="258">
        <v>132.18620300292969</v>
      </c>
      <c r="BQ377" s="260">
        <v>39.207141876220703</v>
      </c>
      <c r="BR377" s="258">
        <v>8.0317573547363281</v>
      </c>
      <c r="BT377" s="258">
        <v>28.83247184753418</v>
      </c>
      <c r="BU377" s="258">
        <v>36.316471099853516</v>
      </c>
      <c r="BV377" s="258">
        <v>3.2744641304016113</v>
      </c>
      <c r="BW377" s="258">
        <v>143.63825988769531</v>
      </c>
      <c r="BX377" s="258">
        <v>33.982940673828125</v>
      </c>
      <c r="BY377" s="258">
        <v>33.36639404296875</v>
      </c>
      <c r="BZ377" s="258">
        <v>3.5938048362731934</v>
      </c>
      <c r="CA377" s="258">
        <v>322.67745971679687</v>
      </c>
      <c r="CC377" s="283">
        <f t="shared" si="354"/>
        <v>14.926009178161621</v>
      </c>
      <c r="CD377" s="283">
        <f t="shared" si="355"/>
        <v>79.448638916015625</v>
      </c>
      <c r="CF377" s="283">
        <f t="shared" si="382"/>
        <v>23.47887408673499</v>
      </c>
      <c r="CG377" s="272">
        <f t="shared" si="356"/>
        <v>23.688423181562641</v>
      </c>
      <c r="CH377" s="283">
        <f t="shared" si="383"/>
        <v>15.290481409850408</v>
      </c>
      <c r="CI377" s="272">
        <f t="shared" si="357"/>
        <v>80.736140099703022</v>
      </c>
      <c r="CJ377" s="283">
        <f t="shared" si="384"/>
        <v>0.15218403876985398</v>
      </c>
      <c r="CK377" s="283">
        <f t="shared" si="385"/>
        <v>15.11375924420196</v>
      </c>
      <c r="CL377" s="283">
        <f t="shared" si="386"/>
        <v>2.317995524862098</v>
      </c>
      <c r="CM377" s="283">
        <f t="shared" si="387"/>
        <v>20.910295826610557</v>
      </c>
      <c r="CN377" s="283">
        <f t="shared" si="388"/>
        <v>2.317995524862098</v>
      </c>
      <c r="CO377" s="283">
        <f t="shared" si="358"/>
        <v>240.7087721875414</v>
      </c>
      <c r="CP377" s="268">
        <f t="shared" si="359"/>
        <v>345</v>
      </c>
      <c r="CQ377" s="283">
        <f t="shared" si="389"/>
        <v>58.570877218754134</v>
      </c>
      <c r="CR377" s="283">
        <f t="shared" si="390"/>
        <v>26.460247294613612</v>
      </c>
      <c r="CS377" s="283">
        <f t="shared" si="391"/>
        <v>1.8148147272721715</v>
      </c>
      <c r="CT377" s="283">
        <f t="shared" si="392"/>
        <v>220.09963741302022</v>
      </c>
      <c r="CU377" s="283">
        <f t="shared" si="360"/>
        <v>20.609134774521124</v>
      </c>
      <c r="CV377" s="283">
        <f t="shared" si="393"/>
        <v>36.560913477452111</v>
      </c>
      <c r="CW377" s="283">
        <f t="shared" si="394"/>
        <v>15.254185675022329</v>
      </c>
      <c r="CX377" s="283">
        <f t="shared" si="395"/>
        <v>1.052920289919661</v>
      </c>
      <c r="CZ377" s="283">
        <f t="shared" si="361"/>
        <v>11392</v>
      </c>
      <c r="DA377" s="283">
        <f t="shared" si="362"/>
        <v>1.0434098828405046E+22</v>
      </c>
      <c r="DB377" s="283">
        <f t="shared" si="363"/>
        <v>1.0608769101609837E+22</v>
      </c>
      <c r="DC377" s="286">
        <f t="shared" si="396"/>
        <v>9.1591457412263398E+17</v>
      </c>
      <c r="DD377" s="286">
        <f t="shared" si="364"/>
        <v>9.3124728771153766E+17</v>
      </c>
      <c r="DE377" s="282">
        <f t="shared" si="397"/>
        <v>5.4798212589621138E-5</v>
      </c>
      <c r="DF377" s="282">
        <f t="shared" si="365"/>
        <v>5.1491484645314154E-5</v>
      </c>
      <c r="DG377" s="283">
        <f t="shared" si="398"/>
        <v>43.218073141329228</v>
      </c>
      <c r="DH377" s="283">
        <f t="shared" si="399"/>
        <v>7.5194528351442809E-5</v>
      </c>
      <c r="DL377" s="258">
        <v>31.252429962158203</v>
      </c>
      <c r="DM377" s="258">
        <v>15.665928840637207</v>
      </c>
      <c r="DN377" s="258">
        <v>6944</v>
      </c>
      <c r="DO377" s="258">
        <v>1.7129216165040194E+22</v>
      </c>
      <c r="DP377" s="258">
        <v>8.1973969801060632E+21</v>
      </c>
    </row>
    <row r="378" spans="3:120" x14ac:dyDescent="0.25">
      <c r="C378" s="50">
        <f t="shared" si="366"/>
        <v>346</v>
      </c>
      <c r="D378" s="51">
        <v>0.54361004960675763</v>
      </c>
      <c r="E378" s="260">
        <f t="shared" si="367"/>
        <v>-5.294250463058078</v>
      </c>
      <c r="F378" s="265">
        <f t="shared" si="368"/>
        <v>11.410471762590047</v>
      </c>
      <c r="G378" s="265">
        <f t="shared" si="369"/>
        <v>-1.7682657728636551E-2</v>
      </c>
      <c r="H378" s="50">
        <v>14.583230018615723</v>
      </c>
      <c r="I378" s="216">
        <v>81.177993774414063</v>
      </c>
      <c r="J378" s="50">
        <v>14016</v>
      </c>
      <c r="K378" s="46">
        <v>6</v>
      </c>
      <c r="L378" s="46">
        <v>1.2501318629436011E+22</v>
      </c>
      <c r="M378" s="46">
        <v>1.279358869054106E+22</v>
      </c>
      <c r="N378" s="46">
        <v>219</v>
      </c>
      <c r="O378" s="46">
        <v>64</v>
      </c>
      <c r="P378" s="46">
        <v>0.28181651712140632</v>
      </c>
      <c r="Q378" s="46">
        <v>0.49472013672709514</v>
      </c>
      <c r="R378" s="46">
        <v>0.52374900789101997</v>
      </c>
      <c r="S378" s="51"/>
      <c r="T378" s="315">
        <f t="shared" si="370"/>
        <v>60.332068695099309</v>
      </c>
      <c r="U378" s="315">
        <f t="shared" si="400"/>
        <v>-0.48065119934783951</v>
      </c>
      <c r="V378" s="350">
        <f t="shared" si="371"/>
        <v>3.3511286758158091E-6</v>
      </c>
      <c r="W378" s="350">
        <f t="shared" si="348"/>
        <v>5.8828022346734108E-6</v>
      </c>
      <c r="X378" s="350">
        <f t="shared" si="372"/>
        <v>6.7703342261777224E-6</v>
      </c>
      <c r="Y378" s="360">
        <f t="shared" si="373"/>
        <v>59.808319687208289</v>
      </c>
      <c r="Z378" s="350">
        <f t="shared" si="374"/>
        <v>3.4047634629646894E-6</v>
      </c>
      <c r="AA378" s="350">
        <f t="shared" si="375"/>
        <v>5.8519237260420778E-6</v>
      </c>
      <c r="AB378" s="350">
        <f t="shared" si="376"/>
        <v>3.4047634629646894E-6</v>
      </c>
      <c r="AC378" s="350">
        <f t="shared" si="377"/>
        <v>5.8519237260420778E-6</v>
      </c>
      <c r="AD378" s="354">
        <f t="shared" si="349"/>
        <v>59.808319687208297</v>
      </c>
      <c r="AE378" s="354" t="str">
        <f t="shared" si="402"/>
        <v/>
      </c>
      <c r="AF378" s="354" t="str">
        <f t="shared" si="402"/>
        <v/>
      </c>
      <c r="AG378" s="354">
        <f t="shared" si="402"/>
        <v>59.808319687208297</v>
      </c>
      <c r="AH378" s="354" t="str">
        <f t="shared" si="402"/>
        <v/>
      </c>
      <c r="AI378" s="348">
        <f t="shared" si="401"/>
        <v>-0.62096196323454933</v>
      </c>
      <c r="AJ378" s="355">
        <f t="shared" si="378"/>
        <v>6.7703342261777224E-6</v>
      </c>
      <c r="AK378" s="359">
        <f t="shared" si="379"/>
        <v>363.8774823686133</v>
      </c>
      <c r="AL378" s="355">
        <f t="shared" si="380"/>
        <v>1.78774823686133</v>
      </c>
      <c r="AM378" s="335">
        <f t="shared" si="381"/>
        <v>-24.519436873951225</v>
      </c>
      <c r="AN378" s="351">
        <f t="shared" si="351"/>
        <v>-3.3036333304911913</v>
      </c>
      <c r="AQ378" s="266">
        <f t="shared" si="352"/>
        <v>23.277074517910727</v>
      </c>
      <c r="AR378" s="283">
        <f t="shared" si="353"/>
        <v>15.15803398803547</v>
      </c>
      <c r="BL378" s="258">
        <v>0.65709871053695679</v>
      </c>
      <c r="BM378" s="260">
        <v>11.921858787536621</v>
      </c>
      <c r="BN378">
        <v>0.76973748207092285</v>
      </c>
      <c r="BO378" s="258">
        <v>0.37963896989822388</v>
      </c>
      <c r="BP378" s="258">
        <v>127.62636566162109</v>
      </c>
      <c r="BQ378" s="260">
        <v>33.889896392822266</v>
      </c>
      <c r="BR378" s="258">
        <v>18.068204879760742</v>
      </c>
      <c r="BT378" s="258">
        <v>28.696727752685547</v>
      </c>
      <c r="BU378" s="258">
        <v>36.926834106445313</v>
      </c>
      <c r="BV378" s="258">
        <v>3.2654306888580322</v>
      </c>
      <c r="BW378" s="258">
        <v>140.38299560546875</v>
      </c>
      <c r="BX378" s="258">
        <v>33.875518798828125</v>
      </c>
      <c r="BY378" s="258">
        <v>33.671573638916016</v>
      </c>
      <c r="BZ378" s="258">
        <v>3.5149462223052979</v>
      </c>
      <c r="CA378" s="258">
        <v>326.034423828125</v>
      </c>
      <c r="CC378" s="283">
        <f t="shared" si="354"/>
        <v>14.583230018615723</v>
      </c>
      <c r="CD378" s="283">
        <f t="shared" si="355"/>
        <v>81.177993774414063</v>
      </c>
      <c r="CF378" s="283">
        <f t="shared" si="382"/>
        <v>23.277074517910727</v>
      </c>
      <c r="CG378" s="272">
        <f t="shared" si="356"/>
        <v>23.660152492815946</v>
      </c>
      <c r="CH378" s="283">
        <f t="shared" si="383"/>
        <v>15.240795108879164</v>
      </c>
      <c r="CI378" s="272">
        <f t="shared" si="357"/>
        <v>80.997971088717463</v>
      </c>
      <c r="CJ378" s="283">
        <f t="shared" si="384"/>
        <v>0.15267757855679595</v>
      </c>
      <c r="CK378" s="283">
        <f t="shared" si="385"/>
        <v>15.063505060327865</v>
      </c>
      <c r="CL378" s="283">
        <f t="shared" si="386"/>
        <v>2.3178979374234454</v>
      </c>
      <c r="CM378" s="283">
        <f t="shared" si="387"/>
        <v>20.860041642736462</v>
      </c>
      <c r="CN378" s="283">
        <f t="shared" si="388"/>
        <v>2.3178979374234454</v>
      </c>
      <c r="CO378" s="283">
        <f t="shared" si="358"/>
        <v>241.08381543309179</v>
      </c>
      <c r="CP378" s="268">
        <f t="shared" si="359"/>
        <v>346</v>
      </c>
      <c r="CQ378" s="283">
        <f t="shared" si="389"/>
        <v>58.708381543309173</v>
      </c>
      <c r="CR378" s="283">
        <f t="shared" si="390"/>
        <v>26.439597036563708</v>
      </c>
      <c r="CS378" s="283">
        <f t="shared" si="391"/>
        <v>1.8207311791437513</v>
      </c>
      <c r="CT378" s="283">
        <f t="shared" si="392"/>
        <v>220.76886967460041</v>
      </c>
      <c r="CU378" s="283">
        <f t="shared" si="360"/>
        <v>20.314945758491319</v>
      </c>
      <c r="CV378" s="283">
        <f t="shared" si="393"/>
        <v>36.631494575849132</v>
      </c>
      <c r="CW378" s="283">
        <f t="shared" si="394"/>
        <v>15.204477554526548</v>
      </c>
      <c r="CX378" s="283">
        <f t="shared" si="395"/>
        <v>1.0515216805817398</v>
      </c>
      <c r="CZ378" s="283">
        <f t="shared" si="361"/>
        <v>14016</v>
      </c>
      <c r="DA378" s="283">
        <f t="shared" si="362"/>
        <v>1.2501318629436011E+22</v>
      </c>
      <c r="DB378" s="283">
        <f t="shared" si="363"/>
        <v>1.279358869054106E+22</v>
      </c>
      <c r="DC378" s="286">
        <f t="shared" si="396"/>
        <v>8.9193197983989811E+17</v>
      </c>
      <c r="DD378" s="286">
        <f t="shared" si="364"/>
        <v>9.1278458123152538E+17</v>
      </c>
      <c r="DE378" s="282">
        <f t="shared" si="397"/>
        <v>5.3515292443355439E-5</v>
      </c>
      <c r="DF378" s="282">
        <f t="shared" si="365"/>
        <v>5.0503844283368458E-5</v>
      </c>
      <c r="DG378" s="283">
        <f t="shared" si="398"/>
        <v>43.341698523468253</v>
      </c>
      <c r="DH378" s="283">
        <f t="shared" si="399"/>
        <v>7.3583454748309989E-5</v>
      </c>
      <c r="DL378" s="258">
        <v>31.14891242980957</v>
      </c>
      <c r="DM378" s="258">
        <v>14.648660659790039</v>
      </c>
      <c r="DN378" s="258">
        <v>7456</v>
      </c>
      <c r="DO378" s="258">
        <v>1.834729632108549E+22</v>
      </c>
      <c r="DP378" s="258">
        <v>8.7363960079822356E+21</v>
      </c>
    </row>
    <row r="379" spans="3:120" x14ac:dyDescent="0.25">
      <c r="C379" s="50">
        <f t="shared" si="366"/>
        <v>347</v>
      </c>
      <c r="D379" s="51">
        <v>1.5456679263300224</v>
      </c>
      <c r="E379" s="260">
        <f t="shared" si="367"/>
        <v>3.7823239022110631</v>
      </c>
      <c r="F379" s="265">
        <f t="shared" si="368"/>
        <v>11.392750769777354</v>
      </c>
      <c r="G379" s="265">
        <f t="shared" si="369"/>
        <v>-1.7758449634562322E-2</v>
      </c>
      <c r="H379" s="50">
        <v>14.574929237365723</v>
      </c>
      <c r="I379" s="216">
        <v>78.940010070800781</v>
      </c>
      <c r="J379" s="50">
        <v>12224</v>
      </c>
      <c r="K379" s="46">
        <v>6</v>
      </c>
      <c r="L379" s="46">
        <v>1.0943697909306154E+22</v>
      </c>
      <c r="M379" s="46">
        <v>1.1104532913346209E+22</v>
      </c>
      <c r="N379" s="46">
        <v>191</v>
      </c>
      <c r="O379" s="46">
        <v>64</v>
      </c>
      <c r="P379" s="46">
        <v>0.24720747115912836</v>
      </c>
      <c r="Q379" s="46">
        <v>0.42953061099920647</v>
      </c>
      <c r="R379" s="46">
        <v>0.4402018938795319</v>
      </c>
      <c r="S379" s="51"/>
      <c r="T379" s="315">
        <f t="shared" si="370"/>
        <v>60.078310155360022</v>
      </c>
      <c r="U379" s="315">
        <f t="shared" si="400"/>
        <v>-0.25375853973928741</v>
      </c>
      <c r="V379" s="350">
        <f t="shared" si="371"/>
        <v>3.3705207127935262E-6</v>
      </c>
      <c r="W379" s="350">
        <f t="shared" si="348"/>
        <v>5.856383766895812E-6</v>
      </c>
      <c r="X379" s="350">
        <f t="shared" si="372"/>
        <v>6.7570437841212014E-6</v>
      </c>
      <c r="Y379" s="360">
        <f t="shared" si="373"/>
        <v>59.63810826148049</v>
      </c>
      <c r="Z379" s="350">
        <f t="shared" si="374"/>
        <v>3.4154152279421956E-6</v>
      </c>
      <c r="AA379" s="350">
        <f t="shared" si="375"/>
        <v>5.8303155593219412E-6</v>
      </c>
      <c r="AB379" s="350">
        <f t="shared" si="376"/>
        <v>3.4154152279421956E-6</v>
      </c>
      <c r="AC379" s="350">
        <f t="shared" si="377"/>
        <v>5.8303155593219412E-6</v>
      </c>
      <c r="AD379" s="354">
        <f t="shared" si="349"/>
        <v>59.63810826148049</v>
      </c>
      <c r="AE379" s="354" t="str">
        <f t="shared" si="402"/>
        <v/>
      </c>
      <c r="AF379" s="354" t="str">
        <f t="shared" si="402"/>
        <v/>
      </c>
      <c r="AG379" s="354">
        <f t="shared" si="402"/>
        <v>59.63810826148049</v>
      </c>
      <c r="AH379" s="354" t="str">
        <f t="shared" si="402"/>
        <v/>
      </c>
      <c r="AI379" s="348">
        <f t="shared" si="401"/>
        <v>-0.1702114257278069</v>
      </c>
      <c r="AJ379" s="355">
        <f t="shared" si="378"/>
        <v>6.7570437841212014E-6</v>
      </c>
      <c r="AK379" s="359">
        <f t="shared" si="379"/>
        <v>358.09584460258588</v>
      </c>
      <c r="AL379" s="355">
        <f t="shared" si="380"/>
        <v>1.1095844602585885</v>
      </c>
      <c r="AM379" s="335">
        <f t="shared" si="381"/>
        <v>-24.536504386960733</v>
      </c>
      <c r="AN379" s="351">
        <f t="shared" si="351"/>
        <v>-3.3207008435007017</v>
      </c>
      <c r="AQ379" s="266">
        <f t="shared" si="352"/>
        <v>23.272129097922996</v>
      </c>
      <c r="AR379" s="283">
        <f t="shared" si="353"/>
        <v>12.582529216235628</v>
      </c>
      <c r="BL379" s="258">
        <v>0.61601549386978149</v>
      </c>
      <c r="BM379" s="260">
        <v>11.171660423278809</v>
      </c>
      <c r="BN379">
        <v>2.8830063343048096</v>
      </c>
      <c r="BO379" s="258">
        <v>1.565043568611145</v>
      </c>
      <c r="BP379" s="258">
        <v>124.11082458496094</v>
      </c>
      <c r="BQ379" s="260">
        <v>31.349845886230469</v>
      </c>
      <c r="BR379" s="258">
        <v>20.590499877929687</v>
      </c>
      <c r="BT379" s="258">
        <v>28.554145812988281</v>
      </c>
      <c r="BU379" s="258">
        <v>37.537193298339844</v>
      </c>
      <c r="BV379" s="258">
        <v>3.2435798645019531</v>
      </c>
      <c r="BW379" s="258">
        <v>142.41754150390625</v>
      </c>
      <c r="BX379" s="258">
        <v>33.807155609130859</v>
      </c>
      <c r="BY379" s="258">
        <v>33.264667510986328</v>
      </c>
      <c r="BZ379" s="258">
        <v>3.5637750625610352</v>
      </c>
      <c r="CA379" s="258">
        <v>329.79833984375</v>
      </c>
      <c r="CC379" s="283">
        <f t="shared" si="354"/>
        <v>14.574929237365723</v>
      </c>
      <c r="CD379" s="283">
        <f t="shared" si="355"/>
        <v>78.940010070800781</v>
      </c>
      <c r="CF379" s="283">
        <f t="shared" si="382"/>
        <v>23.272129097922996</v>
      </c>
      <c r="CG379" s="272">
        <f t="shared" si="356"/>
        <v>23.631773453549926</v>
      </c>
      <c r="CH379" s="283">
        <f t="shared" si="383"/>
        <v>15.191080763656833</v>
      </c>
      <c r="CI379" s="272">
        <f t="shared" si="357"/>
        <v>81.258647940685677</v>
      </c>
      <c r="CJ379" s="283">
        <f t="shared" si="384"/>
        <v>0.1531689428466585</v>
      </c>
      <c r="CK379" s="283">
        <f t="shared" si="385"/>
        <v>15.013231992475781</v>
      </c>
      <c r="CL379" s="283">
        <f t="shared" si="386"/>
        <v>2.3177143715407111</v>
      </c>
      <c r="CM379" s="283">
        <f t="shared" si="387"/>
        <v>20.80976857488438</v>
      </c>
      <c r="CN379" s="283">
        <f t="shared" si="388"/>
        <v>2.3177143715407111</v>
      </c>
      <c r="CO379" s="283">
        <f t="shared" si="358"/>
        <v>241.44429936252607</v>
      </c>
      <c r="CP379" s="268">
        <f t="shared" si="359"/>
        <v>347</v>
      </c>
      <c r="CQ379" s="283">
        <f t="shared" si="389"/>
        <v>58.844429936252602</v>
      </c>
      <c r="CR379" s="283">
        <f t="shared" si="390"/>
        <v>26.418886420713736</v>
      </c>
      <c r="CS379" s="283">
        <f t="shared" si="391"/>
        <v>1.8266897057163678</v>
      </c>
      <c r="CT379" s="283">
        <f t="shared" si="392"/>
        <v>221.4302920583379</v>
      </c>
      <c r="CU379" s="283">
        <f t="shared" si="360"/>
        <v>20.014007304188112</v>
      </c>
      <c r="CV379" s="283">
        <f t="shared" si="393"/>
        <v>36.701400730418811</v>
      </c>
      <c r="CW379" s="283">
        <f t="shared" si="394"/>
        <v>15.154743435868907</v>
      </c>
      <c r="CX379" s="283">
        <f t="shared" si="395"/>
        <v>1.0500886443215072</v>
      </c>
      <c r="CZ379" s="283">
        <f t="shared" si="361"/>
        <v>12224</v>
      </c>
      <c r="DA379" s="283">
        <f t="shared" si="362"/>
        <v>1.0943697909306154E+22</v>
      </c>
      <c r="DB379" s="283">
        <f t="shared" si="363"/>
        <v>1.1104532913346209E+22</v>
      </c>
      <c r="DC379" s="286">
        <f t="shared" si="396"/>
        <v>8.9526324519847462E+17</v>
      </c>
      <c r="DD379" s="286">
        <f t="shared" si="364"/>
        <v>9.084205590106519E+17</v>
      </c>
      <c r="DE379" s="282">
        <f t="shared" si="397"/>
        <v>5.3693494492336905E-5</v>
      </c>
      <c r="DF379" s="282">
        <f t="shared" si="365"/>
        <v>5.0270396143442246E-5</v>
      </c>
      <c r="DG379" s="283">
        <f t="shared" si="398"/>
        <v>43.114169661307962</v>
      </c>
      <c r="DH379" s="283">
        <f t="shared" si="399"/>
        <v>7.3553409704902375E-5</v>
      </c>
      <c r="DL379" s="258">
        <v>31.13524055480957</v>
      </c>
      <c r="DM379" s="258">
        <v>14.648660659790039</v>
      </c>
      <c r="DN379" s="258">
        <v>7008</v>
      </c>
      <c r="DO379" s="258">
        <v>1.7241051257455143E+22</v>
      </c>
      <c r="DP379" s="258">
        <v>8.2069087276568192E+21</v>
      </c>
    </row>
    <row r="380" spans="3:120" x14ac:dyDescent="0.25">
      <c r="C380" s="50">
        <f t="shared" si="366"/>
        <v>348</v>
      </c>
      <c r="D380" s="51">
        <v>1.098453977223683</v>
      </c>
      <c r="E380" s="260">
        <f t="shared" si="367"/>
        <v>0.81563731331437694</v>
      </c>
      <c r="F380" s="265">
        <f t="shared" si="368"/>
        <v>11.374956631335419</v>
      </c>
      <c r="G380" s="265">
        <f t="shared" si="369"/>
        <v>-1.7828937529635012E-2</v>
      </c>
      <c r="H380" s="50">
        <v>14.689188957214355</v>
      </c>
      <c r="I380" s="216">
        <v>77.210647583007812</v>
      </c>
      <c r="J380" s="50">
        <v>11264</v>
      </c>
      <c r="K380" s="46">
        <v>6</v>
      </c>
      <c r="L380" s="46">
        <v>1.0197746313507472E+22</v>
      </c>
      <c r="M380" s="46">
        <v>1.0279028519850295E+22</v>
      </c>
      <c r="N380" s="46">
        <v>176</v>
      </c>
      <c r="O380" s="46">
        <v>64</v>
      </c>
      <c r="P380" s="46">
        <v>0.23078801196362084</v>
      </c>
      <c r="Q380" s="46">
        <v>0.39779039248000975</v>
      </c>
      <c r="R380" s="46">
        <v>0.3736937095936731</v>
      </c>
      <c r="S380" s="51"/>
      <c r="T380" s="315">
        <f t="shared" si="370"/>
        <v>59.878767728666901</v>
      </c>
      <c r="U380" s="315">
        <f t="shared" si="400"/>
        <v>-0.19954242669312094</v>
      </c>
      <c r="V380" s="350">
        <f t="shared" si="371"/>
        <v>3.4148320898973253E-6</v>
      </c>
      <c r="W380" s="350">
        <f t="shared" si="348"/>
        <v>5.8858663660039328E-6</v>
      </c>
      <c r="X380" s="350">
        <f t="shared" si="372"/>
        <v>6.8047410737403437E-6</v>
      </c>
      <c r="Y380" s="360">
        <f t="shared" si="373"/>
        <v>59.505074019073227</v>
      </c>
      <c r="Z380" s="350">
        <f t="shared" si="374"/>
        <v>3.4531478993881522E-6</v>
      </c>
      <c r="AA380" s="350">
        <f t="shared" si="375"/>
        <v>5.8634691664235834E-6</v>
      </c>
      <c r="AB380" s="350">
        <f t="shared" si="376"/>
        <v>3.4531478993881522E-6</v>
      </c>
      <c r="AC380" s="350">
        <f t="shared" si="377"/>
        <v>5.8634691664235834E-6</v>
      </c>
      <c r="AD380" s="354">
        <f t="shared" si="349"/>
        <v>59.505074019073227</v>
      </c>
      <c r="AE380" s="354" t="str">
        <f t="shared" si="402"/>
        <v/>
      </c>
      <c r="AF380" s="354" t="str">
        <f t="shared" si="402"/>
        <v/>
      </c>
      <c r="AG380" s="354">
        <f t="shared" si="402"/>
        <v>59.505074019073227</v>
      </c>
      <c r="AH380" s="354" t="str">
        <f t="shared" si="402"/>
        <v/>
      </c>
      <c r="AI380" s="348">
        <f t="shared" si="401"/>
        <v>-0.13303424240726258</v>
      </c>
      <c r="AJ380" s="355">
        <f t="shared" si="378"/>
        <v>6.8047410737403437E-6</v>
      </c>
      <c r="AK380" s="359">
        <f t="shared" si="379"/>
        <v>353.57701869658194</v>
      </c>
      <c r="AL380" s="355">
        <f t="shared" si="380"/>
        <v>0.55770186965819446</v>
      </c>
      <c r="AM380" s="335">
        <f t="shared" si="381"/>
        <v>-24.475406956758391</v>
      </c>
      <c r="AN380" s="351">
        <f t="shared" si="351"/>
        <v>-3.2596034132983576</v>
      </c>
      <c r="AQ380" s="266">
        <f t="shared" si="352"/>
        <v>23.33995634993693</v>
      </c>
      <c r="AR380" s="283">
        <f t="shared" si="353"/>
        <v>10.51564566025607</v>
      </c>
      <c r="BL380" s="258">
        <v>1.090644359588623</v>
      </c>
      <c r="BM380" s="260">
        <v>15.07423210144043</v>
      </c>
      <c r="BN380">
        <v>2.9389314651489258</v>
      </c>
      <c r="BO380" s="258">
        <v>1.5487632751464844</v>
      </c>
      <c r="BP380" s="258">
        <v>117.47212219238281</v>
      </c>
      <c r="BQ380" s="260">
        <v>18.922971725463867</v>
      </c>
      <c r="BR380" s="258">
        <v>5.9421558380126953</v>
      </c>
      <c r="BT380" s="258">
        <v>28.502388000488281</v>
      </c>
      <c r="BU380" s="258">
        <v>37.537193298339844</v>
      </c>
      <c r="BV380" s="258">
        <v>3.2238039970397949</v>
      </c>
      <c r="BW380" s="258">
        <v>142.62098693847656</v>
      </c>
      <c r="BX380" s="258">
        <v>33.719264984130859</v>
      </c>
      <c r="BY380" s="258">
        <v>33.36639404296875</v>
      </c>
      <c r="BZ380" s="258">
        <v>3.536430835723877</v>
      </c>
      <c r="CA380" s="258">
        <v>326.13616943359375</v>
      </c>
      <c r="CC380" s="283">
        <f t="shared" si="354"/>
        <v>14.689188957214355</v>
      </c>
      <c r="CD380" s="283">
        <f t="shared" si="355"/>
        <v>77.210647583007812</v>
      </c>
      <c r="CF380" s="283">
        <f t="shared" si="382"/>
        <v>23.33995634993693</v>
      </c>
      <c r="CG380" s="272">
        <f t="shared" si="356"/>
        <v>23.603292350643923</v>
      </c>
      <c r="CH380" s="283">
        <f t="shared" si="383"/>
        <v>15.141350663297999</v>
      </c>
      <c r="CI380" s="272">
        <f t="shared" si="357"/>
        <v>81.518177122518722</v>
      </c>
      <c r="CJ380" s="283">
        <f t="shared" si="384"/>
        <v>0.15365814382928181</v>
      </c>
      <c r="CK380" s="283">
        <f t="shared" si="385"/>
        <v>14.962952197681281</v>
      </c>
      <c r="CL380" s="283">
        <f t="shared" si="386"/>
        <v>2.3174471814605906</v>
      </c>
      <c r="CM380" s="283">
        <f t="shared" si="387"/>
        <v>20.759488780089882</v>
      </c>
      <c r="CN380" s="283">
        <f t="shared" si="388"/>
        <v>2.3174471814605906</v>
      </c>
      <c r="CO380" s="283">
        <f t="shared" si="358"/>
        <v>241.79037648237875</v>
      </c>
      <c r="CP380" s="268">
        <f t="shared" si="359"/>
        <v>348</v>
      </c>
      <c r="CQ380" s="283">
        <f t="shared" si="389"/>
        <v>58.979037648237878</v>
      </c>
      <c r="CR380" s="283">
        <f t="shared" si="390"/>
        <v>26.398120241940898</v>
      </c>
      <c r="CS380" s="283">
        <f t="shared" si="391"/>
        <v>1.8326892670771597</v>
      </c>
      <c r="CT380" s="283">
        <f t="shared" si="392"/>
        <v>222.08400170369208</v>
      </c>
      <c r="CU380" s="283">
        <f t="shared" si="360"/>
        <v>19.706374778686666</v>
      </c>
      <c r="CV380" s="283">
        <f t="shared" si="393"/>
        <v>36.770637477868668</v>
      </c>
      <c r="CW380" s="283">
        <f t="shared" si="394"/>
        <v>15.104995565595418</v>
      </c>
      <c r="CX380" s="283">
        <f t="shared" si="395"/>
        <v>1.0486223687760408</v>
      </c>
      <c r="CZ380" s="283">
        <f t="shared" si="361"/>
        <v>11264</v>
      </c>
      <c r="DA380" s="283">
        <f t="shared" si="362"/>
        <v>1.0197746313507472E+22</v>
      </c>
      <c r="DB380" s="283">
        <f t="shared" si="363"/>
        <v>1.0279028519850295E+22</v>
      </c>
      <c r="DC380" s="286">
        <f t="shared" si="396"/>
        <v>9.0533969402587635E+17</v>
      </c>
      <c r="DD380" s="286">
        <f t="shared" si="364"/>
        <v>9.125557989923913E+17</v>
      </c>
      <c r="DE380" s="282">
        <f t="shared" si="397"/>
        <v>5.4232522049201135E-5</v>
      </c>
      <c r="DF380" s="282">
        <f t="shared" si="365"/>
        <v>5.0491605851602795E-5</v>
      </c>
      <c r="DG380" s="283">
        <f t="shared" si="398"/>
        <v>42.954171442675445</v>
      </c>
      <c r="DH380" s="283">
        <f t="shared" si="399"/>
        <v>7.40983718396747E-5</v>
      </c>
      <c r="DL380" s="258">
        <v>31.08055305480957</v>
      </c>
      <c r="DM380" s="258">
        <v>14.648660659790039</v>
      </c>
      <c r="DN380" s="258">
        <v>7008</v>
      </c>
      <c r="DO380" s="258">
        <v>1.7207039554091833E+22</v>
      </c>
      <c r="DP380" s="258">
        <v>8.1950911019119406E+21</v>
      </c>
    </row>
    <row r="381" spans="3:120" x14ac:dyDescent="0.25">
      <c r="C381" s="50">
        <f t="shared" si="366"/>
        <v>349</v>
      </c>
      <c r="D381" s="51">
        <v>7.2288782896659507</v>
      </c>
      <c r="E381" s="260">
        <f t="shared" si="367"/>
        <v>17.181418254597865</v>
      </c>
      <c r="F381" s="265">
        <f t="shared" si="368"/>
        <v>11.357094685483634</v>
      </c>
      <c r="G381" s="265">
        <f t="shared" si="369"/>
        <v>-1.7894053161541378E-2</v>
      </c>
      <c r="H381" s="50">
        <v>14.551980018615723</v>
      </c>
      <c r="I381" s="216">
        <v>85.145339965820313</v>
      </c>
      <c r="J381" s="50">
        <v>12800</v>
      </c>
      <c r="K381" s="46">
        <v>6</v>
      </c>
      <c r="L381" s="46">
        <v>1.130514431623488E+22</v>
      </c>
      <c r="M381" s="46">
        <v>1.1742684703569656E+22</v>
      </c>
      <c r="N381" s="46">
        <v>200</v>
      </c>
      <c r="O381" s="46">
        <v>64</v>
      </c>
      <c r="P381" s="46">
        <v>0.25349447598120001</v>
      </c>
      <c r="Q381" s="46">
        <v>0.45199291948971493</v>
      </c>
      <c r="R381" s="46">
        <v>0.47282281501784384</v>
      </c>
      <c r="S381" s="51"/>
      <c r="T381" s="315">
        <f t="shared" si="370"/>
        <v>60.7146670899238</v>
      </c>
      <c r="U381" s="315">
        <f t="shared" si="400"/>
        <v>0.83589936125689945</v>
      </c>
      <c r="V381" s="350">
        <f t="shared" si="371"/>
        <v>3.3007093226718752E-6</v>
      </c>
      <c r="W381" s="350">
        <f t="shared" si="348"/>
        <v>5.8853244725223297E-6</v>
      </c>
      <c r="X381" s="350">
        <f t="shared" si="372"/>
        <v>6.747720072709245E-6</v>
      </c>
      <c r="Y381" s="360">
        <f t="shared" si="373"/>
        <v>60.241844274905958</v>
      </c>
      <c r="Z381" s="350">
        <f t="shared" si="374"/>
        <v>3.3491639325940145E-6</v>
      </c>
      <c r="AA381" s="350">
        <f t="shared" si="375"/>
        <v>5.8578858927308111E-6</v>
      </c>
      <c r="AB381" s="350">
        <f t="shared" si="376"/>
        <v>3.3491639325940145E-6</v>
      </c>
      <c r="AC381" s="350">
        <f t="shared" si="377"/>
        <v>5.8578858927308111E-6</v>
      </c>
      <c r="AD381" s="354">
        <f t="shared" si="349"/>
        <v>60.241844274905958</v>
      </c>
      <c r="AE381" s="354" t="str">
        <f t="shared" si="402"/>
        <v/>
      </c>
      <c r="AF381" s="354" t="str">
        <f t="shared" si="402"/>
        <v/>
      </c>
      <c r="AG381" s="354">
        <f t="shared" si="402"/>
        <v>60.241844274905958</v>
      </c>
      <c r="AH381" s="354" t="str">
        <f t="shared" si="402"/>
        <v/>
      </c>
      <c r="AI381" s="348">
        <f t="shared" si="401"/>
        <v>0.73677025583273092</v>
      </c>
      <c r="AJ381" s="355">
        <f t="shared" si="378"/>
        <v>6.747720072709245E-6</v>
      </c>
      <c r="AK381" s="359">
        <f t="shared" si="379"/>
        <v>378.60318082285517</v>
      </c>
      <c r="AL381" s="355">
        <f t="shared" si="380"/>
        <v>2.9603180822855166</v>
      </c>
      <c r="AM381" s="335">
        <f t="shared" si="381"/>
        <v>-24.548497894150824</v>
      </c>
      <c r="AN381" s="351">
        <f t="shared" si="351"/>
        <v>-3.3326943506907902</v>
      </c>
      <c r="AQ381" s="266">
        <f t="shared" si="352"/>
        <v>23.258441794485552</v>
      </c>
      <c r="AR381" s="283">
        <f t="shared" si="353"/>
        <v>18.112816974882008</v>
      </c>
      <c r="BL381" s="258">
        <v>0.91978806257247925</v>
      </c>
      <c r="BM381" s="260">
        <v>18.889741897583008</v>
      </c>
      <c r="BN381">
        <v>3.0092291831970215</v>
      </c>
      <c r="BO381" s="258">
        <v>1.3277043104171753</v>
      </c>
      <c r="BP381" s="258">
        <v>112.26483154296875</v>
      </c>
      <c r="BQ381" s="260">
        <v>38.388332366943359</v>
      </c>
      <c r="BR381" s="258">
        <v>14.364097595214844</v>
      </c>
      <c r="BT381" s="258">
        <v>28.336370468139648</v>
      </c>
      <c r="BU381" s="258">
        <v>37.333740234375</v>
      </c>
      <c r="BV381" s="258">
        <v>3.2622568607330322</v>
      </c>
      <c r="BW381" s="258">
        <v>143.43479919433594</v>
      </c>
      <c r="BX381" s="258">
        <v>33.676296234130859</v>
      </c>
      <c r="BY381" s="258">
        <v>33.36639404296875</v>
      </c>
      <c r="BZ381" s="258">
        <v>3.528862476348877</v>
      </c>
      <c r="CA381" s="258">
        <v>323.49127197265625</v>
      </c>
      <c r="CC381" s="283">
        <f t="shared" si="354"/>
        <v>14.551980018615723</v>
      </c>
      <c r="CD381" s="283">
        <f t="shared" si="355"/>
        <v>85.145339965820313</v>
      </c>
      <c r="CF381" s="283">
        <f t="shared" si="382"/>
        <v>23.258441794485552</v>
      </c>
      <c r="CG381" s="272">
        <f t="shared" si="356"/>
        <v>23.574715554387627</v>
      </c>
      <c r="CH381" s="283">
        <f t="shared" si="383"/>
        <v>15.091617094456719</v>
      </c>
      <c r="CI381" s="272">
        <f t="shared" si="357"/>
        <v>81.776565117847184</v>
      </c>
      <c r="CJ381" s="283">
        <f t="shared" si="384"/>
        <v>0.15414519372602162</v>
      </c>
      <c r="CK381" s="283">
        <f t="shared" si="385"/>
        <v>14.912677825954663</v>
      </c>
      <c r="CL381" s="283">
        <f t="shared" si="386"/>
        <v>2.3170987430358667</v>
      </c>
      <c r="CM381" s="283">
        <f t="shared" si="387"/>
        <v>20.709214408363263</v>
      </c>
      <c r="CN381" s="283">
        <f t="shared" si="388"/>
        <v>2.3170987430358667</v>
      </c>
      <c r="CO381" s="283">
        <f t="shared" si="358"/>
        <v>242.12220316843798</v>
      </c>
      <c r="CP381" s="268">
        <f t="shared" si="359"/>
        <v>349</v>
      </c>
      <c r="CQ381" s="283">
        <f t="shared" si="389"/>
        <v>59.112220316843796</v>
      </c>
      <c r="CR381" s="283">
        <f t="shared" si="390"/>
        <v>26.377303340396207</v>
      </c>
      <c r="CS381" s="283">
        <f t="shared" si="391"/>
        <v>1.8387287906920502</v>
      </c>
      <c r="CT381" s="283">
        <f t="shared" si="392"/>
        <v>222.73009706280016</v>
      </c>
      <c r="CU381" s="283">
        <f t="shared" si="360"/>
        <v>19.392106105637822</v>
      </c>
      <c r="CV381" s="283">
        <f t="shared" si="393"/>
        <v>36.839210610563782</v>
      </c>
      <c r="CW381" s="283">
        <f t="shared" si="394"/>
        <v>15.055246186730134</v>
      </c>
      <c r="CX381" s="283">
        <f t="shared" si="395"/>
        <v>1.0471240531312462</v>
      </c>
      <c r="CZ381" s="283">
        <f t="shared" si="361"/>
        <v>12800</v>
      </c>
      <c r="DA381" s="283">
        <f t="shared" si="362"/>
        <v>1.130514431623488E+22</v>
      </c>
      <c r="DB381" s="283">
        <f t="shared" si="363"/>
        <v>1.1742684703569656E+22</v>
      </c>
      <c r="DC381" s="286">
        <f t="shared" si="396"/>
        <v>8.8321439970584998E+17</v>
      </c>
      <c r="DD381" s="286">
        <f t="shared" si="364"/>
        <v>9.1739724246637939E+17</v>
      </c>
      <c r="DE381" s="282">
        <f t="shared" si="397"/>
        <v>5.3048955939105479E-5</v>
      </c>
      <c r="DF381" s="282">
        <f t="shared" si="365"/>
        <v>5.0750593069439235E-5</v>
      </c>
      <c r="DG381" s="283">
        <f t="shared" si="398"/>
        <v>43.731545766624038</v>
      </c>
      <c r="DH381" s="283">
        <f t="shared" si="399"/>
        <v>7.3415355499574942E-5</v>
      </c>
      <c r="DL381" s="258">
        <v>31.031723022460938</v>
      </c>
      <c r="DM381" s="258">
        <v>14.038300514221191</v>
      </c>
      <c r="DN381" s="258">
        <v>7200</v>
      </c>
      <c r="DO381" s="258">
        <v>1.7663603436528121E+22</v>
      </c>
      <c r="DP381" s="258">
        <v>8.3821554704101409E+21</v>
      </c>
    </row>
    <row r="382" spans="3:120" x14ac:dyDescent="0.25">
      <c r="C382" s="50">
        <f t="shared" si="366"/>
        <v>350</v>
      </c>
      <c r="D382" s="51">
        <v>0.96529638664695139</v>
      </c>
      <c r="E382" s="260">
        <f t="shared" si="367"/>
        <v>-0.30678638965953292</v>
      </c>
      <c r="F382" s="265">
        <f t="shared" si="368"/>
        <v>11.339170338196391</v>
      </c>
      <c r="G382" s="265">
        <f t="shared" si="369"/>
        <v>-1.795372927513985E-2</v>
      </c>
      <c r="H382" s="50">
        <v>14.675028800964355</v>
      </c>
      <c r="I382" s="216">
        <v>82.296989440917969</v>
      </c>
      <c r="J382" s="50">
        <v>11264</v>
      </c>
      <c r="K382" s="46">
        <v>6</v>
      </c>
      <c r="L382" s="46">
        <v>1.0114158228970525E+22</v>
      </c>
      <c r="M382" s="46">
        <v>1.0341287231091609E+22</v>
      </c>
      <c r="N382" s="46">
        <v>176</v>
      </c>
      <c r="O382" s="46">
        <v>64</v>
      </c>
      <c r="P382" s="46">
        <v>0.23402307269730818</v>
      </c>
      <c r="Q382" s="46">
        <v>0.41176829640480989</v>
      </c>
      <c r="R382" s="46">
        <v>0.3736937095936731</v>
      </c>
      <c r="S382" s="51"/>
      <c r="T382" s="315">
        <f t="shared" si="370"/>
        <v>60.388837310129325</v>
      </c>
      <c r="U382" s="315">
        <f t="shared" si="400"/>
        <v>-0.32582977979447492</v>
      </c>
      <c r="V382" s="350">
        <f t="shared" si="371"/>
        <v>3.4626993474388636E-6</v>
      </c>
      <c r="W382" s="350">
        <f t="shared" si="348"/>
        <v>6.0926890448154867E-6</v>
      </c>
      <c r="X382" s="350">
        <f t="shared" si="372"/>
        <v>7.0079345436132729E-6</v>
      </c>
      <c r="Y382" s="360">
        <f t="shared" si="373"/>
        <v>60.015143600535652</v>
      </c>
      <c r="Z382" s="350">
        <f t="shared" si="374"/>
        <v>3.5023630651622003E-6</v>
      </c>
      <c r="AA382" s="350">
        <f t="shared" si="375"/>
        <v>6.0699752493198691E-6</v>
      </c>
      <c r="AB382" s="350">
        <f t="shared" si="376"/>
        <v>3.5023630651622003E-6</v>
      </c>
      <c r="AC382" s="350">
        <f t="shared" si="377"/>
        <v>6.0699752493198691E-6</v>
      </c>
      <c r="AD382" s="354">
        <f t="shared" si="349"/>
        <v>60.015143600535659</v>
      </c>
      <c r="AE382" s="354" t="str">
        <f t="shared" si="402"/>
        <v/>
      </c>
      <c r="AF382" s="354" t="str">
        <f t="shared" si="402"/>
        <v/>
      </c>
      <c r="AG382" s="354">
        <f t="shared" si="402"/>
        <v>60.015143600535659</v>
      </c>
      <c r="AH382" s="354" t="str">
        <f t="shared" si="402"/>
        <v/>
      </c>
      <c r="AI382" s="348">
        <f t="shared" si="401"/>
        <v>-0.22670067437029928</v>
      </c>
      <c r="AJ382" s="355">
        <f t="shared" si="378"/>
        <v>7.0079345436132729E-6</v>
      </c>
      <c r="AK382" s="359">
        <f t="shared" si="379"/>
        <v>370.90275075525665</v>
      </c>
      <c r="AL382" s="355">
        <f t="shared" si="380"/>
        <v>2.0902750755256649</v>
      </c>
      <c r="AM382" s="335">
        <f t="shared" si="381"/>
        <v>-24.219838313703704</v>
      </c>
      <c r="AN382" s="351">
        <f t="shared" si="351"/>
        <v>-3.0040347702436714</v>
      </c>
      <c r="AQ382" s="266">
        <f t="shared" si="352"/>
        <v>23.331579245190479</v>
      </c>
      <c r="AR382" s="283">
        <f t="shared" si="353"/>
        <v>14.926945381793104</v>
      </c>
      <c r="BL382" s="258">
        <v>0.5501258373260498</v>
      </c>
      <c r="BM382" s="260">
        <v>8.0278692245483398</v>
      </c>
      <c r="BN382">
        <v>2.7247631549835205</v>
      </c>
      <c r="BO382" s="258">
        <v>0.61978882551193237</v>
      </c>
      <c r="BP382" s="258">
        <v>108.59030151367187</v>
      </c>
      <c r="BQ382" s="260">
        <v>16.498758316040039</v>
      </c>
      <c r="BR382" s="258">
        <v>15.268258094787598</v>
      </c>
      <c r="BT382" s="258">
        <v>28.211368560791016</v>
      </c>
      <c r="BU382" s="258">
        <v>37.130287170410156</v>
      </c>
      <c r="BV382" s="258">
        <v>3.2141604423522949</v>
      </c>
      <c r="BW382" s="258">
        <v>143.23135375976563</v>
      </c>
      <c r="BX382" s="258">
        <v>33.609886169433594</v>
      </c>
      <c r="BY382" s="258">
        <v>33.061214447021484</v>
      </c>
      <c r="BZ382" s="258">
        <v>3.5627985000610352</v>
      </c>
      <c r="CA382" s="258">
        <v>323.59298706054687</v>
      </c>
      <c r="CC382" s="283">
        <f t="shared" si="354"/>
        <v>14.675028800964355</v>
      </c>
      <c r="CD382" s="283">
        <f t="shared" si="355"/>
        <v>82.296989440917969</v>
      </c>
      <c r="CF382" s="283">
        <f t="shared" si="382"/>
        <v>23.331579245190479</v>
      </c>
      <c r="CG382" s="272">
        <f t="shared" si="356"/>
        <v>23.5460495174115</v>
      </c>
      <c r="CH382" s="283">
        <f t="shared" si="383"/>
        <v>15.041892336974833</v>
      </c>
      <c r="CI382" s="272">
        <f t="shared" si="357"/>
        <v>82.03381842623125</v>
      </c>
      <c r="CJ382" s="283">
        <f t="shared" si="384"/>
        <v>0.15463010478826025</v>
      </c>
      <c r="CK382" s="283">
        <f t="shared" si="385"/>
        <v>14.862421016010368</v>
      </c>
      <c r="CL382" s="283">
        <f t="shared" si="386"/>
        <v>2.3166714527518968</v>
      </c>
      <c r="CM382" s="283">
        <f t="shared" si="387"/>
        <v>20.658957598418965</v>
      </c>
      <c r="CN382" s="283">
        <f t="shared" si="388"/>
        <v>2.3166714527518968</v>
      </c>
      <c r="CO382" s="283">
        <f t="shared" si="358"/>
        <v>242.43993967346023</v>
      </c>
      <c r="CP382" s="268">
        <f t="shared" si="359"/>
        <v>350</v>
      </c>
      <c r="CQ382" s="283">
        <f t="shared" si="389"/>
        <v>59.243993967346022</v>
      </c>
      <c r="CR382" s="283">
        <f t="shared" si="390"/>
        <v>26.356440600254274</v>
      </c>
      <c r="CS382" s="283">
        <f t="shared" si="391"/>
        <v>1.8448071710675951</v>
      </c>
      <c r="CT382" s="283">
        <f t="shared" si="392"/>
        <v>223.36867790279842</v>
      </c>
      <c r="CU382" s="283">
        <f t="shared" si="360"/>
        <v>19.071261770661749</v>
      </c>
      <c r="CV382" s="283">
        <f t="shared" si="393"/>
        <v>36.907126177066175</v>
      </c>
      <c r="CW382" s="283">
        <f t="shared" si="394"/>
        <v>15.005507534449826</v>
      </c>
      <c r="CX382" s="283">
        <f t="shared" si="395"/>
        <v>1.0455949075582067</v>
      </c>
      <c r="CZ382" s="283">
        <f t="shared" si="361"/>
        <v>11264</v>
      </c>
      <c r="DA382" s="283">
        <f t="shared" si="362"/>
        <v>1.0114158228970525E+22</v>
      </c>
      <c r="DB382" s="283">
        <f t="shared" si="363"/>
        <v>1.0341287231091609E+22</v>
      </c>
      <c r="DC382" s="286">
        <f t="shared" si="396"/>
        <v>8.9791887686172992E+17</v>
      </c>
      <c r="DD382" s="286">
        <f t="shared" si="364"/>
        <v>9.1808302832844544E+17</v>
      </c>
      <c r="DE382" s="282">
        <f t="shared" si="397"/>
        <v>5.3835554326301734E-5</v>
      </c>
      <c r="DF382" s="282">
        <f t="shared" si="365"/>
        <v>5.0787278362452012E-5</v>
      </c>
      <c r="DG382" s="283">
        <f t="shared" si="398"/>
        <v>43.331110454397532</v>
      </c>
      <c r="DH382" s="283">
        <f t="shared" si="399"/>
        <v>7.4010908338469753E-5</v>
      </c>
      <c r="DL382" s="258">
        <v>30.932111740112305</v>
      </c>
      <c r="DM382" s="258">
        <v>14.648660659790039</v>
      </c>
      <c r="DN382" s="258">
        <v>7712</v>
      </c>
      <c r="DO382" s="258">
        <v>1.8848248358758638E+22</v>
      </c>
      <c r="DP382" s="258">
        <v>8.9724602881055423E+21</v>
      </c>
    </row>
    <row r="383" spans="3:120" x14ac:dyDescent="0.25">
      <c r="C383" s="50">
        <f t="shared" si="366"/>
        <v>351</v>
      </c>
      <c r="D383" s="51">
        <v>4.0309222571522048</v>
      </c>
      <c r="E383" s="260">
        <f t="shared" si="367"/>
        <v>12.108088443262499</v>
      </c>
      <c r="F383" s="265">
        <f t="shared" si="368"/>
        <v>11.32118906219759</v>
      </c>
      <c r="G383" s="265">
        <f t="shared" si="369"/>
        <v>-1.8007899630287059E-2</v>
      </c>
      <c r="H383" s="50">
        <v>14.734600067138672</v>
      </c>
      <c r="I383" s="216">
        <v>81.27972412109375</v>
      </c>
      <c r="J383" s="50">
        <v>11264</v>
      </c>
      <c r="K383" s="46">
        <v>6</v>
      </c>
      <c r="L383" s="46">
        <v>1.0149899340979427E+22</v>
      </c>
      <c r="M383" s="46">
        <v>1.0389134203619654E+22</v>
      </c>
      <c r="N383" s="46">
        <v>176</v>
      </c>
      <c r="O383" s="46">
        <v>64</v>
      </c>
      <c r="P383" s="46">
        <v>0.22865165110175181</v>
      </c>
      <c r="Q383" s="46">
        <v>0.40053714215955566</v>
      </c>
      <c r="R383" s="46">
        <v>0.3736937095936731</v>
      </c>
      <c r="S383" s="51"/>
      <c r="T383" s="315">
        <f t="shared" si="370"/>
        <v>60.279572726119696</v>
      </c>
      <c r="U383" s="315">
        <f t="shared" si="400"/>
        <v>-0.10926458400962957</v>
      </c>
      <c r="V383" s="350">
        <f t="shared" si="371"/>
        <v>3.3832216368038561E-6</v>
      </c>
      <c r="W383" s="350">
        <f t="shared" si="348"/>
        <v>5.9265083771241074E-6</v>
      </c>
      <c r="X383" s="350">
        <f t="shared" si="372"/>
        <v>6.8241988678422896E-6</v>
      </c>
      <c r="Y383" s="360">
        <f t="shared" si="373"/>
        <v>59.905879016526022</v>
      </c>
      <c r="Z383" s="350">
        <f t="shared" si="374"/>
        <v>3.4218031914907644E-6</v>
      </c>
      <c r="AA383" s="350">
        <f t="shared" si="375"/>
        <v>5.9043164808946015E-6</v>
      </c>
      <c r="AB383" s="350">
        <f t="shared" si="376"/>
        <v>3.4218031914907644E-6</v>
      </c>
      <c r="AC383" s="350">
        <f t="shared" si="377"/>
        <v>5.9043164808946015E-6</v>
      </c>
      <c r="AD383" s="354">
        <f t="shared" si="349"/>
        <v>59.905879016526029</v>
      </c>
      <c r="AE383" s="354" t="str">
        <f t="shared" si="402"/>
        <v/>
      </c>
      <c r="AF383" s="354" t="str">
        <f t="shared" si="402"/>
        <v/>
      </c>
      <c r="AG383" s="354">
        <f t="shared" si="402"/>
        <v>59.905879016526029</v>
      </c>
      <c r="AH383" s="354" t="str">
        <f t="shared" si="402"/>
        <v/>
      </c>
      <c r="AI383" s="348">
        <f t="shared" si="401"/>
        <v>-0.10926458400962957</v>
      </c>
      <c r="AJ383" s="355">
        <f t="shared" si="378"/>
        <v>6.8241988678422896E-6</v>
      </c>
      <c r="AK383" s="359">
        <f t="shared" si="379"/>
        <v>367.19131809027476</v>
      </c>
      <c r="AL383" s="355">
        <f t="shared" si="380"/>
        <v>1.6191318090274762</v>
      </c>
      <c r="AM383" s="335">
        <f t="shared" si="381"/>
        <v>-24.450605560945839</v>
      </c>
      <c r="AN383" s="351">
        <f t="shared" si="351"/>
        <v>-3.2348020174858059</v>
      </c>
      <c r="AQ383" s="266">
        <f t="shared" si="352"/>
        <v>23.366767050760686</v>
      </c>
      <c r="AR383" s="283">
        <f t="shared" si="353"/>
        <v>13.572158993782296</v>
      </c>
      <c r="BL383" s="258">
        <v>0.57348227500915527</v>
      </c>
      <c r="BM383" s="260">
        <v>20.976308822631836</v>
      </c>
      <c r="BN383">
        <v>2.1492900848388672</v>
      </c>
      <c r="BO383" s="258">
        <v>1.104691743850708</v>
      </c>
      <c r="BP383" s="258">
        <v>102.35559844970703</v>
      </c>
      <c r="BQ383" s="260">
        <v>25.820205688476563</v>
      </c>
      <c r="BR383" s="258">
        <v>7.9176731109619141</v>
      </c>
      <c r="BT383" s="258">
        <v>28.104921340942383</v>
      </c>
      <c r="BU383" s="258">
        <v>37.638919830322266</v>
      </c>
      <c r="BV383" s="258">
        <v>3.2102539539337158</v>
      </c>
      <c r="BW383" s="258">
        <v>148.21597290039062</v>
      </c>
      <c r="BX383" s="258">
        <v>33.525901794433594</v>
      </c>
      <c r="BY383" s="258">
        <v>33.468120574951172</v>
      </c>
      <c r="BZ383" s="258">
        <v>3.5823299884796143</v>
      </c>
      <c r="CA383" s="258">
        <v>327.7637939453125</v>
      </c>
      <c r="CC383" s="283">
        <f t="shared" si="354"/>
        <v>14.734600067138672</v>
      </c>
      <c r="CD383" s="283">
        <f t="shared" si="355"/>
        <v>81.27972412109375</v>
      </c>
      <c r="CF383" s="283">
        <f t="shared" si="382"/>
        <v>23.366767050760686</v>
      </c>
      <c r="CG383" s="272">
        <f t="shared" si="356"/>
        <v>23.517300773597189</v>
      </c>
      <c r="CH383" s="283">
        <f t="shared" si="383"/>
        <v>14.992188659631188</v>
      </c>
      <c r="CI383" s="272">
        <f t="shared" si="357"/>
        <v>82.289943562374759</v>
      </c>
      <c r="CJ383" s="283">
        <f t="shared" si="384"/>
        <v>0.15511288929592515</v>
      </c>
      <c r="CK383" s="283">
        <f t="shared" si="385"/>
        <v>14.812193891098294</v>
      </c>
      <c r="CL383" s="283">
        <f t="shared" si="386"/>
        <v>2.316167726759951</v>
      </c>
      <c r="CM383" s="283">
        <f t="shared" si="387"/>
        <v>20.608730473506895</v>
      </c>
      <c r="CN383" s="283">
        <f t="shared" si="388"/>
        <v>2.316167726759951</v>
      </c>
      <c r="CO383" s="283">
        <f t="shared" si="358"/>
        <v>242.74375013356246</v>
      </c>
      <c r="CP383" s="268">
        <f t="shared" si="359"/>
        <v>351</v>
      </c>
      <c r="CQ383" s="283">
        <f t="shared" si="389"/>
        <v>59.374375013356243</v>
      </c>
      <c r="CR383" s="283">
        <f t="shared" si="390"/>
        <v>26.335536948457264</v>
      </c>
      <c r="CS383" s="283">
        <f t="shared" si="391"/>
        <v>1.8509232694221258</v>
      </c>
      <c r="CT383" s="283">
        <f t="shared" si="392"/>
        <v>223.99984530770467</v>
      </c>
      <c r="CU383" s="283">
        <f t="shared" si="360"/>
        <v>18.743904825857726</v>
      </c>
      <c r="CV383" s="283">
        <f t="shared" si="393"/>
        <v>36.974390482585775</v>
      </c>
      <c r="CW383" s="283">
        <f t="shared" si="394"/>
        <v>14.955791831859891</v>
      </c>
      <c r="CX383" s="283">
        <f t="shared" si="395"/>
        <v>1.0440361526532398</v>
      </c>
      <c r="CZ383" s="283">
        <f t="shared" si="361"/>
        <v>11264</v>
      </c>
      <c r="DA383" s="283">
        <f t="shared" si="362"/>
        <v>1.0149899340979427E+22</v>
      </c>
      <c r="DB383" s="283">
        <f t="shared" si="363"/>
        <v>1.0389134203619654E+22</v>
      </c>
      <c r="DC383" s="286">
        <f t="shared" si="396"/>
        <v>9.0109191592502016E+17</v>
      </c>
      <c r="DD383" s="286">
        <f t="shared" si="364"/>
        <v>9.2233080642930163E+17</v>
      </c>
      <c r="DE383" s="282">
        <f t="shared" si="397"/>
        <v>5.4005292249196654E-5</v>
      </c>
      <c r="DF383" s="282">
        <f t="shared" si="365"/>
        <v>5.1014508162456494E-5</v>
      </c>
      <c r="DG383" s="283">
        <f t="shared" si="398"/>
        <v>43.368755200493062</v>
      </c>
      <c r="DH383" s="283">
        <f t="shared" si="399"/>
        <v>7.4290319921093898E-5</v>
      </c>
      <c r="DL383" s="258">
        <v>30.805156707763672</v>
      </c>
      <c r="DM383" s="258">
        <v>13.936573028564453</v>
      </c>
      <c r="DN383" s="258">
        <v>7200</v>
      </c>
      <c r="DO383" s="258">
        <v>1.7534474257657252E+22</v>
      </c>
      <c r="DP383" s="258">
        <v>8.3184555852975026E+21</v>
      </c>
    </row>
    <row r="384" spans="3:120" x14ac:dyDescent="0.25">
      <c r="C384" s="50">
        <f t="shared" si="366"/>
        <v>352</v>
      </c>
      <c r="D384" s="51">
        <v>4.0672052393498053</v>
      </c>
      <c r="E384" s="260">
        <f t="shared" si="367"/>
        <v>12.1859217665973</v>
      </c>
      <c r="F384" s="265">
        <f t="shared" si="368"/>
        <v>11.303156395936078</v>
      </c>
      <c r="G384" s="265">
        <f t="shared" si="369"/>
        <v>-1.8056499019675674E-2</v>
      </c>
      <c r="H384" s="50">
        <v>14.42600154876709</v>
      </c>
      <c r="I384" s="216">
        <v>81.381446838378906</v>
      </c>
      <c r="J384" s="50">
        <v>13568</v>
      </c>
      <c r="K384" s="46">
        <v>6</v>
      </c>
      <c r="L384" s="46">
        <v>1.1967507827496615E+22</v>
      </c>
      <c r="M384" s="46">
        <v>1.2254589662664887E+22</v>
      </c>
      <c r="N384" s="46">
        <v>212</v>
      </c>
      <c r="O384" s="46">
        <v>64</v>
      </c>
      <c r="P384" s="46">
        <v>0.2694256241225661</v>
      </c>
      <c r="Q384" s="46">
        <v>0.47384483916254655</v>
      </c>
      <c r="R384" s="46">
        <v>0.50781938886352285</v>
      </c>
      <c r="S384" s="51"/>
      <c r="T384" s="315">
        <f t="shared" si="370"/>
        <v>60.377672928768163</v>
      </c>
      <c r="U384" s="315">
        <f t="shared" si="400"/>
        <v>9.8100202648467416E-2</v>
      </c>
      <c r="V384" s="350">
        <f t="shared" si="371"/>
        <v>3.3095718371974021E-6</v>
      </c>
      <c r="W384" s="350">
        <f t="shared" si="348"/>
        <v>5.820617619429867E-6</v>
      </c>
      <c r="X384" s="350">
        <f t="shared" si="372"/>
        <v>6.6957341059205449E-6</v>
      </c>
      <c r="Y384" s="360">
        <f t="shared" si="373"/>
        <v>59.869853539904639</v>
      </c>
      <c r="Z384" s="350">
        <f t="shared" si="374"/>
        <v>3.3610300054998002E-6</v>
      </c>
      <c r="AA384" s="350">
        <f t="shared" si="375"/>
        <v>5.7910562524739484E-6</v>
      </c>
      <c r="AB384" s="350">
        <f t="shared" si="376"/>
        <v>3.3610300054998002E-6</v>
      </c>
      <c r="AC384" s="350">
        <f t="shared" si="377"/>
        <v>5.7910562524739484E-6</v>
      </c>
      <c r="AD384" s="354">
        <f t="shared" si="349"/>
        <v>59.869853539904639</v>
      </c>
      <c r="AE384" s="354" t="str">
        <f t="shared" si="402"/>
        <v/>
      </c>
      <c r="AF384" s="354" t="str">
        <f t="shared" si="402"/>
        <v/>
      </c>
      <c r="AG384" s="354">
        <f t="shared" si="402"/>
        <v>59.869853539904639</v>
      </c>
      <c r="AH384" s="354" t="str">
        <f t="shared" si="402"/>
        <v/>
      </c>
      <c r="AI384" s="348">
        <f t="shared" si="401"/>
        <v>-3.6025476621389885E-2</v>
      </c>
      <c r="AJ384" s="355">
        <f t="shared" si="378"/>
        <v>6.6957341059205449E-6</v>
      </c>
      <c r="AK384" s="359">
        <f t="shared" si="379"/>
        <v>365.9676267000948</v>
      </c>
      <c r="AL384" s="355">
        <f t="shared" si="380"/>
        <v>1.3967626700094797</v>
      </c>
      <c r="AM384" s="335">
        <f t="shared" si="381"/>
        <v>-24.615675066778874</v>
      </c>
      <c r="AN384" s="351">
        <f t="shared" si="351"/>
        <v>-3.3998715233188386</v>
      </c>
      <c r="AQ384" s="266">
        <f t="shared" si="352"/>
        <v>23.182919489593029</v>
      </c>
      <c r="AR384" s="283">
        <f t="shared" si="353"/>
        <v>13.336360642880891</v>
      </c>
      <c r="BL384" s="258">
        <v>0.92504823207855225</v>
      </c>
      <c r="BM384" s="260">
        <v>6.4319801330566406</v>
      </c>
      <c r="BN384">
        <v>2.9848945140838623</v>
      </c>
      <c r="BO384" s="258">
        <v>0.29016491770744324</v>
      </c>
      <c r="BP384" s="258">
        <v>96.780601501464844</v>
      </c>
      <c r="BQ384" s="260">
        <v>24.345081329345703</v>
      </c>
      <c r="BR384" s="258">
        <v>11.48155689239502</v>
      </c>
      <c r="BT384" s="258">
        <v>28.01507568359375</v>
      </c>
      <c r="BU384" s="258">
        <v>37.130287170410156</v>
      </c>
      <c r="BV384" s="258">
        <v>3.2692148685455322</v>
      </c>
      <c r="BW384" s="258">
        <v>141.7054443359375</v>
      </c>
      <c r="BX384" s="258">
        <v>33.502464294433594</v>
      </c>
      <c r="BY384" s="258">
        <v>32.247398376464844</v>
      </c>
      <c r="BZ384" s="258">
        <v>3.5625543594360352</v>
      </c>
      <c r="CA384" s="258">
        <v>327.1534423828125</v>
      </c>
      <c r="CC384" s="283">
        <f t="shared" si="354"/>
        <v>14.42600154876709</v>
      </c>
      <c r="CD384" s="283">
        <f t="shared" si="355"/>
        <v>81.381446838378906</v>
      </c>
      <c r="CF384" s="283">
        <f t="shared" si="382"/>
        <v>23.182919489593029</v>
      </c>
      <c r="CG384" s="272">
        <f t="shared" si="356"/>
        <v>23.488475936967742</v>
      </c>
      <c r="CH384" s="283">
        <f t="shared" si="383"/>
        <v>14.94251831599415</v>
      </c>
      <c r="CI384" s="272">
        <f t="shared" si="357"/>
        <v>82.544947055340231</v>
      </c>
      <c r="CJ384" s="283">
        <f t="shared" si="384"/>
        <v>0.15559355955600918</v>
      </c>
      <c r="CK384" s="283">
        <f t="shared" si="385"/>
        <v>14.762008554939239</v>
      </c>
      <c r="CL384" s="283">
        <f t="shared" si="386"/>
        <v>2.3155899999182337</v>
      </c>
      <c r="CM384" s="283">
        <f t="shared" si="387"/>
        <v>20.558545137347839</v>
      </c>
      <c r="CN384" s="283">
        <f t="shared" si="388"/>
        <v>2.3155899999182337</v>
      </c>
      <c r="CO384" s="283">
        <f t="shared" si="358"/>
        <v>243.03380257323238</v>
      </c>
      <c r="CP384" s="268">
        <f t="shared" si="359"/>
        <v>352</v>
      </c>
      <c r="CQ384" s="283">
        <f t="shared" si="389"/>
        <v>59.503380257323236</v>
      </c>
      <c r="CR384" s="283">
        <f t="shared" si="390"/>
        <v>26.314597353453358</v>
      </c>
      <c r="CS384" s="283">
        <f t="shared" si="391"/>
        <v>1.8570759133669943</v>
      </c>
      <c r="CT384" s="283">
        <f t="shared" si="392"/>
        <v>224.62370167982931</v>
      </c>
      <c r="CU384" s="283">
        <f t="shared" si="360"/>
        <v>18.410100893403069</v>
      </c>
      <c r="CV384" s="283">
        <f t="shared" si="393"/>
        <v>37.041010089340304</v>
      </c>
      <c r="CW384" s="283">
        <f t="shared" si="394"/>
        <v>14.906111285873729</v>
      </c>
      <c r="CX384" s="283">
        <f t="shared" si="395"/>
        <v>1.042449018882214</v>
      </c>
      <c r="CZ384" s="283">
        <f t="shared" si="361"/>
        <v>13568</v>
      </c>
      <c r="DA384" s="283">
        <f t="shared" si="362"/>
        <v>1.1967507827496615E+22</v>
      </c>
      <c r="DB384" s="283">
        <f t="shared" si="363"/>
        <v>1.2254589662664887E+22</v>
      </c>
      <c r="DC384" s="286">
        <f t="shared" si="396"/>
        <v>8.820391971916727E+17</v>
      </c>
      <c r="DD384" s="286">
        <f t="shared" si="364"/>
        <v>9.0319794093933427E+17</v>
      </c>
      <c r="DE384" s="282">
        <f t="shared" si="397"/>
        <v>5.2986089888685515E-5</v>
      </c>
      <c r="DF384" s="282">
        <f t="shared" si="365"/>
        <v>4.9991018447228292E-5</v>
      </c>
      <c r="DG384" s="283">
        <f t="shared" si="398"/>
        <v>43.334031788027524</v>
      </c>
      <c r="DH384" s="283">
        <f t="shared" si="399"/>
        <v>7.2846603538414761E-5</v>
      </c>
      <c r="DL384" s="258">
        <v>30.730937957763672</v>
      </c>
      <c r="DM384" s="258">
        <v>14.852114677429199</v>
      </c>
      <c r="DN384" s="258">
        <v>7264</v>
      </c>
      <c r="DO384" s="258">
        <v>1.7633050550455996E+22</v>
      </c>
      <c r="DP384" s="258">
        <v>8.4046377828028368E+21</v>
      </c>
    </row>
    <row r="385" spans="3:120" x14ac:dyDescent="0.25">
      <c r="C385" s="50">
        <f t="shared" si="366"/>
        <v>353</v>
      </c>
      <c r="D385" s="51">
        <v>6.5277392620893773</v>
      </c>
      <c r="E385" s="260">
        <f t="shared" si="367"/>
        <v>16.295255980794487</v>
      </c>
      <c r="F385" s="265">
        <f t="shared" si="368"/>
        <v>11.285077942544248</v>
      </c>
      <c r="G385" s="265">
        <f t="shared" si="369"/>
        <v>-1.8099463286653038E-2</v>
      </c>
      <c r="H385" s="50">
        <v>14.46799373626709</v>
      </c>
      <c r="I385" s="216">
        <v>80.669364929199219</v>
      </c>
      <c r="J385" s="50">
        <v>12800</v>
      </c>
      <c r="K385" s="46">
        <v>6</v>
      </c>
      <c r="L385" s="46">
        <v>1.1338003080501128E+22</v>
      </c>
      <c r="M385" s="46">
        <v>1.1578967351786947E+22</v>
      </c>
      <c r="N385" s="46">
        <v>200</v>
      </c>
      <c r="O385" s="46">
        <v>64</v>
      </c>
      <c r="P385" s="46">
        <v>0.25538668131599829</v>
      </c>
      <c r="Q385" s="46">
        <v>0.44772019776597693</v>
      </c>
      <c r="R385" s="46">
        <v>0.47282281501784384</v>
      </c>
      <c r="S385" s="51"/>
      <c r="T385" s="315">
        <f t="shared" si="370"/>
        <v>60.29888098556399</v>
      </c>
      <c r="U385" s="315">
        <f t="shared" si="400"/>
        <v>-7.8791943204173265E-2</v>
      </c>
      <c r="V385" s="350">
        <f t="shared" si="371"/>
        <v>3.3253474129687281E-6</v>
      </c>
      <c r="W385" s="350">
        <f t="shared" si="348"/>
        <v>5.8296900750778245E-6</v>
      </c>
      <c r="X385" s="350">
        <f t="shared" si="372"/>
        <v>6.7114247212047829E-6</v>
      </c>
      <c r="Y385" s="360">
        <f t="shared" si="373"/>
        <v>59.826058170546148</v>
      </c>
      <c r="Z385" s="350">
        <f t="shared" si="374"/>
        <v>3.3733420766039621E-6</v>
      </c>
      <c r="AA385" s="350">
        <f t="shared" si="375"/>
        <v>5.8020500706743274E-6</v>
      </c>
      <c r="AB385" s="350">
        <f t="shared" si="376"/>
        <v>3.3733420766039621E-6</v>
      </c>
      <c r="AC385" s="350">
        <f t="shared" si="377"/>
        <v>5.8020500706743274E-6</v>
      </c>
      <c r="AD385" s="354">
        <f t="shared" si="349"/>
        <v>59.826058170546148</v>
      </c>
      <c r="AE385" s="354" t="str">
        <f t="shared" si="402"/>
        <v/>
      </c>
      <c r="AF385" s="354" t="str">
        <f t="shared" si="402"/>
        <v/>
      </c>
      <c r="AG385" s="354">
        <f t="shared" si="402"/>
        <v>59.826058170546148</v>
      </c>
      <c r="AH385" s="354" t="str">
        <f t="shared" si="402"/>
        <v/>
      </c>
      <c r="AI385" s="348">
        <f t="shared" si="401"/>
        <v>-4.3795369358491598E-2</v>
      </c>
      <c r="AJ385" s="355">
        <f t="shared" si="378"/>
        <v>6.7114247212047829E-6</v>
      </c>
      <c r="AK385" s="359">
        <f t="shared" si="379"/>
        <v>364.48001233826517</v>
      </c>
      <c r="AL385" s="355">
        <f t="shared" si="380"/>
        <v>1.1480012338265169</v>
      </c>
      <c r="AM385" s="335">
        <f t="shared" si="381"/>
        <v>-24.595344582641111</v>
      </c>
      <c r="AN385" s="351">
        <f t="shared" si="351"/>
        <v>-3.3795410391810798</v>
      </c>
      <c r="AQ385" s="266">
        <f t="shared" si="352"/>
        <v>23.208166241347588</v>
      </c>
      <c r="AR385" s="283">
        <f t="shared" si="353"/>
        <v>12.286757665514614</v>
      </c>
      <c r="BL385" s="258">
        <v>0.30997177958488464</v>
      </c>
      <c r="BM385" s="260">
        <v>5.5584282875061035</v>
      </c>
      <c r="BN385">
        <v>1.1307581663131714</v>
      </c>
      <c r="BO385" s="258">
        <v>1.1348319053649902</v>
      </c>
      <c r="BP385" s="258">
        <v>93.88543701171875</v>
      </c>
      <c r="BQ385" s="260">
        <v>41.153270721435547</v>
      </c>
      <c r="BR385" s="258">
        <v>10.49870777130127</v>
      </c>
      <c r="BT385" s="258">
        <v>27.926206588745117</v>
      </c>
      <c r="BU385" s="258">
        <v>37.232013702392578</v>
      </c>
      <c r="BV385" s="258">
        <v>3.229907751083374</v>
      </c>
      <c r="BW385" s="258">
        <v>142.92617797851563</v>
      </c>
      <c r="BX385" s="258">
        <v>33.387229919433594</v>
      </c>
      <c r="BY385" s="258">
        <v>32.450851440429688</v>
      </c>
      <c r="BZ385" s="258">
        <v>3.5674371719360352</v>
      </c>
      <c r="CA385" s="258">
        <v>322.27053833007812</v>
      </c>
      <c r="CC385" s="283">
        <f t="shared" si="354"/>
        <v>14.46799373626709</v>
      </c>
      <c r="CD385" s="283">
        <f t="shared" si="355"/>
        <v>80.669364929199219</v>
      </c>
      <c r="CF385" s="283">
        <f t="shared" si="382"/>
        <v>23.208166241347588</v>
      </c>
      <c r="CG385" s="272">
        <f t="shared" si="356"/>
        <v>23.459581700557088</v>
      </c>
      <c r="CH385" s="283">
        <f t="shared" si="383"/>
        <v>14.892893540379291</v>
      </c>
      <c r="CI385" s="272">
        <f t="shared" si="357"/>
        <v>82.7988354477678</v>
      </c>
      <c r="CJ385" s="283">
        <f t="shared" si="384"/>
        <v>0.15607212790109848</v>
      </c>
      <c r="CK385" s="283">
        <f t="shared" si="385"/>
        <v>14.711877087766251</v>
      </c>
      <c r="CL385" s="283">
        <f t="shared" si="386"/>
        <v>2.3149407248414859</v>
      </c>
      <c r="CM385" s="283">
        <f t="shared" si="387"/>
        <v>20.50841367017485</v>
      </c>
      <c r="CN385" s="283">
        <f t="shared" si="388"/>
        <v>2.3149407248414859</v>
      </c>
      <c r="CO385" s="283">
        <f t="shared" si="358"/>
        <v>243.31026890892701</v>
      </c>
      <c r="CP385" s="268">
        <f t="shared" si="359"/>
        <v>353</v>
      </c>
      <c r="CQ385" s="283">
        <f t="shared" si="389"/>
        <v>59.631026890892699</v>
      </c>
      <c r="CR385" s="283">
        <f t="shared" si="390"/>
        <v>26.293626823930261</v>
      </c>
      <c r="CS385" s="283">
        <f t="shared" si="391"/>
        <v>1.8632638965987773</v>
      </c>
      <c r="CT385" s="283">
        <f t="shared" si="392"/>
        <v>225.24035074069837</v>
      </c>
      <c r="CU385" s="283">
        <f t="shared" si="360"/>
        <v>18.069918168228639</v>
      </c>
      <c r="CV385" s="283">
        <f t="shared" si="393"/>
        <v>37.106991816822863</v>
      </c>
      <c r="CW385" s="283">
        <f t="shared" si="394"/>
        <v>14.856478083197528</v>
      </c>
      <c r="CX385" s="283">
        <f t="shared" si="395"/>
        <v>1.0408347460296847</v>
      </c>
      <c r="CZ385" s="283">
        <f t="shared" si="361"/>
        <v>12800</v>
      </c>
      <c r="DA385" s="283">
        <f t="shared" si="362"/>
        <v>1.1338003080501128E+22</v>
      </c>
      <c r="DB385" s="283">
        <f t="shared" si="363"/>
        <v>1.1578967351786947E+22</v>
      </c>
      <c r="DC385" s="286">
        <f t="shared" si="396"/>
        <v>8.8578149066415066E+17</v>
      </c>
      <c r="DD385" s="286">
        <f t="shared" si="364"/>
        <v>9.0460682435835533E+17</v>
      </c>
      <c r="DE385" s="282">
        <f t="shared" si="397"/>
        <v>5.3186279394144338E-5</v>
      </c>
      <c r="DF385" s="282">
        <f t="shared" si="365"/>
        <v>5.00663849776667E-5</v>
      </c>
      <c r="DG385" s="283">
        <f t="shared" si="398"/>
        <v>43.26927071566567</v>
      </c>
      <c r="DH385" s="283">
        <f t="shared" si="399"/>
        <v>7.3043981412050042E-5</v>
      </c>
      <c r="DL385" s="258">
        <v>30.641092300415039</v>
      </c>
      <c r="DM385" s="258">
        <v>14.241753578186035</v>
      </c>
      <c r="DN385" s="258">
        <v>7520</v>
      </c>
      <c r="DO385" s="258">
        <v>1.8211249507632253E+22</v>
      </c>
      <c r="DP385" s="258">
        <v>8.6542490973166151E+21</v>
      </c>
    </row>
    <row r="386" spans="3:120" x14ac:dyDescent="0.25">
      <c r="C386" s="50">
        <f t="shared" si="366"/>
        <v>354</v>
      </c>
      <c r="D386" s="51">
        <v>1.5209686980954984</v>
      </c>
      <c r="E386" s="260">
        <f t="shared" si="367"/>
        <v>3.6424055251851022</v>
      </c>
      <c r="F386" s="265">
        <f t="shared" si="368"/>
        <v>11.266959368778364</v>
      </c>
      <c r="G386" s="265">
        <f t="shared" si="369"/>
        <v>-1.8136729343059897E-2</v>
      </c>
      <c r="H386" s="50">
        <v>14.531960487365723</v>
      </c>
      <c r="I386" s="216">
        <v>78.63482666015625</v>
      </c>
      <c r="J386" s="50">
        <v>12096</v>
      </c>
      <c r="K386" s="46">
        <v>6</v>
      </c>
      <c r="L386" s="46">
        <v>1.0804192278561732E+22</v>
      </c>
      <c r="M386" s="46">
        <v>1.0950039074339992E+22</v>
      </c>
      <c r="N386" s="46">
        <v>189</v>
      </c>
      <c r="O386" s="46">
        <v>64</v>
      </c>
      <c r="P386" s="46">
        <v>0.24397241042544102</v>
      </c>
      <c r="Q386" s="46">
        <v>0.42379295611304402</v>
      </c>
      <c r="R386" s="46">
        <v>0.43221091248059962</v>
      </c>
      <c r="S386" s="51"/>
      <c r="T386" s="315">
        <f t="shared" si="370"/>
        <v>60.071493228859651</v>
      </c>
      <c r="U386" s="315">
        <f t="shared" si="400"/>
        <v>-0.22738775670433853</v>
      </c>
      <c r="V386" s="350">
        <f t="shared" si="371"/>
        <v>3.3616127979695904E-6</v>
      </c>
      <c r="W386" s="350">
        <f t="shared" si="348"/>
        <v>5.8392988882418986E-6</v>
      </c>
      <c r="X386" s="350">
        <f t="shared" si="372"/>
        <v>6.7377928218145749E-6</v>
      </c>
      <c r="Y386" s="360">
        <f t="shared" si="373"/>
        <v>59.639282316379052</v>
      </c>
      <c r="Z386" s="350">
        <f t="shared" si="374"/>
        <v>3.4055655068257865E-6</v>
      </c>
      <c r="AA386" s="350">
        <f t="shared" si="375"/>
        <v>5.8137746506391561E-6</v>
      </c>
      <c r="AB386" s="350">
        <f t="shared" si="376"/>
        <v>3.4055655068257865E-6</v>
      </c>
      <c r="AC386" s="350">
        <f t="shared" si="377"/>
        <v>5.8137746506391561E-6</v>
      </c>
      <c r="AD386" s="354">
        <f t="shared" si="349"/>
        <v>59.639282316379045</v>
      </c>
      <c r="AE386" s="354" t="str">
        <f t="shared" si="402"/>
        <v/>
      </c>
      <c r="AF386" s="354" t="str">
        <f t="shared" si="402"/>
        <v/>
      </c>
      <c r="AG386" s="354">
        <f t="shared" si="402"/>
        <v>59.639282316379045</v>
      </c>
      <c r="AH386" s="354" t="str">
        <f t="shared" si="402"/>
        <v/>
      </c>
      <c r="AI386" s="348">
        <f t="shared" si="401"/>
        <v>-0.1867758541671023</v>
      </c>
      <c r="AJ386" s="355">
        <f t="shared" si="378"/>
        <v>6.7377928218145749E-6</v>
      </c>
      <c r="AK386" s="359">
        <f t="shared" si="379"/>
        <v>358.13572418241938</v>
      </c>
      <c r="AL386" s="355">
        <f t="shared" si="380"/>
        <v>0.41357241824193808</v>
      </c>
      <c r="AM386" s="335">
        <f t="shared" si="381"/>
        <v>-24.561285990818785</v>
      </c>
      <c r="AN386" s="351">
        <f t="shared" si="351"/>
        <v>-3.3454824473587514</v>
      </c>
      <c r="AQ386" s="266">
        <f t="shared" si="352"/>
        <v>23.246484166772031</v>
      </c>
      <c r="AR386" s="283">
        <f t="shared" si="353"/>
        <v>9.914698328285084</v>
      </c>
      <c r="BL386" s="258">
        <v>0.85262590646743774</v>
      </c>
      <c r="BM386" s="260">
        <v>18.145612716674805</v>
      </c>
      <c r="BN386">
        <v>1.0124672651290894</v>
      </c>
      <c r="BO386" s="258">
        <v>1.0219851732254028</v>
      </c>
      <c r="BP386" s="258">
        <v>88.304794311523438</v>
      </c>
      <c r="BQ386" s="260">
        <v>18.759771347045898</v>
      </c>
      <c r="BR386" s="258">
        <v>17.871223449707031</v>
      </c>
      <c r="BT386" s="258">
        <v>27.865659713745117</v>
      </c>
      <c r="BU386" s="258">
        <v>37.333740234375</v>
      </c>
      <c r="BV386" s="258">
        <v>3.2129397392272949</v>
      </c>
      <c r="BW386" s="258">
        <v>146.3848876953125</v>
      </c>
      <c r="BX386" s="258">
        <v>33.273944854736328</v>
      </c>
      <c r="BY386" s="258">
        <v>32.756034851074219</v>
      </c>
      <c r="BZ386" s="258">
        <v>3.5667047500610352</v>
      </c>
      <c r="CA386" s="258">
        <v>323.79644775390625</v>
      </c>
      <c r="CC386" s="283">
        <f t="shared" si="354"/>
        <v>14.531960487365723</v>
      </c>
      <c r="CD386" s="283">
        <f t="shared" si="355"/>
        <v>78.63482666015625</v>
      </c>
      <c r="CF386" s="283">
        <f t="shared" si="382"/>
        <v>23.246484166772031</v>
      </c>
      <c r="CG386" s="272">
        <f t="shared" si="356"/>
        <v>23.430624835259565</v>
      </c>
      <c r="CH386" s="283">
        <f t="shared" si="383"/>
        <v>14.84332654391608</v>
      </c>
      <c r="CI386" s="272">
        <f t="shared" si="357"/>
        <v>83.05161529509553</v>
      </c>
      <c r="CJ386" s="283">
        <f t="shared" si="384"/>
        <v>0.15654860668790269</v>
      </c>
      <c r="CK386" s="283">
        <f t="shared" si="385"/>
        <v>14.661811542475602</v>
      </c>
      <c r="CL386" s="283">
        <f t="shared" si="386"/>
        <v>2.3142223709602443</v>
      </c>
      <c r="CM386" s="283">
        <f t="shared" si="387"/>
        <v>20.458348124884203</v>
      </c>
      <c r="CN386" s="283">
        <f t="shared" si="388"/>
        <v>2.3142223709602443</v>
      </c>
      <c r="CO386" s="283">
        <f t="shared" si="358"/>
        <v>243.57332495122569</v>
      </c>
      <c r="CP386" s="268">
        <f t="shared" si="359"/>
        <v>354</v>
      </c>
      <c r="CQ386" s="283">
        <f t="shared" si="389"/>
        <v>59.757332495122569</v>
      </c>
      <c r="CR386" s="283">
        <f t="shared" si="390"/>
        <v>26.272630407544746</v>
      </c>
      <c r="CS386" s="283">
        <f t="shared" si="391"/>
        <v>1.86948597860307</v>
      </c>
      <c r="CT386" s="283">
        <f t="shared" si="392"/>
        <v>225.84989753146897</v>
      </c>
      <c r="CU386" s="283">
        <f t="shared" si="360"/>
        <v>17.723427419756717</v>
      </c>
      <c r="CV386" s="283">
        <f t="shared" si="393"/>
        <v>37.172342741975669</v>
      </c>
      <c r="CW386" s="283">
        <f t="shared" si="394"/>
        <v>14.806904386424167</v>
      </c>
      <c r="CX386" s="283">
        <f t="shared" si="395"/>
        <v>1.0391945826535323</v>
      </c>
      <c r="CZ386" s="283">
        <f t="shared" si="361"/>
        <v>12096</v>
      </c>
      <c r="DA386" s="283">
        <f t="shared" si="362"/>
        <v>1.0804192278561732E+22</v>
      </c>
      <c r="DB386" s="283">
        <f t="shared" si="363"/>
        <v>1.0950039074339992E+22</v>
      </c>
      <c r="DC386" s="286">
        <f t="shared" si="396"/>
        <v>8.9320372673294733E+17</v>
      </c>
      <c r="DD386" s="286">
        <f t="shared" si="364"/>
        <v>9.052611668601184E+17</v>
      </c>
      <c r="DE386" s="282">
        <f t="shared" si="397"/>
        <v>5.3583323019647934E-5</v>
      </c>
      <c r="DF386" s="282">
        <f t="shared" si="365"/>
        <v>5.0101388245794116E-5</v>
      </c>
      <c r="DG386" s="283">
        <f t="shared" si="398"/>
        <v>43.07661881785311</v>
      </c>
      <c r="DH386" s="283">
        <f t="shared" si="399"/>
        <v>7.3357491846325613E-5</v>
      </c>
      <c r="DL386" s="258">
        <v>30.527809143066406</v>
      </c>
      <c r="DM386" s="258">
        <v>14.750388145446777</v>
      </c>
      <c r="DN386" s="258">
        <v>7520</v>
      </c>
      <c r="DO386" s="258">
        <v>1.8134002588129144E+22</v>
      </c>
      <c r="DP386" s="258">
        <v>8.6392608890548178E+21</v>
      </c>
    </row>
    <row r="387" spans="3:120" x14ac:dyDescent="0.25">
      <c r="C387" s="50">
        <f t="shared" si="366"/>
        <v>355</v>
      </c>
      <c r="D387" s="51">
        <v>1.5230616868020959</v>
      </c>
      <c r="E387" s="260">
        <f t="shared" si="367"/>
        <v>3.6543498683652667</v>
      </c>
      <c r="F387" s="265">
        <f t="shared" si="368"/>
        <v>11.24880640394117</v>
      </c>
      <c r="G387" s="265">
        <f t="shared" si="369"/>
        <v>-1.81682351870587E-2</v>
      </c>
      <c r="H387" s="50">
        <v>14.45090389251709</v>
      </c>
      <c r="I387" s="216">
        <v>78.329643249511719</v>
      </c>
      <c r="J387" s="50">
        <v>14464</v>
      </c>
      <c r="K387" s="46">
        <v>6</v>
      </c>
      <c r="L387" s="46">
        <v>1.285469446268531E+22</v>
      </c>
      <c r="M387" s="46">
        <v>1.3012070649434181E+22</v>
      </c>
      <c r="N387" s="46">
        <v>226</v>
      </c>
      <c r="O387" s="46">
        <v>64</v>
      </c>
      <c r="P387" s="46">
        <v>0.29078923274125618</v>
      </c>
      <c r="Q387" s="46">
        <v>0.50466947445522803</v>
      </c>
      <c r="R387" s="46">
        <v>0.5363738539349342</v>
      </c>
      <c r="S387" s="51"/>
      <c r="T387" s="315">
        <f t="shared" si="370"/>
        <v>60.049566172229966</v>
      </c>
      <c r="U387" s="315">
        <f t="shared" si="400"/>
        <v>-2.1927056629685637E-2</v>
      </c>
      <c r="V387" s="350">
        <f t="shared" si="371"/>
        <v>3.3507240129661709E-6</v>
      </c>
      <c r="W387" s="350">
        <f t="shared" si="348"/>
        <v>5.8152363852234058E-6</v>
      </c>
      <c r="X387" s="350">
        <f t="shared" si="372"/>
        <v>6.7115069564960075E-6</v>
      </c>
      <c r="Y387" s="360">
        <f t="shared" si="373"/>
        <v>59.513192318295033</v>
      </c>
      <c r="Z387" s="350">
        <f t="shared" si="374"/>
        <v>3.4050156703125097E-6</v>
      </c>
      <c r="AA387" s="350">
        <f t="shared" si="375"/>
        <v>5.7836142603064875E-6</v>
      </c>
      <c r="AB387" s="350">
        <f t="shared" si="376"/>
        <v>3.4050156703125097E-6</v>
      </c>
      <c r="AC387" s="350">
        <f t="shared" si="377"/>
        <v>5.7836142603064875E-6</v>
      </c>
      <c r="AD387" s="354">
        <f t="shared" si="349"/>
        <v>59.513192318295026</v>
      </c>
      <c r="AE387" s="354" t="str">
        <f t="shared" si="402"/>
        <v/>
      </c>
      <c r="AF387" s="354" t="str">
        <f t="shared" si="402"/>
        <v/>
      </c>
      <c r="AG387" s="354">
        <f t="shared" si="402"/>
        <v>59.513192318295026</v>
      </c>
      <c r="AH387" s="354" t="str">
        <f t="shared" si="402"/>
        <v/>
      </c>
      <c r="AI387" s="348">
        <f t="shared" si="401"/>
        <v>-0.12608999808401933</v>
      </c>
      <c r="AJ387" s="355">
        <f t="shared" si="378"/>
        <v>6.7115069564960075E-6</v>
      </c>
      <c r="AK387" s="359">
        <f t="shared" si="379"/>
        <v>353.85277612694222</v>
      </c>
      <c r="AL387" s="355">
        <f t="shared" si="380"/>
        <v>-0.11472238730577829</v>
      </c>
      <c r="AM387" s="335">
        <f t="shared" si="381"/>
        <v>-24.595238154823242</v>
      </c>
      <c r="AN387" s="351">
        <f t="shared" si="351"/>
        <v>-3.3794346113632101</v>
      </c>
      <c r="AQ387" s="266">
        <f t="shared" si="352"/>
        <v>23.197900254315186</v>
      </c>
      <c r="AR387" s="283">
        <f t="shared" si="353"/>
        <v>9.2719938494539633</v>
      </c>
      <c r="BL387" s="258">
        <v>0.18559174239635468</v>
      </c>
      <c r="BM387" s="260">
        <v>13.874202728271484</v>
      </c>
      <c r="BN387">
        <v>0.65113097429275513</v>
      </c>
      <c r="BO387" s="258">
        <v>1.0661753416061401</v>
      </c>
      <c r="BP387" s="258">
        <v>83.75579833984375</v>
      </c>
      <c r="BQ387" s="260">
        <v>17.170759201049805</v>
      </c>
      <c r="BR387" s="258">
        <v>8.9078035354614258</v>
      </c>
      <c r="BT387" s="258">
        <v>27.655694961547852</v>
      </c>
      <c r="BU387" s="258">
        <v>37.333740234375</v>
      </c>
      <c r="BV387" s="258">
        <v>3.2056152820587158</v>
      </c>
      <c r="BW387" s="258">
        <v>144.55380249023437</v>
      </c>
      <c r="BX387" s="258">
        <v>33.129413604736328</v>
      </c>
      <c r="BY387" s="258">
        <v>33.671573638916016</v>
      </c>
      <c r="BZ387" s="258">
        <v>3.4758830070495605</v>
      </c>
      <c r="CA387" s="258">
        <v>330.103515625</v>
      </c>
      <c r="CC387" s="283">
        <f t="shared" si="354"/>
        <v>14.45090389251709</v>
      </c>
      <c r="CD387" s="283">
        <f t="shared" si="355"/>
        <v>78.329643249511719</v>
      </c>
      <c r="CF387" s="283">
        <f t="shared" si="382"/>
        <v>23.197900254315186</v>
      </c>
      <c r="CG387" s="272">
        <f t="shared" si="356"/>
        <v>23.401612188659051</v>
      </c>
      <c r="CH387" s="283">
        <f t="shared" si="383"/>
        <v>14.79382951072532</v>
      </c>
      <c r="CI387" s="272">
        <f t="shared" si="357"/>
        <v>83.303293164782389</v>
      </c>
      <c r="CJ387" s="283">
        <f t="shared" si="384"/>
        <v>0.1570230082957903</v>
      </c>
      <c r="CK387" s="283">
        <f t="shared" si="385"/>
        <v>14.611823940889035</v>
      </c>
      <c r="CL387" s="283">
        <f t="shared" si="386"/>
        <v>2.3134374235905728</v>
      </c>
      <c r="CM387" s="283">
        <f t="shared" si="387"/>
        <v>20.408360523297635</v>
      </c>
      <c r="CN387" s="283">
        <f t="shared" si="388"/>
        <v>2.3134374235905728</v>
      </c>
      <c r="CO387" s="283">
        <f t="shared" si="358"/>
        <v>243.82315040549634</v>
      </c>
      <c r="CP387" s="268">
        <f t="shared" si="359"/>
        <v>355</v>
      </c>
      <c r="CQ387" s="283">
        <f t="shared" si="389"/>
        <v>59.882315040549635</v>
      </c>
      <c r="CR387" s="283">
        <f t="shared" si="390"/>
        <v>26.251613189648822</v>
      </c>
      <c r="CS387" s="283">
        <f t="shared" si="391"/>
        <v>1.8757408843707408</v>
      </c>
      <c r="CT387" s="283">
        <f t="shared" si="392"/>
        <v>226.45244841281169</v>
      </c>
      <c r="CU387" s="283">
        <f t="shared" si="360"/>
        <v>17.370701992684644</v>
      </c>
      <c r="CV387" s="283">
        <f t="shared" si="393"/>
        <v>37.237070199268466</v>
      </c>
      <c r="CW387" s="283">
        <f t="shared" si="394"/>
        <v>14.757402330237968</v>
      </c>
      <c r="CX387" s="283">
        <f t="shared" si="395"/>
        <v>1.0375297855456374</v>
      </c>
      <c r="CZ387" s="283">
        <f t="shared" si="361"/>
        <v>14464</v>
      </c>
      <c r="DA387" s="283">
        <f t="shared" si="362"/>
        <v>1.285469446268531E+22</v>
      </c>
      <c r="DB387" s="283">
        <f t="shared" si="363"/>
        <v>1.3012070649434181E+22</v>
      </c>
      <c r="DC387" s="286">
        <f t="shared" si="396"/>
        <v>8.8873717247547776E+17</v>
      </c>
      <c r="DD387" s="286">
        <f t="shared" si="364"/>
        <v>8.9961771636021722E+17</v>
      </c>
      <c r="DE387" s="282">
        <f t="shared" si="397"/>
        <v>5.3344390051273387E-5</v>
      </c>
      <c r="DF387" s="282">
        <f t="shared" si="365"/>
        <v>4.979949862303599E-5</v>
      </c>
      <c r="DG387" s="283">
        <f t="shared" si="398"/>
        <v>43.031609941935052</v>
      </c>
      <c r="DH387" s="283">
        <f t="shared" si="399"/>
        <v>7.2976804623442907E-5</v>
      </c>
      <c r="DL387" s="258">
        <v>30.473121643066406</v>
      </c>
      <c r="DM387" s="258">
        <v>14.445207595825195</v>
      </c>
      <c r="DN387" s="258">
        <v>7456</v>
      </c>
      <c r="DO387" s="258">
        <v>1.7954720558536106E+22</v>
      </c>
      <c r="DP387" s="258">
        <v>8.5389551876104824E+21</v>
      </c>
    </row>
    <row r="388" spans="3:120" x14ac:dyDescent="0.25">
      <c r="C388" s="50">
        <f t="shared" si="366"/>
        <v>356</v>
      </c>
      <c r="D388" s="51">
        <v>3.9138234886088639</v>
      </c>
      <c r="E388" s="260">
        <f t="shared" si="367"/>
        <v>11.852024706195632</v>
      </c>
      <c r="F388" s="265">
        <f t="shared" si="368"/>
        <v>11.230624838786742</v>
      </c>
      <c r="G388" s="265">
        <f t="shared" si="369"/>
        <v>-1.8193919920958333E-2</v>
      </c>
      <c r="H388" s="50">
        <v>14.272190093994141</v>
      </c>
      <c r="I388" s="216">
        <v>82.093536376953125</v>
      </c>
      <c r="J388" s="50">
        <v>12672</v>
      </c>
      <c r="K388" s="46">
        <v>6</v>
      </c>
      <c r="L388" s="46">
        <v>1.104400361075049E+22</v>
      </c>
      <c r="M388" s="46">
        <v>1.1336273671855536E+22</v>
      </c>
      <c r="N388" s="46">
        <v>198</v>
      </c>
      <c r="O388" s="46">
        <v>64</v>
      </c>
      <c r="P388" s="46">
        <v>0.24842824879448208</v>
      </c>
      <c r="Q388" s="46">
        <v>0.43752670451077336</v>
      </c>
      <c r="R388" s="46">
        <v>0.46604583185777904</v>
      </c>
      <c r="S388" s="51"/>
      <c r="T388" s="315">
        <f t="shared" si="370"/>
        <v>60.412031634939503</v>
      </c>
      <c r="U388" s="315">
        <f t="shared" si="400"/>
        <v>0.36246546270953672</v>
      </c>
      <c r="V388" s="350">
        <f t="shared" si="371"/>
        <v>3.2674169927725441E-6</v>
      </c>
      <c r="W388" s="350">
        <f t="shared" si="348"/>
        <v>5.7545073720377385E-6</v>
      </c>
      <c r="X388" s="350">
        <f t="shared" si="372"/>
        <v>6.6174291760090229E-6</v>
      </c>
      <c r="Y388" s="360">
        <f t="shared" si="373"/>
        <v>59.945985803081726</v>
      </c>
      <c r="Z388" s="350">
        <f t="shared" si="374"/>
        <v>3.3141157469093808E-6</v>
      </c>
      <c r="AA388" s="350">
        <f t="shared" si="375"/>
        <v>5.7277400181557409E-6</v>
      </c>
      <c r="AB388" s="350">
        <f t="shared" si="376"/>
        <v>3.3141157469093808E-6</v>
      </c>
      <c r="AC388" s="350">
        <f t="shared" si="377"/>
        <v>5.7277400181557409E-6</v>
      </c>
      <c r="AD388" s="354">
        <f t="shared" si="349"/>
        <v>59.945985803081726</v>
      </c>
      <c r="AE388" s="354" t="str">
        <f t="shared" si="402"/>
        <v/>
      </c>
      <c r="AF388" s="354" t="str">
        <f t="shared" si="402"/>
        <v/>
      </c>
      <c r="AG388" s="354">
        <f t="shared" si="402"/>
        <v>59.945985803081726</v>
      </c>
      <c r="AH388" s="354" t="str">
        <f t="shared" si="402"/>
        <v/>
      </c>
      <c r="AI388" s="348">
        <f t="shared" si="401"/>
        <v>0.43279348478669988</v>
      </c>
      <c r="AJ388" s="355">
        <f t="shared" si="378"/>
        <v>6.6174291760090229E-6</v>
      </c>
      <c r="AK388" s="359">
        <f t="shared" si="379"/>
        <v>368.55364092396758</v>
      </c>
      <c r="AL388" s="355">
        <f t="shared" si="380"/>
        <v>1.2553640923967577</v>
      </c>
      <c r="AM388" s="335">
        <f t="shared" si="381"/>
        <v>-24.71785301027278</v>
      </c>
      <c r="AN388" s="351">
        <f t="shared" si="351"/>
        <v>-3.5020494668127449</v>
      </c>
      <c r="AQ388" s="266">
        <f t="shared" si="352"/>
        <v>23.089812430415201</v>
      </c>
      <c r="AR388" s="283">
        <f t="shared" si="353"/>
        <v>12.698365908708809</v>
      </c>
      <c r="BL388" s="258">
        <v>0.88964730501174927</v>
      </c>
      <c r="BM388" s="260">
        <v>17.091672897338867</v>
      </c>
      <c r="BN388">
        <v>3.3573513031005859</v>
      </c>
      <c r="BO388" s="258">
        <v>0.39882707595825195</v>
      </c>
      <c r="BP388" s="258">
        <v>79.858200073242188</v>
      </c>
      <c r="BQ388" s="260">
        <v>35.561935424804688</v>
      </c>
      <c r="BR388" s="258">
        <v>9.932403564453125</v>
      </c>
      <c r="BT388" s="258">
        <v>27.570734024047852</v>
      </c>
      <c r="BU388" s="258">
        <v>37.740646362304688</v>
      </c>
      <c r="BV388" s="258">
        <v>3.2029297351837158</v>
      </c>
      <c r="BW388" s="258">
        <v>143.43479919433594</v>
      </c>
      <c r="BX388" s="258">
        <v>33.096206665039063</v>
      </c>
      <c r="BY388" s="258">
        <v>33.671573638916016</v>
      </c>
      <c r="BZ388" s="258">
        <v>3.5667047500610352</v>
      </c>
      <c r="CA388" s="258">
        <v>322.4739990234375</v>
      </c>
      <c r="CC388" s="283">
        <f t="shared" si="354"/>
        <v>14.272190093994141</v>
      </c>
      <c r="CD388" s="283">
        <f t="shared" si="355"/>
        <v>82.093536376953125</v>
      </c>
      <c r="CF388" s="283">
        <f t="shared" si="382"/>
        <v>23.089812430415201</v>
      </c>
      <c r="CG388" s="272">
        <f t="shared" si="356"/>
        <v>23.37255068383746</v>
      </c>
      <c r="CH388" s="283">
        <f t="shared" si="383"/>
        <v>14.744414594209085</v>
      </c>
      <c r="CI388" s="272">
        <f t="shared" si="357"/>
        <v>83.553875635533842</v>
      </c>
      <c r="CJ388" s="283">
        <f t="shared" si="384"/>
        <v>0.15749534512532901</v>
      </c>
      <c r="CK388" s="283">
        <f t="shared" si="385"/>
        <v>14.561926270128875</v>
      </c>
      <c r="CL388" s="283">
        <f t="shared" si="386"/>
        <v>2.3125883830151013</v>
      </c>
      <c r="CM388" s="283">
        <f t="shared" si="387"/>
        <v>20.358462852537475</v>
      </c>
      <c r="CN388" s="283">
        <f t="shared" si="388"/>
        <v>2.3125883830151013</v>
      </c>
      <c r="CO388" s="283">
        <f t="shared" si="358"/>
        <v>244.05992887104026</v>
      </c>
      <c r="CP388" s="268">
        <f t="shared" si="359"/>
        <v>356</v>
      </c>
      <c r="CQ388" s="283">
        <f t="shared" si="389"/>
        <v>60.005992887104028</v>
      </c>
      <c r="CR388" s="283">
        <f t="shared" si="390"/>
        <v>26.230580292012881</v>
      </c>
      <c r="CS388" s="283">
        <f t="shared" si="391"/>
        <v>1.8820273041275262</v>
      </c>
      <c r="CT388" s="283">
        <f t="shared" si="392"/>
        <v>227.04811106424154</v>
      </c>
      <c r="CU388" s="283">
        <f t="shared" si="360"/>
        <v>17.011817806798774</v>
      </c>
      <c r="CV388" s="283">
        <f t="shared" si="393"/>
        <v>37.301181780679876</v>
      </c>
      <c r="CW388" s="283">
        <f t="shared" si="394"/>
        <v>14.707984017732029</v>
      </c>
      <c r="CX388" s="283">
        <f t="shared" si="395"/>
        <v>1.035841619199112</v>
      </c>
      <c r="CZ388" s="283">
        <f t="shared" si="361"/>
        <v>12672</v>
      </c>
      <c r="DA388" s="283">
        <f t="shared" si="362"/>
        <v>1.104400361075049E+22</v>
      </c>
      <c r="DB388" s="283">
        <f t="shared" si="363"/>
        <v>1.1336273671855536E+22</v>
      </c>
      <c r="DC388" s="286">
        <f t="shared" si="396"/>
        <v>8.7152806271705254E+17</v>
      </c>
      <c r="DD388" s="286">
        <f t="shared" si="364"/>
        <v>8.9459230365021594E+17</v>
      </c>
      <c r="DE388" s="282">
        <f t="shared" si="397"/>
        <v>5.2423809343944554E-5</v>
      </c>
      <c r="DF388" s="282">
        <f t="shared" si="365"/>
        <v>4.953067019134286E-5</v>
      </c>
      <c r="DG388" s="283">
        <f t="shared" si="398"/>
        <v>43.374566848730709</v>
      </c>
      <c r="DH388" s="283">
        <f t="shared" si="399"/>
        <v>7.2121724020809624E-5</v>
      </c>
      <c r="DL388" s="258">
        <v>30.553199768066406</v>
      </c>
      <c r="DM388" s="258">
        <v>14.140027046203613</v>
      </c>
      <c r="DN388" s="258">
        <v>7456</v>
      </c>
      <c r="DO388" s="258">
        <v>1.800833222654946E+22</v>
      </c>
      <c r="DP388" s="258">
        <v>8.549043404709769E+21</v>
      </c>
    </row>
    <row r="389" spans="3:120" x14ac:dyDescent="0.25">
      <c r="C389" s="50">
        <f t="shared" si="366"/>
        <v>357</v>
      </c>
      <c r="D389" s="51">
        <v>6.7086275285265327</v>
      </c>
      <c r="E389" s="260">
        <f t="shared" si="367"/>
        <v>16.532673599341404</v>
      </c>
      <c r="F389" s="265">
        <f t="shared" si="368"/>
        <v>11.212420524407218</v>
      </c>
      <c r="G389" s="265">
        <f t="shared" si="369"/>
        <v>-1.8213723769053301E-2</v>
      </c>
      <c r="H389" s="50">
        <v>14.46555233001709</v>
      </c>
      <c r="I389" s="216">
        <v>88.502326965332031</v>
      </c>
      <c r="J389" s="50">
        <v>12992</v>
      </c>
      <c r="K389" s="46">
        <v>6</v>
      </c>
      <c r="L389" s="46">
        <v>1.1326473689530515E+22</v>
      </c>
      <c r="M389" s="46">
        <v>1.1701178896075448E+22</v>
      </c>
      <c r="N389" s="46">
        <v>203</v>
      </c>
      <c r="O389" s="46">
        <v>64</v>
      </c>
      <c r="P389" s="46">
        <v>0.26210095831044378</v>
      </c>
      <c r="Q389" s="46">
        <v>0.47537081120673869</v>
      </c>
      <c r="R389" s="46">
        <v>0.48248245715841398</v>
      </c>
      <c r="S389" s="51"/>
      <c r="T389" s="315">
        <f t="shared" si="370"/>
        <v>61.129368523691774</v>
      </c>
      <c r="U389" s="315">
        <f t="shared" si="400"/>
        <v>0.71733688875227131</v>
      </c>
      <c r="V389" s="350">
        <f t="shared" si="371"/>
        <v>3.3623378272583612E-6</v>
      </c>
      <c r="W389" s="350">
        <f t="shared" si="348"/>
        <v>6.0982503490191225E-6</v>
      </c>
      <c r="X389" s="350">
        <f t="shared" si="372"/>
        <v>6.9637614106116769E-6</v>
      </c>
      <c r="Y389" s="360">
        <f t="shared" si="373"/>
        <v>60.646886066533362</v>
      </c>
      <c r="Z389" s="350">
        <f t="shared" si="374"/>
        <v>3.4135708083901093E-6</v>
      </c>
      <c r="AA389" s="350">
        <f t="shared" si="375"/>
        <v>6.0697205306365819E-6</v>
      </c>
      <c r="AB389" s="350">
        <f t="shared" si="376"/>
        <v>3.4135708083901093E-6</v>
      </c>
      <c r="AC389" s="350">
        <f t="shared" si="377"/>
        <v>6.0697205306365819E-6</v>
      </c>
      <c r="AD389" s="354">
        <f t="shared" si="349"/>
        <v>60.646886066533362</v>
      </c>
      <c r="AE389" s="354" t="str">
        <f t="shared" si="402"/>
        <v/>
      </c>
      <c r="AF389" s="354" t="str">
        <f t="shared" si="402"/>
        <v/>
      </c>
      <c r="AG389" s="354">
        <f t="shared" si="402"/>
        <v>60.646886066533362</v>
      </c>
      <c r="AH389" s="354" t="str">
        <f t="shared" si="402"/>
        <v/>
      </c>
      <c r="AI389" s="348">
        <f t="shared" si="401"/>
        <v>0.70090026345163636</v>
      </c>
      <c r="AJ389" s="355">
        <f t="shared" si="378"/>
        <v>6.9637614106116769E-6</v>
      </c>
      <c r="AK389" s="359">
        <f t="shared" si="379"/>
        <v>392.3613930537856</v>
      </c>
      <c r="AL389" s="355">
        <f t="shared" si="380"/>
        <v>3.5361393053785606</v>
      </c>
      <c r="AM389" s="335">
        <f t="shared" si="381"/>
        <v>-24.274761386449054</v>
      </c>
      <c r="AN389" s="351">
        <f t="shared" si="351"/>
        <v>-3.0589578429890194</v>
      </c>
      <c r="AQ389" s="266">
        <f t="shared" si="352"/>
        <v>23.206700414431598</v>
      </c>
      <c r="AR389" s="283">
        <f t="shared" si="353"/>
        <v>18.769635428901125</v>
      </c>
      <c r="BL389" s="258">
        <v>0.6175612211227417</v>
      </c>
      <c r="BM389" s="260">
        <v>15.333553314208984</v>
      </c>
      <c r="BN389">
        <v>1.485668420791626</v>
      </c>
      <c r="BO389" s="258">
        <v>1.7327797412872314</v>
      </c>
      <c r="BP389" s="258">
        <v>74.593086242675781</v>
      </c>
      <c r="BQ389" s="260">
        <v>39.583827972412109</v>
      </c>
      <c r="BR389" s="258">
        <v>13.89360237121582</v>
      </c>
      <c r="BT389" s="258">
        <v>27.508232116699219</v>
      </c>
      <c r="BU389" s="258">
        <v>38.757915496826172</v>
      </c>
      <c r="BV389" s="258">
        <v>3.1621575355529785</v>
      </c>
      <c r="BW389" s="258">
        <v>151.06431579589844</v>
      </c>
      <c r="BX389" s="258">
        <v>33.102066040039063</v>
      </c>
      <c r="BY389" s="258">
        <v>33.773300170898437</v>
      </c>
      <c r="BZ389" s="258">
        <v>3.5601129531860352</v>
      </c>
      <c r="CA389" s="258">
        <v>324.40679931640625</v>
      </c>
      <c r="CC389" s="283">
        <f t="shared" si="354"/>
        <v>14.46555233001709</v>
      </c>
      <c r="CD389" s="283">
        <f t="shared" si="355"/>
        <v>88.502326965332031</v>
      </c>
      <c r="CF389" s="283">
        <f t="shared" si="382"/>
        <v>23.206700414431598</v>
      </c>
      <c r="CG389" s="272">
        <f t="shared" si="356"/>
        <v>23.343447318163207</v>
      </c>
      <c r="CH389" s="283">
        <f t="shared" si="383"/>
        <v>14.695093913456439</v>
      </c>
      <c r="CI389" s="272">
        <f t="shared" si="357"/>
        <v>83.803369296529809</v>
      </c>
      <c r="CJ389" s="283">
        <f t="shared" si="384"/>
        <v>0.15796562959683028</v>
      </c>
      <c r="CK389" s="283">
        <f t="shared" si="385"/>
        <v>14.512130479109226</v>
      </c>
      <c r="CL389" s="283">
        <f t="shared" si="386"/>
        <v>2.3116777635763763</v>
      </c>
      <c r="CM389" s="283">
        <f t="shared" si="387"/>
        <v>20.308667061517824</v>
      </c>
      <c r="CN389" s="283">
        <f t="shared" si="388"/>
        <v>2.3116777635763763</v>
      </c>
      <c r="CO389" s="283">
        <f t="shared" si="358"/>
        <v>244.28384783868637</v>
      </c>
      <c r="CP389" s="268">
        <f t="shared" si="359"/>
        <v>357</v>
      </c>
      <c r="CQ389" s="283">
        <f t="shared" si="389"/>
        <v>60.12838478386864</v>
      </c>
      <c r="CR389" s="283">
        <f t="shared" si="390"/>
        <v>26.209536871546995</v>
      </c>
      <c r="CS389" s="283">
        <f t="shared" si="391"/>
        <v>1.8883438930776408</v>
      </c>
      <c r="CT389" s="283">
        <f t="shared" si="392"/>
        <v>227.63699448287753</v>
      </c>
      <c r="CU389" s="283">
        <f t="shared" si="360"/>
        <v>16.646853355808844</v>
      </c>
      <c r="CV389" s="283">
        <f t="shared" si="393"/>
        <v>37.364685335580887</v>
      </c>
      <c r="CW389" s="283">
        <f t="shared" si="394"/>
        <v>14.658661516841351</v>
      </c>
      <c r="CX389" s="283">
        <f t="shared" si="395"/>
        <v>1.0341313552827496</v>
      </c>
      <c r="CZ389" s="283">
        <f t="shared" si="361"/>
        <v>12992</v>
      </c>
      <c r="DA389" s="283">
        <f t="shared" si="362"/>
        <v>1.1326473689530515E+22</v>
      </c>
      <c r="DB389" s="283">
        <f t="shared" si="363"/>
        <v>1.1701178896075448E+22</v>
      </c>
      <c r="DC389" s="286">
        <f t="shared" si="396"/>
        <v>8.7180370147248422E+17</v>
      </c>
      <c r="DD389" s="286">
        <f t="shared" si="364"/>
        <v>9.006449273457088E+17</v>
      </c>
      <c r="DE389" s="282">
        <f t="shared" si="397"/>
        <v>5.2438554308908143E-5</v>
      </c>
      <c r="DF389" s="282">
        <f t="shared" si="365"/>
        <v>4.9854448043945851E-5</v>
      </c>
      <c r="DG389" s="283">
        <f t="shared" si="398"/>
        <v>43.552912745587193</v>
      </c>
      <c r="DH389" s="283">
        <f t="shared" si="399"/>
        <v>7.2355151632588017E-5</v>
      </c>
      <c r="DL389" s="258">
        <v>30.459449768066406</v>
      </c>
      <c r="DM389" s="258">
        <v>14.546934127807617</v>
      </c>
      <c r="DN389" s="258">
        <v>7456</v>
      </c>
      <c r="DO389" s="258">
        <v>1.7944344106662554E+22</v>
      </c>
      <c r="DP389" s="258">
        <v>8.5369375441906251E+21</v>
      </c>
    </row>
    <row r="390" spans="3:120" x14ac:dyDescent="0.25">
      <c r="C390" s="50">
        <f t="shared" si="366"/>
        <v>358</v>
      </c>
      <c r="D390" s="51">
        <v>4.1018436847258331</v>
      </c>
      <c r="E390" s="260">
        <f t="shared" si="367"/>
        <v>12.259582120381099</v>
      </c>
      <c r="F390" s="265">
        <f t="shared" si="368"/>
        <v>11.194199371102046</v>
      </c>
      <c r="G390" s="265">
        <f t="shared" si="369"/>
        <v>-1.8227588095446355E-2</v>
      </c>
      <c r="H390" s="50">
        <v>14.240940093994141</v>
      </c>
      <c r="I390" s="216">
        <v>88.400596618652344</v>
      </c>
      <c r="J390" s="50">
        <v>11840</v>
      </c>
      <c r="K390" s="46">
        <v>6</v>
      </c>
      <c r="L390" s="46">
        <v>1.0167769896983877E+22</v>
      </c>
      <c r="M390" s="46">
        <v>1.0692357186146783E+22</v>
      </c>
      <c r="N390" s="46">
        <v>185</v>
      </c>
      <c r="O390" s="46">
        <v>64</v>
      </c>
      <c r="P390" s="46">
        <v>0.22645425135811512</v>
      </c>
      <c r="Q390" s="46">
        <v>0.41036440212415309</v>
      </c>
      <c r="R390" s="46">
        <v>0.41541961752348933</v>
      </c>
      <c r="S390" s="51"/>
      <c r="T390" s="315">
        <f t="shared" si="370"/>
        <v>61.108461987208422</v>
      </c>
      <c r="U390" s="315">
        <f t="shared" si="400"/>
        <v>-2.0906536483352056E-2</v>
      </c>
      <c r="V390" s="350">
        <f t="shared" si="371"/>
        <v>3.1877006103338274E-6</v>
      </c>
      <c r="W390" s="350">
        <f t="shared" si="348"/>
        <v>5.7765259308017043E-6</v>
      </c>
      <c r="X390" s="350">
        <f t="shared" si="372"/>
        <v>6.5977031617334182E-6</v>
      </c>
      <c r="Y390" s="360">
        <f t="shared" si="373"/>
        <v>60.693042369684932</v>
      </c>
      <c r="Z390" s="350">
        <f t="shared" si="374"/>
        <v>3.2294988120879187E-6</v>
      </c>
      <c r="AA390" s="350">
        <f t="shared" si="375"/>
        <v>5.7532620688675283E-6</v>
      </c>
      <c r="AB390" s="350">
        <f t="shared" si="376"/>
        <v>3.2294988120879187E-6</v>
      </c>
      <c r="AC390" s="350">
        <f t="shared" si="377"/>
        <v>5.7532620688675283E-6</v>
      </c>
      <c r="AD390" s="354">
        <f t="shared" si="349"/>
        <v>60.693042369684925</v>
      </c>
      <c r="AE390" s="354" t="str">
        <f t="shared" si="402"/>
        <v/>
      </c>
      <c r="AF390" s="354" t="str">
        <f t="shared" si="402"/>
        <v/>
      </c>
      <c r="AG390" s="354">
        <f t="shared" si="402"/>
        <v>60.693042369684925</v>
      </c>
      <c r="AH390" s="354" t="str">
        <f t="shared" si="402"/>
        <v/>
      </c>
      <c r="AI390" s="348">
        <f t="shared" si="401"/>
        <v>4.6156303151562383E-2</v>
      </c>
      <c r="AJ390" s="355">
        <f t="shared" si="378"/>
        <v>6.5977031617334182E-6</v>
      </c>
      <c r="AK390" s="359">
        <f t="shared" si="379"/>
        <v>393.92920217294545</v>
      </c>
      <c r="AL390" s="355">
        <f t="shared" si="380"/>
        <v>3.5929202172945454</v>
      </c>
      <c r="AM390" s="335">
        <f t="shared" si="381"/>
        <v>-24.743783603455057</v>
      </c>
      <c r="AN390" s="351">
        <f t="shared" si="351"/>
        <v>-3.5279800599950217</v>
      </c>
      <c r="AQ390" s="266">
        <f t="shared" si="352"/>
        <v>23.070773190732929</v>
      </c>
      <c r="AR390" s="283">
        <f t="shared" si="353"/>
        <v>18.330384014034877</v>
      </c>
      <c r="BL390" s="258">
        <v>1.0975829362869263</v>
      </c>
      <c r="BM390" s="260">
        <v>11.134661674499512</v>
      </c>
      <c r="BN390">
        <v>2.3712699413299561</v>
      </c>
      <c r="BO390" s="258">
        <v>0.81807368993759155</v>
      </c>
      <c r="BP390" s="258">
        <v>70.600120544433594</v>
      </c>
      <c r="BQ390" s="260">
        <v>21.412485122680664</v>
      </c>
      <c r="BR390" s="258">
        <v>12.062522888183594</v>
      </c>
      <c r="BT390" s="258">
        <v>27.369558334350586</v>
      </c>
      <c r="BU390" s="258">
        <v>39.266548156738281</v>
      </c>
      <c r="BV390" s="258">
        <v>3.1803464889526367</v>
      </c>
      <c r="BW390" s="258">
        <v>137.22947692871094</v>
      </c>
      <c r="BX390" s="258">
        <v>33.059097290039063</v>
      </c>
      <c r="BY390" s="258">
        <v>33.875030517578125</v>
      </c>
      <c r="BZ390" s="258">
        <v>3.5728085041046143</v>
      </c>
      <c r="CA390" s="258">
        <v>330.7138671875</v>
      </c>
      <c r="CC390" s="283">
        <f t="shared" si="354"/>
        <v>14.240940093994141</v>
      </c>
      <c r="CD390" s="283">
        <f t="shared" si="355"/>
        <v>88.400596618652344</v>
      </c>
      <c r="CF390" s="283">
        <f t="shared" si="382"/>
        <v>23.070773190732929</v>
      </c>
      <c r="CG390" s="272">
        <f t="shared" si="356"/>
        <v>23.314309162059217</v>
      </c>
      <c r="CH390" s="283">
        <f t="shared" si="383"/>
        <v>14.645879549766127</v>
      </c>
      <c r="CI390" s="272">
        <f t="shared" si="357"/>
        <v>84.051780746654885</v>
      </c>
      <c r="CJ390" s="283">
        <f t="shared" si="384"/>
        <v>0.15843387414889859</v>
      </c>
      <c r="CK390" s="283">
        <f t="shared" si="385"/>
        <v>14.462448475144297</v>
      </c>
      <c r="CL390" s="283">
        <f t="shared" si="386"/>
        <v>2.3107080927832584</v>
      </c>
      <c r="CM390" s="283">
        <f t="shared" si="387"/>
        <v>20.258985057552898</v>
      </c>
      <c r="CN390" s="283">
        <f t="shared" si="388"/>
        <v>2.3107080927832584</v>
      </c>
      <c r="CO390" s="283">
        <f t="shared" si="358"/>
        <v>244.49509868679547</v>
      </c>
      <c r="CP390" s="268">
        <f t="shared" si="359"/>
        <v>358</v>
      </c>
      <c r="CQ390" s="283">
        <f t="shared" si="389"/>
        <v>60.249509868679546</v>
      </c>
      <c r="CR390" s="283">
        <f t="shared" si="390"/>
        <v>26.188488119020835</v>
      </c>
      <c r="CS390" s="283">
        <f t="shared" si="391"/>
        <v>1.8946892711623451</v>
      </c>
      <c r="CT390" s="283">
        <f t="shared" si="392"/>
        <v>228.21920898160761</v>
      </c>
      <c r="CU390" s="283">
        <f t="shared" si="360"/>
        <v>16.275889705187865</v>
      </c>
      <c r="CV390" s="283">
        <f t="shared" si="393"/>
        <v>37.427588970518784</v>
      </c>
      <c r="CW390" s="283">
        <f t="shared" si="394"/>
        <v>14.609446856892895</v>
      </c>
      <c r="CX390" s="283">
        <f t="shared" si="395"/>
        <v>1.0324002721231609</v>
      </c>
      <c r="CZ390" s="283">
        <f t="shared" si="361"/>
        <v>11840</v>
      </c>
      <c r="DA390" s="283">
        <f t="shared" si="362"/>
        <v>1.0167769896983877E+22</v>
      </c>
      <c r="DB390" s="283">
        <f t="shared" si="363"/>
        <v>1.0692357186146783E+22</v>
      </c>
      <c r="DC390" s="286">
        <f t="shared" si="396"/>
        <v>8.5876434940742208E+17</v>
      </c>
      <c r="DD390" s="286">
        <f t="shared" si="364"/>
        <v>9.0307070828942426E+17</v>
      </c>
      <c r="DE390" s="282">
        <f t="shared" si="397"/>
        <v>5.1741029793365567E-5</v>
      </c>
      <c r="DF390" s="282">
        <f t="shared" si="365"/>
        <v>4.9984212289065919E-5</v>
      </c>
      <c r="DG390" s="283">
        <f t="shared" si="398"/>
        <v>44.010587533229746</v>
      </c>
      <c r="DH390" s="283">
        <f t="shared" si="399"/>
        <v>7.1941334726541956E-5</v>
      </c>
      <c r="DL390" s="258">
        <v>30.430150985717773</v>
      </c>
      <c r="DM390" s="258">
        <v>14.445207595825195</v>
      </c>
      <c r="DN390" s="258">
        <v>7456</v>
      </c>
      <c r="DO390" s="258">
        <v>1.7929932367949287E+22</v>
      </c>
      <c r="DP390" s="258">
        <v>8.5259846227685424E+21</v>
      </c>
    </row>
    <row r="391" spans="3:120" x14ac:dyDescent="0.25">
      <c r="C391" s="50">
        <f t="shared" si="366"/>
        <v>359</v>
      </c>
      <c r="D391" s="51">
        <v>5.6011249290328617</v>
      </c>
      <c r="E391" s="260">
        <f t="shared" si="367"/>
        <v>14.965505188009796</v>
      </c>
      <c r="F391" s="265">
        <f t="shared" si="368"/>
        <v>11.175967347229424</v>
      </c>
      <c r="G391" s="265">
        <f t="shared" si="369"/>
        <v>-1.8235455421878786E-2</v>
      </c>
      <c r="H391" s="50">
        <v>14.182345390319824</v>
      </c>
      <c r="I391" s="216">
        <v>83.721168518066406</v>
      </c>
      <c r="J391" s="50">
        <v>12480</v>
      </c>
      <c r="K391" s="46">
        <v>6</v>
      </c>
      <c r="L391" s="46">
        <v>1.0774215862038137E+22</v>
      </c>
      <c r="M391" s="46">
        <v>1.1128744634384497E+22</v>
      </c>
      <c r="N391" s="46">
        <v>195</v>
      </c>
      <c r="O391" s="46">
        <v>64</v>
      </c>
      <c r="P391" s="46">
        <v>0.24195812732710736</v>
      </c>
      <c r="Q391" s="46">
        <v>0.42873710553622657</v>
      </c>
      <c r="R391" s="46">
        <v>0.45537452451815252</v>
      </c>
      <c r="S391" s="51"/>
      <c r="T391" s="315">
        <f t="shared" si="370"/>
        <v>60.561755343479604</v>
      </c>
      <c r="U391" s="315">
        <f t="shared" si="400"/>
        <v>-0.54670664372881816</v>
      </c>
      <c r="V391" s="350">
        <f t="shared" si="371"/>
        <v>3.2312784098171388E-6</v>
      </c>
      <c r="W391" s="350">
        <f t="shared" si="348"/>
        <v>5.725655789746616E-6</v>
      </c>
      <c r="X391" s="350">
        <f t="shared" si="372"/>
        <v>6.5745185667400257E-6</v>
      </c>
      <c r="Y391" s="360">
        <f t="shared" si="373"/>
        <v>60.106380818961448</v>
      </c>
      <c r="Z391" s="350">
        <f t="shared" si="374"/>
        <v>3.27668215568823E-6</v>
      </c>
      <c r="AA391" s="350">
        <f t="shared" si="375"/>
        <v>5.6997937186361102E-6</v>
      </c>
      <c r="AB391" s="350">
        <f t="shared" si="376"/>
        <v>3.27668215568823E-6</v>
      </c>
      <c r="AC391" s="350">
        <f t="shared" si="377"/>
        <v>5.6997937186361102E-6</v>
      </c>
      <c r="AD391" s="354">
        <f t="shared" si="349"/>
        <v>60.106380818961448</v>
      </c>
      <c r="AE391" s="354" t="str">
        <f t="shared" si="402"/>
        <v/>
      </c>
      <c r="AF391" s="354" t="str">
        <f t="shared" si="402"/>
        <v/>
      </c>
      <c r="AG391" s="354">
        <f t="shared" si="402"/>
        <v>60.106380818961448</v>
      </c>
      <c r="AH391" s="354" t="str">
        <f t="shared" si="402"/>
        <v/>
      </c>
      <c r="AI391" s="348">
        <f t="shared" si="401"/>
        <v>-0.58666155072347692</v>
      </c>
      <c r="AJ391" s="355">
        <f t="shared" si="378"/>
        <v>6.5745185667400257E-6</v>
      </c>
      <c r="AK391" s="359">
        <f t="shared" si="379"/>
        <v>374.00184087486718</v>
      </c>
      <c r="AL391" s="355">
        <f t="shared" si="380"/>
        <v>1.5001840874867185</v>
      </c>
      <c r="AM391" s="335">
        <f t="shared" si="381"/>
        <v>-24.774359924674719</v>
      </c>
      <c r="AN391" s="351">
        <f t="shared" si="351"/>
        <v>-3.558556381214685</v>
      </c>
      <c r="AQ391" s="266">
        <f t="shared" si="352"/>
        <v>23.034961155509418</v>
      </c>
      <c r="AR391" s="283">
        <f t="shared" si="353"/>
        <v>13.31343484526235</v>
      </c>
      <c r="BL391" s="258">
        <v>0.72618067264556885</v>
      </c>
      <c r="BM391" s="260">
        <v>15.192679405212402</v>
      </c>
      <c r="BN391">
        <v>0.66902029514312744</v>
      </c>
      <c r="BO391" s="258">
        <v>1.3698461055755615</v>
      </c>
      <c r="BP391" s="258">
        <v>66.802970886230469</v>
      </c>
      <c r="BQ391" s="260">
        <v>31.161724090576172</v>
      </c>
      <c r="BR391" s="258">
        <v>11.757391929626465</v>
      </c>
      <c r="BT391" s="258">
        <v>27.256275177001953</v>
      </c>
      <c r="BU391" s="258">
        <v>39.164821624755859</v>
      </c>
      <c r="BV391" s="258">
        <v>3.1975586414337158</v>
      </c>
      <c r="BW391" s="258">
        <v>148.11424255371094</v>
      </c>
      <c r="BX391" s="258">
        <v>33.004409790039063</v>
      </c>
      <c r="BY391" s="258">
        <v>33.264667510986328</v>
      </c>
      <c r="BZ391" s="258">
        <v>3.5767147541046143</v>
      </c>
      <c r="CA391" s="258">
        <v>326.034423828125</v>
      </c>
      <c r="CC391" s="283">
        <f t="shared" si="354"/>
        <v>14.182345390319824</v>
      </c>
      <c r="CD391" s="283">
        <f t="shared" si="355"/>
        <v>83.721168518066406</v>
      </c>
      <c r="CF391" s="283">
        <f t="shared" si="382"/>
        <v>23.034961155509418</v>
      </c>
      <c r="CG391" s="272">
        <f t="shared" si="356"/>
        <v>23.285143357750634</v>
      </c>
      <c r="CH391" s="283">
        <f t="shared" si="383"/>
        <v>14.596783543288291</v>
      </c>
      <c r="CI391" s="272">
        <f t="shared" si="357"/>
        <v>84.299116593731213</v>
      </c>
      <c r="CJ391" s="283">
        <f t="shared" si="384"/>
        <v>0.15890009123698523</v>
      </c>
      <c r="CK391" s="283">
        <f t="shared" si="385"/>
        <v>14.412892120675808</v>
      </c>
      <c r="CL391" s="283">
        <f t="shared" si="386"/>
        <v>2.3096819104311987</v>
      </c>
      <c r="CM391" s="283">
        <f t="shared" si="387"/>
        <v>20.209428703084406</v>
      </c>
      <c r="CN391" s="283">
        <f t="shared" si="388"/>
        <v>2.3096819104311987</v>
      </c>
      <c r="CO391" s="283">
        <f t="shared" si="358"/>
        <v>244.69387667564285</v>
      </c>
      <c r="CP391" s="268">
        <f t="shared" si="359"/>
        <v>359</v>
      </c>
      <c r="CQ391" s="283">
        <f t="shared" si="389"/>
        <v>60.36938766756429</v>
      </c>
      <c r="CR391" s="283">
        <f t="shared" si="390"/>
        <v>26.16743925778281</v>
      </c>
      <c r="CS391" s="283">
        <f t="shared" si="391"/>
        <v>1.9010620228342874</v>
      </c>
      <c r="CT391" s="283">
        <f t="shared" si="392"/>
        <v>228.79486618663896</v>
      </c>
      <c r="CU391" s="283">
        <f t="shared" si="360"/>
        <v>15.899010489003899</v>
      </c>
      <c r="CV391" s="283">
        <f t="shared" si="393"/>
        <v>37.489901048900393</v>
      </c>
      <c r="CW391" s="283">
        <f t="shared" si="394"/>
        <v>14.560352025274639</v>
      </c>
      <c r="CX391" s="283">
        <f t="shared" si="395"/>
        <v>1.0306496541951469</v>
      </c>
      <c r="CZ391" s="283">
        <f t="shared" si="361"/>
        <v>12480</v>
      </c>
      <c r="DA391" s="283">
        <f t="shared" si="362"/>
        <v>1.0774215862038137E+22</v>
      </c>
      <c r="DB391" s="283">
        <f t="shared" si="363"/>
        <v>1.1128744634384497E+22</v>
      </c>
      <c r="DC391" s="286">
        <f t="shared" si="396"/>
        <v>8.6331857868895334E+17</v>
      </c>
      <c r="DD391" s="286">
        <f t="shared" si="364"/>
        <v>8.9172633288337318E+17</v>
      </c>
      <c r="DE391" s="282">
        <f t="shared" si="397"/>
        <v>5.1984652832103937E-5</v>
      </c>
      <c r="DF391" s="282">
        <f t="shared" si="365"/>
        <v>4.9377358519050681E-5</v>
      </c>
      <c r="DG391" s="283">
        <f t="shared" si="398"/>
        <v>43.526528590227493</v>
      </c>
      <c r="DH391" s="283">
        <f t="shared" si="399"/>
        <v>7.1697473207870012E-5</v>
      </c>
      <c r="DL391" s="258">
        <v>30.281711578369141</v>
      </c>
      <c r="DM391" s="258">
        <v>14.546934127807617</v>
      </c>
      <c r="DN391" s="258">
        <v>7456</v>
      </c>
      <c r="DO391" s="258">
        <v>1.7840579587927035E+22</v>
      </c>
      <c r="DP391" s="258">
        <v>8.4885141021140493E+21</v>
      </c>
    </row>
    <row r="392" spans="3:120" x14ac:dyDescent="0.25">
      <c r="C392" s="50">
        <f t="shared" si="366"/>
        <v>360</v>
      </c>
      <c r="D392" s="51">
        <v>5.4444248279512806</v>
      </c>
      <c r="E392" s="260">
        <f t="shared" si="367"/>
        <v>14.719040116212041</v>
      </c>
      <c r="F392" s="265">
        <f t="shared" si="368"/>
        <v>11.157730478039142</v>
      </c>
      <c r="G392" s="265">
        <f t="shared" si="369"/>
        <v>-1.8237269445565384E-2</v>
      </c>
      <c r="H392" s="50">
        <v>14.45773983001709</v>
      </c>
      <c r="I392" s="216">
        <v>84.22979736328125</v>
      </c>
      <c r="J392" s="50">
        <v>11392</v>
      </c>
      <c r="K392" s="46">
        <v>6</v>
      </c>
      <c r="L392" s="46">
        <v>1.0012699588429129E+22</v>
      </c>
      <c r="M392" s="46">
        <v>1.0367228360775489E+22</v>
      </c>
      <c r="N392" s="46">
        <v>178</v>
      </c>
      <c r="O392" s="46">
        <v>64</v>
      </c>
      <c r="P392" s="46">
        <v>0.22450100714154916</v>
      </c>
      <c r="Q392" s="46">
        <v>0.39888909235182812</v>
      </c>
      <c r="R392" s="46">
        <v>0.38343824400430326</v>
      </c>
      <c r="S392" s="51"/>
      <c r="T392" s="315">
        <f t="shared" si="370"/>
        <v>60.628511652486182</v>
      </c>
      <c r="U392" s="315">
        <f t="shared" si="400"/>
        <v>6.6756309006578363E-2</v>
      </c>
      <c r="V392" s="350">
        <f t="shared" si="371"/>
        <v>3.2844833675905484E-6</v>
      </c>
      <c r="W392" s="350">
        <f t="shared" si="348"/>
        <v>5.8358071797727668E-6</v>
      </c>
      <c r="X392" s="350">
        <f t="shared" si="372"/>
        <v>6.6966018570216881E-6</v>
      </c>
      <c r="Y392" s="360">
        <f t="shared" si="373"/>
        <v>60.245073408481879</v>
      </c>
      <c r="Z392" s="350">
        <f t="shared" si="374"/>
        <v>3.323464264348161E-6</v>
      </c>
      <c r="AA392" s="350">
        <f t="shared" si="375"/>
        <v>5.813696045982027E-6</v>
      </c>
      <c r="AB392" s="350">
        <f t="shared" si="376"/>
        <v>3.323464264348161E-6</v>
      </c>
      <c r="AC392" s="350">
        <f t="shared" si="377"/>
        <v>5.813696045982027E-6</v>
      </c>
      <c r="AD392" s="354">
        <f t="shared" si="349"/>
        <v>60.245073408481872</v>
      </c>
      <c r="AE392" s="354" t="str">
        <f t="shared" ref="AE392:AH411" si="403">IF($K392=AE$29,$AD392,"")</f>
        <v/>
      </c>
      <c r="AF392" s="354" t="str">
        <f t="shared" si="403"/>
        <v/>
      </c>
      <c r="AG392" s="354">
        <f t="shared" si="403"/>
        <v>60.245073408481872</v>
      </c>
      <c r="AH392" s="354" t="str">
        <f t="shared" si="403"/>
        <v/>
      </c>
      <c r="AI392" s="348">
        <f t="shared" si="401"/>
        <v>0.13869258952042429</v>
      </c>
      <c r="AJ392" s="355">
        <f t="shared" si="378"/>
        <v>6.6966018570216881E-6</v>
      </c>
      <c r="AK392" s="359">
        <f t="shared" si="379"/>
        <v>378.71286606022522</v>
      </c>
      <c r="AL392" s="355">
        <f t="shared" si="380"/>
        <v>1.8712866060225224</v>
      </c>
      <c r="AM392" s="335">
        <f t="shared" si="381"/>
        <v>-24.614549469223785</v>
      </c>
      <c r="AN392" s="351">
        <f t="shared" si="351"/>
        <v>-3.3987459257637527</v>
      </c>
      <c r="AQ392" s="266">
        <f t="shared" si="352"/>
        <v>23.20200810526622</v>
      </c>
      <c r="AR392" s="283">
        <f t="shared" si="353"/>
        <v>13.484542622290633</v>
      </c>
      <c r="BL392" s="258">
        <v>0.86418318748474121</v>
      </c>
      <c r="BM392" s="260">
        <v>9.4609594345092773</v>
      </c>
      <c r="BN392">
        <v>2.1260640621185303</v>
      </c>
      <c r="BO392" s="258">
        <v>1.0198522806167603</v>
      </c>
      <c r="BP392" s="258">
        <v>61.024200439453125</v>
      </c>
      <c r="BQ392" s="260">
        <v>34.584270477294922</v>
      </c>
      <c r="BR392" s="258">
        <v>14.790164947509766</v>
      </c>
      <c r="BT392" s="258">
        <v>27.12736701965332</v>
      </c>
      <c r="BU392" s="258">
        <v>38.554462432861328</v>
      </c>
      <c r="BV392" s="258">
        <v>3.1675288677215576</v>
      </c>
      <c r="BW392" s="258">
        <v>145.77452087402344</v>
      </c>
      <c r="BX392" s="258">
        <v>32.875503540039062</v>
      </c>
      <c r="BY392" s="258">
        <v>32.959487915039063</v>
      </c>
      <c r="BZ392" s="258">
        <v>3.5422904491424561</v>
      </c>
      <c r="CA392" s="258">
        <v>331.22250366210937</v>
      </c>
      <c r="CC392" s="283">
        <f t="shared" si="354"/>
        <v>14.45773983001709</v>
      </c>
      <c r="CD392" s="283">
        <f t="shared" si="355"/>
        <v>84.22979736328125</v>
      </c>
      <c r="CF392" s="283">
        <f t="shared" si="382"/>
        <v>23.20200810526622</v>
      </c>
      <c r="CG392" s="272">
        <f t="shared" si="356"/>
        <v>23.255957117992637</v>
      </c>
      <c r="CH392" s="283">
        <f t="shared" si="383"/>
        <v>14.547817889787748</v>
      </c>
      <c r="CI392" s="272">
        <f t="shared" si="357"/>
        <v>84.545383453753573</v>
      </c>
      <c r="CJ392" s="283">
        <f t="shared" si="384"/>
        <v>0.15936429333194657</v>
      </c>
      <c r="CK392" s="283">
        <f t="shared" si="385"/>
        <v>14.363473230121905</v>
      </c>
      <c r="CL392" s="283">
        <f t="shared" si="386"/>
        <v>2.3086017677373207</v>
      </c>
      <c r="CM392" s="283">
        <f t="shared" si="387"/>
        <v>20.160009812530504</v>
      </c>
      <c r="CN392" s="283">
        <f t="shared" si="388"/>
        <v>2.3086017677373207</v>
      </c>
      <c r="CO392" s="283">
        <f t="shared" si="358"/>
        <v>244.88038094015371</v>
      </c>
      <c r="CP392" s="268">
        <f t="shared" si="359"/>
        <v>360</v>
      </c>
      <c r="CQ392" s="283">
        <f t="shared" si="389"/>
        <v>60.488038094015373</v>
      </c>
      <c r="CR392" s="283">
        <f t="shared" si="390"/>
        <v>26.14639554247962</v>
      </c>
      <c r="CS392" s="283">
        <f t="shared" si="391"/>
        <v>1.9074606968483807</v>
      </c>
      <c r="CT392" s="283">
        <f t="shared" si="392"/>
        <v>229.36407903441557</v>
      </c>
      <c r="CU392" s="283">
        <f t="shared" si="360"/>
        <v>15.516301905738146</v>
      </c>
      <c r="CV392" s="283">
        <f t="shared" si="393"/>
        <v>37.551630190573817</v>
      </c>
      <c r="CW392" s="283">
        <f t="shared" si="394"/>
        <v>14.511388964226065</v>
      </c>
      <c r="CX392" s="283">
        <f t="shared" si="395"/>
        <v>1.0288807916208929</v>
      </c>
      <c r="CZ392" s="283">
        <f t="shared" si="361"/>
        <v>11392</v>
      </c>
      <c r="DA392" s="283">
        <f t="shared" si="362"/>
        <v>1.0012699588429129E+22</v>
      </c>
      <c r="DB392" s="283">
        <f t="shared" si="363"/>
        <v>1.0367228360775489E+22</v>
      </c>
      <c r="DC392" s="286">
        <f t="shared" si="396"/>
        <v>8.789237700517143E+17</v>
      </c>
      <c r="DD392" s="286">
        <f t="shared" si="364"/>
        <v>9.1004462436582592E+17</v>
      </c>
      <c r="DE392" s="282">
        <f t="shared" si="397"/>
        <v>5.2819433846601158E-5</v>
      </c>
      <c r="DF392" s="282">
        <f t="shared" si="365"/>
        <v>5.0357273573733626E-5</v>
      </c>
      <c r="DG392" s="283">
        <f t="shared" si="398"/>
        <v>43.632979998629565</v>
      </c>
      <c r="DH392" s="283">
        <f t="shared" si="399"/>
        <v>7.2977719844177975E-5</v>
      </c>
      <c r="DL392" s="258">
        <v>30.203586578369141</v>
      </c>
      <c r="DM392" s="258">
        <v>14.953841209411621</v>
      </c>
      <c r="DN392" s="258">
        <v>7712</v>
      </c>
      <c r="DO392" s="258">
        <v>1.839917858045325E+22</v>
      </c>
      <c r="DP392" s="258">
        <v>8.7704077113455448E+21</v>
      </c>
    </row>
    <row r="393" spans="3:120" x14ac:dyDescent="0.25">
      <c r="C393" s="50">
        <f t="shared" si="366"/>
        <v>361</v>
      </c>
      <c r="D393" s="51">
        <v>6.5588344002329917</v>
      </c>
      <c r="E393" s="260">
        <f t="shared" si="367"/>
        <v>16.33653331640043</v>
      </c>
      <c r="F393" s="265">
        <f t="shared" si="368"/>
        <v>11.139494844489086</v>
      </c>
      <c r="G393" s="265">
        <f t="shared" si="369"/>
        <v>-1.8232975057023169E-2</v>
      </c>
      <c r="H393" s="50">
        <v>14.305882453918457</v>
      </c>
      <c r="I393" s="216">
        <v>88.807510375976563</v>
      </c>
      <c r="J393" s="50">
        <v>11904</v>
      </c>
      <c r="K393" s="46">
        <v>6</v>
      </c>
      <c r="L393" s="46">
        <v>1.1443497007882239E+22</v>
      </c>
      <c r="M393" s="46">
        <v>1.0943121439757624E+22</v>
      </c>
      <c r="N393" s="46">
        <v>186</v>
      </c>
      <c r="O393" s="46">
        <v>64</v>
      </c>
      <c r="P393" s="46">
        <v>0.23158151742660074</v>
      </c>
      <c r="Q393" s="46">
        <v>0.41988646767991211</v>
      </c>
      <c r="R393" s="46">
        <v>0.41971860778267234</v>
      </c>
      <c r="S393" s="51"/>
      <c r="T393" s="315">
        <f t="shared" si="370"/>
        <v>61.121785955781959</v>
      </c>
      <c r="U393" s="315">
        <f t="shared" si="400"/>
        <v>0.49327430329577737</v>
      </c>
      <c r="V393" s="350">
        <f t="shared" si="371"/>
        <v>3.2423487542926849E-6</v>
      </c>
      <c r="W393" s="350">
        <f t="shared" si="348"/>
        <v>5.8787867898733212E-6</v>
      </c>
      <c r="X393" s="350">
        <f t="shared" si="372"/>
        <v>6.7136398149775948E-6</v>
      </c>
      <c r="Y393" s="360">
        <f t="shared" si="373"/>
        <v>60.702067347999289</v>
      </c>
      <c r="Z393" s="350">
        <f t="shared" si="374"/>
        <v>3.2853262590879087E-6</v>
      </c>
      <c r="AA393" s="350">
        <f t="shared" si="375"/>
        <v>5.8548775338686494E-6</v>
      </c>
      <c r="AB393" s="350">
        <f t="shared" si="376"/>
        <v>3.2853262590879087E-6</v>
      </c>
      <c r="AC393" s="350">
        <f t="shared" si="377"/>
        <v>5.8548775338686494E-6</v>
      </c>
      <c r="AD393" s="354">
        <f t="shared" si="349"/>
        <v>60.702067347999296</v>
      </c>
      <c r="AE393" s="354" t="str">
        <f t="shared" si="403"/>
        <v/>
      </c>
      <c r="AF393" s="354" t="str">
        <f t="shared" si="403"/>
        <v/>
      </c>
      <c r="AG393" s="354">
        <f t="shared" si="403"/>
        <v>60.702067347999296</v>
      </c>
      <c r="AH393" s="354" t="str">
        <f t="shared" si="403"/>
        <v/>
      </c>
      <c r="AI393" s="348">
        <f t="shared" si="401"/>
        <v>0.45699393951742451</v>
      </c>
      <c r="AJ393" s="355">
        <f t="shared" si="378"/>
        <v>6.7136398149775948E-6</v>
      </c>
      <c r="AK393" s="359">
        <f t="shared" si="379"/>
        <v>394.23575712504021</v>
      </c>
      <c r="AL393" s="355">
        <f t="shared" si="380"/>
        <v>3.3235757125040211</v>
      </c>
      <c r="AM393" s="335">
        <f t="shared" si="381"/>
        <v>-24.592478293220847</v>
      </c>
      <c r="AN393" s="351">
        <f t="shared" si="351"/>
        <v>-3.3766747497608165</v>
      </c>
      <c r="AQ393" s="266">
        <f t="shared" si="352"/>
        <v>23.110293045757338</v>
      </c>
      <c r="AR393" s="283">
        <f t="shared" si="353"/>
        <v>17.724734566799356</v>
      </c>
      <c r="BL393" s="258">
        <v>1.2358243465423584</v>
      </c>
      <c r="BM393" s="260">
        <v>8.5547323226928711</v>
      </c>
      <c r="BN393">
        <v>3.5752871036529541</v>
      </c>
      <c r="BO393" s="258">
        <v>1.3038047552108765</v>
      </c>
      <c r="BP393" s="258">
        <v>139.11758422851562</v>
      </c>
      <c r="BQ393" s="260">
        <v>27.976875305175781</v>
      </c>
      <c r="BR393" s="258">
        <v>15.233852386474609</v>
      </c>
      <c r="BT393" s="258">
        <v>27.10197639465332</v>
      </c>
      <c r="BU393" s="258">
        <v>38.249282836914063</v>
      </c>
      <c r="BV393" s="258">
        <v>3.1835203170776367</v>
      </c>
      <c r="BW393" s="258">
        <v>141.4002685546875</v>
      </c>
      <c r="BX393" s="258">
        <v>32.828624725341797</v>
      </c>
      <c r="BY393" s="258">
        <v>33.671573638916016</v>
      </c>
      <c r="BZ393" s="258">
        <v>3.5537650585174561</v>
      </c>
      <c r="CA393" s="258">
        <v>325.52578735351562</v>
      </c>
      <c r="CC393" s="283">
        <f t="shared" si="354"/>
        <v>14.305882453918457</v>
      </c>
      <c r="CD393" s="283">
        <f t="shared" si="355"/>
        <v>88.807510375976563</v>
      </c>
      <c r="CF393" s="283">
        <f t="shared" si="382"/>
        <v>23.110293045757338</v>
      </c>
      <c r="CG393" s="272">
        <f t="shared" si="356"/>
        <v>23.226757724776459</v>
      </c>
      <c r="CH393" s="283">
        <f t="shared" si="383"/>
        <v>14.498994537527022</v>
      </c>
      <c r="CI393" s="272">
        <f t="shared" si="357"/>
        <v>84.790587950127048</v>
      </c>
      <c r="CJ393" s="283">
        <f t="shared" si="384"/>
        <v>0.15982649291860701</v>
      </c>
      <c r="CK393" s="283">
        <f t="shared" si="385"/>
        <v>14.3142035668457</v>
      </c>
      <c r="CL393" s="283">
        <f t="shared" si="386"/>
        <v>2.3074702264905245</v>
      </c>
      <c r="CM393" s="283">
        <f t="shared" si="387"/>
        <v>20.110740149254298</v>
      </c>
      <c r="CN393" s="283">
        <f t="shared" si="388"/>
        <v>2.3074702264905245</v>
      </c>
      <c r="CO393" s="283">
        <f t="shared" si="358"/>
        <v>245.05481448092382</v>
      </c>
      <c r="CP393" s="268">
        <f t="shared" si="359"/>
        <v>361</v>
      </c>
      <c r="CQ393" s="283">
        <f t="shared" si="389"/>
        <v>60.605481448092377</v>
      </c>
      <c r="CR393" s="283">
        <f t="shared" si="390"/>
        <v>26.125362257775429</v>
      </c>
      <c r="CS393" s="283">
        <f t="shared" si="391"/>
        <v>1.9138838060705188</v>
      </c>
      <c r="CT393" s="283">
        <f t="shared" si="392"/>
        <v>229.92696176786592</v>
      </c>
      <c r="CU393" s="283">
        <f t="shared" si="360"/>
        <v>15.127852713057791</v>
      </c>
      <c r="CV393" s="283">
        <f t="shared" si="393"/>
        <v>37.612785271305782</v>
      </c>
      <c r="CW393" s="283">
        <f t="shared" si="394"/>
        <v>14.462569567748266</v>
      </c>
      <c r="CX393" s="283">
        <f t="shared" si="395"/>
        <v>1.027094979678193</v>
      </c>
      <c r="CZ393" s="283">
        <f t="shared" si="361"/>
        <v>11904</v>
      </c>
      <c r="DA393" s="283">
        <f t="shared" si="362"/>
        <v>1.1443497007882239E+22</v>
      </c>
      <c r="DB393" s="283">
        <f t="shared" si="363"/>
        <v>1.0943121439757624E+22</v>
      </c>
      <c r="DC393" s="286">
        <f t="shared" si="396"/>
        <v>9.6131527283956979E+17</v>
      </c>
      <c r="DD393" s="286">
        <f t="shared" si="364"/>
        <v>9.1928103492587558E+17</v>
      </c>
      <c r="DE393" s="282">
        <f t="shared" si="397"/>
        <v>5.7226868570364006E-5</v>
      </c>
      <c r="DF393" s="282">
        <f t="shared" si="365"/>
        <v>5.0851364289982747E-5</v>
      </c>
      <c r="DG393" s="283">
        <f t="shared" si="398"/>
        <v>41.624050463140861</v>
      </c>
      <c r="DH393" s="283">
        <f t="shared" si="399"/>
        <v>7.6555703487867245E-5</v>
      </c>
      <c r="DL393" s="258">
        <v>30.080537796020508</v>
      </c>
      <c r="DM393" s="258">
        <v>15.055568695068359</v>
      </c>
      <c r="DN393" s="258">
        <v>7520</v>
      </c>
      <c r="DO393" s="258">
        <v>1.7864214839416792E+22</v>
      </c>
      <c r="DP393" s="258">
        <v>8.5222375707030931E+21</v>
      </c>
    </row>
    <row r="394" spans="3:120" x14ac:dyDescent="0.25">
      <c r="C394" s="50">
        <f t="shared" si="366"/>
        <v>362</v>
      </c>
      <c r="D394" s="51">
        <v>0.93370976983908549</v>
      </c>
      <c r="E394" s="260">
        <f t="shared" si="367"/>
        <v>-0.59576193888902562</v>
      </c>
      <c r="F394" s="265">
        <f t="shared" si="368"/>
        <v>11.121266582042336</v>
      </c>
      <c r="G394" s="265">
        <f t="shared" si="369"/>
        <v>-1.8222518357894589E-2</v>
      </c>
      <c r="H394" s="50">
        <v>14.154024124145508</v>
      </c>
      <c r="I394" s="216">
        <v>84.433258056640625</v>
      </c>
      <c r="J394" s="50">
        <v>13312</v>
      </c>
      <c r="K394" s="46">
        <v>6</v>
      </c>
      <c r="L394" s="46">
        <v>1.1451567581561669E+22</v>
      </c>
      <c r="M394" s="46">
        <v>1.1863166839212565E+22</v>
      </c>
      <c r="N394" s="46">
        <v>208</v>
      </c>
      <c r="O394" s="46">
        <v>64</v>
      </c>
      <c r="P394" s="46">
        <v>0.25679057559665508</v>
      </c>
      <c r="Q394" s="46">
        <v>0.45724226332173595</v>
      </c>
      <c r="R394" s="46">
        <v>0.49723297379395615</v>
      </c>
      <c r="S394" s="51"/>
      <c r="T394" s="315">
        <f t="shared" si="370"/>
        <v>60.681117154254387</v>
      </c>
      <c r="U394" s="315">
        <f t="shared" si="400"/>
        <v>-0.44066880152757193</v>
      </c>
      <c r="V394" s="350">
        <f t="shared" si="371"/>
        <v>3.2150262369372886E-6</v>
      </c>
      <c r="W394" s="350">
        <f t="shared" si="348"/>
        <v>5.7246877919888812E-6</v>
      </c>
      <c r="X394" s="350">
        <f t="shared" si="372"/>
        <v>6.5657020964967387E-6</v>
      </c>
      <c r="Y394" s="360">
        <f t="shared" si="373"/>
        <v>60.183884180460431</v>
      </c>
      <c r="Z394" s="350">
        <f t="shared" si="374"/>
        <v>3.2645854050171634E-6</v>
      </c>
      <c r="AA394" s="350">
        <f t="shared" si="375"/>
        <v>5.6965714384435308E-6</v>
      </c>
      <c r="AB394" s="350">
        <f t="shared" si="376"/>
        <v>3.2645854050171634E-6</v>
      </c>
      <c r="AC394" s="350">
        <f t="shared" si="377"/>
        <v>5.6965714384435308E-6</v>
      </c>
      <c r="AD394" s="354">
        <f t="shared" si="349"/>
        <v>60.183884180460439</v>
      </c>
      <c r="AE394" s="354" t="str">
        <f t="shared" si="403"/>
        <v/>
      </c>
      <c r="AF394" s="354" t="str">
        <f t="shared" si="403"/>
        <v/>
      </c>
      <c r="AG394" s="354">
        <f t="shared" si="403"/>
        <v>60.183884180460439</v>
      </c>
      <c r="AH394" s="354" t="str">
        <f t="shared" si="403"/>
        <v/>
      </c>
      <c r="AI394" s="348">
        <f t="shared" si="401"/>
        <v>-0.51818316753885796</v>
      </c>
      <c r="AJ394" s="355">
        <f t="shared" si="378"/>
        <v>6.5657020964967387E-6</v>
      </c>
      <c r="AK394" s="359">
        <f t="shared" si="379"/>
        <v>376.63442772924918</v>
      </c>
      <c r="AL394" s="355">
        <f t="shared" si="380"/>
        <v>1.4634427729249182</v>
      </c>
      <c r="AM394" s="335">
        <f t="shared" si="381"/>
        <v>-24.786015573538531</v>
      </c>
      <c r="AN394" s="351">
        <f t="shared" si="351"/>
        <v>-3.5702120300784985</v>
      </c>
      <c r="AQ394" s="266">
        <f t="shared" si="352"/>
        <v>23.017598629644137</v>
      </c>
      <c r="AR394" s="283">
        <f t="shared" si="353"/>
        <v>13.012961179276857</v>
      </c>
      <c r="BL394" s="258">
        <v>0.64203846454620361</v>
      </c>
      <c r="BM394" s="260">
        <v>21.015523910522461</v>
      </c>
      <c r="BN394">
        <v>2.9253098964691162</v>
      </c>
      <c r="BO394" s="258">
        <v>0.80021709203720093</v>
      </c>
      <c r="BP394" s="258">
        <v>136.30152893066406</v>
      </c>
      <c r="BQ394" s="260">
        <v>26.454935073852539</v>
      </c>
      <c r="BR394" s="258">
        <v>15.632383346557617</v>
      </c>
      <c r="BT394" s="258">
        <v>27.036544799804688</v>
      </c>
      <c r="BU394" s="258">
        <v>38.65618896484375</v>
      </c>
      <c r="BV394" s="258">
        <v>3.1770503520965576</v>
      </c>
      <c r="BW394" s="258">
        <v>145.87625122070312</v>
      </c>
      <c r="BX394" s="258">
        <v>32.764171600341797</v>
      </c>
      <c r="BY394" s="258">
        <v>32.857761383056641</v>
      </c>
      <c r="BZ394" s="258">
        <v>3.535210132598877</v>
      </c>
      <c r="CA394" s="258">
        <v>327.56033325195312</v>
      </c>
      <c r="CC394" s="283">
        <f t="shared" si="354"/>
        <v>14.154024124145508</v>
      </c>
      <c r="CD394" s="283">
        <f t="shared" si="355"/>
        <v>84.433258056640625</v>
      </c>
      <c r="CF394" s="283">
        <f t="shared" si="382"/>
        <v>23.017598629644137</v>
      </c>
      <c r="CG394" s="272">
        <f t="shared" si="356"/>
        <v>23.197552528017003</v>
      </c>
      <c r="CH394" s="283">
        <f t="shared" si="383"/>
        <v>14.450325384276328</v>
      </c>
      <c r="CI394" s="272">
        <f t="shared" si="357"/>
        <v>85.034736712907062</v>
      </c>
      <c r="CJ394" s="283">
        <f t="shared" si="384"/>
        <v>0.16028670249432667</v>
      </c>
      <c r="CK394" s="283">
        <f t="shared" si="385"/>
        <v>14.265094840250462</v>
      </c>
      <c r="CL394" s="283">
        <f t="shared" si="386"/>
        <v>2.3062898582182711</v>
      </c>
      <c r="CM394" s="283">
        <f t="shared" si="387"/>
        <v>20.061631422659062</v>
      </c>
      <c r="CN394" s="283">
        <f t="shared" si="388"/>
        <v>2.3062898582182711</v>
      </c>
      <c r="CO394" s="283">
        <f t="shared" si="358"/>
        <v>245.21738415355833</v>
      </c>
      <c r="CP394" s="268">
        <f t="shared" si="359"/>
        <v>362</v>
      </c>
      <c r="CQ394" s="283">
        <f t="shared" si="389"/>
        <v>60.721738415355837</v>
      </c>
      <c r="CR394" s="283">
        <f t="shared" si="390"/>
        <v>26.104344717073769</v>
      </c>
      <c r="CS394" s="283">
        <f t="shared" si="391"/>
        <v>1.9203298273042706</v>
      </c>
      <c r="CT394" s="283">
        <f t="shared" si="392"/>
        <v>230.48362993199032</v>
      </c>
      <c r="CU394" s="283">
        <f t="shared" si="360"/>
        <v>14.73375422156812</v>
      </c>
      <c r="CV394" s="283">
        <f t="shared" si="393"/>
        <v>37.673375422156809</v>
      </c>
      <c r="CW394" s="283">
        <f t="shared" si="394"/>
        <v>14.413905678640834</v>
      </c>
      <c r="CX394" s="283">
        <f t="shared" si="395"/>
        <v>1.0252935183186913</v>
      </c>
      <c r="CZ394" s="283">
        <f t="shared" si="361"/>
        <v>13312</v>
      </c>
      <c r="DA394" s="283">
        <f t="shared" si="362"/>
        <v>1.1451567581561669E+22</v>
      </c>
      <c r="DB394" s="283">
        <f t="shared" si="363"/>
        <v>1.1863166839212565E+22</v>
      </c>
      <c r="DC394" s="286">
        <f t="shared" si="396"/>
        <v>8.6024395895144742E+17</v>
      </c>
      <c r="DD394" s="286">
        <f t="shared" si="364"/>
        <v>8.9116337433988621E+17</v>
      </c>
      <c r="DE394" s="282">
        <f t="shared" si="397"/>
        <v>5.1820179733120146E-5</v>
      </c>
      <c r="DF394" s="282">
        <f t="shared" si="365"/>
        <v>4.9347243726279007E-5</v>
      </c>
      <c r="DG394" s="283">
        <f t="shared" si="398"/>
        <v>43.59974108896796</v>
      </c>
      <c r="DH394" s="283">
        <f t="shared" si="399"/>
        <v>7.1557539721217771E-5</v>
      </c>
      <c r="DL394" s="258">
        <v>29.975067138671875</v>
      </c>
      <c r="DM394" s="258">
        <v>15.157295227050781</v>
      </c>
      <c r="DN394" s="258">
        <v>7712</v>
      </c>
      <c r="DO394" s="258">
        <v>1.8256790601966176E+22</v>
      </c>
      <c r="DP394" s="258">
        <v>8.7118960521696825E+21</v>
      </c>
    </row>
    <row r="395" spans="3:120" x14ac:dyDescent="0.25">
      <c r="C395" s="50">
        <f t="shared" si="366"/>
        <v>363</v>
      </c>
      <c r="D395" s="51">
        <v>0.25508052515452989</v>
      </c>
      <c r="E395" s="260">
        <f t="shared" si="367"/>
        <v>-11.866453951346607</v>
      </c>
      <c r="F395" s="265">
        <f t="shared" si="368"/>
        <v>11.103051879447182</v>
      </c>
      <c r="G395" s="265">
        <f t="shared" si="369"/>
        <v>-1.8205846678787017E-2</v>
      </c>
      <c r="H395" s="50">
        <v>14.44650936126709</v>
      </c>
      <c r="I395" s="216">
        <v>86.162612915039063</v>
      </c>
      <c r="J395" s="50">
        <v>10560</v>
      </c>
      <c r="K395" s="46">
        <v>6</v>
      </c>
      <c r="L395" s="46">
        <v>9.2405186281723019E+21</v>
      </c>
      <c r="M395" s="46">
        <v>9.635112034141542E+21</v>
      </c>
      <c r="N395" s="46">
        <v>165</v>
      </c>
      <c r="O395" s="46">
        <v>64</v>
      </c>
      <c r="P395" s="46">
        <v>0.20631142037477873</v>
      </c>
      <c r="Q395" s="46">
        <v>0.36995666239394492</v>
      </c>
      <c r="R395" s="46">
        <v>0.31527649955304249</v>
      </c>
      <c r="S395" s="51"/>
      <c r="T395" s="315">
        <f t="shared" si="370"/>
        <v>60.853176150413539</v>
      </c>
      <c r="U395" s="315">
        <f t="shared" si="400"/>
        <v>0.17205899615915143</v>
      </c>
      <c r="V395" s="350">
        <f t="shared" si="371"/>
        <v>3.2561777205615328E-6</v>
      </c>
      <c r="W395" s="350">
        <f t="shared" si="348"/>
        <v>5.8389624746519083E-6</v>
      </c>
      <c r="X395" s="350">
        <f t="shared" si="372"/>
        <v>6.685519884666744E-6</v>
      </c>
      <c r="Y395" s="360">
        <f t="shared" si="373"/>
        <v>60.537899650860496</v>
      </c>
      <c r="Z395" s="350">
        <f t="shared" si="374"/>
        <v>3.2882578127032658E-6</v>
      </c>
      <c r="AA395" s="350">
        <f t="shared" si="375"/>
        <v>5.8209566812913469E-6</v>
      </c>
      <c r="AB395" s="350">
        <f t="shared" si="376"/>
        <v>3.2882578127032658E-6</v>
      </c>
      <c r="AC395" s="350">
        <f t="shared" si="377"/>
        <v>5.8209566812913469E-6</v>
      </c>
      <c r="AD395" s="354">
        <f t="shared" si="349"/>
        <v>60.537899650860496</v>
      </c>
      <c r="AE395" s="354" t="str">
        <f t="shared" si="403"/>
        <v/>
      </c>
      <c r="AF395" s="354" t="str">
        <f t="shared" si="403"/>
        <v/>
      </c>
      <c r="AG395" s="354">
        <f t="shared" si="403"/>
        <v>60.537899650860496</v>
      </c>
      <c r="AH395" s="354" t="str">
        <f t="shared" si="403"/>
        <v/>
      </c>
      <c r="AI395" s="348">
        <f t="shared" si="401"/>
        <v>0.3540154704000571</v>
      </c>
      <c r="AJ395" s="355">
        <f t="shared" si="378"/>
        <v>6.685519884666744E-6</v>
      </c>
      <c r="AK395" s="359">
        <f t="shared" si="379"/>
        <v>388.65940904099739</v>
      </c>
      <c r="AL395" s="355">
        <f t="shared" si="380"/>
        <v>2.565940904099739</v>
      </c>
      <c r="AM395" s="335">
        <f t="shared" si="381"/>
        <v>-24.628935351030691</v>
      </c>
      <c r="AN395" s="351">
        <f t="shared" si="351"/>
        <v>-3.4131318075706565</v>
      </c>
      <c r="AQ395" s="266">
        <f t="shared" si="352"/>
        <v>23.19525846673319</v>
      </c>
      <c r="AR395" s="283">
        <f t="shared" si="353"/>
        <v>14.404794969488734</v>
      </c>
      <c r="BL395" s="258">
        <v>0.85346108675003052</v>
      </c>
      <c r="BM395" s="260">
        <v>6.8042707443237305</v>
      </c>
      <c r="BN395">
        <v>0.95511531829833984</v>
      </c>
      <c r="BO395" s="258">
        <v>1.1199201345443726</v>
      </c>
      <c r="BP395" s="258">
        <v>126.31668853759766</v>
      </c>
      <c r="BQ395" s="260">
        <v>22.815235137939453</v>
      </c>
      <c r="BR395" s="258">
        <v>8.7287588119506836</v>
      </c>
      <c r="BT395" s="258">
        <v>26.909589767456055</v>
      </c>
      <c r="BU395" s="258">
        <v>39.470005035400391</v>
      </c>
      <c r="BV395" s="258">
        <v>3.2153811454772949</v>
      </c>
      <c r="BW395" s="258">
        <v>144.75724792480469</v>
      </c>
      <c r="BX395" s="258">
        <v>32.520027160644531</v>
      </c>
      <c r="BY395" s="258">
        <v>35.095748901367188</v>
      </c>
      <c r="BZ395" s="258">
        <v>3.5437552928924561</v>
      </c>
      <c r="CA395" s="258">
        <v>326.13616943359375</v>
      </c>
      <c r="CC395" s="283">
        <f t="shared" si="354"/>
        <v>14.44650936126709</v>
      </c>
      <c r="CD395" s="283">
        <f t="shared" si="355"/>
        <v>86.162612915039063</v>
      </c>
      <c r="CF395" s="283">
        <f t="shared" si="382"/>
        <v>23.19525846673319</v>
      </c>
      <c r="CG395" s="272">
        <f t="shared" si="356"/>
        <v>23.168348944218746</v>
      </c>
      <c r="CH395" s="283">
        <f t="shared" si="383"/>
        <v>14.401822274446197</v>
      </c>
      <c r="CI395" s="272">
        <f t="shared" si="357"/>
        <v>85.277836378042196</v>
      </c>
      <c r="CJ395" s="283">
        <f t="shared" si="384"/>
        <v>0.16074493456757386</v>
      </c>
      <c r="CK395" s="283">
        <f t="shared" si="385"/>
        <v>14.216158702997088</v>
      </c>
      <c r="CL395" s="283">
        <f t="shared" si="386"/>
        <v>2.3050632433698639</v>
      </c>
      <c r="CM395" s="283">
        <f t="shared" si="387"/>
        <v>20.012695285405687</v>
      </c>
      <c r="CN395" s="283">
        <f t="shared" si="388"/>
        <v>2.3050632433698639</v>
      </c>
      <c r="CO395" s="283">
        <f t="shared" si="358"/>
        <v>245.36830065623826</v>
      </c>
      <c r="CP395" s="268">
        <f t="shared" si="359"/>
        <v>363</v>
      </c>
      <c r="CQ395" s="283">
        <f t="shared" si="389"/>
        <v>60.836830065623822</v>
      </c>
      <c r="CR395" s="283">
        <f t="shared" si="390"/>
        <v>26.083348261240541</v>
      </c>
      <c r="CS395" s="283">
        <f t="shared" si="391"/>
        <v>1.9267972011371695</v>
      </c>
      <c r="CT395" s="283">
        <f t="shared" si="392"/>
        <v>231.03420036873752</v>
      </c>
      <c r="CU395" s="283">
        <f t="shared" si="360"/>
        <v>14.334100287500746</v>
      </c>
      <c r="CV395" s="283">
        <f t="shared" si="393"/>
        <v>37.733410028750072</v>
      </c>
      <c r="CW395" s="283">
        <f t="shared" si="394"/>
        <v>14.365409085661149</v>
      </c>
      <c r="CX395" s="283">
        <f t="shared" si="395"/>
        <v>1.0234777116961247</v>
      </c>
      <c r="CZ395" s="283">
        <f t="shared" si="361"/>
        <v>10560</v>
      </c>
      <c r="DA395" s="283">
        <f t="shared" si="362"/>
        <v>9.2405186281723019E+21</v>
      </c>
      <c r="DB395" s="283">
        <f t="shared" si="363"/>
        <v>9.635112034141542E+21</v>
      </c>
      <c r="DC395" s="286">
        <f t="shared" si="396"/>
        <v>8.7504911251631642E+17</v>
      </c>
      <c r="DD395" s="286">
        <f t="shared" si="364"/>
        <v>9.124159123240096E+17</v>
      </c>
      <c r="DE395" s="282">
        <f t="shared" si="397"/>
        <v>5.2612163684189226E-5</v>
      </c>
      <c r="DF395" s="282">
        <f t="shared" si="365"/>
        <v>5.0484122781883767E-5</v>
      </c>
      <c r="DG395" s="283">
        <f t="shared" si="398"/>
        <v>43.817508810145206</v>
      </c>
      <c r="DH395" s="283">
        <f t="shared" si="399"/>
        <v>7.2915611638305801E-5</v>
      </c>
      <c r="DL395" s="258">
        <v>29.908658981323242</v>
      </c>
      <c r="DM395" s="258">
        <v>15.157295227050781</v>
      </c>
      <c r="DN395" s="258">
        <v>7712</v>
      </c>
      <c r="DO395" s="258">
        <v>1.8215861264020499E+22</v>
      </c>
      <c r="DP395" s="258">
        <v>8.6934490266167002E+21</v>
      </c>
    </row>
    <row r="396" spans="3:120" x14ac:dyDescent="0.25">
      <c r="C396" s="50">
        <f t="shared" si="366"/>
        <v>364</v>
      </c>
      <c r="D396" s="51">
        <v>2.7102293652495861</v>
      </c>
      <c r="E396" s="260">
        <f t="shared" si="367"/>
        <v>8.6601209307505442</v>
      </c>
      <c r="F396" s="265">
        <f t="shared" si="368"/>
        <v>11.084856977499637</v>
      </c>
      <c r="G396" s="265">
        <f t="shared" si="369"/>
        <v>-1.8182908597097279E-2</v>
      </c>
      <c r="H396" s="50">
        <v>14.44016170501709</v>
      </c>
      <c r="I396" s="216">
        <v>87.8919677734375</v>
      </c>
      <c r="J396" s="50">
        <v>10432</v>
      </c>
      <c r="K396" s="46">
        <v>6</v>
      </c>
      <c r="L396" s="46">
        <v>9.0926541889741867E+21</v>
      </c>
      <c r="M396" s="46">
        <v>9.5446063150222279E+21</v>
      </c>
      <c r="N396" s="46">
        <v>163</v>
      </c>
      <c r="O396" s="46">
        <v>64</v>
      </c>
      <c r="P396" s="46">
        <v>0.20246597082341453</v>
      </c>
      <c r="Q396" s="46">
        <v>0.36592809619727767</v>
      </c>
      <c r="R396" s="46">
        <v>0.30377841213071555</v>
      </c>
      <c r="S396" s="51"/>
      <c r="T396" s="315">
        <f t="shared" si="370"/>
        <v>61.04448972188932</v>
      </c>
      <c r="U396" s="315">
        <f t="shared" si="400"/>
        <v>0.19131357147578143</v>
      </c>
      <c r="V396" s="350">
        <f t="shared" si="371"/>
        <v>3.2346940635131409E-6</v>
      </c>
      <c r="W396" s="350">
        <f t="shared" si="348"/>
        <v>5.8462438681824783E-6</v>
      </c>
      <c r="X396" s="350">
        <f t="shared" si="372"/>
        <v>6.6814529146577376E-6</v>
      </c>
      <c r="Y396" s="360">
        <f t="shared" si="373"/>
        <v>60.740711309758602</v>
      </c>
      <c r="Z396" s="350">
        <f t="shared" si="374"/>
        <v>3.2656448501121759E-6</v>
      </c>
      <c r="AA396" s="350">
        <f t="shared" si="375"/>
        <v>5.8290116455299862E-6</v>
      </c>
      <c r="AB396" s="350">
        <f t="shared" si="376"/>
        <v>3.2656448501121759E-6</v>
      </c>
      <c r="AC396" s="350">
        <f t="shared" si="377"/>
        <v>5.8290116455299862E-6</v>
      </c>
      <c r="AD396" s="354">
        <f t="shared" si="349"/>
        <v>60.740711309758595</v>
      </c>
      <c r="AE396" s="354" t="str">
        <f t="shared" si="403"/>
        <v/>
      </c>
      <c r="AF396" s="354" t="str">
        <f t="shared" si="403"/>
        <v/>
      </c>
      <c r="AG396" s="354">
        <f t="shared" si="403"/>
        <v>60.740711309758595</v>
      </c>
      <c r="AH396" s="354" t="str">
        <f t="shared" si="403"/>
        <v/>
      </c>
      <c r="AI396" s="348">
        <f t="shared" si="401"/>
        <v>0.20281165889809927</v>
      </c>
      <c r="AJ396" s="355">
        <f t="shared" si="378"/>
        <v>6.6814529146577376E-6</v>
      </c>
      <c r="AK396" s="359">
        <f t="shared" si="379"/>
        <v>395.5483916193532</v>
      </c>
      <c r="AL396" s="355">
        <f t="shared" si="380"/>
        <v>3.1548391619353198</v>
      </c>
      <c r="AM396" s="335">
        <f t="shared" si="381"/>
        <v>-24.6342208041067</v>
      </c>
      <c r="AN396" s="351">
        <f t="shared" si="351"/>
        <v>-3.418417260646669</v>
      </c>
      <c r="AQ396" s="266">
        <f t="shared" si="352"/>
        <v>23.191441132267148</v>
      </c>
      <c r="AR396" s="283">
        <f t="shared" si="353"/>
        <v>15.796628759700582</v>
      </c>
      <c r="BL396" s="258">
        <v>1.0584100484848022</v>
      </c>
      <c r="BM396" s="260">
        <v>5.948023796081543</v>
      </c>
      <c r="BN396">
        <v>2.746124267578125</v>
      </c>
      <c r="BO396" s="258">
        <v>1.2665548324584961</v>
      </c>
      <c r="BP396" s="258">
        <v>119.70209503173828</v>
      </c>
      <c r="BQ396" s="260">
        <v>23.269149780273438</v>
      </c>
      <c r="BR396" s="258">
        <v>16.854177474975586</v>
      </c>
      <c r="BT396" s="258">
        <v>26.787517547607422</v>
      </c>
      <c r="BU396" s="258">
        <v>39.266548156738281</v>
      </c>
      <c r="BV396" s="258">
        <v>3.1754634380340576</v>
      </c>
      <c r="BW396" s="258">
        <v>144.96070861816406</v>
      </c>
      <c r="BX396" s="258">
        <v>32.473152160644531</v>
      </c>
      <c r="BY396" s="258">
        <v>35.299205780029297</v>
      </c>
      <c r="BZ396" s="258">
        <v>3.5127489566802979</v>
      </c>
      <c r="CA396" s="258">
        <v>323.89816284179687</v>
      </c>
      <c r="CC396" s="283">
        <f t="shared" si="354"/>
        <v>14.44016170501709</v>
      </c>
      <c r="CD396" s="283">
        <f t="shared" si="355"/>
        <v>87.8919677734375</v>
      </c>
      <c r="CF396" s="283">
        <f t="shared" si="382"/>
        <v>23.191441132267148</v>
      </c>
      <c r="CG396" s="272">
        <f t="shared" si="356"/>
        <v>23.139154455122227</v>
      </c>
      <c r="CH396" s="283">
        <f t="shared" si="383"/>
        <v>14.353496996347726</v>
      </c>
      <c r="CI396" s="272">
        <f t="shared" si="357"/>
        <v>85.519893586618139</v>
      </c>
      <c r="CJ396" s="283">
        <f t="shared" si="384"/>
        <v>0.16120120165650023</v>
      </c>
      <c r="CK396" s="283">
        <f t="shared" si="385"/>
        <v>14.167406748348743</v>
      </c>
      <c r="CL396" s="283">
        <f t="shared" si="386"/>
        <v>2.3037929705174758</v>
      </c>
      <c r="CM396" s="283">
        <f t="shared" si="387"/>
        <v>19.963943330757342</v>
      </c>
      <c r="CN396" s="283">
        <f t="shared" si="388"/>
        <v>2.3037929705174758</v>
      </c>
      <c r="CO396" s="283">
        <f t="shared" si="358"/>
        <v>245.50777851551391</v>
      </c>
      <c r="CP396" s="268">
        <f t="shared" si="359"/>
        <v>364</v>
      </c>
      <c r="CQ396" s="283">
        <f t="shared" si="389"/>
        <v>60.950777851551386</v>
      </c>
      <c r="CR396" s="283">
        <f t="shared" si="390"/>
        <v>26.062378257330433</v>
      </c>
      <c r="CS396" s="283">
        <f t="shared" si="391"/>
        <v>1.9332843318069988</v>
      </c>
      <c r="CT396" s="283">
        <f t="shared" si="392"/>
        <v>231.57879121116571</v>
      </c>
      <c r="CU396" s="283">
        <f t="shared" si="360"/>
        <v>13.928987304348141</v>
      </c>
      <c r="CV396" s="283">
        <f t="shared" si="393"/>
        <v>37.792898730434814</v>
      </c>
      <c r="CW396" s="283">
        <f t="shared" si="394"/>
        <v>14.317091520811047</v>
      </c>
      <c r="CX396" s="283">
        <f t="shared" si="395"/>
        <v>1.0216488677053392</v>
      </c>
      <c r="CZ396" s="283">
        <f t="shared" si="361"/>
        <v>10432</v>
      </c>
      <c r="DA396" s="283">
        <f t="shared" si="362"/>
        <v>9.0926541889741867E+21</v>
      </c>
      <c r="DB396" s="283">
        <f t="shared" si="363"/>
        <v>9.5446063150222279E+21</v>
      </c>
      <c r="DC396" s="286">
        <f t="shared" si="396"/>
        <v>8.7161178958724954E+17</v>
      </c>
      <c r="DD396" s="286">
        <f t="shared" si="364"/>
        <v>9.1493542130197734E+17</v>
      </c>
      <c r="DE396" s="282">
        <f t="shared" si="397"/>
        <v>5.242828821254789E-5</v>
      </c>
      <c r="DF396" s="282">
        <f t="shared" si="365"/>
        <v>5.0618900895895348E-5</v>
      </c>
      <c r="DG396" s="283">
        <f t="shared" si="398"/>
        <v>43.994056942786131</v>
      </c>
      <c r="DH396" s="283">
        <f t="shared" si="399"/>
        <v>7.2876597977721645E-5</v>
      </c>
      <c r="DL396" s="258">
        <v>29.943817138671875</v>
      </c>
      <c r="DM396" s="258">
        <v>14.343480110168457</v>
      </c>
      <c r="DN396" s="258">
        <v>7712</v>
      </c>
      <c r="DO396" s="258">
        <v>1.8248720028286746E+22</v>
      </c>
      <c r="DP396" s="258">
        <v>8.6770196444835763E+21</v>
      </c>
    </row>
    <row r="397" spans="3:120" x14ac:dyDescent="0.25">
      <c r="C397" s="50">
        <f t="shared" si="366"/>
        <v>365</v>
      </c>
      <c r="D397" s="51">
        <v>7.3695803651202247</v>
      </c>
      <c r="E397" s="260">
        <f t="shared" si="367"/>
        <v>17.348855183771924</v>
      </c>
      <c r="F397" s="265">
        <f t="shared" si="368"/>
        <v>11.066688167787408</v>
      </c>
      <c r="G397" s="265">
        <f t="shared" si="369"/>
        <v>-1.8153653954842162E-2</v>
      </c>
      <c r="H397" s="50">
        <v>14.187228202819824</v>
      </c>
      <c r="I397" s="216">
        <v>89.112686157226562</v>
      </c>
      <c r="J397" s="50">
        <v>12032</v>
      </c>
      <c r="K397" s="46">
        <v>6</v>
      </c>
      <c r="L397" s="46">
        <v>1.0769027636101361E+22</v>
      </c>
      <c r="M397" s="46">
        <v>1.0886627424001617E+22</v>
      </c>
      <c r="N397" s="46">
        <v>188</v>
      </c>
      <c r="O397" s="46">
        <v>64</v>
      </c>
      <c r="P397" s="46">
        <v>0.22981138985533786</v>
      </c>
      <c r="Q397" s="46">
        <v>0.41768906793627542</v>
      </c>
      <c r="R397" s="46">
        <v>0.42811425526122771</v>
      </c>
      <c r="S397" s="51"/>
      <c r="T397" s="315">
        <f t="shared" si="370"/>
        <v>61.180528730536821</v>
      </c>
      <c r="U397" s="315">
        <f t="shared" si="400"/>
        <v>0.13603900864750074</v>
      </c>
      <c r="V397" s="350">
        <f t="shared" si="371"/>
        <v>3.1833359632000478E-6</v>
      </c>
      <c r="W397" s="350">
        <f t="shared" si="348"/>
        <v>5.7858082327165805E-6</v>
      </c>
      <c r="X397" s="350">
        <f t="shared" si="372"/>
        <v>6.603726581285277E-6</v>
      </c>
      <c r="Y397" s="360">
        <f t="shared" si="373"/>
        <v>60.752414475275593</v>
      </c>
      <c r="Z397" s="350">
        <f t="shared" si="374"/>
        <v>3.2264782755643069E-6</v>
      </c>
      <c r="AA397" s="350">
        <f t="shared" si="375"/>
        <v>5.7618610446352582E-6</v>
      </c>
      <c r="AB397" s="350">
        <f t="shared" si="376"/>
        <v>3.2264782755643069E-6</v>
      </c>
      <c r="AC397" s="350">
        <f t="shared" si="377"/>
        <v>5.7618610446352582E-6</v>
      </c>
      <c r="AD397" s="354">
        <f t="shared" si="349"/>
        <v>60.752414475275593</v>
      </c>
      <c r="AE397" s="354" t="str">
        <f t="shared" si="403"/>
        <v/>
      </c>
      <c r="AF397" s="354" t="str">
        <f t="shared" si="403"/>
        <v/>
      </c>
      <c r="AG397" s="354">
        <f t="shared" si="403"/>
        <v>60.752414475275593</v>
      </c>
      <c r="AH397" s="354" t="str">
        <f t="shared" si="403"/>
        <v/>
      </c>
      <c r="AI397" s="348">
        <f t="shared" si="401"/>
        <v>1.1703165516998126E-2</v>
      </c>
      <c r="AJ397" s="355">
        <f t="shared" si="378"/>
        <v>6.603726581285277E-6</v>
      </c>
      <c r="AK397" s="359">
        <f t="shared" si="379"/>
        <v>395.94591759885657</v>
      </c>
      <c r="AL397" s="355">
        <f t="shared" si="380"/>
        <v>3.0945917598856569</v>
      </c>
      <c r="AM397" s="335">
        <f t="shared" si="381"/>
        <v>-24.735857376959849</v>
      </c>
      <c r="AN397" s="351">
        <f t="shared" si="351"/>
        <v>-3.5200538334998193</v>
      </c>
      <c r="AQ397" s="266">
        <f t="shared" si="352"/>
        <v>23.037951089128118</v>
      </c>
      <c r="AR397" s="283">
        <f t="shared" si="353"/>
        <v>16.679826075303083</v>
      </c>
      <c r="BL397" s="258">
        <v>0.75206547975540161</v>
      </c>
      <c r="BM397" s="260">
        <v>18.352258682250977</v>
      </c>
      <c r="BN397">
        <v>0.98447638750076294</v>
      </c>
      <c r="BO397" s="258">
        <v>1.2637304067611694</v>
      </c>
      <c r="BP397" s="258">
        <v>115.48501586914062</v>
      </c>
      <c r="BQ397" s="260">
        <v>38.807445526123047</v>
      </c>
      <c r="BR397" s="258">
        <v>14.800415992736816</v>
      </c>
      <c r="BT397" s="258">
        <v>26.719158172607422</v>
      </c>
      <c r="BU397" s="258">
        <v>39.876911163330078</v>
      </c>
      <c r="BV397" s="258">
        <v>3.1683833599090576</v>
      </c>
      <c r="BW397" s="258">
        <v>148.82632446289062</v>
      </c>
      <c r="BX397" s="258">
        <v>32.441902160644531</v>
      </c>
      <c r="BY397" s="258">
        <v>34.790569305419922</v>
      </c>
      <c r="BZ397" s="258">
        <v>3.5662164688110352</v>
      </c>
      <c r="CA397" s="258">
        <v>321.8636474609375</v>
      </c>
      <c r="CC397" s="283">
        <f t="shared" si="354"/>
        <v>14.187228202819824</v>
      </c>
      <c r="CD397" s="283">
        <f t="shared" si="355"/>
        <v>89.112686157226562</v>
      </c>
      <c r="CF397" s="283">
        <f t="shared" si="382"/>
        <v>23.037951089128118</v>
      </c>
      <c r="CG397" s="272">
        <f t="shared" si="356"/>
        <v>23.109976606328871</v>
      </c>
      <c r="CH397" s="283">
        <f t="shared" si="383"/>
        <v>14.305361279577598</v>
      </c>
      <c r="CI397" s="272">
        <f t="shared" si="357"/>
        <v>85.760914984106108</v>
      </c>
      <c r="CJ397" s="283">
        <f t="shared" si="384"/>
        <v>0.16165551628752392</v>
      </c>
      <c r="CK397" s="283">
        <f t="shared" si="385"/>
        <v>14.118850507639694</v>
      </c>
      <c r="CL397" s="283">
        <f t="shared" si="386"/>
        <v>2.302481635575047</v>
      </c>
      <c r="CM397" s="283">
        <f t="shared" si="387"/>
        <v>19.915387090048291</v>
      </c>
      <c r="CN397" s="283">
        <f t="shared" si="388"/>
        <v>2.302481635575047</v>
      </c>
      <c r="CO397" s="283">
        <f t="shared" si="358"/>
        <v>245.63603607027983</v>
      </c>
      <c r="CP397" s="268">
        <f t="shared" si="359"/>
        <v>365</v>
      </c>
      <c r="CQ397" s="283">
        <f t="shared" si="389"/>
        <v>61.063603607027986</v>
      </c>
      <c r="CR397" s="283">
        <f t="shared" si="390"/>
        <v>26.041440097315729</v>
      </c>
      <c r="CS397" s="283">
        <f t="shared" si="391"/>
        <v>1.9397895870894948</v>
      </c>
      <c r="CT397" s="283">
        <f t="shared" si="392"/>
        <v>232.11752187685755</v>
      </c>
      <c r="CU397" s="283">
        <f t="shared" si="360"/>
        <v>13.518514193422334</v>
      </c>
      <c r="CV397" s="283">
        <f t="shared" si="393"/>
        <v>37.851851419342232</v>
      </c>
      <c r="CW397" s="283">
        <f t="shared" si="394"/>
        <v>14.268964656747961</v>
      </c>
      <c r="CX397" s="283">
        <f t="shared" si="395"/>
        <v>1.0198082975322131</v>
      </c>
      <c r="CZ397" s="283">
        <f t="shared" si="361"/>
        <v>12032</v>
      </c>
      <c r="DA397" s="283">
        <f t="shared" si="362"/>
        <v>1.0769027636101361E+22</v>
      </c>
      <c r="DB397" s="283">
        <f t="shared" si="363"/>
        <v>1.0886627424001617E+22</v>
      </c>
      <c r="DC397" s="286">
        <f t="shared" si="396"/>
        <v>8.9503221709619021E+17</v>
      </c>
      <c r="DD397" s="286">
        <f t="shared" si="364"/>
        <v>9.0480613563843226E+17</v>
      </c>
      <c r="DE397" s="282">
        <f t="shared" si="397"/>
        <v>5.3681135920812911E-5</v>
      </c>
      <c r="DF397" s="282">
        <f t="shared" si="365"/>
        <v>5.0077046895788409E-5</v>
      </c>
      <c r="DG397" s="283">
        <f t="shared" si="398"/>
        <v>43.010604138285053</v>
      </c>
      <c r="DH397" s="283">
        <f t="shared" si="399"/>
        <v>7.3412362579825628E-5</v>
      </c>
      <c r="DL397" s="258">
        <v>29.875455856323242</v>
      </c>
      <c r="DM397" s="258">
        <v>14.648660659790039</v>
      </c>
      <c r="DN397" s="258">
        <v>7712</v>
      </c>
      <c r="DO397" s="258">
        <v>1.8204331873049885E+22</v>
      </c>
      <c r="DP397" s="258">
        <v>8.664625549190167E+21</v>
      </c>
    </row>
    <row r="398" spans="3:120" x14ac:dyDescent="0.25">
      <c r="C398" s="50">
        <f t="shared" si="366"/>
        <v>366</v>
      </c>
      <c r="D398" s="51">
        <v>2.5208107450643307</v>
      </c>
      <c r="E398" s="260">
        <f t="shared" si="367"/>
        <v>8.0308048273763131</v>
      </c>
      <c r="F398" s="265">
        <f t="shared" si="368"/>
        <v>11.048551791416395</v>
      </c>
      <c r="G398" s="265">
        <f t="shared" si="369"/>
        <v>-1.8118033876489824E-2</v>
      </c>
      <c r="H398" s="50">
        <v>14.117403030395508</v>
      </c>
      <c r="I398" s="216">
        <v>83.721168518066406</v>
      </c>
      <c r="J398" s="50">
        <v>12288</v>
      </c>
      <c r="K398" s="46">
        <v>6</v>
      </c>
      <c r="L398" s="46">
        <v>1.0558616250887669E+22</v>
      </c>
      <c r="M398" s="46">
        <v>1.0907956797297251E+22</v>
      </c>
      <c r="N398" s="46">
        <v>192</v>
      </c>
      <c r="O398" s="46">
        <v>64</v>
      </c>
      <c r="P398" s="46">
        <v>0.23683086125862174</v>
      </c>
      <c r="Q398" s="46">
        <v>0.4202527009705182</v>
      </c>
      <c r="R398" s="46">
        <v>0.44409621805909272</v>
      </c>
      <c r="S398" s="51"/>
      <c r="T398" s="315">
        <f t="shared" si="370"/>
        <v>60.596830043754075</v>
      </c>
      <c r="U398" s="315">
        <f t="shared" si="400"/>
        <v>-0.58369868678274628</v>
      </c>
      <c r="V398" s="350">
        <f t="shared" si="371"/>
        <v>3.2122241381648996E-6</v>
      </c>
      <c r="W398" s="350">
        <f t="shared" si="348"/>
        <v>5.7000420596044671E-6</v>
      </c>
      <c r="X398" s="350">
        <f t="shared" si="372"/>
        <v>6.5428482631854737E-6</v>
      </c>
      <c r="Y398" s="360">
        <f t="shared" si="373"/>
        <v>60.15273382569498</v>
      </c>
      <c r="Z398" s="350">
        <f t="shared" si="374"/>
        <v>3.2563078965822288E-6</v>
      </c>
      <c r="AA398" s="350">
        <f t="shared" si="375"/>
        <v>5.6749733283712779E-6</v>
      </c>
      <c r="AB398" s="350">
        <f t="shared" si="376"/>
        <v>3.2563078965822288E-6</v>
      </c>
      <c r="AC398" s="350">
        <f t="shared" si="377"/>
        <v>5.6749733283712779E-6</v>
      </c>
      <c r="AD398" s="354">
        <f t="shared" si="349"/>
        <v>60.152733825694973</v>
      </c>
      <c r="AE398" s="354" t="str">
        <f t="shared" si="403"/>
        <v/>
      </c>
      <c r="AF398" s="354" t="str">
        <f t="shared" si="403"/>
        <v/>
      </c>
      <c r="AG398" s="354">
        <f t="shared" si="403"/>
        <v>60.152733825694973</v>
      </c>
      <c r="AH398" s="354" t="str">
        <f t="shared" si="403"/>
        <v/>
      </c>
      <c r="AI398" s="348">
        <f t="shared" si="401"/>
        <v>-0.59968064958061973</v>
      </c>
      <c r="AJ398" s="355">
        <f t="shared" si="378"/>
        <v>6.5428482631854737E-6</v>
      </c>
      <c r="AK398" s="359">
        <f t="shared" si="379"/>
        <v>375.57633150117817</v>
      </c>
      <c r="AL398" s="355">
        <f t="shared" si="380"/>
        <v>0.95763315011781747</v>
      </c>
      <c r="AM398" s="335">
        <f t="shared" si="381"/>
        <v>-24.816302076565119</v>
      </c>
      <c r="AN398" s="351">
        <f t="shared" si="351"/>
        <v>-3.6004985331050876</v>
      </c>
      <c r="AQ398" s="266">
        <f t="shared" si="352"/>
        <v>22.995096266752761</v>
      </c>
      <c r="AR398" s="283">
        <f t="shared" si="353"/>
        <v>10.950787367956337</v>
      </c>
      <c r="BL398" s="258">
        <v>0.60052716732025146</v>
      </c>
      <c r="BM398" s="260">
        <v>4.298609733581543</v>
      </c>
      <c r="BN398">
        <v>1.5190221071243286</v>
      </c>
      <c r="BO398" s="258">
        <v>1.2820301055908203</v>
      </c>
      <c r="BP398" s="258">
        <v>106.76670837402344</v>
      </c>
      <c r="BQ398" s="260">
        <v>34.427726745605469</v>
      </c>
      <c r="BR398" s="258">
        <v>15.872702598571777</v>
      </c>
      <c r="BT398" s="258">
        <v>26.618570327758789</v>
      </c>
      <c r="BU398" s="258">
        <v>38.554462432861328</v>
      </c>
      <c r="BV398" s="258">
        <v>3.1263904571533203</v>
      </c>
      <c r="BW398" s="258">
        <v>143.84172058105469</v>
      </c>
      <c r="BX398" s="258">
        <v>32.414558410644531</v>
      </c>
      <c r="BY398" s="258">
        <v>33.671573638916016</v>
      </c>
      <c r="BZ398" s="258">
        <v>3.530083179473877</v>
      </c>
      <c r="CA398" s="258">
        <v>323.99990844726562</v>
      </c>
      <c r="CC398" s="283">
        <f t="shared" si="354"/>
        <v>14.117403030395508</v>
      </c>
      <c r="CD398" s="283">
        <f t="shared" si="355"/>
        <v>83.721168518066406</v>
      </c>
      <c r="CF398" s="283">
        <f t="shared" si="382"/>
        <v>22.995096266752761</v>
      </c>
      <c r="CG398" s="272">
        <f t="shared" si="356"/>
        <v>23.080823005907199</v>
      </c>
      <c r="CH398" s="283">
        <f t="shared" si="383"/>
        <v>14.25742679253405</v>
      </c>
      <c r="CI398" s="272">
        <f t="shared" si="357"/>
        <v>86.000907219611975</v>
      </c>
      <c r="CJ398" s="283">
        <f t="shared" si="384"/>
        <v>0.16210789099391423</v>
      </c>
      <c r="CK398" s="283">
        <f t="shared" si="385"/>
        <v>14.070501447874419</v>
      </c>
      <c r="CL398" s="283">
        <f t="shared" si="386"/>
        <v>2.3011318410364172</v>
      </c>
      <c r="CM398" s="283">
        <f t="shared" si="387"/>
        <v>19.86703803028302</v>
      </c>
      <c r="CN398" s="283">
        <f t="shared" si="388"/>
        <v>2.3011318410364172</v>
      </c>
      <c r="CO398" s="283">
        <f t="shared" si="358"/>
        <v>245.75329545393674</v>
      </c>
      <c r="CP398" s="268">
        <f t="shared" si="359"/>
        <v>366</v>
      </c>
      <c r="CQ398" s="283">
        <f t="shared" si="389"/>
        <v>61.175329545393673</v>
      </c>
      <c r="CR398" s="283">
        <f t="shared" si="390"/>
        <v>26.020539196820497</v>
      </c>
      <c r="CS398" s="283">
        <f t="shared" si="391"/>
        <v>1.946311298207678</v>
      </c>
      <c r="CT398" s="283">
        <f t="shared" si="392"/>
        <v>232.65051306058638</v>
      </c>
      <c r="CU398" s="283">
        <f t="shared" si="360"/>
        <v>13.102782393350367</v>
      </c>
      <c r="CV398" s="283">
        <f t="shared" si="393"/>
        <v>37.910278239335035</v>
      </c>
      <c r="CW398" s="283">
        <f t="shared" si="394"/>
        <v>14.221040104326665</v>
      </c>
      <c r="CX398" s="283">
        <f t="shared" si="395"/>
        <v>1.0179573152153314</v>
      </c>
      <c r="CZ398" s="283">
        <f t="shared" si="361"/>
        <v>12288</v>
      </c>
      <c r="DA398" s="283">
        <f t="shared" si="362"/>
        <v>1.0558616250887669E+22</v>
      </c>
      <c r="DB398" s="283">
        <f t="shared" si="363"/>
        <v>1.0907956797297251E+22</v>
      </c>
      <c r="DC398" s="286">
        <f t="shared" si="396"/>
        <v>8.5926239020895744E+17</v>
      </c>
      <c r="DD398" s="286">
        <f t="shared" si="364"/>
        <v>8.8769179665504973E+17</v>
      </c>
      <c r="DE398" s="282">
        <f t="shared" si="397"/>
        <v>5.1767671889313128E-5</v>
      </c>
      <c r="DF398" s="282">
        <f t="shared" si="365"/>
        <v>4.9161535837520309E-5</v>
      </c>
      <c r="DG398" s="283">
        <f t="shared" si="398"/>
        <v>43.520869954975282</v>
      </c>
      <c r="DH398" s="283">
        <f t="shared" si="399"/>
        <v>7.1391515313399639E-5</v>
      </c>
      <c r="DL398" s="258">
        <v>29.824674606323242</v>
      </c>
      <c r="DM398" s="258">
        <v>14.750388145446777</v>
      </c>
      <c r="DN398" s="258">
        <v>7584</v>
      </c>
      <c r="DO398" s="258">
        <v>1.7868826595805037E+22</v>
      </c>
      <c r="DP398" s="258">
        <v>8.5112846492810105E+21</v>
      </c>
    </row>
    <row r="399" spans="3:120" x14ac:dyDescent="0.25">
      <c r="C399" s="50">
        <f t="shared" si="366"/>
        <v>367</v>
      </c>
      <c r="D399" s="51">
        <v>6.6102026666121629</v>
      </c>
      <c r="E399" s="260">
        <f t="shared" si="367"/>
        <v>16.4042955002787</v>
      </c>
      <c r="F399" s="265">
        <f t="shared" si="368"/>
        <v>11.030454237719553</v>
      </c>
      <c r="G399" s="265">
        <f t="shared" si="369"/>
        <v>-1.8076000786788747E-2</v>
      </c>
      <c r="H399" s="50">
        <v>14.259983062744141</v>
      </c>
      <c r="I399" s="216">
        <v>91.85931396484375</v>
      </c>
      <c r="J399" s="50">
        <v>12096</v>
      </c>
      <c r="K399" s="46">
        <v>6</v>
      </c>
      <c r="L399" s="46">
        <v>1.0332063718315118E+22</v>
      </c>
      <c r="M399" s="46">
        <v>1.1005956620547466E+22</v>
      </c>
      <c r="N399" s="46">
        <v>189</v>
      </c>
      <c r="O399" s="46">
        <v>64</v>
      </c>
      <c r="P399" s="46">
        <v>0.22901788439235793</v>
      </c>
      <c r="Q399" s="46">
        <v>0.42147347860587192</v>
      </c>
      <c r="R399" s="46">
        <v>0.43221091248059962</v>
      </c>
      <c r="S399" s="51"/>
      <c r="T399" s="315">
        <f t="shared" si="370"/>
        <v>61.481476976703014</v>
      </c>
      <c r="U399" s="315">
        <f t="shared" si="400"/>
        <v>0.88464693294893948</v>
      </c>
      <c r="V399" s="350">
        <f t="shared" si="371"/>
        <v>3.1555594741010515E-6</v>
      </c>
      <c r="W399" s="350">
        <f t="shared" si="348"/>
        <v>5.8073395971928997E-6</v>
      </c>
      <c r="X399" s="350">
        <f t="shared" si="372"/>
        <v>6.6092926090250757E-6</v>
      </c>
      <c r="Y399" s="360">
        <f t="shared" si="373"/>
        <v>61.049266064222415</v>
      </c>
      <c r="Z399" s="350">
        <f t="shared" si="374"/>
        <v>3.1992769628674758E-6</v>
      </c>
      <c r="AA399" s="350">
        <f t="shared" si="375"/>
        <v>5.7833706181239111E-6</v>
      </c>
      <c r="AB399" s="350">
        <f t="shared" si="376"/>
        <v>3.1992769628674758E-6</v>
      </c>
      <c r="AC399" s="350">
        <f t="shared" si="377"/>
        <v>5.7833706181239111E-6</v>
      </c>
      <c r="AD399" s="354">
        <f t="shared" si="349"/>
        <v>61.049266064222415</v>
      </c>
      <c r="AE399" s="354" t="str">
        <f t="shared" si="403"/>
        <v/>
      </c>
      <c r="AF399" s="354" t="str">
        <f t="shared" si="403"/>
        <v/>
      </c>
      <c r="AG399" s="354">
        <f t="shared" si="403"/>
        <v>61.049266064222415</v>
      </c>
      <c r="AH399" s="354" t="str">
        <f t="shared" si="403"/>
        <v/>
      </c>
      <c r="AI399" s="348">
        <f t="shared" si="401"/>
        <v>0.8965322385274419</v>
      </c>
      <c r="AJ399" s="355">
        <f t="shared" si="378"/>
        <v>6.6092926090250757E-6</v>
      </c>
      <c r="AK399" s="359">
        <f t="shared" si="379"/>
        <v>406.02919109369691</v>
      </c>
      <c r="AL399" s="355">
        <f t="shared" si="380"/>
        <v>3.9029191093696909</v>
      </c>
      <c r="AM399" s="335">
        <f t="shared" si="381"/>
        <v>-24.728539457439162</v>
      </c>
      <c r="AN399" s="351">
        <f t="shared" si="351"/>
        <v>-3.5127359139791277</v>
      </c>
      <c r="AQ399" s="266">
        <f t="shared" si="352"/>
        <v>23.082380193681416</v>
      </c>
      <c r="AR399" s="283">
        <f t="shared" si="353"/>
        <v>18.75141174654712</v>
      </c>
      <c r="BL399" s="258">
        <v>0.42182537913322449</v>
      </c>
      <c r="BM399" s="260">
        <v>3.6211082935333252</v>
      </c>
      <c r="BN399">
        <v>2.1328413486480713</v>
      </c>
      <c r="BO399" s="258">
        <v>0.75812393426895142</v>
      </c>
      <c r="BP399" s="258">
        <v>99.194358825683594</v>
      </c>
      <c r="BQ399" s="260">
        <v>33.148975372314453</v>
      </c>
      <c r="BR399" s="258">
        <v>10.338534355163574</v>
      </c>
      <c r="BT399" s="258">
        <v>26.602945327758789</v>
      </c>
      <c r="BU399" s="258">
        <v>38.452735900878906</v>
      </c>
      <c r="BV399" s="258">
        <v>3.1564202308654785</v>
      </c>
      <c r="BW399" s="258">
        <v>144.75724792480469</v>
      </c>
      <c r="BX399" s="258">
        <v>32.357913970947266</v>
      </c>
      <c r="BY399" s="258">
        <v>34.180210113525391</v>
      </c>
      <c r="BZ399" s="258">
        <v>3.5588922500610352</v>
      </c>
      <c r="CA399" s="258">
        <v>325.22061157226562</v>
      </c>
      <c r="CC399" s="283">
        <f t="shared" si="354"/>
        <v>14.259983062744141</v>
      </c>
      <c r="CD399" s="283">
        <f t="shared" si="355"/>
        <v>91.85931396484375</v>
      </c>
      <c r="CF399" s="283">
        <f t="shared" si="382"/>
        <v>23.082380193681416</v>
      </c>
      <c r="CG399" s="272">
        <f t="shared" si="356"/>
        <v>23.051701322977422</v>
      </c>
      <c r="CH399" s="283">
        <f t="shared" si="383"/>
        <v>14.209705140059082</v>
      </c>
      <c r="CI399" s="272">
        <f t="shared" si="357"/>
        <v>86.239876945128458</v>
      </c>
      <c r="CJ399" s="283">
        <f t="shared" si="384"/>
        <v>0.16255833831438199</v>
      </c>
      <c r="CK399" s="283">
        <f t="shared" si="385"/>
        <v>14.022370969452179</v>
      </c>
      <c r="CL399" s="283">
        <f t="shared" si="386"/>
        <v>2.2997461952324745</v>
      </c>
      <c r="CM399" s="283">
        <f t="shared" si="387"/>
        <v>19.818907551860779</v>
      </c>
      <c r="CN399" s="283">
        <f t="shared" si="388"/>
        <v>2.2997461952324745</v>
      </c>
      <c r="CO399" s="283">
        <f t="shared" si="358"/>
        <v>245.85978257466525</v>
      </c>
      <c r="CP399" s="268">
        <f t="shared" si="359"/>
        <v>367</v>
      </c>
      <c r="CQ399" s="283">
        <f t="shared" si="389"/>
        <v>61.285978257466525</v>
      </c>
      <c r="CR399" s="283">
        <f t="shared" si="390"/>
        <v>25.999680993858576</v>
      </c>
      <c r="CS399" s="283">
        <f t="shared" si="391"/>
        <v>1.9528477597644576</v>
      </c>
      <c r="CT399" s="283">
        <f t="shared" si="392"/>
        <v>233.17788672618923</v>
      </c>
      <c r="CU399" s="283">
        <f t="shared" si="360"/>
        <v>12.681895848476017</v>
      </c>
      <c r="CV399" s="283">
        <f t="shared" si="393"/>
        <v>37.9681895848476</v>
      </c>
      <c r="CW399" s="283">
        <f t="shared" si="394"/>
        <v>14.1733294102669</v>
      </c>
      <c r="CX399" s="283">
        <f t="shared" si="395"/>
        <v>1.0160972372193673</v>
      </c>
      <c r="CZ399" s="283">
        <f t="shared" si="361"/>
        <v>12096</v>
      </c>
      <c r="DA399" s="283">
        <f t="shared" si="362"/>
        <v>1.0332063718315118E+22</v>
      </c>
      <c r="DB399" s="283">
        <f t="shared" si="363"/>
        <v>1.1005956620547466E+22</v>
      </c>
      <c r="DC399" s="286">
        <f t="shared" si="396"/>
        <v>8.5417193438451699E+17</v>
      </c>
      <c r="DD399" s="286">
        <f t="shared" si="364"/>
        <v>9.098839798733024E+17</v>
      </c>
      <c r="DE399" s="282">
        <f t="shared" si="397"/>
        <v>5.1495364054144877E-5</v>
      </c>
      <c r="DF399" s="282">
        <f t="shared" si="365"/>
        <v>5.0348680089083248E-5</v>
      </c>
      <c r="DG399" s="283">
        <f t="shared" si="398"/>
        <v>44.354921771522314</v>
      </c>
      <c r="DH399" s="283">
        <f t="shared" si="399"/>
        <v>7.2019178735818453E-5</v>
      </c>
      <c r="DL399" s="258">
        <v>29.812955856323242</v>
      </c>
      <c r="DM399" s="258">
        <v>14.343480110168457</v>
      </c>
      <c r="DN399" s="258">
        <v>7712</v>
      </c>
      <c r="DO399" s="258">
        <v>1.7692426913954654E+22</v>
      </c>
      <c r="DP399" s="258">
        <v>8.6470432279599818E+21</v>
      </c>
    </row>
    <row r="400" spans="3:120" x14ac:dyDescent="0.25">
      <c r="C400" s="50">
        <f t="shared" si="366"/>
        <v>368</v>
      </c>
      <c r="D400" s="51">
        <v>2.4741961673621069</v>
      </c>
      <c r="E400" s="260">
        <f t="shared" si="367"/>
        <v>7.8686825964479041</v>
      </c>
      <c r="F400" s="265">
        <f t="shared" si="368"/>
        <v>11.012401942947157</v>
      </c>
      <c r="G400" s="265">
        <f t="shared" si="369"/>
        <v>-1.8027508428597926E-2</v>
      </c>
      <c r="H400" s="50">
        <v>14.134492874145508</v>
      </c>
      <c r="I400" s="216">
        <v>86.976425170898438</v>
      </c>
      <c r="J400" s="50">
        <v>12096</v>
      </c>
      <c r="K400" s="46">
        <v>6</v>
      </c>
      <c r="L400" s="46">
        <v>1.0337828413800425E+22</v>
      </c>
      <c r="M400" s="46">
        <v>1.0816874608629406E+22</v>
      </c>
      <c r="N400" s="46">
        <v>189</v>
      </c>
      <c r="O400" s="46">
        <v>64</v>
      </c>
      <c r="P400" s="46">
        <v>0.23072697308185314</v>
      </c>
      <c r="Q400" s="46">
        <v>0.41561374595617406</v>
      </c>
      <c r="R400" s="46">
        <v>0.43221091248059962</v>
      </c>
      <c r="S400" s="51"/>
      <c r="T400" s="315">
        <f t="shared" si="370"/>
        <v>60.963260412981946</v>
      </c>
      <c r="U400" s="315">
        <f t="shared" si="400"/>
        <v>-0.51821656372106872</v>
      </c>
      <c r="V400" s="350">
        <f t="shared" si="371"/>
        <v>3.1791084254003134E-6</v>
      </c>
      <c r="W400" s="350">
        <f t="shared" si="348"/>
        <v>5.7266003355954324E-6</v>
      </c>
      <c r="X400" s="350">
        <f t="shared" si="372"/>
        <v>6.549861203422022E-6</v>
      </c>
      <c r="Y400" s="360">
        <f t="shared" si="373"/>
        <v>60.531049500501346</v>
      </c>
      <c r="Z400" s="350">
        <f t="shared" si="374"/>
        <v>3.2222161930249354E-6</v>
      </c>
      <c r="AA400" s="350">
        <f t="shared" si="375"/>
        <v>5.7024560138155272E-6</v>
      </c>
      <c r="AB400" s="350">
        <f t="shared" si="376"/>
        <v>3.2222161930249354E-6</v>
      </c>
      <c r="AC400" s="350">
        <f t="shared" si="377"/>
        <v>5.7024560138155272E-6</v>
      </c>
      <c r="AD400" s="354">
        <f t="shared" si="349"/>
        <v>60.531049500501346</v>
      </c>
      <c r="AE400" s="354" t="str">
        <f t="shared" si="403"/>
        <v/>
      </c>
      <c r="AF400" s="354" t="str">
        <f t="shared" si="403"/>
        <v/>
      </c>
      <c r="AG400" s="354">
        <f t="shared" si="403"/>
        <v>60.531049500501346</v>
      </c>
      <c r="AH400" s="354" t="str">
        <f t="shared" si="403"/>
        <v/>
      </c>
      <c r="AI400" s="348">
        <f t="shared" si="401"/>
        <v>-0.51821656372106872</v>
      </c>
      <c r="AJ400" s="355">
        <f t="shared" si="378"/>
        <v>6.549861203422022E-6</v>
      </c>
      <c r="AK400" s="359">
        <f t="shared" si="379"/>
        <v>388.42672731678272</v>
      </c>
      <c r="AL400" s="355">
        <f t="shared" si="380"/>
        <v>2.0426727316782718</v>
      </c>
      <c r="AM400" s="335">
        <f t="shared" si="381"/>
        <v>-24.806997107121802</v>
      </c>
      <c r="AN400" s="351">
        <f t="shared" si="351"/>
        <v>-3.5911935636617676</v>
      </c>
      <c r="AQ400" s="266">
        <f t="shared" si="352"/>
        <v>23.005604624517595</v>
      </c>
      <c r="AR400" s="283">
        <f t="shared" si="353"/>
        <v>13.531001884415218</v>
      </c>
      <c r="BL400" s="258">
        <v>1.1562215089797974</v>
      </c>
      <c r="BM400" s="260">
        <v>11.504592895507812</v>
      </c>
      <c r="BN400">
        <v>3.3953909873962402</v>
      </c>
      <c r="BO400" s="258">
        <v>1.2023971080780029</v>
      </c>
      <c r="BP400" s="258">
        <v>96.728111267089844</v>
      </c>
      <c r="BQ400" s="260">
        <v>31.815303802490234</v>
      </c>
      <c r="BR400" s="258">
        <v>10.738990783691406</v>
      </c>
      <c r="BT400" s="258">
        <v>26.494544982910156</v>
      </c>
      <c r="BU400" s="258">
        <v>38.961368560791016</v>
      </c>
      <c r="BV400" s="258">
        <v>3.1271228790283203</v>
      </c>
      <c r="BW400" s="258">
        <v>147.60560607910156</v>
      </c>
      <c r="BX400" s="258">
        <v>32.348148345947266</v>
      </c>
      <c r="BY400" s="258">
        <v>33.569847106933594</v>
      </c>
      <c r="BZ400" s="258">
        <v>3.5586481094360352</v>
      </c>
      <c r="CA400" s="258">
        <v>321.25326538085937</v>
      </c>
      <c r="CC400" s="283">
        <f t="shared" si="354"/>
        <v>14.134492874145508</v>
      </c>
      <c r="CD400" s="283">
        <f t="shared" si="355"/>
        <v>86.976425170898438</v>
      </c>
      <c r="CF400" s="283">
        <f t="shared" si="382"/>
        <v>23.005604624517595</v>
      </c>
      <c r="CG400" s="272">
        <f t="shared" si="356"/>
        <v>23.022619286276331</v>
      </c>
      <c r="CH400" s="283">
        <f t="shared" si="383"/>
        <v>14.162207861211126</v>
      </c>
      <c r="CI400" s="272">
        <f t="shared" si="357"/>
        <v>86.47783081479011</v>
      </c>
      <c r="CJ400" s="283">
        <f t="shared" si="384"/>
        <v>0.16300687079167539</v>
      </c>
      <c r="CK400" s="283">
        <f t="shared" si="385"/>
        <v>13.974470404021211</v>
      </c>
      <c r="CL400" s="283">
        <f t="shared" si="386"/>
        <v>2.298327311608475</v>
      </c>
      <c r="CM400" s="283">
        <f t="shared" si="387"/>
        <v>19.771006986429811</v>
      </c>
      <c r="CN400" s="283">
        <f t="shared" si="388"/>
        <v>2.298327311608475</v>
      </c>
      <c r="CO400" s="283">
        <f t="shared" si="358"/>
        <v>245.95572709383123</v>
      </c>
      <c r="CP400" s="268">
        <f t="shared" si="359"/>
        <v>368</v>
      </c>
      <c r="CQ400" s="283">
        <f t="shared" si="389"/>
        <v>61.395572709383117</v>
      </c>
      <c r="CR400" s="283">
        <f t="shared" si="390"/>
        <v>25.97887094757737</v>
      </c>
      <c r="CS400" s="283">
        <f t="shared" si="391"/>
        <v>1.9593972296989575</v>
      </c>
      <c r="CT400" s="283">
        <f t="shared" si="392"/>
        <v>233.69976609764961</v>
      </c>
      <c r="CU400" s="283">
        <f t="shared" si="360"/>
        <v>12.255960996181557</v>
      </c>
      <c r="CV400" s="283">
        <f t="shared" si="393"/>
        <v>38.025596099618156</v>
      </c>
      <c r="CW400" s="283">
        <f t="shared" si="394"/>
        <v>14.125844054951044</v>
      </c>
      <c r="CX400" s="283">
        <f t="shared" si="395"/>
        <v>1.0142293820208685</v>
      </c>
      <c r="CZ400" s="283">
        <f t="shared" si="361"/>
        <v>12096</v>
      </c>
      <c r="DA400" s="283">
        <f t="shared" si="362"/>
        <v>1.0337828413800425E+22</v>
      </c>
      <c r="DB400" s="283">
        <f t="shared" si="363"/>
        <v>1.0816874608629406E+22</v>
      </c>
      <c r="DC400" s="286">
        <f t="shared" si="396"/>
        <v>8.5464851304567002E+17</v>
      </c>
      <c r="DD400" s="286">
        <f t="shared" si="364"/>
        <v>8.9425219978748403E+17</v>
      </c>
      <c r="DE400" s="282">
        <f t="shared" si="397"/>
        <v>5.1520858058607675E-5</v>
      </c>
      <c r="DF400" s="282">
        <f t="shared" si="365"/>
        <v>4.9512476742703504E-5</v>
      </c>
      <c r="DG400" s="283">
        <f t="shared" si="398"/>
        <v>43.861201404780118</v>
      </c>
      <c r="DH400" s="283">
        <f t="shared" si="399"/>
        <v>7.1455469827662275E-5</v>
      </c>
      <c r="DL400" s="258">
        <v>29.594202041625977</v>
      </c>
      <c r="DM400" s="258">
        <v>14.241753578186035</v>
      </c>
      <c r="DN400" s="258">
        <v>7456</v>
      </c>
      <c r="DO400" s="258">
        <v>1.7439356782149693E+22</v>
      </c>
      <c r="DP400" s="258">
        <v>8.2855968210312548E+21</v>
      </c>
    </row>
    <row r="401" spans="3:120" x14ac:dyDescent="0.25">
      <c r="C401" s="50">
        <f t="shared" si="366"/>
        <v>369</v>
      </c>
      <c r="D401" s="51">
        <v>3.2551979226152992</v>
      </c>
      <c r="E401" s="260">
        <f t="shared" si="367"/>
        <v>10.251547993792016</v>
      </c>
      <c r="F401" s="265">
        <f t="shared" si="368"/>
        <v>10.994401388940588</v>
      </c>
      <c r="G401" s="265">
        <f t="shared" si="369"/>
        <v>-1.7972511880720264E-2</v>
      </c>
      <c r="H401" s="50">
        <v>14.106172561645508</v>
      </c>
      <c r="I401" s="216">
        <v>84.128074645996094</v>
      </c>
      <c r="J401" s="50">
        <v>12352</v>
      </c>
      <c r="K401" s="46">
        <v>6</v>
      </c>
      <c r="L401" s="46">
        <v>1.0596086771542162E+22</v>
      </c>
      <c r="M401" s="46">
        <v>1.0964450813053258E+22</v>
      </c>
      <c r="N401" s="46">
        <v>193</v>
      </c>
      <c r="O401" s="46">
        <v>64</v>
      </c>
      <c r="P401" s="46">
        <v>0.23756332783983397</v>
      </c>
      <c r="Q401" s="46">
        <v>0.42232802295061955</v>
      </c>
      <c r="R401" s="46">
        <v>0.44792309789204998</v>
      </c>
      <c r="S401" s="51"/>
      <c r="T401" s="315">
        <f t="shared" si="370"/>
        <v>60.641853298674484</v>
      </c>
      <c r="U401" s="315">
        <f t="shared" si="400"/>
        <v>-0.32140711430746194</v>
      </c>
      <c r="V401" s="350">
        <f t="shared" si="371"/>
        <v>3.205463728408813E-6</v>
      </c>
      <c r="W401" s="350">
        <f t="shared" si="348"/>
        <v>5.6985106723691102E-6</v>
      </c>
      <c r="X401" s="350">
        <f t="shared" si="372"/>
        <v>6.5381971213209208E-6</v>
      </c>
      <c r="Y401" s="360">
        <f t="shared" si="373"/>
        <v>60.193930200782432</v>
      </c>
      <c r="Z401" s="350">
        <f t="shared" si="374"/>
        <v>3.2499147551451182E-6</v>
      </c>
      <c r="AA401" s="350">
        <f t="shared" si="375"/>
        <v>5.6732773316258061E-6</v>
      </c>
      <c r="AB401" s="350">
        <f t="shared" si="376"/>
        <v>3.2499147551451182E-6</v>
      </c>
      <c r="AC401" s="350">
        <f t="shared" si="377"/>
        <v>5.6732773316258061E-6</v>
      </c>
      <c r="AD401" s="354">
        <f t="shared" si="349"/>
        <v>60.193930200782439</v>
      </c>
      <c r="AE401" s="354" t="str">
        <f t="shared" si="403"/>
        <v/>
      </c>
      <c r="AF401" s="354" t="str">
        <f t="shared" si="403"/>
        <v/>
      </c>
      <c r="AG401" s="354">
        <f t="shared" si="403"/>
        <v>60.193930200782439</v>
      </c>
      <c r="AH401" s="354" t="str">
        <f t="shared" si="403"/>
        <v/>
      </c>
      <c r="AI401" s="348">
        <f t="shared" si="401"/>
        <v>-0.33711929971890697</v>
      </c>
      <c r="AJ401" s="355">
        <f t="shared" si="378"/>
        <v>6.5381971213209208E-6</v>
      </c>
      <c r="AK401" s="359">
        <f t="shared" si="379"/>
        <v>376.97566481273861</v>
      </c>
      <c r="AL401" s="355">
        <f t="shared" si="380"/>
        <v>0.79756648127386143</v>
      </c>
      <c r="AM401" s="335">
        <f t="shared" si="381"/>
        <v>-24.82247884691359</v>
      </c>
      <c r="AN401" s="351">
        <f t="shared" si="351"/>
        <v>-3.6066753034535548</v>
      </c>
      <c r="AQ401" s="266">
        <f t="shared" si="352"/>
        <v>22.988183845824636</v>
      </c>
      <c r="AR401" s="283">
        <f t="shared" si="353"/>
        <v>10.345130291326313</v>
      </c>
      <c r="BL401" s="258">
        <v>0.6135985255241394</v>
      </c>
      <c r="BM401" s="260">
        <v>17.122209548950195</v>
      </c>
      <c r="BN401">
        <v>1.4100815057754517</v>
      </c>
      <c r="BO401" s="258">
        <v>1.1322507858276367</v>
      </c>
      <c r="BP401" s="258">
        <v>89.998825073242187</v>
      </c>
      <c r="BQ401" s="260">
        <v>29.625816345214844</v>
      </c>
      <c r="BR401" s="258">
        <v>15.300589561462402</v>
      </c>
      <c r="BT401" s="258">
        <v>26.330480575561523</v>
      </c>
      <c r="BU401" s="258">
        <v>38.554462432861328</v>
      </c>
      <c r="BV401" s="258">
        <v>3.1501946449279785</v>
      </c>
      <c r="BW401" s="258">
        <v>150.45394897460937</v>
      </c>
      <c r="BX401" s="258">
        <v>32.258304595947266</v>
      </c>
      <c r="BY401" s="258">
        <v>33.569847106933594</v>
      </c>
      <c r="BZ401" s="258">
        <v>3.5540091991424561</v>
      </c>
      <c r="CA401" s="258">
        <v>324.10162353515625</v>
      </c>
      <c r="CC401" s="283">
        <f t="shared" si="354"/>
        <v>14.106172561645508</v>
      </c>
      <c r="CD401" s="283">
        <f t="shared" si="355"/>
        <v>84.128074645996094</v>
      </c>
      <c r="CF401" s="283">
        <f t="shared" si="382"/>
        <v>22.988183845824636</v>
      </c>
      <c r="CG401" s="272">
        <f t="shared" si="356"/>
        <v>22.993584682701396</v>
      </c>
      <c r="CH401" s="283">
        <f t="shared" si="383"/>
        <v>14.114946427166414</v>
      </c>
      <c r="CI401" s="272">
        <f t="shared" si="357"/>
        <v>86.714775484129888</v>
      </c>
      <c r="CJ401" s="283">
        <f t="shared" si="384"/>
        <v>0.16345350097117844</v>
      </c>
      <c r="CK401" s="283">
        <f t="shared" si="385"/>
        <v>13.926811012460663</v>
      </c>
      <c r="CL401" s="283">
        <f t="shared" si="386"/>
        <v>2.2968778080216472</v>
      </c>
      <c r="CM401" s="283">
        <f t="shared" si="387"/>
        <v>19.72334759486926</v>
      </c>
      <c r="CN401" s="283">
        <f t="shared" si="388"/>
        <v>2.2968778080216472</v>
      </c>
      <c r="CO401" s="283">
        <f t="shared" si="358"/>
        <v>246.04136240245612</v>
      </c>
      <c r="CP401" s="268">
        <f t="shared" si="359"/>
        <v>369</v>
      </c>
      <c r="CQ401" s="283">
        <f t="shared" si="389"/>
        <v>61.504136240245614</v>
      </c>
      <c r="CR401" s="283">
        <f t="shared" si="390"/>
        <v>25.958114537007436</v>
      </c>
      <c r="CS401" s="283">
        <f t="shared" si="391"/>
        <v>1.9659579292677902</v>
      </c>
      <c r="CT401" s="283">
        <f t="shared" si="392"/>
        <v>234.21627564935011</v>
      </c>
      <c r="CU401" s="283">
        <f t="shared" si="360"/>
        <v>11.825086753106063</v>
      </c>
      <c r="CV401" s="283">
        <f t="shared" si="393"/>
        <v>38.082508675310606</v>
      </c>
      <c r="CW401" s="283">
        <f t="shared" si="394"/>
        <v>14.078595450350054</v>
      </c>
      <c r="CX401" s="283">
        <f t="shared" si="395"/>
        <v>1.0123550697066086</v>
      </c>
      <c r="CZ401" s="283">
        <f t="shared" si="361"/>
        <v>12352</v>
      </c>
      <c r="DA401" s="283">
        <f t="shared" si="362"/>
        <v>1.0596086771542162E+22</v>
      </c>
      <c r="DB401" s="283">
        <f t="shared" si="363"/>
        <v>1.0964450813053258E+22</v>
      </c>
      <c r="DC401" s="286">
        <f t="shared" si="396"/>
        <v>8.5784381246293414E+17</v>
      </c>
      <c r="DD401" s="286">
        <f t="shared" si="364"/>
        <v>8.8766603084951898E+17</v>
      </c>
      <c r="DE401" s="282">
        <f t="shared" si="397"/>
        <v>5.1691786772467052E-5</v>
      </c>
      <c r="DF401" s="282">
        <f t="shared" si="365"/>
        <v>4.91601575266249E-5</v>
      </c>
      <c r="DG401" s="283">
        <f t="shared" si="398"/>
        <v>43.562038477705421</v>
      </c>
      <c r="DH401" s="283">
        <f t="shared" si="399"/>
        <v>7.1335558508872513E-5</v>
      </c>
      <c r="DL401" s="258">
        <v>29.547325134277344</v>
      </c>
      <c r="DM401" s="258">
        <v>14.140027046203613</v>
      </c>
      <c r="DN401" s="258">
        <v>7648</v>
      </c>
      <c r="DO401" s="258">
        <v>1.7850379570252056E+22</v>
      </c>
      <c r="DP401" s="258">
        <v>8.4735258938522521E+21</v>
      </c>
    </row>
    <row r="402" spans="3:120" x14ac:dyDescent="0.25">
      <c r="C402" s="50">
        <f t="shared" si="366"/>
        <v>370</v>
      </c>
      <c r="D402" s="51">
        <v>6.2827813514182438</v>
      </c>
      <c r="E402" s="260">
        <f t="shared" si="367"/>
        <v>15.963038919848502</v>
      </c>
      <c r="F402" s="265">
        <f t="shared" si="368"/>
        <v>10.976459101786665</v>
      </c>
      <c r="G402" s="265">
        <f t="shared" si="369"/>
        <v>-1.7910967575722435E-2</v>
      </c>
      <c r="H402" s="50">
        <v>14.188693046569824</v>
      </c>
      <c r="I402" s="216">
        <v>87.8919677734375</v>
      </c>
      <c r="J402" s="50">
        <v>12992</v>
      </c>
      <c r="K402" s="46">
        <v>6</v>
      </c>
      <c r="L402" s="46">
        <v>1.1071097679531431E+22</v>
      </c>
      <c r="M402" s="46">
        <v>1.1619896689732625E+22</v>
      </c>
      <c r="N402" s="46">
        <v>203</v>
      </c>
      <c r="O402" s="46">
        <v>64</v>
      </c>
      <c r="P402" s="46">
        <v>0.24696331563205762</v>
      </c>
      <c r="Q402" s="46">
        <v>0.44656045901239089</v>
      </c>
      <c r="R402" s="46">
        <v>0.48248245715841398</v>
      </c>
      <c r="S402" s="51"/>
      <c r="T402" s="315">
        <f t="shared" si="370"/>
        <v>61.055894862367147</v>
      </c>
      <c r="U402" s="315">
        <f t="shared" si="400"/>
        <v>0.41404156369266332</v>
      </c>
      <c r="V402" s="350">
        <f t="shared" si="371"/>
        <v>3.1681459825541052E-6</v>
      </c>
      <c r="W402" s="350">
        <f t="shared" si="348"/>
        <v>5.7286594187755407E-6</v>
      </c>
      <c r="X402" s="350">
        <f t="shared" si="372"/>
        <v>6.5463491889067018E-6</v>
      </c>
      <c r="Y402" s="360">
        <f t="shared" si="373"/>
        <v>60.573412405208735</v>
      </c>
      <c r="Z402" s="350">
        <f t="shared" si="374"/>
        <v>3.2162735946413832E-6</v>
      </c>
      <c r="AA402" s="350">
        <f t="shared" si="375"/>
        <v>5.7017779567001746E-6</v>
      </c>
      <c r="AB402" s="350">
        <f t="shared" si="376"/>
        <v>3.2162735946413832E-6</v>
      </c>
      <c r="AC402" s="350">
        <f t="shared" si="377"/>
        <v>5.7017779567001746E-6</v>
      </c>
      <c r="AD402" s="354">
        <f t="shared" si="349"/>
        <v>60.573412405208742</v>
      </c>
      <c r="AE402" s="354" t="str">
        <f t="shared" si="403"/>
        <v/>
      </c>
      <c r="AF402" s="354" t="str">
        <f t="shared" si="403"/>
        <v/>
      </c>
      <c r="AG402" s="354">
        <f t="shared" si="403"/>
        <v>60.573412405208742</v>
      </c>
      <c r="AH402" s="354" t="str">
        <f t="shared" si="403"/>
        <v/>
      </c>
      <c r="AI402" s="348">
        <f t="shared" si="401"/>
        <v>0.37948220442630287</v>
      </c>
      <c r="AJ402" s="355">
        <f t="shared" si="378"/>
        <v>6.5463491889067018E-6</v>
      </c>
      <c r="AK402" s="359">
        <f t="shared" si="379"/>
        <v>389.86568459410751</v>
      </c>
      <c r="AL402" s="355">
        <f t="shared" si="380"/>
        <v>1.9865684594107507</v>
      </c>
      <c r="AM402" s="335">
        <f t="shared" si="381"/>
        <v>-24.811655702288608</v>
      </c>
      <c r="AN402" s="351">
        <f t="shared" si="351"/>
        <v>-3.5958521588285777</v>
      </c>
      <c r="AQ402" s="266">
        <f t="shared" si="352"/>
        <v>23.038847868552402</v>
      </c>
      <c r="AR402" s="283">
        <f t="shared" si="353"/>
        <v>13.77150235058113</v>
      </c>
      <c r="BL402" s="258">
        <v>0.82295787334442139</v>
      </c>
      <c r="BM402" s="260">
        <v>15.464862823486328</v>
      </c>
      <c r="BN402">
        <v>1.472929835319519</v>
      </c>
      <c r="BO402" s="258">
        <v>0.38351699709892273</v>
      </c>
      <c r="BP402" s="258">
        <v>79.284576416015625</v>
      </c>
      <c r="BQ402" s="260">
        <v>28.603294372558594</v>
      </c>
      <c r="BR402" s="258">
        <v>9.6421098709106445</v>
      </c>
      <c r="BT402" s="258">
        <v>26.251377105712891</v>
      </c>
      <c r="BU402" s="258">
        <v>39.368274688720703</v>
      </c>
      <c r="BV402" s="258">
        <v>3.1652095317840576</v>
      </c>
      <c r="BW402" s="258">
        <v>141.19682312011719</v>
      </c>
      <c r="BX402" s="258">
        <v>32.213382720947266</v>
      </c>
      <c r="BY402" s="258">
        <v>33.36639404296875</v>
      </c>
      <c r="BZ402" s="258">
        <v>3.6001524925231934</v>
      </c>
      <c r="CA402" s="258">
        <v>326.034423828125</v>
      </c>
      <c r="CC402" s="283">
        <f t="shared" si="354"/>
        <v>14.188693046569824</v>
      </c>
      <c r="CD402" s="283">
        <f t="shared" si="355"/>
        <v>87.8919677734375</v>
      </c>
      <c r="CF402" s="283">
        <f t="shared" si="382"/>
        <v>23.038847868552402</v>
      </c>
      <c r="CG402" s="272">
        <f t="shared" si="356"/>
        <v>22.964605355834941</v>
      </c>
      <c r="CH402" s="283">
        <f t="shared" si="383"/>
        <v>14.067932239251068</v>
      </c>
      <c r="CI402" s="272">
        <f t="shared" si="357"/>
        <v>86.950717609338994</v>
      </c>
      <c r="CJ402" s="283">
        <f t="shared" si="384"/>
        <v>0.16389824139951603</v>
      </c>
      <c r="CK402" s="283">
        <f t="shared" si="385"/>
        <v>13.879403982992192</v>
      </c>
      <c r="CL402" s="283">
        <f t="shared" si="386"/>
        <v>2.2954003060599311</v>
      </c>
      <c r="CM402" s="283">
        <f t="shared" si="387"/>
        <v>19.675940565400794</v>
      </c>
      <c r="CN402" s="283">
        <f t="shared" si="388"/>
        <v>2.2954003060599311</v>
      </c>
      <c r="CO402" s="283">
        <f t="shared" si="358"/>
        <v>246.11692559576807</v>
      </c>
      <c r="CP402" s="268">
        <f t="shared" si="359"/>
        <v>370</v>
      </c>
      <c r="CQ402" s="283">
        <f t="shared" si="389"/>
        <v>61.611692559576809</v>
      </c>
      <c r="CR402" s="283">
        <f t="shared" si="390"/>
        <v>25.937417259818957</v>
      </c>
      <c r="CS402" s="283">
        <f t="shared" si="391"/>
        <v>1.9725280430519878</v>
      </c>
      <c r="CT402" s="283">
        <f t="shared" si="392"/>
        <v>234.7275410954943</v>
      </c>
      <c r="CU402" s="283">
        <f t="shared" si="360"/>
        <v>11.38938450027382</v>
      </c>
      <c r="CV402" s="283">
        <f t="shared" si="393"/>
        <v>38.138938450027382</v>
      </c>
      <c r="CW402" s="283">
        <f t="shared" si="394"/>
        <v>14.031594938079632</v>
      </c>
      <c r="CX402" s="283">
        <f t="shared" si="395"/>
        <v>1.0104756215850224</v>
      </c>
      <c r="CZ402" s="283">
        <f t="shared" si="361"/>
        <v>12992</v>
      </c>
      <c r="DA402" s="283">
        <f t="shared" si="362"/>
        <v>1.1071097679531431E+22</v>
      </c>
      <c r="DB402" s="283">
        <f t="shared" si="363"/>
        <v>1.1619896689732625E+22</v>
      </c>
      <c r="DC402" s="286">
        <f t="shared" si="396"/>
        <v>8.5214729676196365E+17</v>
      </c>
      <c r="DD402" s="286">
        <f t="shared" si="364"/>
        <v>8.9438859988705549E+17</v>
      </c>
      <c r="DE402" s="282">
        <f t="shared" si="397"/>
        <v>5.1387058490358107E-5</v>
      </c>
      <c r="DF402" s="282">
        <f t="shared" si="365"/>
        <v>4.9519773302601483E-5</v>
      </c>
      <c r="DG402" s="283">
        <f t="shared" si="398"/>
        <v>43.939860177336733</v>
      </c>
      <c r="DH402" s="283">
        <f t="shared" si="399"/>
        <v>7.1364120734669796E-5</v>
      </c>
      <c r="DL402" s="258">
        <v>29.441856384277344</v>
      </c>
      <c r="DM402" s="258">
        <v>14.750388145446777</v>
      </c>
      <c r="DN402" s="258">
        <v>7712</v>
      </c>
      <c r="DO402" s="258">
        <v>1.7936273532983125E+22</v>
      </c>
      <c r="DP402" s="258">
        <v>8.5461610569671157E+21</v>
      </c>
    </row>
    <row r="403" spans="3:120" x14ac:dyDescent="0.25">
      <c r="C403" s="50">
        <f t="shared" si="366"/>
        <v>371</v>
      </c>
      <c r="D403" s="51">
        <v>2.7183765227924099</v>
      </c>
      <c r="E403" s="260">
        <f t="shared" si="367"/>
        <v>8.6861922153012348</v>
      </c>
      <c r="F403" s="265">
        <f t="shared" si="368"/>
        <v>10.958581650455582</v>
      </c>
      <c r="G403" s="265">
        <f t="shared" si="369"/>
        <v>-1.784283331777916E-2</v>
      </c>
      <c r="H403" s="50">
        <v>14.246311187744141</v>
      </c>
      <c r="I403" s="216">
        <v>91.147224426269531</v>
      </c>
      <c r="J403" s="50">
        <v>11200</v>
      </c>
      <c r="K403" s="46">
        <v>6</v>
      </c>
      <c r="L403" s="46">
        <v>9.5699709751575771E+21</v>
      </c>
      <c r="M403" s="46">
        <v>1.0168922836080938E+22</v>
      </c>
      <c r="N403" s="46">
        <v>175</v>
      </c>
      <c r="O403" s="46">
        <v>64</v>
      </c>
      <c r="P403" s="46">
        <v>0.21217115302447659</v>
      </c>
      <c r="Q403" s="46">
        <v>0.3892449490325337</v>
      </c>
      <c r="R403" s="46">
        <v>0.3687202758684528</v>
      </c>
      <c r="S403" s="51"/>
      <c r="T403" s="315">
        <f t="shared" si="370"/>
        <v>61.405910016647525</v>
      </c>
      <c r="U403" s="315">
        <f t="shared" si="400"/>
        <v>0.35001515428037777</v>
      </c>
      <c r="V403" s="350">
        <f t="shared" si="371"/>
        <v>3.1573088247689971E-6</v>
      </c>
      <c r="W403" s="350">
        <f t="shared" si="348"/>
        <v>5.7923355510793699E-6</v>
      </c>
      <c r="X403" s="350">
        <f t="shared" si="372"/>
        <v>6.5969500643298895E-6</v>
      </c>
      <c r="Y403" s="360">
        <f t="shared" si="373"/>
        <v>61.03718974077907</v>
      </c>
      <c r="Z403" s="350">
        <f t="shared" si="374"/>
        <v>3.1945190858364778E-6</v>
      </c>
      <c r="AA403" s="350">
        <f t="shared" si="375"/>
        <v>5.7718972583968093E-6</v>
      </c>
      <c r="AB403" s="350">
        <f t="shared" si="376"/>
        <v>3.1945190858364778E-6</v>
      </c>
      <c r="AC403" s="350">
        <f t="shared" si="377"/>
        <v>5.7718972583968093E-6</v>
      </c>
      <c r="AD403" s="354">
        <f t="shared" si="349"/>
        <v>61.03718974077907</v>
      </c>
      <c r="AE403" s="354" t="str">
        <f t="shared" si="403"/>
        <v/>
      </c>
      <c r="AF403" s="354" t="str">
        <f t="shared" si="403"/>
        <v/>
      </c>
      <c r="AG403" s="354">
        <f t="shared" si="403"/>
        <v>61.03718974077907</v>
      </c>
      <c r="AH403" s="354" t="str">
        <f t="shared" si="403"/>
        <v/>
      </c>
      <c r="AI403" s="348">
        <f t="shared" si="401"/>
        <v>0.46377733557032741</v>
      </c>
      <c r="AJ403" s="355">
        <f t="shared" si="378"/>
        <v>6.5969500643298895E-6</v>
      </c>
      <c r="AK403" s="359">
        <f t="shared" si="379"/>
        <v>405.61898991362773</v>
      </c>
      <c r="AL403" s="355">
        <f t="shared" si="380"/>
        <v>3.4618989913627729</v>
      </c>
      <c r="AM403" s="335">
        <f t="shared" si="381"/>
        <v>-24.744775114308549</v>
      </c>
      <c r="AN403" s="351">
        <f t="shared" si="351"/>
        <v>-3.5289715708485159</v>
      </c>
      <c r="AQ403" s="266">
        <f t="shared" si="352"/>
        <v>23.074048531525872</v>
      </c>
      <c r="AR403" s="283">
        <f t="shared" si="353"/>
        <v>16.6892379352266</v>
      </c>
      <c r="BL403" s="258">
        <v>0.74552696943283081</v>
      </c>
      <c r="BM403" s="260">
        <v>9.220036506652832</v>
      </c>
      <c r="BN403">
        <v>1.3467450141906738</v>
      </c>
      <c r="BO403" s="258">
        <v>0.60758715867996216</v>
      </c>
      <c r="BP403" s="258">
        <v>75.272560119628906</v>
      </c>
      <c r="BQ403" s="260">
        <v>37.552879333496094</v>
      </c>
      <c r="BR403" s="258">
        <v>14.53990650177002</v>
      </c>
      <c r="BT403" s="258">
        <v>26.136140823364258</v>
      </c>
      <c r="BU403" s="258">
        <v>39.368274688720703</v>
      </c>
      <c r="BV403" s="258">
        <v>3.1383535861968994</v>
      </c>
      <c r="BW403" s="258">
        <v>145.87625122070312</v>
      </c>
      <c r="BX403" s="258">
        <v>32.09814453125</v>
      </c>
      <c r="BY403" s="258">
        <v>34.383663177490234</v>
      </c>
      <c r="BZ403" s="258">
        <v>3.5718319416046143</v>
      </c>
      <c r="CA403" s="258">
        <v>328.27243041992187</v>
      </c>
      <c r="CC403" s="283">
        <f t="shared" si="354"/>
        <v>14.246311187744141</v>
      </c>
      <c r="CD403" s="283">
        <f t="shared" si="355"/>
        <v>91.147224426269531</v>
      </c>
      <c r="CF403" s="283">
        <f t="shared" si="382"/>
        <v>23.074048531525872</v>
      </c>
      <c r="CG403" s="272">
        <f t="shared" si="356"/>
        <v>22.935689204447826</v>
      </c>
      <c r="CH403" s="283">
        <f t="shared" si="383"/>
        <v>14.02117662710298</v>
      </c>
      <c r="CI403" s="272">
        <f t="shared" si="357"/>
        <v>87.185663846528172</v>
      </c>
      <c r="CJ403" s="283">
        <f t="shared" si="384"/>
        <v>0.16434110462316129</v>
      </c>
      <c r="CK403" s="283">
        <f t="shared" si="385"/>
        <v>13.832260429420254</v>
      </c>
      <c r="CL403" s="283">
        <f t="shared" si="386"/>
        <v>2.2938974303820774</v>
      </c>
      <c r="CM403" s="283">
        <f t="shared" si="387"/>
        <v>19.628797011828851</v>
      </c>
      <c r="CN403" s="283">
        <f t="shared" si="388"/>
        <v>2.2938974303820774</v>
      </c>
      <c r="CO403" s="283">
        <f t="shared" si="358"/>
        <v>246.18265744578048</v>
      </c>
      <c r="CP403" s="268">
        <f t="shared" si="359"/>
        <v>371</v>
      </c>
      <c r="CQ403" s="283">
        <f t="shared" si="389"/>
        <v>61.718265744578048</v>
      </c>
      <c r="CR403" s="283">
        <f t="shared" si="390"/>
        <v>25.91678463108547</v>
      </c>
      <c r="CS403" s="283">
        <f t="shared" si="391"/>
        <v>1.979105718990674</v>
      </c>
      <c r="CT403" s="283">
        <f t="shared" si="392"/>
        <v>235.23368937866462</v>
      </c>
      <c r="CU403" s="283">
        <f t="shared" si="360"/>
        <v>10.948968067115857</v>
      </c>
      <c r="CV403" s="283">
        <f t="shared" si="393"/>
        <v>38.194896806711583</v>
      </c>
      <c r="CW403" s="283">
        <f t="shared" si="394"/>
        <v>13.984853787585692</v>
      </c>
      <c r="CX403" s="283">
        <f t="shared" si="395"/>
        <v>1.0085923598109432</v>
      </c>
      <c r="CZ403" s="283">
        <f t="shared" si="361"/>
        <v>11200</v>
      </c>
      <c r="DA403" s="283">
        <f t="shared" si="362"/>
        <v>9.5699709751575771E+21</v>
      </c>
      <c r="DB403" s="283">
        <f t="shared" si="363"/>
        <v>1.0168922836080938E+22</v>
      </c>
      <c r="DC403" s="286">
        <f t="shared" si="396"/>
        <v>8.5446169421049792E+17</v>
      </c>
      <c r="DD403" s="286">
        <f t="shared" si="364"/>
        <v>9.0793953893579802E+17</v>
      </c>
      <c r="DE403" s="282">
        <f t="shared" si="397"/>
        <v>5.1510864408858253E-5</v>
      </c>
      <c r="DF403" s="282">
        <f t="shared" si="365"/>
        <v>5.0244664550875025E-5</v>
      </c>
      <c r="DG403" s="283">
        <f t="shared" si="398"/>
        <v>44.287073985200522</v>
      </c>
      <c r="DH403" s="283">
        <f t="shared" si="399"/>
        <v>7.1957594929081235E-5</v>
      </c>
      <c r="DL403" s="258">
        <v>29.477012634277344</v>
      </c>
      <c r="DM403" s="258">
        <v>15.259021759033203</v>
      </c>
      <c r="DN403" s="258">
        <v>7968</v>
      </c>
      <c r="DO403" s="258">
        <v>1.8561742993138897E+22</v>
      </c>
      <c r="DP403" s="258">
        <v>8.8761898735009215E+21</v>
      </c>
    </row>
    <row r="404" spans="3:120" x14ac:dyDescent="0.25">
      <c r="C404" s="50">
        <f t="shared" si="366"/>
        <v>372</v>
      </c>
      <c r="D404" s="51">
        <v>4.9671896270626092</v>
      </c>
      <c r="E404" s="260">
        <f t="shared" si="367"/>
        <v>13.922214798112321</v>
      </c>
      <c r="F404" s="265">
        <f t="shared" si="368"/>
        <v>10.940775645419908</v>
      </c>
      <c r="G404" s="265">
        <f t="shared" si="369"/>
        <v>-1.7768068300491512E-2</v>
      </c>
      <c r="H404" s="50">
        <v>14.103242874145508</v>
      </c>
      <c r="I404" s="216">
        <v>89.316139221191406</v>
      </c>
      <c r="J404" s="50">
        <v>11072</v>
      </c>
      <c r="K404" s="46">
        <v>6</v>
      </c>
      <c r="L404" s="46">
        <v>9.4425712049323004E+21</v>
      </c>
      <c r="M404" s="46">
        <v>9.9613937986098996E+21</v>
      </c>
      <c r="N404" s="46">
        <v>173</v>
      </c>
      <c r="O404" s="46">
        <v>64</v>
      </c>
      <c r="P404" s="46">
        <v>0.20991271439907222</v>
      </c>
      <c r="Q404" s="46">
        <v>0.38173716657510837</v>
      </c>
      <c r="R404" s="46">
        <v>0.35857107537820043</v>
      </c>
      <c r="S404" s="51"/>
      <c r="T404" s="315">
        <f t="shared" si="370"/>
        <v>61.194130115814424</v>
      </c>
      <c r="U404" s="315">
        <f t="shared" si="400"/>
        <v>-0.2117799008331005</v>
      </c>
      <c r="V404" s="350">
        <f t="shared" si="371"/>
        <v>3.1598132586565541E-6</v>
      </c>
      <c r="W404" s="350">
        <f t="shared" si="348"/>
        <v>5.746284419784266E-6</v>
      </c>
      <c r="X404" s="350">
        <f t="shared" si="372"/>
        <v>6.5577591037363627E-6</v>
      </c>
      <c r="Y404" s="360">
        <f t="shared" si="373"/>
        <v>60.835559040436223</v>
      </c>
      <c r="Z404" s="350">
        <f t="shared" si="374"/>
        <v>3.1957128067841152E-6</v>
      </c>
      <c r="AA404" s="350">
        <f t="shared" si="375"/>
        <v>5.7263971325077633E-6</v>
      </c>
      <c r="AB404" s="350">
        <f t="shared" si="376"/>
        <v>3.1957128067841152E-6</v>
      </c>
      <c r="AC404" s="350">
        <f t="shared" si="377"/>
        <v>5.7263971325077633E-6</v>
      </c>
      <c r="AD404" s="354">
        <f t="shared" si="349"/>
        <v>60.835559040436216</v>
      </c>
      <c r="AE404" s="354" t="str">
        <f t="shared" si="403"/>
        <v/>
      </c>
      <c r="AF404" s="354" t="str">
        <f t="shared" si="403"/>
        <v/>
      </c>
      <c r="AG404" s="354">
        <f t="shared" si="403"/>
        <v>60.835559040436216</v>
      </c>
      <c r="AH404" s="354" t="str">
        <f t="shared" si="403"/>
        <v/>
      </c>
      <c r="AI404" s="348">
        <f t="shared" si="401"/>
        <v>-0.20163070034285369</v>
      </c>
      <c r="AJ404" s="355">
        <f t="shared" si="378"/>
        <v>6.5577591037363627E-6</v>
      </c>
      <c r="AK404" s="359">
        <f t="shared" si="379"/>
        <v>398.77012141430055</v>
      </c>
      <c r="AL404" s="355">
        <f t="shared" si="380"/>
        <v>2.6770121414300547</v>
      </c>
      <c r="AM404" s="335">
        <f t="shared" si="381"/>
        <v>-24.796529867882761</v>
      </c>
      <c r="AN404" s="351">
        <f t="shared" si="351"/>
        <v>-3.5807263244227281</v>
      </c>
      <c r="AQ404" s="266">
        <f t="shared" si="352"/>
        <v>22.986379700506667</v>
      </c>
      <c r="AR404" s="283">
        <f t="shared" si="353"/>
        <v>14.520631661961886</v>
      </c>
      <c r="BL404" s="258">
        <v>0.10756862163543701</v>
      </c>
      <c r="BM404" s="260">
        <v>14.115033149719238</v>
      </c>
      <c r="BN404">
        <v>3.4730813503265381</v>
      </c>
      <c r="BO404" s="258">
        <v>1.3381388187408447</v>
      </c>
      <c r="BP404" s="258">
        <v>69.272010803222656</v>
      </c>
      <c r="BQ404" s="260">
        <v>34.121170043945313</v>
      </c>
      <c r="BR404" s="258">
        <v>15.228239059448242</v>
      </c>
      <c r="BT404" s="258">
        <v>25.994537353515625</v>
      </c>
      <c r="BU404" s="258">
        <v>39.673458099365234</v>
      </c>
      <c r="BV404" s="258">
        <v>3.1545891761779785</v>
      </c>
      <c r="BW404" s="258">
        <v>143.739990234375</v>
      </c>
      <c r="BX404" s="258">
        <v>31.99853515625</v>
      </c>
      <c r="BY404" s="258">
        <v>35.299205780029297</v>
      </c>
      <c r="BZ404" s="258">
        <v>3.5132372379302979</v>
      </c>
      <c r="CA404" s="258">
        <v>323.69473266601562</v>
      </c>
      <c r="CC404" s="283">
        <f t="shared" si="354"/>
        <v>14.103242874145508</v>
      </c>
      <c r="CD404" s="283">
        <f t="shared" si="355"/>
        <v>89.316139221191406</v>
      </c>
      <c r="CF404" s="283">
        <f t="shared" si="382"/>
        <v>22.986379700506667</v>
      </c>
      <c r="CG404" s="272">
        <f t="shared" si="356"/>
        <v>22.906844180982695</v>
      </c>
      <c r="CH404" s="283">
        <f t="shared" si="383"/>
        <v>13.974690846963695</v>
      </c>
      <c r="CI404" s="272">
        <f t="shared" si="357"/>
        <v>87.419620850993084</v>
      </c>
      <c r="CJ404" s="283">
        <f t="shared" si="384"/>
        <v>0.16478210318705097</v>
      </c>
      <c r="CK404" s="283">
        <f t="shared" si="385"/>
        <v>13.78539138950115</v>
      </c>
      <c r="CL404" s="283">
        <f t="shared" si="386"/>
        <v>2.2923718080796522</v>
      </c>
      <c r="CM404" s="283">
        <f t="shared" si="387"/>
        <v>19.581927971909749</v>
      </c>
      <c r="CN404" s="283">
        <f t="shared" si="388"/>
        <v>2.2923718080796522</v>
      </c>
      <c r="CO404" s="283">
        <f t="shared" si="358"/>
        <v>246.23880237189576</v>
      </c>
      <c r="CP404" s="268">
        <f t="shared" si="359"/>
        <v>372</v>
      </c>
      <c r="CQ404" s="283">
        <f t="shared" si="389"/>
        <v>61.823880237189577</v>
      </c>
      <c r="CR404" s="283">
        <f t="shared" si="390"/>
        <v>25.896222182055411</v>
      </c>
      <c r="CS404" s="283">
        <f t="shared" si="391"/>
        <v>1.9856890684424002</v>
      </c>
      <c r="CT404" s="283">
        <f t="shared" si="392"/>
        <v>235.73484865750709</v>
      </c>
      <c r="CU404" s="283">
        <f t="shared" si="360"/>
        <v>10.503953714388672</v>
      </c>
      <c r="CV404" s="283">
        <f t="shared" si="393"/>
        <v>38.25039537143887</v>
      </c>
      <c r="CW404" s="283">
        <f t="shared" si="394"/>
        <v>13.93838319445929</v>
      </c>
      <c r="CX404" s="283">
        <f t="shared" si="395"/>
        <v>1.0067066070239885</v>
      </c>
      <c r="CZ404" s="283">
        <f t="shared" si="361"/>
        <v>11072</v>
      </c>
      <c r="DA404" s="283">
        <f t="shared" si="362"/>
        <v>9.4425712049323004E+21</v>
      </c>
      <c r="DB404" s="283">
        <f t="shared" si="363"/>
        <v>9.9613937986098996E+21</v>
      </c>
      <c r="DC404" s="286">
        <f t="shared" si="396"/>
        <v>8.5283338194836531E+17</v>
      </c>
      <c r="DD404" s="286">
        <f t="shared" si="364"/>
        <v>8.9969235897849523E+17</v>
      </c>
      <c r="DE404" s="282">
        <f t="shared" si="397"/>
        <v>5.1423759795367578E-5</v>
      </c>
      <c r="DF404" s="282">
        <f t="shared" si="365"/>
        <v>4.9803491540467269E-5</v>
      </c>
      <c r="DG404" s="283">
        <f t="shared" si="398"/>
        <v>44.082987983845349</v>
      </c>
      <c r="DH404" s="283">
        <f t="shared" si="399"/>
        <v>7.1587644472444111E-5</v>
      </c>
      <c r="DL404" s="258">
        <v>29.418416976928711</v>
      </c>
      <c r="DM404" s="258">
        <v>15.462475776672363</v>
      </c>
      <c r="DN404" s="258">
        <v>7712</v>
      </c>
      <c r="DO404" s="258">
        <v>1.7912061811944837E+22</v>
      </c>
      <c r="DP404" s="258">
        <v>8.5608610304546476E+21</v>
      </c>
    </row>
    <row r="405" spans="3:120" x14ac:dyDescent="0.25">
      <c r="C405" s="50">
        <f t="shared" si="366"/>
        <v>373</v>
      </c>
      <c r="D405" s="51">
        <v>2.62160693256721</v>
      </c>
      <c r="E405" s="260">
        <f t="shared" si="367"/>
        <v>8.3713515364496462</v>
      </c>
      <c r="F405" s="265">
        <f t="shared" si="368"/>
        <v>10.923047737256505</v>
      </c>
      <c r="G405" s="265">
        <f t="shared" si="369"/>
        <v>-1.7686633124724203E-2</v>
      </c>
      <c r="H405" s="50">
        <v>14.020233154296875</v>
      </c>
      <c r="I405" s="216">
        <v>83.009078979492187</v>
      </c>
      <c r="J405" s="50">
        <v>12352</v>
      </c>
      <c r="K405" s="46">
        <v>6</v>
      </c>
      <c r="L405" s="46">
        <v>1.0555733903145016E+22</v>
      </c>
      <c r="M405" s="46">
        <v>1.0874521563482473E+22</v>
      </c>
      <c r="N405" s="46">
        <v>193</v>
      </c>
      <c r="O405" s="46">
        <v>64</v>
      </c>
      <c r="P405" s="46">
        <v>0.23701397790392481</v>
      </c>
      <c r="Q405" s="46">
        <v>0.41921503998046755</v>
      </c>
      <c r="R405" s="46">
        <v>0.44792309789204998</v>
      </c>
      <c r="S405" s="51"/>
      <c r="T405" s="315">
        <f t="shared" si="370"/>
        <v>60.517239120601268</v>
      </c>
      <c r="U405" s="315">
        <f t="shared" si="400"/>
        <v>-0.67689099521315654</v>
      </c>
      <c r="V405" s="350">
        <f t="shared" si="371"/>
        <v>3.1980512994376729E-6</v>
      </c>
      <c r="W405" s="350">
        <f t="shared" si="348"/>
        <v>5.6565069081993137E-6</v>
      </c>
      <c r="X405" s="350">
        <f t="shared" si="372"/>
        <v>6.4979691070627246E-6</v>
      </c>
      <c r="Y405" s="360">
        <f t="shared" si="373"/>
        <v>60.069316022709216</v>
      </c>
      <c r="Z405" s="350">
        <f t="shared" si="374"/>
        <v>3.2421741818230605E-6</v>
      </c>
      <c r="AA405" s="350">
        <f t="shared" si="375"/>
        <v>5.6313327988196106E-6</v>
      </c>
      <c r="AB405" s="350">
        <f t="shared" si="376"/>
        <v>3.2421741818230605E-6</v>
      </c>
      <c r="AC405" s="350">
        <f t="shared" si="377"/>
        <v>5.6313327988196106E-6</v>
      </c>
      <c r="AD405" s="354">
        <f t="shared" si="349"/>
        <v>60.069316022709202</v>
      </c>
      <c r="AE405" s="354" t="str">
        <f t="shared" si="403"/>
        <v/>
      </c>
      <c r="AF405" s="354" t="str">
        <f t="shared" si="403"/>
        <v/>
      </c>
      <c r="AG405" s="354">
        <f t="shared" si="403"/>
        <v>60.069316022709202</v>
      </c>
      <c r="AH405" s="354" t="str">
        <f t="shared" si="403"/>
        <v/>
      </c>
      <c r="AI405" s="348">
        <f t="shared" si="401"/>
        <v>-0.76624301772701386</v>
      </c>
      <c r="AJ405" s="355">
        <f t="shared" si="378"/>
        <v>6.4979691070627246E-6</v>
      </c>
      <c r="AK405" s="359">
        <f t="shared" si="379"/>
        <v>372.74284651014818</v>
      </c>
      <c r="AL405" s="355">
        <f t="shared" si="380"/>
        <v>-2.5715348985181664E-2</v>
      </c>
      <c r="AM405" s="335">
        <f t="shared" si="381"/>
        <v>-24.876086202820431</v>
      </c>
      <c r="AN405" s="351">
        <f t="shared" si="351"/>
        <v>-3.6602826593603988</v>
      </c>
      <c r="AQ405" s="266">
        <f t="shared" si="352"/>
        <v>22.935104718807679</v>
      </c>
      <c r="AR405" s="283">
        <f t="shared" si="353"/>
        <v>7.8760503520761063</v>
      </c>
      <c r="BL405" s="258">
        <v>0.80957227945327759</v>
      </c>
      <c r="BM405" s="260">
        <v>20.834163665771484</v>
      </c>
      <c r="BN405">
        <v>1.0682240724563599</v>
      </c>
      <c r="BO405" s="258">
        <v>1.1895996332168579</v>
      </c>
      <c r="BP405" s="258">
        <v>59.625522613525391</v>
      </c>
      <c r="BQ405" s="260">
        <v>33.667221069335938</v>
      </c>
      <c r="BR405" s="258">
        <v>7.7233471870422363</v>
      </c>
      <c r="BT405" s="258">
        <v>25.921293258666992</v>
      </c>
      <c r="BU405" s="258">
        <v>40.588996887207031</v>
      </c>
      <c r="BV405" s="258">
        <v>3.1539788246154785</v>
      </c>
      <c r="BW405" s="258">
        <v>145.87625122070312</v>
      </c>
      <c r="BX405" s="258">
        <v>31.98291015625</v>
      </c>
      <c r="BY405" s="258">
        <v>34.994022369384766</v>
      </c>
      <c r="BZ405" s="258">
        <v>3.5540091991424561</v>
      </c>
      <c r="CA405" s="258">
        <v>322.88088989257812</v>
      </c>
      <c r="CC405" s="283">
        <f t="shared" si="354"/>
        <v>14.020233154296875</v>
      </c>
      <c r="CD405" s="283">
        <f t="shared" si="355"/>
        <v>83.009078979492187</v>
      </c>
      <c r="CF405" s="283">
        <f t="shared" si="382"/>
        <v>22.935104718807679</v>
      </c>
      <c r="CG405" s="272">
        <f t="shared" si="356"/>
        <v>22.878078290017161</v>
      </c>
      <c r="CH405" s="283">
        <f t="shared" si="383"/>
        <v>13.92848608010085</v>
      </c>
      <c r="CI405" s="272">
        <f t="shared" si="357"/>
        <v>87.652595276479815</v>
      </c>
      <c r="CJ405" s="283">
        <f t="shared" si="384"/>
        <v>0.16522124963320103</v>
      </c>
      <c r="CK405" s="283">
        <f t="shared" si="385"/>
        <v>13.738807823441366</v>
      </c>
      <c r="CL405" s="283">
        <f t="shared" si="386"/>
        <v>2.2908260680613592</v>
      </c>
      <c r="CM405" s="283">
        <f t="shared" si="387"/>
        <v>19.535344405849965</v>
      </c>
      <c r="CN405" s="283">
        <f t="shared" si="388"/>
        <v>2.2908260680613592</v>
      </c>
      <c r="CO405" s="283">
        <f t="shared" si="358"/>
        <v>246.2856084095024</v>
      </c>
      <c r="CP405" s="268">
        <f t="shared" si="359"/>
        <v>373</v>
      </c>
      <c r="CQ405" s="283">
        <f t="shared" si="389"/>
        <v>61.92856084095024</v>
      </c>
      <c r="CR405" s="283">
        <f t="shared" si="390"/>
        <v>25.875735458932393</v>
      </c>
      <c r="CS405" s="283">
        <f t="shared" si="391"/>
        <v>1.9922761662749895</v>
      </c>
      <c r="CT405" s="283">
        <f t="shared" si="392"/>
        <v>236.23114829351806</v>
      </c>
      <c r="CU405" s="283">
        <f t="shared" si="360"/>
        <v>10.054460115984341</v>
      </c>
      <c r="CV405" s="283">
        <f t="shared" si="393"/>
        <v>38.305446011598434</v>
      </c>
      <c r="CW405" s="283">
        <f t="shared" si="394"/>
        <v>13.89219427888151</v>
      </c>
      <c r="CX405" s="283">
        <f t="shared" si="395"/>
        <v>1.0048196860009206</v>
      </c>
      <c r="CZ405" s="283">
        <f t="shared" si="361"/>
        <v>12352</v>
      </c>
      <c r="DA405" s="283">
        <f t="shared" si="362"/>
        <v>1.0555733903145016E+22</v>
      </c>
      <c r="DB405" s="283">
        <f t="shared" si="363"/>
        <v>1.0874521563482473E+22</v>
      </c>
      <c r="DC405" s="286">
        <f t="shared" si="396"/>
        <v>8.5457690278052262E+17</v>
      </c>
      <c r="DD405" s="286">
        <f t="shared" si="364"/>
        <v>8.8038548927157325E+17</v>
      </c>
      <c r="DE405" s="282">
        <f t="shared" si="397"/>
        <v>5.1517027353273883E-5</v>
      </c>
      <c r="DF405" s="282">
        <f t="shared" si="365"/>
        <v>4.8770693678137272E-5</v>
      </c>
      <c r="DG405" s="283">
        <f t="shared" si="398"/>
        <v>43.431373143152904</v>
      </c>
      <c r="DH405" s="283">
        <f t="shared" si="399"/>
        <v>7.0940712353095723E-5</v>
      </c>
      <c r="DL405" s="258">
        <v>29.316854476928711</v>
      </c>
      <c r="DM405" s="258">
        <v>15.665928840637207</v>
      </c>
      <c r="DN405" s="258">
        <v>7712</v>
      </c>
      <c r="DO405" s="258">
        <v>1.7845767813863811E+22</v>
      </c>
      <c r="DP405" s="258">
        <v>8.5392434223847477E+21</v>
      </c>
    </row>
    <row r="406" spans="3:120" x14ac:dyDescent="0.25">
      <c r="C406" s="50">
        <f t="shared" si="366"/>
        <v>374</v>
      </c>
      <c r="D406" s="51">
        <v>5.7597684320955338</v>
      </c>
      <c r="E406" s="260">
        <f t="shared" si="367"/>
        <v>15.208100464697855</v>
      </c>
      <c r="F406" s="265">
        <f t="shared" si="368"/>
        <v>10.905404615230667</v>
      </c>
      <c r="G406" s="265">
        <f t="shared" si="369"/>
        <v>-1.7598489816429662E-2</v>
      </c>
      <c r="H406" s="50">
        <v>14.127656936645508</v>
      </c>
      <c r="I406" s="216">
        <v>87.078147888183594</v>
      </c>
      <c r="J406" s="50">
        <v>12736</v>
      </c>
      <c r="K406" s="46">
        <v>6</v>
      </c>
      <c r="L406" s="46">
        <v>1.0821486365017652E+22</v>
      </c>
      <c r="M406" s="46">
        <v>1.1439461721042525E+22</v>
      </c>
      <c r="N406" s="46">
        <v>199</v>
      </c>
      <c r="O406" s="46">
        <v>64</v>
      </c>
      <c r="P406" s="46">
        <v>0.2313984007812977</v>
      </c>
      <c r="Q406" s="46">
        <v>0.41689556247329551</v>
      </c>
      <c r="R406" s="46">
        <v>0.46946804561111322</v>
      </c>
      <c r="S406" s="51"/>
      <c r="T406" s="315">
        <f t="shared" si="370"/>
        <v>60.967480688948243</v>
      </c>
      <c r="U406" s="315">
        <f t="shared" si="400"/>
        <v>0.45024156834697493</v>
      </c>
      <c r="V406" s="350">
        <f t="shared" si="371"/>
        <v>3.0281407137418561E-6</v>
      </c>
      <c r="W406" s="350">
        <f t="shared" si="348"/>
        <v>5.4556056646945079E-6</v>
      </c>
      <c r="X406" s="350">
        <f t="shared" si="372"/>
        <v>6.2396529832089096E-6</v>
      </c>
      <c r="Y406" s="360">
        <f t="shared" si="373"/>
        <v>60.498012643337127</v>
      </c>
      <c r="Z406" s="350">
        <f t="shared" si="374"/>
        <v>3.0727405033715323E-6</v>
      </c>
      <c r="AA406" s="350">
        <f t="shared" si="375"/>
        <v>5.4306109370684906E-6</v>
      </c>
      <c r="AB406" s="350">
        <f t="shared" si="376"/>
        <v>3.0727405033715323E-6</v>
      </c>
      <c r="AC406" s="350">
        <f t="shared" si="377"/>
        <v>5.4306109370684906E-6</v>
      </c>
      <c r="AD406" s="354">
        <f t="shared" si="349"/>
        <v>60.498012643337127</v>
      </c>
      <c r="AE406" s="354" t="str">
        <f t="shared" si="403"/>
        <v/>
      </c>
      <c r="AF406" s="354" t="str">
        <f t="shared" si="403"/>
        <v/>
      </c>
      <c r="AG406" s="354">
        <f t="shared" si="403"/>
        <v>60.498012643337127</v>
      </c>
      <c r="AH406" s="354" t="str">
        <f t="shared" si="403"/>
        <v/>
      </c>
      <c r="AI406" s="348">
        <f t="shared" si="401"/>
        <v>0.42869662062792457</v>
      </c>
      <c r="AJ406" s="355">
        <f t="shared" si="378"/>
        <v>6.2396529832089096E-6</v>
      </c>
      <c r="AK406" s="359">
        <f t="shared" si="379"/>
        <v>387.30455152726222</v>
      </c>
      <c r="AL406" s="355">
        <f t="shared" si="380"/>
        <v>1.3304551527262221</v>
      </c>
      <c r="AM406" s="335">
        <f t="shared" si="381"/>
        <v>-25.228430304820417</v>
      </c>
      <c r="AN406" s="351">
        <f t="shared" si="351"/>
        <v>-4.0126267613603863</v>
      </c>
      <c r="AQ406" s="266">
        <f t="shared" si="352"/>
        <v>23.001402806874339</v>
      </c>
      <c r="AR406" s="283">
        <f t="shared" si="353"/>
        <v>11.607598192580923</v>
      </c>
      <c r="BL406" s="258">
        <v>1.1123737096786499</v>
      </c>
      <c r="BM406" s="260">
        <v>6.6242566108703613</v>
      </c>
      <c r="BN406">
        <v>2.3738729953765869</v>
      </c>
      <c r="BO406" s="258">
        <v>0.51733952760696411</v>
      </c>
      <c r="BP406" s="258">
        <v>55.690776824951172</v>
      </c>
      <c r="BQ406" s="260">
        <v>32.582485198974609</v>
      </c>
      <c r="BR406" s="258">
        <v>14.376083374023438</v>
      </c>
      <c r="BT406" s="258">
        <v>25.848051071166992</v>
      </c>
      <c r="BU406" s="258">
        <v>40.385543823242187</v>
      </c>
      <c r="BV406" s="258">
        <v>3.1460440158843994</v>
      </c>
      <c r="BW406" s="258">
        <v>142.41754150390625</v>
      </c>
      <c r="BX406" s="258">
        <v>31.830564498901367</v>
      </c>
      <c r="BY406" s="258">
        <v>35.299205780029297</v>
      </c>
      <c r="BZ406" s="258">
        <v>3.525444507598877</v>
      </c>
      <c r="CA406" s="258">
        <v>325.118896484375</v>
      </c>
      <c r="CC406" s="283">
        <f t="shared" si="354"/>
        <v>14.127656936645508</v>
      </c>
      <c r="CD406" s="283">
        <f t="shared" si="355"/>
        <v>87.078147888183594</v>
      </c>
      <c r="CF406" s="283">
        <f t="shared" si="382"/>
        <v>23.001402806874339</v>
      </c>
      <c r="CG406" s="272">
        <f t="shared" si="356"/>
        <v>22.849399586706081</v>
      </c>
      <c r="CH406" s="283">
        <f t="shared" si="383"/>
        <v>13.882573431359519</v>
      </c>
      <c r="CI406" s="272">
        <f t="shared" si="357"/>
        <v>87.884593774454942</v>
      </c>
      <c r="CJ406" s="283">
        <f t="shared" si="384"/>
        <v>0.16565855649933053</v>
      </c>
      <c r="CK406" s="283">
        <f t="shared" si="385"/>
        <v>13.692520612523415</v>
      </c>
      <c r="CL406" s="283">
        <f t="shared" si="386"/>
        <v>2.2892628404599291</v>
      </c>
      <c r="CM406" s="283">
        <f t="shared" si="387"/>
        <v>19.489057194932016</v>
      </c>
      <c r="CN406" s="283">
        <f t="shared" si="388"/>
        <v>2.2892628404599291</v>
      </c>
      <c r="CO406" s="283">
        <f t="shared" si="358"/>
        <v>246.32332717654606</v>
      </c>
      <c r="CP406" s="268">
        <f t="shared" si="359"/>
        <v>374</v>
      </c>
      <c r="CQ406" s="283">
        <f t="shared" si="389"/>
        <v>62.032332717654604</v>
      </c>
      <c r="CR406" s="283">
        <f t="shared" si="390"/>
        <v>25.855330021664166</v>
      </c>
      <c r="CS406" s="283">
        <f t="shared" si="391"/>
        <v>1.9988650509850305</v>
      </c>
      <c r="CT406" s="283">
        <f t="shared" si="392"/>
        <v>236.72271883691673</v>
      </c>
      <c r="CU406" s="283">
        <f t="shared" si="360"/>
        <v>9.600608339629332</v>
      </c>
      <c r="CV406" s="283">
        <f t="shared" si="393"/>
        <v>38.360060833962933</v>
      </c>
      <c r="CW406" s="283">
        <f t="shared" si="394"/>
        <v>13.846298084196698</v>
      </c>
      <c r="CX406" s="283">
        <f t="shared" si="395"/>
        <v>1.0029329193221557</v>
      </c>
      <c r="CZ406" s="283">
        <f t="shared" si="361"/>
        <v>12736</v>
      </c>
      <c r="DA406" s="283">
        <f t="shared" si="362"/>
        <v>1.0821486365017652E+22</v>
      </c>
      <c r="DB406" s="283">
        <f t="shared" si="363"/>
        <v>1.1439461721042525E+22</v>
      </c>
      <c r="DC406" s="286">
        <f t="shared" si="396"/>
        <v>8.4967700730352166E+17</v>
      </c>
      <c r="DD406" s="286">
        <f t="shared" si="364"/>
        <v>8.9819894166477107E+17</v>
      </c>
      <c r="DE406" s="282">
        <f t="shared" si="397"/>
        <v>5.1254913315570885E-5</v>
      </c>
      <c r="DF406" s="282">
        <f t="shared" si="365"/>
        <v>4.9723602970616509E-5</v>
      </c>
      <c r="DG406" s="283">
        <f t="shared" si="398"/>
        <v>44.131192471292557</v>
      </c>
      <c r="DH406" s="283">
        <f t="shared" si="399"/>
        <v>7.1410803323910236E-5</v>
      </c>
      <c r="DL406" s="258">
        <v>29.318807601928711</v>
      </c>
      <c r="DM406" s="258">
        <v>15.259021759033203</v>
      </c>
      <c r="DN406" s="258">
        <v>7712</v>
      </c>
      <c r="DO406" s="258">
        <v>1.7260074752556654E+22</v>
      </c>
      <c r="DP406" s="258">
        <v>8.5199316925089705E+21</v>
      </c>
    </row>
    <row r="407" spans="3:120" x14ac:dyDescent="0.25">
      <c r="C407" s="50">
        <f t="shared" si="366"/>
        <v>375</v>
      </c>
      <c r="D407" s="51">
        <v>5.9766223649182875</v>
      </c>
      <c r="E407" s="260">
        <f t="shared" si="367"/>
        <v>15.529116312881079</v>
      </c>
      <c r="F407" s="265">
        <f t="shared" si="368"/>
        <v>10.88785300586121</v>
      </c>
      <c r="G407" s="265">
        <f t="shared" si="369"/>
        <v>-1.7503601844482096E-2</v>
      </c>
      <c r="H407" s="50">
        <v>13.897672653198242</v>
      </c>
      <c r="I407" s="216">
        <v>82.500442504882813</v>
      </c>
      <c r="J407" s="50">
        <v>13888</v>
      </c>
      <c r="K407" s="46">
        <v>6</v>
      </c>
      <c r="L407" s="46">
        <v>1.1776119937384434E+22</v>
      </c>
      <c r="M407" s="46">
        <v>1.2107589927789568E+22</v>
      </c>
      <c r="N407" s="46">
        <v>217</v>
      </c>
      <c r="O407" s="46">
        <v>64</v>
      </c>
      <c r="P407" s="46">
        <v>0.26484770798998963</v>
      </c>
      <c r="Q407" s="46">
        <v>0.4674967954587072</v>
      </c>
      <c r="R407" s="46">
        <v>0.51953490990189677</v>
      </c>
      <c r="S407" s="51"/>
      <c r="T407" s="315">
        <f t="shared" si="370"/>
        <v>60.467446917224933</v>
      </c>
      <c r="U407" s="315">
        <f t="shared" si="400"/>
        <v>-0.50003377172330943</v>
      </c>
      <c r="V407" s="350">
        <f t="shared" si="371"/>
        <v>3.1783759119382397E-6</v>
      </c>
      <c r="W407" s="350">
        <f t="shared" si="348"/>
        <v>5.6103206060232721E-6</v>
      </c>
      <c r="X407" s="350">
        <f t="shared" si="372"/>
        <v>6.4480827181386698E-6</v>
      </c>
      <c r="Y407" s="360">
        <f t="shared" si="373"/>
        <v>59.947912007323033</v>
      </c>
      <c r="Z407" s="350">
        <f t="shared" si="374"/>
        <v>3.2291166643599835E-6</v>
      </c>
      <c r="AA407" s="350">
        <f t="shared" si="375"/>
        <v>5.5812701339310961E-6</v>
      </c>
      <c r="AB407" s="350">
        <f t="shared" si="376"/>
        <v>3.2291166643599835E-6</v>
      </c>
      <c r="AC407" s="350">
        <f t="shared" si="377"/>
        <v>5.5812701339310961E-6</v>
      </c>
      <c r="AD407" s="354">
        <f t="shared" si="349"/>
        <v>59.94791200732304</v>
      </c>
      <c r="AE407" s="354" t="str">
        <f t="shared" si="403"/>
        <v/>
      </c>
      <c r="AF407" s="354" t="str">
        <f t="shared" si="403"/>
        <v/>
      </c>
      <c r="AG407" s="354">
        <f t="shared" si="403"/>
        <v>59.94791200732304</v>
      </c>
      <c r="AH407" s="354" t="str">
        <f t="shared" si="403"/>
        <v/>
      </c>
      <c r="AI407" s="348">
        <f t="shared" si="401"/>
        <v>-0.55010063601408632</v>
      </c>
      <c r="AJ407" s="355">
        <f t="shared" si="378"/>
        <v>6.4480827181386698E-6</v>
      </c>
      <c r="AK407" s="359">
        <f t="shared" si="379"/>
        <v>368.61906905336059</v>
      </c>
      <c r="AL407" s="355">
        <f t="shared" si="380"/>
        <v>-0.63809309466394093</v>
      </c>
      <c r="AM407" s="335">
        <f t="shared" si="381"/>
        <v>-24.943027046128627</v>
      </c>
      <c r="AN407" s="351">
        <f t="shared" si="351"/>
        <v>-3.7272235026685911</v>
      </c>
      <c r="AQ407" s="266">
        <f t="shared" si="352"/>
        <v>22.85884156119597</v>
      </c>
      <c r="AR407" s="283">
        <f t="shared" si="353"/>
        <v>6.6923717410935808</v>
      </c>
      <c r="BL407" s="258">
        <v>0.25085854530334473</v>
      </c>
      <c r="BM407" s="260">
        <v>19.171686172485352</v>
      </c>
      <c r="BN407">
        <v>3.4663546085357666</v>
      </c>
      <c r="BO407" s="258">
        <v>1.3022855520248413</v>
      </c>
      <c r="BP407" s="258">
        <v>51.247734069824219</v>
      </c>
      <c r="BQ407" s="260">
        <v>29.707101821899414</v>
      </c>
      <c r="BR407" s="258">
        <v>13.206864356994629</v>
      </c>
      <c r="BT407" s="258">
        <v>25.702541351318359</v>
      </c>
      <c r="BU407" s="258">
        <v>41.199359893798828</v>
      </c>
      <c r="BV407" s="258">
        <v>3.1487298011779785</v>
      </c>
      <c r="BW407" s="258">
        <v>146.18142700195312</v>
      </c>
      <c r="BX407" s="258">
        <v>31.855955123901367</v>
      </c>
      <c r="BY407" s="258">
        <v>35.502658843994141</v>
      </c>
      <c r="BZ407" s="258">
        <v>3.5479056835174561</v>
      </c>
      <c r="CA407" s="258">
        <v>326.84823608398437</v>
      </c>
      <c r="CC407" s="283">
        <f t="shared" si="354"/>
        <v>13.897672653198242</v>
      </c>
      <c r="CD407" s="283">
        <f t="shared" si="355"/>
        <v>82.500442504882813</v>
      </c>
      <c r="CF407" s="283">
        <f t="shared" si="382"/>
        <v>22.85884156119597</v>
      </c>
      <c r="CG407" s="272">
        <f t="shared" si="356"/>
        <v>22.820816175204488</v>
      </c>
      <c r="CH407" s="283">
        <f t="shared" si="383"/>
        <v>13.83696392784474</v>
      </c>
      <c r="CI407" s="272">
        <f t="shared" si="357"/>
        <v>88.115622993376547</v>
      </c>
      <c r="CJ407" s="283">
        <f t="shared" si="384"/>
        <v>0.16609403631748776</v>
      </c>
      <c r="CK407" s="283">
        <f t="shared" si="385"/>
        <v>13.646540557861426</v>
      </c>
      <c r="CL407" s="283">
        <f t="shared" si="386"/>
        <v>2.2876847560622773</v>
      </c>
      <c r="CM407" s="283">
        <f t="shared" si="387"/>
        <v>19.443077140270027</v>
      </c>
      <c r="CN407" s="283">
        <f t="shared" si="388"/>
        <v>2.2876847560622773</v>
      </c>
      <c r="CO407" s="283">
        <f t="shared" si="358"/>
        <v>246.35221383807561</v>
      </c>
      <c r="CP407" s="268">
        <f t="shared" si="359"/>
        <v>375</v>
      </c>
      <c r="CQ407" s="283">
        <f t="shared" si="389"/>
        <v>62.135221383807561</v>
      </c>
      <c r="CR407" s="283">
        <f t="shared" si="390"/>
        <v>25.835011442741976</v>
      </c>
      <c r="CS407" s="283">
        <f t="shared" si="391"/>
        <v>2.005453724847583</v>
      </c>
      <c r="CT407" s="283">
        <f t="shared" si="392"/>
        <v>237.20969201159306</v>
      </c>
      <c r="CU407" s="283">
        <f t="shared" si="360"/>
        <v>9.1425218264825503</v>
      </c>
      <c r="CV407" s="283">
        <f t="shared" si="393"/>
        <v>38.414252182648255</v>
      </c>
      <c r="CW407" s="283">
        <f t="shared" si="394"/>
        <v>13.800705575616202</v>
      </c>
      <c r="CX407" s="283">
        <f t="shared" si="395"/>
        <v>1.0010476290528969</v>
      </c>
      <c r="CZ407" s="283">
        <f t="shared" si="361"/>
        <v>13888</v>
      </c>
      <c r="DA407" s="283">
        <f t="shared" si="362"/>
        <v>1.1776119937384434E+22</v>
      </c>
      <c r="DB407" s="283">
        <f t="shared" si="363"/>
        <v>1.2107589927789568E+22</v>
      </c>
      <c r="DC407" s="286">
        <f t="shared" si="396"/>
        <v>8.479349033254921E+17</v>
      </c>
      <c r="DD407" s="286">
        <f t="shared" si="364"/>
        <v>8.7180227014613824E+17</v>
      </c>
      <c r="DE407" s="282">
        <f t="shared" si="397"/>
        <v>5.116172155057853E-5</v>
      </c>
      <c r="DF407" s="282">
        <f t="shared" si="365"/>
        <v>4.8311544655057626E-5</v>
      </c>
      <c r="DG407" s="283">
        <f t="shared" si="398"/>
        <v>43.358770694338851</v>
      </c>
      <c r="DH407" s="283">
        <f t="shared" si="399"/>
        <v>7.0367088180317349E-5</v>
      </c>
      <c r="DL407" s="258">
        <v>29.260211944580078</v>
      </c>
      <c r="DM407" s="258">
        <v>15.157295227050781</v>
      </c>
      <c r="DN407" s="258">
        <v>7456</v>
      </c>
      <c r="DO407" s="258">
        <v>1.7231251275130121E+22</v>
      </c>
      <c r="DP407" s="258">
        <v>8.2207439968215551E+21</v>
      </c>
    </row>
    <row r="408" spans="3:120" x14ac:dyDescent="0.25">
      <c r="C408" s="50">
        <f t="shared" si="366"/>
        <v>376</v>
      </c>
      <c r="D408" s="51">
        <v>6.2562154447329092</v>
      </c>
      <c r="E408" s="260">
        <f t="shared" si="367"/>
        <v>15.926233921392512</v>
      </c>
      <c r="F408" s="265">
        <f t="shared" si="368"/>
        <v>10.870399671469386</v>
      </c>
      <c r="G408" s="265">
        <f t="shared" si="369"/>
        <v>-1.7401934138507123E-2</v>
      </c>
      <c r="H408" s="50">
        <v>13.945036888122559</v>
      </c>
      <c r="I408" s="216">
        <v>85.2470703125</v>
      </c>
      <c r="J408" s="50">
        <v>12160</v>
      </c>
      <c r="K408" s="46">
        <v>6</v>
      </c>
      <c r="L408" s="46">
        <v>1.0287675563078255E+22</v>
      </c>
      <c r="M408" s="46">
        <v>1.0693510125243844E+22</v>
      </c>
      <c r="N408" s="46">
        <v>190</v>
      </c>
      <c r="O408" s="46">
        <v>64</v>
      </c>
      <c r="P408" s="46">
        <v>0.23017762314594398</v>
      </c>
      <c r="Q408" s="46">
        <v>0.42708905572849903</v>
      </c>
      <c r="R408" s="46">
        <v>0.43624012535336754</v>
      </c>
      <c r="S408" s="51"/>
      <c r="T408" s="315">
        <f t="shared" si="370"/>
        <v>61.677762833659152</v>
      </c>
      <c r="U408" s="315">
        <f t="shared" si="400"/>
        <v>1.2103159164342188</v>
      </c>
      <c r="V408" s="350">
        <f t="shared" si="371"/>
        <v>3.1548468084696271E-6</v>
      </c>
      <c r="W408" s="350">
        <f t="shared" si="348"/>
        <v>5.8537425401384189E-6</v>
      </c>
      <c r="X408" s="350">
        <f t="shared" si="372"/>
        <v>6.6497639139398907E-6</v>
      </c>
      <c r="Y408" s="360">
        <f t="shared" si="373"/>
        <v>61.241522708305787</v>
      </c>
      <c r="Z408" s="350">
        <f t="shared" si="374"/>
        <v>3.1993243146762024E-6</v>
      </c>
      <c r="AA408" s="350">
        <f t="shared" si="375"/>
        <v>5.8295526449856183E-6</v>
      </c>
      <c r="AB408" s="350">
        <f t="shared" si="376"/>
        <v>3.1993243146762024E-6</v>
      </c>
      <c r="AC408" s="350">
        <f t="shared" si="377"/>
        <v>5.8295526449856183E-6</v>
      </c>
      <c r="AD408" s="354">
        <f t="shared" si="349"/>
        <v>61.241522708305787</v>
      </c>
      <c r="AE408" s="354" t="str">
        <f t="shared" si="403"/>
        <v/>
      </c>
      <c r="AF408" s="354" t="str">
        <f t="shared" si="403"/>
        <v/>
      </c>
      <c r="AG408" s="354">
        <f t="shared" si="403"/>
        <v>61.241522708305787</v>
      </c>
      <c r="AH408" s="354" t="str">
        <f t="shared" si="403"/>
        <v/>
      </c>
      <c r="AI408" s="348">
        <f t="shared" si="401"/>
        <v>1.2936107009827467</v>
      </c>
      <c r="AJ408" s="355">
        <f t="shared" si="378"/>
        <v>6.6497639139398907E-6</v>
      </c>
      <c r="AK408" s="359">
        <f t="shared" si="379"/>
        <v>412.55964737446197</v>
      </c>
      <c r="AL408" s="355">
        <f t="shared" si="380"/>
        <v>3.6559647374461974</v>
      </c>
      <c r="AM408" s="335">
        <f t="shared" si="381"/>
        <v>-24.675514511190354</v>
      </c>
      <c r="AN408" s="351">
        <f t="shared" si="351"/>
        <v>-3.4597109677303206</v>
      </c>
      <c r="AQ408" s="266">
        <f t="shared" si="352"/>
        <v>22.888393348429879</v>
      </c>
      <c r="AR408" s="283">
        <f t="shared" si="353"/>
        <v>9.1014784805241788</v>
      </c>
      <c r="BL408" s="258">
        <v>0.79758620262145996</v>
      </c>
      <c r="BM408" s="260">
        <v>18.596624374389648</v>
      </c>
      <c r="BN408">
        <v>0.74991220235824585</v>
      </c>
      <c r="BO408" s="258">
        <v>0.88656842708587646</v>
      </c>
      <c r="BP408" s="258">
        <v>40.856300354003906</v>
      </c>
      <c r="BQ408" s="260">
        <v>38.899120330810547</v>
      </c>
      <c r="BR408" s="258">
        <v>5.6080641746520996</v>
      </c>
      <c r="BT408" s="258">
        <v>25.649805068969727</v>
      </c>
      <c r="BU408" s="258">
        <v>41.707992553710938</v>
      </c>
      <c r="BV408" s="258">
        <v>3.083298921585083</v>
      </c>
      <c r="BW408" s="258">
        <v>144.045166015625</v>
      </c>
      <c r="BX408" s="258">
        <v>31.775875091552734</v>
      </c>
      <c r="BY408" s="258">
        <v>34.383663177490234</v>
      </c>
      <c r="BZ408" s="258">
        <v>3.533501148223877</v>
      </c>
      <c r="CA408" s="258">
        <v>326.034423828125</v>
      </c>
      <c r="CC408" s="283">
        <f t="shared" si="354"/>
        <v>13.945036888122559</v>
      </c>
      <c r="CD408" s="283">
        <f t="shared" si="355"/>
        <v>85.2470703125</v>
      </c>
      <c r="CF408" s="283">
        <f t="shared" si="382"/>
        <v>22.888393348429879</v>
      </c>
      <c r="CG408" s="272">
        <f t="shared" si="356"/>
        <v>22.792336207068995</v>
      </c>
      <c r="CH408" s="283">
        <f t="shared" si="383"/>
        <v>13.791668517731315</v>
      </c>
      <c r="CI408" s="272">
        <f t="shared" si="357"/>
        <v>88.345689577968699</v>
      </c>
      <c r="CJ408" s="283">
        <f t="shared" si="384"/>
        <v>0.16652770161268249</v>
      </c>
      <c r="CK408" s="283">
        <f t="shared" si="385"/>
        <v>13.60087837928249</v>
      </c>
      <c r="CL408" s="283">
        <f t="shared" si="386"/>
        <v>2.286094445762735</v>
      </c>
      <c r="CM408" s="283">
        <f t="shared" si="387"/>
        <v>19.397414961691091</v>
      </c>
      <c r="CN408" s="283">
        <f t="shared" si="388"/>
        <v>2.286094445762735</v>
      </c>
      <c r="CO408" s="283">
        <f t="shared" si="358"/>
        <v>246.37252706871527</v>
      </c>
      <c r="CP408" s="268">
        <f t="shared" si="359"/>
        <v>376</v>
      </c>
      <c r="CQ408" s="283">
        <f t="shared" si="389"/>
        <v>62.237252706871523</v>
      </c>
      <c r="CR408" s="283">
        <f t="shared" si="390"/>
        <v>25.81478530600938</v>
      </c>
      <c r="CS408" s="283">
        <f t="shared" si="391"/>
        <v>2.0120401540975088</v>
      </c>
      <c r="CT408" s="283">
        <f t="shared" si="392"/>
        <v>237.69220069910097</v>
      </c>
      <c r="CU408" s="283">
        <f t="shared" si="360"/>
        <v>8.6803263696142494</v>
      </c>
      <c r="CV408" s="283">
        <f t="shared" si="393"/>
        <v>38.468032636961425</v>
      </c>
      <c r="CW408" s="283">
        <f t="shared" si="394"/>
        <v>13.755427639048749</v>
      </c>
      <c r="CX408" s="283">
        <f t="shared" si="395"/>
        <v>0.99916513643883376</v>
      </c>
      <c r="CZ408" s="283">
        <f t="shared" si="361"/>
        <v>12160</v>
      </c>
      <c r="DA408" s="283">
        <f t="shared" si="362"/>
        <v>1.0287675563078255E+22</v>
      </c>
      <c r="DB408" s="283">
        <f t="shared" si="363"/>
        <v>1.0693510125243844E+22</v>
      </c>
      <c r="DC408" s="286">
        <f t="shared" si="396"/>
        <v>8.4602595091104077E+17</v>
      </c>
      <c r="DD408" s="286">
        <f t="shared" si="364"/>
        <v>8.7940050372071091E+17</v>
      </c>
      <c r="DE408" s="282">
        <f t="shared" si="397"/>
        <v>5.1059604428390246E-5</v>
      </c>
      <c r="DF408" s="282">
        <f t="shared" si="365"/>
        <v>4.8718003056260238E-5</v>
      </c>
      <c r="DG408" s="283">
        <f t="shared" si="398"/>
        <v>43.655617659177786</v>
      </c>
      <c r="DH408" s="283">
        <f t="shared" si="399"/>
        <v>7.0572849072242163E-5</v>
      </c>
      <c r="DL408" s="258">
        <v>29.019973754882813</v>
      </c>
      <c r="DM408" s="258">
        <v>15.564202308654785</v>
      </c>
      <c r="DN408" s="258">
        <v>7712</v>
      </c>
      <c r="DO408" s="258">
        <v>1.7669368132013428E+22</v>
      </c>
      <c r="DP408" s="258">
        <v>8.4487377032654336E+21</v>
      </c>
    </row>
    <row r="409" spans="3:120" x14ac:dyDescent="0.25">
      <c r="C409" s="50">
        <f t="shared" si="366"/>
        <v>377</v>
      </c>
      <c r="D409" s="51">
        <v>1.9109559160319394</v>
      </c>
      <c r="E409" s="260">
        <f t="shared" si="367"/>
        <v>5.625013368050535</v>
      </c>
      <c r="F409" s="265">
        <f t="shared" si="368"/>
        <v>10.853051408709382</v>
      </c>
      <c r="G409" s="265">
        <f t="shared" si="369"/>
        <v>-1.7293453106712507E-2</v>
      </c>
      <c r="H409" s="50">
        <v>13.951384544372559</v>
      </c>
      <c r="I409" s="216">
        <v>86.772972106933594</v>
      </c>
      <c r="J409" s="50">
        <v>13184</v>
      </c>
      <c r="K409" s="46">
        <v>6</v>
      </c>
      <c r="L409" s="46">
        <v>1.1128744634384497E+22</v>
      </c>
      <c r="M409" s="46">
        <v>1.1630273141606177E+22</v>
      </c>
      <c r="N409" s="46">
        <v>206</v>
      </c>
      <c r="O409" s="46">
        <v>64</v>
      </c>
      <c r="P409" s="46">
        <v>0.24867240432155283</v>
      </c>
      <c r="Q409" s="46">
        <v>0.44735396447537079</v>
      </c>
      <c r="R409" s="46">
        <v>0.49153510017955038</v>
      </c>
      <c r="S409" s="51"/>
      <c r="T409" s="315">
        <f t="shared" si="370"/>
        <v>60.93145871328408</v>
      </c>
      <c r="U409" s="315">
        <f t="shared" si="400"/>
        <v>-0.74630412037507199</v>
      </c>
      <c r="V409" s="350">
        <f t="shared" si="371"/>
        <v>3.1436135255050668E-6</v>
      </c>
      <c r="W409" s="350">
        <f t="shared" si="348"/>
        <v>5.6552635072230328E-6</v>
      </c>
      <c r="X409" s="350">
        <f t="shared" si="372"/>
        <v>6.4702636216669688E-6</v>
      </c>
      <c r="Y409" s="360">
        <f t="shared" si="373"/>
        <v>60.439923613104533</v>
      </c>
      <c r="Z409" s="350">
        <f t="shared" si="374"/>
        <v>3.1920132232561291E-6</v>
      </c>
      <c r="AA409" s="350">
        <f t="shared" si="375"/>
        <v>5.628086967738236E-6</v>
      </c>
      <c r="AB409" s="350">
        <f t="shared" si="376"/>
        <v>3.1920132232561291E-6</v>
      </c>
      <c r="AC409" s="350">
        <f t="shared" si="377"/>
        <v>5.628086967738236E-6</v>
      </c>
      <c r="AD409" s="354">
        <f t="shared" si="349"/>
        <v>60.439923613104547</v>
      </c>
      <c r="AE409" s="354" t="str">
        <f t="shared" si="403"/>
        <v/>
      </c>
      <c r="AF409" s="354" t="str">
        <f t="shared" si="403"/>
        <v/>
      </c>
      <c r="AG409" s="354">
        <f t="shared" si="403"/>
        <v>60.439923613104547</v>
      </c>
      <c r="AH409" s="354" t="str">
        <f t="shared" si="403"/>
        <v/>
      </c>
      <c r="AI409" s="348">
        <f t="shared" si="401"/>
        <v>-0.80159909520124017</v>
      </c>
      <c r="AJ409" s="355">
        <f t="shared" si="378"/>
        <v>6.4702636216669688E-6</v>
      </c>
      <c r="AK409" s="359">
        <f t="shared" si="379"/>
        <v>385.33141882157838</v>
      </c>
      <c r="AL409" s="355">
        <f t="shared" si="380"/>
        <v>0.83314188215783813</v>
      </c>
      <c r="AM409" s="335">
        <f t="shared" si="381"/>
        <v>-24.913199533476337</v>
      </c>
      <c r="AN409" s="351">
        <f t="shared" si="351"/>
        <v>-3.697395990016302</v>
      </c>
      <c r="AQ409" s="266">
        <f t="shared" si="352"/>
        <v>22.892346188240023</v>
      </c>
      <c r="AR409" s="283">
        <f t="shared" si="353"/>
        <v>10.289859206771212</v>
      </c>
      <c r="BL409" s="258">
        <v>0.81144070625305176</v>
      </c>
      <c r="BM409" s="260">
        <v>4.3891396522521973</v>
      </c>
      <c r="BN409">
        <v>3.1966066360473633</v>
      </c>
      <c r="BO409" s="258">
        <v>0.90647560358047485</v>
      </c>
      <c r="BP409" s="258">
        <v>129.982421875</v>
      </c>
      <c r="BQ409" s="260">
        <v>27.224849700927734</v>
      </c>
      <c r="BR409" s="258">
        <v>12.0010986328125</v>
      </c>
      <c r="BT409" s="258">
        <v>25.628320693969727</v>
      </c>
      <c r="BU409" s="258">
        <v>40.182090759277344</v>
      </c>
      <c r="BV409" s="258">
        <v>3.1146714687347412</v>
      </c>
      <c r="BW409" s="258">
        <v>146.89352416992187</v>
      </c>
      <c r="BX409" s="258">
        <v>31.742671966552734</v>
      </c>
      <c r="BY409" s="258">
        <v>34.587116241455078</v>
      </c>
      <c r="BZ409" s="258">
        <v>3.5139696598052979</v>
      </c>
      <c r="CA409" s="258">
        <v>328.57760620117187</v>
      </c>
      <c r="CC409" s="283">
        <f t="shared" si="354"/>
        <v>13.951384544372559</v>
      </c>
      <c r="CD409" s="283">
        <f t="shared" si="355"/>
        <v>86.772972106933594</v>
      </c>
      <c r="CF409" s="283">
        <f t="shared" si="382"/>
        <v>22.892346188240023</v>
      </c>
      <c r="CG409" s="272">
        <f t="shared" si="356"/>
        <v>22.763967879639953</v>
      </c>
      <c r="CH409" s="283">
        <f t="shared" si="383"/>
        <v>13.746698069203818</v>
      </c>
      <c r="CI409" s="272">
        <f t="shared" si="357"/>
        <v>88.574800168497632</v>
      </c>
      <c r="CJ409" s="283">
        <f t="shared" si="384"/>
        <v>0.16695956490152167</v>
      </c>
      <c r="CK409" s="283">
        <f t="shared" si="385"/>
        <v>13.555544714336586</v>
      </c>
      <c r="CL409" s="283">
        <f t="shared" si="386"/>
        <v>2.2844945400401859</v>
      </c>
      <c r="CM409" s="283">
        <f t="shared" si="387"/>
        <v>19.352081296745183</v>
      </c>
      <c r="CN409" s="283">
        <f t="shared" si="388"/>
        <v>2.2844945400401859</v>
      </c>
      <c r="CO409" s="283">
        <f t="shared" si="358"/>
        <v>246.38452901308051</v>
      </c>
      <c r="CP409" s="268">
        <f t="shared" si="359"/>
        <v>377</v>
      </c>
      <c r="CQ409" s="283">
        <f t="shared" si="389"/>
        <v>62.338452901308052</v>
      </c>
      <c r="CR409" s="283">
        <f t="shared" si="390"/>
        <v>25.794657205482526</v>
      </c>
      <c r="CS409" s="283">
        <f t="shared" si="391"/>
        <v>2.0186222691428521</v>
      </c>
      <c r="CT409" s="283">
        <f t="shared" si="392"/>
        <v>238.17037892169401</v>
      </c>
      <c r="CU409" s="283">
        <f t="shared" si="360"/>
        <v>8.2141500913865002</v>
      </c>
      <c r="CV409" s="283">
        <f t="shared" si="393"/>
        <v>38.52141500913865</v>
      </c>
      <c r="CW409" s="283">
        <f t="shared" si="394"/>
        <v>13.710475080060339</v>
      </c>
      <c r="CX409" s="283">
        <f t="shared" si="395"/>
        <v>0.99728676161693686</v>
      </c>
      <c r="CZ409" s="283">
        <f t="shared" si="361"/>
        <v>13184</v>
      </c>
      <c r="DA409" s="283">
        <f t="shared" si="362"/>
        <v>1.1128744634384497E+22</v>
      </c>
      <c r="DB409" s="283">
        <f t="shared" si="363"/>
        <v>1.1630273141606177E+22</v>
      </c>
      <c r="DC409" s="286">
        <f t="shared" si="396"/>
        <v>8.4410987821484352E+17</v>
      </c>
      <c r="DD409" s="286">
        <f t="shared" si="364"/>
        <v>8.8215057202716749E+17</v>
      </c>
      <c r="DE409" s="282">
        <f t="shared" si="397"/>
        <v>5.0957106415261172E-5</v>
      </c>
      <c r="DF409" s="282">
        <f t="shared" si="365"/>
        <v>4.8865114665303295E-5</v>
      </c>
      <c r="DG409" s="283">
        <f t="shared" si="398"/>
        <v>43.79941807137984</v>
      </c>
      <c r="DH409" s="283">
        <f t="shared" si="399"/>
        <v>7.0600468309137232E-5</v>
      </c>
      <c r="DL409" s="258">
        <v>28.997512817382813</v>
      </c>
      <c r="DM409" s="258">
        <v>15.665928840637207</v>
      </c>
      <c r="DN409" s="258">
        <v>7712</v>
      </c>
      <c r="DO409" s="258">
        <v>1.7652074045557508E+22</v>
      </c>
      <c r="DP409" s="258">
        <v>8.4470082946198416E+21</v>
      </c>
    </row>
    <row r="410" spans="3:120" x14ac:dyDescent="0.25">
      <c r="C410" s="50">
        <f t="shared" si="366"/>
        <v>378</v>
      </c>
      <c r="D410" s="51">
        <v>2.0968289048746462</v>
      </c>
      <c r="E410" s="260">
        <f t="shared" si="367"/>
        <v>6.4312598949501556</v>
      </c>
      <c r="F410" s="265">
        <f t="shared" si="368"/>
        <v>10.835815047079945</v>
      </c>
      <c r="G410" s="265">
        <f t="shared" si="369"/>
        <v>-1.7178126653713453E-2</v>
      </c>
      <c r="H410" s="50">
        <v>13.898649215698242</v>
      </c>
      <c r="I410" s="216">
        <v>87.383331298828125</v>
      </c>
      <c r="J410" s="50">
        <v>12480</v>
      </c>
      <c r="K410" s="46">
        <v>6</v>
      </c>
      <c r="L410" s="46">
        <v>1.0478486983641907E+22</v>
      </c>
      <c r="M410" s="46">
        <v>1.0982321369057709E+22</v>
      </c>
      <c r="N410" s="46">
        <v>195</v>
      </c>
      <c r="O410" s="46">
        <v>64</v>
      </c>
      <c r="P410" s="46">
        <v>0.23377891717023744</v>
      </c>
      <c r="Q410" s="46">
        <v>0.42190075077824574</v>
      </c>
      <c r="R410" s="46">
        <v>0.45537452451815252</v>
      </c>
      <c r="S410" s="51"/>
      <c r="T410" s="315">
        <f t="shared" si="370"/>
        <v>61.00877772019998</v>
      </c>
      <c r="U410" s="315">
        <f t="shared" si="400"/>
        <v>7.731900691589999E-2</v>
      </c>
      <c r="V410" s="350">
        <f t="shared" si="371"/>
        <v>3.1220475049444103E-6</v>
      </c>
      <c r="W410" s="350">
        <f t="shared" si="348"/>
        <v>5.6343583170171712E-6</v>
      </c>
      <c r="X410" s="350">
        <f t="shared" si="372"/>
        <v>6.4415195620032226E-6</v>
      </c>
      <c r="Y410" s="360">
        <f t="shared" si="373"/>
        <v>60.553403195681824</v>
      </c>
      <c r="Z410" s="350">
        <f t="shared" si="374"/>
        <v>3.1667290956817716E-6</v>
      </c>
      <c r="AA410" s="350">
        <f t="shared" si="375"/>
        <v>5.6093672639819818E-6</v>
      </c>
      <c r="AB410" s="350">
        <f t="shared" si="376"/>
        <v>3.1667290956817716E-6</v>
      </c>
      <c r="AC410" s="350">
        <f t="shared" si="377"/>
        <v>5.6093672639819818E-6</v>
      </c>
      <c r="AD410" s="354">
        <f t="shared" si="349"/>
        <v>60.553403195681831</v>
      </c>
      <c r="AE410" s="354" t="str">
        <f t="shared" si="403"/>
        <v/>
      </c>
      <c r="AF410" s="354" t="str">
        <f t="shared" si="403"/>
        <v/>
      </c>
      <c r="AG410" s="354">
        <f t="shared" si="403"/>
        <v>60.553403195681831</v>
      </c>
      <c r="AH410" s="354" t="str">
        <f t="shared" si="403"/>
        <v/>
      </c>
      <c r="AI410" s="348">
        <f t="shared" si="401"/>
        <v>0.11347958257728408</v>
      </c>
      <c r="AJ410" s="355">
        <f t="shared" si="378"/>
        <v>6.4415195620032226E-6</v>
      </c>
      <c r="AK410" s="359">
        <f t="shared" si="379"/>
        <v>389.18602398393136</v>
      </c>
      <c r="AL410" s="355">
        <f t="shared" si="380"/>
        <v>1.1186023983931364</v>
      </c>
      <c r="AM410" s="335">
        <f t="shared" si="381"/>
        <v>-24.951872447803179</v>
      </c>
      <c r="AN410" s="351">
        <f t="shared" si="351"/>
        <v>-3.7360689043431434</v>
      </c>
      <c r="AQ410" s="266">
        <f t="shared" si="352"/>
        <v>22.859451880370081</v>
      </c>
      <c r="AR410" s="283">
        <f t="shared" si="353"/>
        <v>10.562697330479182</v>
      </c>
      <c r="BL410" s="258">
        <v>0.88282215595245361</v>
      </c>
      <c r="BM410" s="260">
        <v>11.768359184265137</v>
      </c>
      <c r="BN410">
        <v>0.48005717992782593</v>
      </c>
      <c r="BO410" s="258">
        <v>0.45094102621078491</v>
      </c>
      <c r="BP410" s="258">
        <v>124.73760223388672</v>
      </c>
      <c r="BQ410" s="260">
        <v>26.106571197509766</v>
      </c>
      <c r="BR410" s="258">
        <v>4.4379868507385254</v>
      </c>
      <c r="BT410" s="258">
        <v>25.526756286621094</v>
      </c>
      <c r="BU410" s="258">
        <v>39.673458099365234</v>
      </c>
      <c r="BV410" s="258">
        <v>3.1022202968597412</v>
      </c>
      <c r="BW410" s="258">
        <v>146.89352416992187</v>
      </c>
      <c r="BX410" s="258">
        <v>31.703609466552734</v>
      </c>
      <c r="BY410" s="258">
        <v>34.078483581542969</v>
      </c>
      <c r="BZ410" s="258">
        <v>3.531059741973877</v>
      </c>
      <c r="CA410" s="258">
        <v>323.0843505859375</v>
      </c>
      <c r="CC410" s="283">
        <f t="shared" si="354"/>
        <v>13.898649215698242</v>
      </c>
      <c r="CD410" s="283">
        <f t="shared" si="355"/>
        <v>87.383331298828125</v>
      </c>
      <c r="CF410" s="283">
        <f t="shared" si="382"/>
        <v>22.859451880370081</v>
      </c>
      <c r="CG410" s="272">
        <f t="shared" si="356"/>
        <v>22.735719434402114</v>
      </c>
      <c r="CH410" s="283">
        <f t="shared" si="383"/>
        <v>13.702063369522786</v>
      </c>
      <c r="CI410" s="272">
        <f t="shared" si="357"/>
        <v>88.802961400050464</v>
      </c>
      <c r="CJ410" s="283">
        <f t="shared" si="384"/>
        <v>0.16738963869084991</v>
      </c>
      <c r="CK410" s="283">
        <f t="shared" si="385"/>
        <v>13.51055011743107</v>
      </c>
      <c r="CL410" s="283">
        <f t="shared" si="386"/>
        <v>2.2828876684588408</v>
      </c>
      <c r="CM410" s="283">
        <f t="shared" si="387"/>
        <v>19.307086699839669</v>
      </c>
      <c r="CN410" s="283">
        <f t="shared" si="388"/>
        <v>2.2828876684588408</v>
      </c>
      <c r="CO410" s="283">
        <f t="shared" si="358"/>
        <v>246.38848524408752</v>
      </c>
      <c r="CP410" s="268">
        <f t="shared" si="359"/>
        <v>378</v>
      </c>
      <c r="CQ410" s="283">
        <f t="shared" si="389"/>
        <v>62.438848524408748</v>
      </c>
      <c r="CR410" s="283">
        <f t="shared" si="390"/>
        <v>25.774632744181041</v>
      </c>
      <c r="CS410" s="283">
        <f t="shared" si="391"/>
        <v>2.0251979648116549</v>
      </c>
      <c r="CT410" s="283">
        <f t="shared" si="392"/>
        <v>238.64436182437214</v>
      </c>
      <c r="CU410" s="283">
        <f t="shared" si="360"/>
        <v>7.744123419715379</v>
      </c>
      <c r="CV410" s="283">
        <f t="shared" si="393"/>
        <v>38.574412341971538</v>
      </c>
      <c r="CW410" s="283">
        <f t="shared" si="394"/>
        <v>13.665858622959602</v>
      </c>
      <c r="CX410" s="283">
        <f t="shared" si="395"/>
        <v>0.99541382334125239</v>
      </c>
      <c r="CZ410" s="283">
        <f t="shared" si="361"/>
        <v>12480</v>
      </c>
      <c r="DA410" s="283">
        <f t="shared" si="362"/>
        <v>1.0478486983641907E+22</v>
      </c>
      <c r="DB410" s="283">
        <f t="shared" si="363"/>
        <v>1.0982321369057709E+22</v>
      </c>
      <c r="DC410" s="286">
        <f t="shared" si="396"/>
        <v>8.3962235445848614E+17</v>
      </c>
      <c r="DD410" s="286">
        <f t="shared" si="364"/>
        <v>8.7999369944372672E+17</v>
      </c>
      <c r="DE410" s="282">
        <f t="shared" si="397"/>
        <v>5.0717051708668355E-5</v>
      </c>
      <c r="DF410" s="282">
        <f t="shared" si="365"/>
        <v>4.8749735350721955E-5</v>
      </c>
      <c r="DG410" s="283">
        <f t="shared" si="398"/>
        <v>43.866915955218666</v>
      </c>
      <c r="DH410" s="283">
        <f t="shared" si="399"/>
        <v>7.0347395337604148E-5</v>
      </c>
      <c r="DL410" s="258">
        <v>29.007278442382813</v>
      </c>
      <c r="DM410" s="258">
        <v>15.564202308654785</v>
      </c>
      <c r="DN410" s="258">
        <v>7968</v>
      </c>
      <c r="DO410" s="258">
        <v>1.8247567089189685E+22</v>
      </c>
      <c r="DP410" s="258">
        <v>8.7265960256572144E+21</v>
      </c>
    </row>
    <row r="411" spans="3:120" x14ac:dyDescent="0.25">
      <c r="C411" s="50">
        <f t="shared" si="366"/>
        <v>379</v>
      </c>
      <c r="D411" s="51">
        <v>6.1438261772529135</v>
      </c>
      <c r="E411" s="260">
        <f t="shared" si="367"/>
        <v>15.768778400469847</v>
      </c>
      <c r="F411" s="265">
        <f t="shared" si="368"/>
        <v>10.818697447419755</v>
      </c>
      <c r="G411" s="265">
        <f t="shared" si="369"/>
        <v>-1.7055924198369564E-2</v>
      </c>
      <c r="H411" s="50">
        <v>14.175509452819824</v>
      </c>
      <c r="I411" s="216">
        <v>86.162612915039063</v>
      </c>
      <c r="J411" s="50">
        <v>12224</v>
      </c>
      <c r="K411" s="46">
        <v>6</v>
      </c>
      <c r="L411" s="46">
        <v>1.0496357539646357E+22</v>
      </c>
      <c r="M411" s="46">
        <v>1.0944274378854685E+22</v>
      </c>
      <c r="N411" s="46">
        <v>191</v>
      </c>
      <c r="O411" s="46">
        <v>64</v>
      </c>
      <c r="P411" s="46">
        <v>0.23487761704205579</v>
      </c>
      <c r="Q411" s="46">
        <v>0.42061893426112434</v>
      </c>
      <c r="R411" s="46">
        <v>0.4402018938795319</v>
      </c>
      <c r="S411" s="51"/>
      <c r="T411" s="315">
        <f t="shared" si="370"/>
        <v>60.820593270631733</v>
      </c>
      <c r="U411" s="315">
        <f t="shared" si="400"/>
        <v>-0.1881844495682472</v>
      </c>
      <c r="V411" s="350">
        <f t="shared" si="371"/>
        <v>3.2024107908220955E-6</v>
      </c>
      <c r="W411" s="350">
        <f t="shared" si="348"/>
        <v>5.734878575767947E-6</v>
      </c>
      <c r="X411" s="350">
        <f t="shared" si="372"/>
        <v>6.5684295803468878E-6</v>
      </c>
      <c r="Y411" s="360">
        <f t="shared" si="373"/>
        <v>60.3803913767522</v>
      </c>
      <c r="Z411" s="350">
        <f t="shared" si="374"/>
        <v>3.246376755699512E-6</v>
      </c>
      <c r="AA411" s="350">
        <f t="shared" si="375"/>
        <v>5.7101055254723532E-6</v>
      </c>
      <c r="AB411" s="350">
        <f t="shared" si="376"/>
        <v>3.246376755699512E-6</v>
      </c>
      <c r="AC411" s="350">
        <f t="shared" si="377"/>
        <v>5.7101055254723532E-6</v>
      </c>
      <c r="AD411" s="354">
        <f t="shared" si="349"/>
        <v>60.3803913767522</v>
      </c>
      <c r="AE411" s="354" t="str">
        <f t="shared" si="403"/>
        <v/>
      </c>
      <c r="AF411" s="354" t="str">
        <f t="shared" si="403"/>
        <v/>
      </c>
      <c r="AG411" s="354">
        <f t="shared" si="403"/>
        <v>60.3803913767522</v>
      </c>
      <c r="AH411" s="354" t="str">
        <f t="shared" si="403"/>
        <v/>
      </c>
      <c r="AI411" s="348">
        <f t="shared" si="401"/>
        <v>-0.17301181892963058</v>
      </c>
      <c r="AJ411" s="355">
        <f t="shared" si="378"/>
        <v>6.5684295803468878E-6</v>
      </c>
      <c r="AK411" s="359">
        <f t="shared" si="379"/>
        <v>383.30926417174192</v>
      </c>
      <c r="AL411" s="355">
        <f t="shared" si="380"/>
        <v>0.43092641717419156</v>
      </c>
      <c r="AM411" s="335">
        <f t="shared" si="381"/>
        <v>-24.782408083582524</v>
      </c>
      <c r="AN411" s="351">
        <f t="shared" si="351"/>
        <v>-3.5666045401224911</v>
      </c>
      <c r="AQ411" s="266">
        <f t="shared" si="352"/>
        <v>23.030773518597087</v>
      </c>
      <c r="AR411" s="283">
        <f t="shared" si="353"/>
        <v>9.0044578785035299</v>
      </c>
      <c r="BL411" s="258">
        <v>0.68343228101730347</v>
      </c>
      <c r="BM411" s="260">
        <v>16.131626129150391</v>
      </c>
      <c r="BN411">
        <v>2.9559435844421387</v>
      </c>
      <c r="BO411" s="258">
        <v>0.97475755214691162</v>
      </c>
      <c r="BP411" s="258">
        <v>116.77185821533203</v>
      </c>
      <c r="BQ411" s="260">
        <v>32.248531341552734</v>
      </c>
      <c r="BR411" s="258">
        <v>5.3524055480957031</v>
      </c>
      <c r="BT411" s="258">
        <v>25.459373474121094</v>
      </c>
      <c r="BU411" s="258">
        <v>40.385543823242187</v>
      </c>
      <c r="BV411" s="258">
        <v>3.0563211441040039</v>
      </c>
      <c r="BW411" s="258">
        <v>147.70733642578125</v>
      </c>
      <c r="BX411" s="258">
        <v>31.500480651855469</v>
      </c>
      <c r="BY411" s="258">
        <v>35.807838439941406</v>
      </c>
      <c r="BZ411" s="258">
        <v>3.527885913848877</v>
      </c>
      <c r="CA411" s="258">
        <v>326.13616943359375</v>
      </c>
      <c r="CC411" s="283">
        <f t="shared" si="354"/>
        <v>14.175509452819824</v>
      </c>
      <c r="CD411" s="283">
        <f t="shared" si="355"/>
        <v>86.162612915039063</v>
      </c>
      <c r="CF411" s="283">
        <f t="shared" si="382"/>
        <v>23.030773518597087</v>
      </c>
      <c r="CG411" s="272">
        <f t="shared" si="356"/>
        <v>22.707599155326498</v>
      </c>
      <c r="CH411" s="283">
        <f t="shared" si="383"/>
        <v>13.657775124220469</v>
      </c>
      <c r="CI411" s="272">
        <f t="shared" si="357"/>
        <v>89.03017990181695</v>
      </c>
      <c r="CJ411" s="283">
        <f t="shared" si="384"/>
        <v>0.16781793547639548</v>
      </c>
      <c r="CK411" s="283">
        <f t="shared" si="385"/>
        <v>13.465905059092934</v>
      </c>
      <c r="CL411" s="283">
        <f t="shared" si="386"/>
        <v>2.2812764591935779</v>
      </c>
      <c r="CM411" s="283">
        <f t="shared" si="387"/>
        <v>19.262441641501532</v>
      </c>
      <c r="CN411" s="283">
        <f t="shared" si="388"/>
        <v>2.2812764591935779</v>
      </c>
      <c r="CO411" s="283">
        <f t="shared" si="358"/>
        <v>246.38466471919844</v>
      </c>
      <c r="CP411" s="268">
        <f t="shared" si="359"/>
        <v>379</v>
      </c>
      <c r="CQ411" s="283">
        <f t="shared" si="389"/>
        <v>62.53846647191984</v>
      </c>
      <c r="CR411" s="283">
        <f t="shared" si="390"/>
        <v>25.754717532971753</v>
      </c>
      <c r="CS411" s="283">
        <f t="shared" si="391"/>
        <v>2.0317651006325015</v>
      </c>
      <c r="CT411" s="283">
        <f t="shared" si="392"/>
        <v>239.11428565594906</v>
      </c>
      <c r="CU411" s="283">
        <f t="shared" si="360"/>
        <v>7.2703790632492655</v>
      </c>
      <c r="CV411" s="283">
        <f t="shared" si="393"/>
        <v>38.627037906324929</v>
      </c>
      <c r="CW411" s="283">
        <f t="shared" si="394"/>
        <v>13.621588910011962</v>
      </c>
      <c r="CX411" s="283">
        <f t="shared" si="395"/>
        <v>0.99354763872427243</v>
      </c>
      <c r="CZ411" s="283">
        <f t="shared" si="361"/>
        <v>12224</v>
      </c>
      <c r="DA411" s="283">
        <f t="shared" si="362"/>
        <v>1.0496357539646357E+22</v>
      </c>
      <c r="DB411" s="283">
        <f t="shared" si="363"/>
        <v>1.0944274378854685E+22</v>
      </c>
      <c r="DC411" s="286">
        <f t="shared" si="396"/>
        <v>8.5866799244489178E+17</v>
      </c>
      <c r="DD411" s="286">
        <f t="shared" si="364"/>
        <v>8.9531040402934272E+17</v>
      </c>
      <c r="DE411" s="282">
        <f t="shared" si="397"/>
        <v>5.1735875293105681E-5</v>
      </c>
      <c r="DF411" s="282">
        <f t="shared" si="365"/>
        <v>4.9569084110727971E-5</v>
      </c>
      <c r="DG411" s="283">
        <f t="shared" si="398"/>
        <v>43.774699047360642</v>
      </c>
      <c r="DH411" s="283">
        <f t="shared" si="399"/>
        <v>7.1649807340426301E-5</v>
      </c>
      <c r="DL411" s="258">
        <v>28.958450317382813</v>
      </c>
      <c r="DM411" s="258">
        <v>15.462475776672363</v>
      </c>
      <c r="DN411" s="258">
        <v>7712</v>
      </c>
      <c r="DO411" s="258">
        <v>1.7633627020004526E+22</v>
      </c>
      <c r="DP411" s="258">
        <v>8.425678921324207E+21</v>
      </c>
    </row>
    <row r="412" spans="3:120" x14ac:dyDescent="0.25">
      <c r="C412" s="50">
        <f t="shared" si="366"/>
        <v>380</v>
      </c>
      <c r="D412" s="51">
        <v>4.4004459412779209</v>
      </c>
      <c r="E412" s="260">
        <f t="shared" si="367"/>
        <v>12.869933802554065</v>
      </c>
      <c r="F412" s="265">
        <f t="shared" si="368"/>
        <v>10.801705500384269</v>
      </c>
      <c r="G412" s="265">
        <f t="shared" si="369"/>
        <v>-1.6926816691608247E-2</v>
      </c>
      <c r="H412" s="50">
        <v>13.921599388122559</v>
      </c>
      <c r="I412" s="216">
        <v>91.757583618164063</v>
      </c>
      <c r="J412" s="50">
        <v>12928</v>
      </c>
      <c r="K412" s="46">
        <v>6</v>
      </c>
      <c r="L412" s="46">
        <v>1.0781133496620505E+22</v>
      </c>
      <c r="M412" s="46">
        <v>1.1482696937182325E+22</v>
      </c>
      <c r="N412" s="46">
        <v>202</v>
      </c>
      <c r="O412" s="46">
        <v>64</v>
      </c>
      <c r="P412" s="46">
        <v>0.23933345541109688</v>
      </c>
      <c r="Q412" s="46">
        <v>0.43966306537264238</v>
      </c>
      <c r="R412" s="46">
        <v>0.47933002079149445</v>
      </c>
      <c r="S412" s="51"/>
      <c r="T412" s="315">
        <f t="shared" si="370"/>
        <v>61.438049288254049</v>
      </c>
      <c r="U412" s="315">
        <f t="shared" si="400"/>
        <v>0.61745601762231672</v>
      </c>
      <c r="V412" s="350">
        <f t="shared" si="371"/>
        <v>3.0854663702957006E-6</v>
      </c>
      <c r="W412" s="350">
        <f t="shared" si="348"/>
        <v>5.6680985119204099E-6</v>
      </c>
      <c r="X412" s="350">
        <f t="shared" si="372"/>
        <v>6.4534830489480709E-6</v>
      </c>
      <c r="Y412" s="360">
        <f t="shared" si="373"/>
        <v>60.958719267462556</v>
      </c>
      <c r="Z412" s="350">
        <f t="shared" si="374"/>
        <v>3.1327765169235491E-6</v>
      </c>
      <c r="AA412" s="350">
        <f t="shared" si="375"/>
        <v>5.6420878013437936E-6</v>
      </c>
      <c r="AB412" s="350">
        <f t="shared" si="376"/>
        <v>3.1327765169235491E-6</v>
      </c>
      <c r="AC412" s="350">
        <f t="shared" si="377"/>
        <v>5.6420878013437936E-6</v>
      </c>
      <c r="AD412" s="354">
        <f t="shared" si="349"/>
        <v>60.958719267462556</v>
      </c>
      <c r="AE412" s="354" t="str">
        <f t="shared" ref="AE412:AH431" si="404">IF($K412=AE$29,$AD412,"")</f>
        <v/>
      </c>
      <c r="AF412" s="354" t="str">
        <f t="shared" si="404"/>
        <v/>
      </c>
      <c r="AG412" s="354">
        <f t="shared" si="404"/>
        <v>60.958719267462556</v>
      </c>
      <c r="AH412" s="354" t="str">
        <f t="shared" si="404"/>
        <v/>
      </c>
      <c r="AI412" s="348">
        <f t="shared" si="401"/>
        <v>0.57832789071035506</v>
      </c>
      <c r="AJ412" s="355">
        <f t="shared" si="378"/>
        <v>6.4534830489480709E-6</v>
      </c>
      <c r="AK412" s="359">
        <f t="shared" si="379"/>
        <v>402.95355279561477</v>
      </c>
      <c r="AL412" s="355">
        <f t="shared" si="380"/>
        <v>2.2953552795614769</v>
      </c>
      <c r="AM412" s="335">
        <f t="shared" si="381"/>
        <v>-24.935755575207065</v>
      </c>
      <c r="AN412" s="351">
        <f t="shared" si="351"/>
        <v>-3.7199520317470309</v>
      </c>
      <c r="AQ412" s="266">
        <f t="shared" si="352"/>
        <v>22.873782644477245</v>
      </c>
      <c r="AR412" s="283">
        <f t="shared" si="353"/>
        <v>14.26190751344194</v>
      </c>
      <c r="BL412" s="258">
        <v>0.79060912132263184</v>
      </c>
      <c r="BM412" s="260">
        <v>2.2104809284210205</v>
      </c>
      <c r="BN412">
        <v>1.8580653667449951</v>
      </c>
      <c r="BO412" s="258">
        <v>1.2665404081344604</v>
      </c>
      <c r="BP412" s="258">
        <v>111.85138702392578</v>
      </c>
      <c r="BQ412" s="260">
        <v>11.063446044921875</v>
      </c>
      <c r="BR412" s="258">
        <v>14.569986343383789</v>
      </c>
      <c r="BT412" s="258">
        <v>25.343160629272461</v>
      </c>
      <c r="BU412" s="258">
        <v>39.673458099365234</v>
      </c>
      <c r="BV412" s="258">
        <v>3.1306629180908203</v>
      </c>
      <c r="BW412" s="258">
        <v>142.82444763183594</v>
      </c>
      <c r="BX412" s="258">
        <v>31.434072494506836</v>
      </c>
      <c r="BY412" s="258">
        <v>35.299205780029297</v>
      </c>
      <c r="BZ412" s="258">
        <v>3.523735523223877</v>
      </c>
      <c r="CA412" s="258">
        <v>326.54306030273437</v>
      </c>
      <c r="CC412" s="283">
        <f t="shared" si="354"/>
        <v>13.921599388122559</v>
      </c>
      <c r="CD412" s="283">
        <f t="shared" si="355"/>
        <v>91.757583618164063</v>
      </c>
      <c r="CF412" s="283">
        <f t="shared" si="382"/>
        <v>22.873782644477245</v>
      </c>
      <c r="CG412" s="272">
        <f t="shared" si="356"/>
        <v>22.67961536719055</v>
      </c>
      <c r="CH412" s="283">
        <f t="shared" si="383"/>
        <v>13.613843956420654</v>
      </c>
      <c r="CI412" s="272">
        <f t="shared" si="357"/>
        <v>89.256462296372774</v>
      </c>
      <c r="CJ412" s="283">
        <f t="shared" si="384"/>
        <v>0.16824446774141943</v>
      </c>
      <c r="CK412" s="283">
        <f t="shared" si="385"/>
        <v>13.421619925353399</v>
      </c>
      <c r="CL412" s="283">
        <f t="shared" si="386"/>
        <v>2.2796635385792774</v>
      </c>
      <c r="CM412" s="283">
        <f t="shared" si="387"/>
        <v>19.218156507761996</v>
      </c>
      <c r="CN412" s="283">
        <f t="shared" si="388"/>
        <v>2.2796635385792774</v>
      </c>
      <c r="CO412" s="283">
        <f t="shared" si="358"/>
        <v>246.37333973452337</v>
      </c>
      <c r="CP412" s="268">
        <f t="shared" si="359"/>
        <v>380</v>
      </c>
      <c r="CQ412" s="283">
        <f t="shared" si="389"/>
        <v>62.637333973452336</v>
      </c>
      <c r="CR412" s="283">
        <f t="shared" si="390"/>
        <v>25.734917189423825</v>
      </c>
      <c r="CS412" s="283">
        <f t="shared" si="391"/>
        <v>2.0383215011503433</v>
      </c>
      <c r="CT412" s="283">
        <f t="shared" si="392"/>
        <v>239.58028774909366</v>
      </c>
      <c r="CU412" s="283">
        <f t="shared" si="360"/>
        <v>6.7930519854297131</v>
      </c>
      <c r="CV412" s="283">
        <f t="shared" si="393"/>
        <v>38.67930519854297</v>
      </c>
      <c r="CW412" s="283">
        <f t="shared" si="394"/>
        <v>13.577676500777143</v>
      </c>
      <c r="CX412" s="283">
        <f t="shared" si="395"/>
        <v>0.99168952299361846</v>
      </c>
      <c r="CZ412" s="283">
        <f t="shared" si="361"/>
        <v>12928</v>
      </c>
      <c r="DA412" s="283">
        <f t="shared" si="362"/>
        <v>1.0781133496620505E+22</v>
      </c>
      <c r="DB412" s="283">
        <f t="shared" si="363"/>
        <v>1.1482696937182325E+22</v>
      </c>
      <c r="DC412" s="286">
        <f t="shared" si="396"/>
        <v>8.3393668754799693E+17</v>
      </c>
      <c r="DD412" s="286">
        <f t="shared" si="364"/>
        <v>8.8820366160135552E+17</v>
      </c>
      <c r="DE412" s="282">
        <f t="shared" si="397"/>
        <v>5.0412903769607659E-5</v>
      </c>
      <c r="DF412" s="282">
        <f t="shared" si="365"/>
        <v>4.9188917439528885E-5</v>
      </c>
      <c r="DG412" s="283">
        <f t="shared" si="398"/>
        <v>44.295939369517349</v>
      </c>
      <c r="DH412" s="283">
        <f t="shared" si="399"/>
        <v>7.0434440903271965E-5</v>
      </c>
      <c r="DL412" s="258">
        <v>28.90571403503418</v>
      </c>
      <c r="DM412" s="258">
        <v>15.462475776672363</v>
      </c>
      <c r="DN412" s="258">
        <v>7968</v>
      </c>
      <c r="DO412" s="258">
        <v>1.8192802482079272E+22</v>
      </c>
      <c r="DP412" s="258">
        <v>8.6934490266167002E+21</v>
      </c>
    </row>
    <row r="413" spans="3:120" x14ac:dyDescent="0.25">
      <c r="C413" s="50">
        <f t="shared" si="366"/>
        <v>381</v>
      </c>
      <c r="D413" s="51">
        <v>4.3806284255192693</v>
      </c>
      <c r="E413" s="260">
        <f t="shared" si="367"/>
        <v>12.830728338658698</v>
      </c>
      <c r="F413" s="265">
        <f t="shared" si="368"/>
        <v>10.784846124904179</v>
      </c>
      <c r="G413" s="265">
        <f t="shared" si="369"/>
        <v>-1.6790776634257897E-2</v>
      </c>
      <c r="H413" s="50">
        <v>13.872770309448242</v>
      </c>
      <c r="I413" s="216">
        <v>87.179878234863281</v>
      </c>
      <c r="J413" s="50">
        <v>11648</v>
      </c>
      <c r="K413" s="46">
        <v>6</v>
      </c>
      <c r="L413" s="46">
        <v>9.6299238082047661E+21</v>
      </c>
      <c r="M413" s="46">
        <v>1.0249628572875231E+22</v>
      </c>
      <c r="N413" s="46">
        <v>182</v>
      </c>
      <c r="O413" s="46">
        <v>64</v>
      </c>
      <c r="P413" s="46">
        <v>0.25697369224195815</v>
      </c>
      <c r="Q413" s="46">
        <v>0.46236952939022158</v>
      </c>
      <c r="R413" s="46">
        <v>0.40211798066631721</v>
      </c>
      <c r="S413" s="51"/>
      <c r="T413" s="315">
        <f t="shared" si="370"/>
        <v>60.935763660131606</v>
      </c>
      <c r="U413" s="315">
        <f t="shared" si="400"/>
        <v>-0.50228562812244348</v>
      </c>
      <c r="V413" s="350">
        <f t="shared" si="371"/>
        <v>3.6769358436635495E-6</v>
      </c>
      <c r="W413" s="350">
        <f t="shared" si="348"/>
        <v>6.6158643742877398E-6</v>
      </c>
      <c r="X413" s="350">
        <f t="shared" si="372"/>
        <v>7.5689839884483496E-6</v>
      </c>
      <c r="Y413" s="360">
        <f t="shared" si="373"/>
        <v>60.533645679465288</v>
      </c>
      <c r="Z413" s="350">
        <f t="shared" si="374"/>
        <v>3.7232769135194294E-6</v>
      </c>
      <c r="AA413" s="350">
        <f t="shared" si="375"/>
        <v>6.58989587494679E-6</v>
      </c>
      <c r="AB413" s="350">
        <f t="shared" si="376"/>
        <v>3.7232769135194294E-6</v>
      </c>
      <c r="AC413" s="350">
        <f t="shared" si="377"/>
        <v>6.58989587494679E-6</v>
      </c>
      <c r="AD413" s="354">
        <f t="shared" si="349"/>
        <v>60.533645679465288</v>
      </c>
      <c r="AE413" s="354" t="str">
        <f t="shared" si="404"/>
        <v/>
      </c>
      <c r="AF413" s="354" t="str">
        <f t="shared" si="404"/>
        <v/>
      </c>
      <c r="AG413" s="354">
        <f t="shared" si="404"/>
        <v>60.533645679465288</v>
      </c>
      <c r="AH413" s="354" t="str">
        <f t="shared" si="404"/>
        <v/>
      </c>
      <c r="AI413" s="348">
        <f t="shared" si="401"/>
        <v>-0.42507358799726802</v>
      </c>
      <c r="AJ413" s="355">
        <f t="shared" si="378"/>
        <v>7.5689839884483496E-6</v>
      </c>
      <c r="AK413" s="359">
        <f t="shared" si="379"/>
        <v>388.51491273841998</v>
      </c>
      <c r="AL413" s="355">
        <f t="shared" si="380"/>
        <v>0.75149127384199799</v>
      </c>
      <c r="AM413" s="335">
        <f t="shared" si="381"/>
        <v>-23.550887317758132</v>
      </c>
      <c r="AN413" s="351">
        <f t="shared" si="351"/>
        <v>-2.3350837742980985</v>
      </c>
      <c r="AQ413" s="266">
        <f t="shared" si="352"/>
        <v>22.843263915005117</v>
      </c>
      <c r="AR413" s="283">
        <f t="shared" si="353"/>
        <v>9.3466810619545981</v>
      </c>
      <c r="BL413" s="258">
        <v>0.59016281366348267</v>
      </c>
      <c r="BM413" s="260">
        <v>9.5172920227050781</v>
      </c>
      <c r="BN413">
        <v>0.55477863550186157</v>
      </c>
      <c r="BO413" s="258">
        <v>0.49115371704101563</v>
      </c>
      <c r="BP413" s="258">
        <v>106.42143249511719</v>
      </c>
      <c r="BQ413" s="260">
        <v>33.22650146484375</v>
      </c>
      <c r="BR413" s="258">
        <v>13.682609558105469</v>
      </c>
      <c r="BT413" s="258">
        <v>25.271869659423828</v>
      </c>
      <c r="BU413" s="258">
        <v>39.368274688720703</v>
      </c>
      <c r="BV413" s="258">
        <v>3.1132066249847412</v>
      </c>
      <c r="BW413" s="258">
        <v>144.96070861816406</v>
      </c>
      <c r="BX413" s="258">
        <v>31.418447494506836</v>
      </c>
      <c r="BY413" s="258">
        <v>36.113018035888672</v>
      </c>
      <c r="BZ413" s="258">
        <v>3.5808651447296143</v>
      </c>
      <c r="CA413" s="258">
        <v>328.0689697265625</v>
      </c>
      <c r="CC413" s="283">
        <f t="shared" si="354"/>
        <v>13.872770309448242</v>
      </c>
      <c r="CD413" s="283">
        <f t="shared" si="355"/>
        <v>87.179878234863281</v>
      </c>
      <c r="CF413" s="283">
        <f t="shared" si="382"/>
        <v>22.843263915005117</v>
      </c>
      <c r="CG413" s="272">
        <f t="shared" si="356"/>
        <v>22.651776433878048</v>
      </c>
      <c r="CH413" s="283">
        <f t="shared" si="383"/>
        <v>13.570280406283947</v>
      </c>
      <c r="CI413" s="272">
        <f t="shared" si="357"/>
        <v>89.481815198965904</v>
      </c>
      <c r="CJ413" s="283">
        <f t="shared" si="384"/>
        <v>0.16866924795537047</v>
      </c>
      <c r="CK413" s="283">
        <f t="shared" si="385"/>
        <v>13.377705017256096</v>
      </c>
      <c r="CL413" s="283">
        <f t="shared" si="386"/>
        <v>2.2780515306847402</v>
      </c>
      <c r="CM413" s="283">
        <f t="shared" si="387"/>
        <v>19.174241599664697</v>
      </c>
      <c r="CN413" s="283">
        <f t="shared" si="388"/>
        <v>2.2780515306847402</v>
      </c>
      <c r="CO413" s="283">
        <f t="shared" si="358"/>
        <v>246.35478587680609</v>
      </c>
      <c r="CP413" s="268">
        <f t="shared" si="359"/>
        <v>381</v>
      </c>
      <c r="CQ413" s="283">
        <f t="shared" si="389"/>
        <v>62.735478587680603</v>
      </c>
      <c r="CR413" s="283">
        <f t="shared" si="390"/>
        <v>25.715237336676701</v>
      </c>
      <c r="CS413" s="283">
        <f t="shared" si="391"/>
        <v>2.0448649562781367</v>
      </c>
      <c r="CT413" s="283">
        <f t="shared" si="392"/>
        <v>240.04250649934943</v>
      </c>
      <c r="CU413" s="283">
        <f t="shared" si="360"/>
        <v>6.312279377456548</v>
      </c>
      <c r="CV413" s="283">
        <f t="shared" si="393"/>
        <v>38.731227937745658</v>
      </c>
      <c r="CW413" s="283">
        <f t="shared" si="394"/>
        <v>13.534131871571313</v>
      </c>
      <c r="CX413" s="283">
        <f t="shared" si="395"/>
        <v>0.98984078926441466</v>
      </c>
      <c r="CZ413" s="283">
        <f t="shared" si="361"/>
        <v>11648</v>
      </c>
      <c r="DA413" s="283">
        <f t="shared" si="362"/>
        <v>9.6299238082047661E+21</v>
      </c>
      <c r="DB413" s="283">
        <f t="shared" si="363"/>
        <v>1.0249628572875231E+22</v>
      </c>
      <c r="DC413" s="286">
        <f t="shared" si="396"/>
        <v>8.2674483243516198E+17</v>
      </c>
      <c r="DD413" s="286">
        <f t="shared" si="364"/>
        <v>8.7994750797349171E+17</v>
      </c>
      <c r="DE413" s="282">
        <f t="shared" si="397"/>
        <v>5.0028184097310919E-5</v>
      </c>
      <c r="DF413" s="282">
        <f t="shared" si="365"/>
        <v>4.8747264393366324E-5</v>
      </c>
      <c r="DG413" s="283">
        <f t="shared" si="398"/>
        <v>44.257030158584406</v>
      </c>
      <c r="DH413" s="283">
        <f t="shared" si="399"/>
        <v>6.9850662057787205E-5</v>
      </c>
      <c r="DL413" s="258">
        <v>28.83442497253418</v>
      </c>
      <c r="DM413" s="258">
        <v>15.259021759033203</v>
      </c>
      <c r="DN413" s="258">
        <v>7712</v>
      </c>
      <c r="DO413" s="258">
        <v>1.7559838917792601E+22</v>
      </c>
      <c r="DP413" s="258">
        <v>8.3870554615726515E+21</v>
      </c>
    </row>
    <row r="414" spans="3:120" x14ac:dyDescent="0.25">
      <c r="C414" s="50">
        <f t="shared" si="366"/>
        <v>382</v>
      </c>
      <c r="D414" s="51">
        <v>4.914485465484062</v>
      </c>
      <c r="E414" s="260">
        <f t="shared" si="367"/>
        <v>13.829561099727517</v>
      </c>
      <c r="F414" s="265">
        <f t="shared" si="368"/>
        <v>10.768126266627386</v>
      </c>
      <c r="G414" s="265">
        <f t="shared" si="369"/>
        <v>-1.6647778094880848E-2</v>
      </c>
      <c r="H414" s="50">
        <v>13.858610153198242</v>
      </c>
      <c r="I414" s="216">
        <v>95.114570617675781</v>
      </c>
      <c r="J414" s="50">
        <v>11840</v>
      </c>
      <c r="K414" s="46">
        <v>6</v>
      </c>
      <c r="L414" s="46">
        <v>9.7619353348182901E+21</v>
      </c>
      <c r="M414" s="46">
        <v>1.0529792773461136E+22</v>
      </c>
      <c r="N414" s="46">
        <v>185</v>
      </c>
      <c r="O414" s="46">
        <v>64</v>
      </c>
      <c r="P414" s="46">
        <v>0.21522309711286089</v>
      </c>
      <c r="Q414" s="46">
        <v>0.40200207532198012</v>
      </c>
      <c r="R414" s="46">
        <v>0.41541961752348933</v>
      </c>
      <c r="S414" s="51"/>
      <c r="T414" s="315">
        <f t="shared" si="370"/>
        <v>61.83637983605378</v>
      </c>
      <c r="U414" s="315">
        <f t="shared" si="400"/>
        <v>0.90061617592217402</v>
      </c>
      <c r="V414" s="350">
        <f t="shared" si="371"/>
        <v>3.0296044075571632E-6</v>
      </c>
      <c r="W414" s="350">
        <f t="shared" si="348"/>
        <v>5.6588129972125574E-6</v>
      </c>
      <c r="X414" s="350">
        <f t="shared" si="372"/>
        <v>6.4187746029683546E-6</v>
      </c>
      <c r="Y414" s="360">
        <f t="shared" si="373"/>
        <v>61.42096021853029</v>
      </c>
      <c r="Z414" s="350">
        <f t="shared" si="374"/>
        <v>3.0705533016666287E-6</v>
      </c>
      <c r="AA414" s="350">
        <f t="shared" si="375"/>
        <v>5.6366984862892672E-6</v>
      </c>
      <c r="AB414" s="350">
        <f t="shared" si="376"/>
        <v>3.0705533016666287E-6</v>
      </c>
      <c r="AC414" s="350">
        <f t="shared" si="377"/>
        <v>5.6366984862892672E-6</v>
      </c>
      <c r="AD414" s="354">
        <f t="shared" si="349"/>
        <v>61.42096021853029</v>
      </c>
      <c r="AE414" s="354" t="str">
        <f t="shared" si="404"/>
        <v/>
      </c>
      <c r="AF414" s="354" t="str">
        <f t="shared" si="404"/>
        <v/>
      </c>
      <c r="AG414" s="354">
        <f t="shared" si="404"/>
        <v>61.42096021853029</v>
      </c>
      <c r="AH414" s="354" t="str">
        <f t="shared" si="404"/>
        <v/>
      </c>
      <c r="AI414" s="348">
        <f t="shared" si="401"/>
        <v>0.88731453906500235</v>
      </c>
      <c r="AJ414" s="355">
        <f t="shared" si="378"/>
        <v>6.4187746029683546E-6</v>
      </c>
      <c r="AK414" s="359">
        <f t="shared" si="379"/>
        <v>418.65467114457556</v>
      </c>
      <c r="AL414" s="355">
        <f t="shared" si="380"/>
        <v>3.6654671144575559</v>
      </c>
      <c r="AM414" s="335">
        <f t="shared" si="381"/>
        <v>-24.982596536607918</v>
      </c>
      <c r="AN414" s="351">
        <f t="shared" si="351"/>
        <v>-3.7667929931478845</v>
      </c>
      <c r="AQ414" s="266">
        <f t="shared" si="352"/>
        <v>22.83439356213535</v>
      </c>
      <c r="AR414" s="283">
        <f t="shared" si="353"/>
        <v>16.943852376580509</v>
      </c>
      <c r="BL414" s="258">
        <v>1.376982569694519</v>
      </c>
      <c r="BM414" s="260">
        <v>13.904346466064453</v>
      </c>
      <c r="BN414">
        <v>2.9427387714385986</v>
      </c>
      <c r="BO414" s="258">
        <v>1.2315824031829834</v>
      </c>
      <c r="BP414" s="258">
        <v>101.83629608154297</v>
      </c>
      <c r="BQ414" s="260">
        <v>24.311935424804688</v>
      </c>
      <c r="BR414" s="258">
        <v>3.6640684604644775</v>
      </c>
      <c r="BT414" s="258">
        <v>25.189838409423828</v>
      </c>
      <c r="BU414" s="258">
        <v>39.9786376953125</v>
      </c>
      <c r="BV414" s="258">
        <v>3.1074693202972412</v>
      </c>
      <c r="BW414" s="258">
        <v>146.89352416992187</v>
      </c>
      <c r="BX414" s="258">
        <v>31.400869369506836</v>
      </c>
      <c r="BY414" s="258">
        <v>34.078483581542969</v>
      </c>
      <c r="BZ414" s="258">
        <v>3.529350757598877</v>
      </c>
      <c r="CA414" s="258">
        <v>325.62753295898437</v>
      </c>
      <c r="CC414" s="283">
        <f t="shared" si="354"/>
        <v>13.858610153198242</v>
      </c>
      <c r="CD414" s="283">
        <f t="shared" si="355"/>
        <v>95.114570617675781</v>
      </c>
      <c r="CF414" s="283">
        <f t="shared" si="382"/>
        <v>22.83439356213535</v>
      </c>
      <c r="CG414" s="272">
        <f t="shared" si="356"/>
        <v>22.624090756660166</v>
      </c>
      <c r="CH414" s="283">
        <f t="shared" si="383"/>
        <v>13.527094930579667</v>
      </c>
      <c r="CI414" s="272">
        <f t="shared" si="357"/>
        <v>89.706245216805314</v>
      </c>
      <c r="CJ414" s="283">
        <f t="shared" si="384"/>
        <v>0.16909228857254405</v>
      </c>
      <c r="CK414" s="283">
        <f t="shared" si="385"/>
        <v>13.334170550489915</v>
      </c>
      <c r="CL414" s="283">
        <f t="shared" si="386"/>
        <v>2.2764430569117211</v>
      </c>
      <c r="CM414" s="283">
        <f t="shared" si="387"/>
        <v>19.130707132898515</v>
      </c>
      <c r="CN414" s="283">
        <f t="shared" si="388"/>
        <v>2.2764430569117211</v>
      </c>
      <c r="CO414" s="283">
        <f t="shared" si="358"/>
        <v>246.32928197331546</v>
      </c>
      <c r="CP414" s="268">
        <f t="shared" si="359"/>
        <v>382</v>
      </c>
      <c r="CQ414" s="283">
        <f t="shared" si="389"/>
        <v>62.832928197331547</v>
      </c>
      <c r="CR414" s="283">
        <f t="shared" si="390"/>
        <v>25.695683602322369</v>
      </c>
      <c r="CS414" s="283">
        <f t="shared" si="391"/>
        <v>2.0513932216847945</v>
      </c>
      <c r="CT414" s="283">
        <f t="shared" si="392"/>
        <v>240.50108134313155</v>
      </c>
      <c r="CU414" s="283">
        <f t="shared" si="360"/>
        <v>5.8282006301839147</v>
      </c>
      <c r="CV414" s="283">
        <f t="shared" si="393"/>
        <v>38.782820063018391</v>
      </c>
      <c r="CW414" s="283">
        <f t="shared" si="394"/>
        <v>13.490965415055033</v>
      </c>
      <c r="CX414" s="283">
        <f t="shared" si="395"/>
        <v>0.98800274832769963</v>
      </c>
      <c r="CZ414" s="283">
        <f t="shared" si="361"/>
        <v>11840</v>
      </c>
      <c r="DA414" s="283">
        <f t="shared" si="362"/>
        <v>9.7619353348182901E+21</v>
      </c>
      <c r="DB414" s="283">
        <f t="shared" si="363"/>
        <v>1.0529792773461136E+22</v>
      </c>
      <c r="DC414" s="286">
        <f t="shared" si="396"/>
        <v>8.2448778165695014E+17</v>
      </c>
      <c r="DD414" s="286">
        <f t="shared" si="364"/>
        <v>8.8934060586664998E+17</v>
      </c>
      <c r="DE414" s="282">
        <f t="shared" si="397"/>
        <v>4.9907445870229411E-5</v>
      </c>
      <c r="DF414" s="282">
        <f t="shared" si="365"/>
        <v>4.9249736910764217E-5</v>
      </c>
      <c r="DG414" s="283">
        <f t="shared" si="398"/>
        <v>44.619963034166929</v>
      </c>
      <c r="DH414" s="283">
        <f t="shared" si="399"/>
        <v>7.0116258735541297E-5</v>
      </c>
      <c r="DL414" s="258">
        <v>28.769969940185547</v>
      </c>
      <c r="DM414" s="258">
        <v>15.665928840637207</v>
      </c>
      <c r="DN414" s="258">
        <v>7968</v>
      </c>
      <c r="DO414" s="258">
        <v>1.8094802658829059E+22</v>
      </c>
      <c r="DP414" s="258">
        <v>8.659437323253391E+21</v>
      </c>
    </row>
    <row r="415" spans="3:120" x14ac:dyDescent="0.25">
      <c r="C415" s="50">
        <f t="shared" si="366"/>
        <v>383</v>
      </c>
      <c r="D415" s="51">
        <v>2.4150105204478969</v>
      </c>
      <c r="E415" s="260">
        <f t="shared" si="367"/>
        <v>7.6583805399495164</v>
      </c>
      <c r="F415" s="265">
        <f t="shared" si="368"/>
        <v>10.751552896341465</v>
      </c>
      <c r="G415" s="265">
        <f t="shared" si="369"/>
        <v>-1.6497796727597346E-2</v>
      </c>
      <c r="H415" s="50">
        <v>13.811245918273926</v>
      </c>
      <c r="I415" s="216">
        <v>94.50421142578125</v>
      </c>
      <c r="J415" s="50">
        <v>12928</v>
      </c>
      <c r="K415" s="46">
        <v>6</v>
      </c>
      <c r="L415" s="46">
        <v>1.0637016109487839E+22</v>
      </c>
      <c r="M415" s="46">
        <v>1.1445226416527831E+22</v>
      </c>
      <c r="N415" s="46">
        <v>202</v>
      </c>
      <c r="O415" s="46">
        <v>64</v>
      </c>
      <c r="P415" s="46">
        <v>0.23487761704205579</v>
      </c>
      <c r="Q415" s="46">
        <v>0.43758774339254103</v>
      </c>
      <c r="R415" s="46">
        <v>0.47933002079149445</v>
      </c>
      <c r="S415" s="51"/>
      <c r="T415" s="315">
        <f t="shared" si="370"/>
        <v>61.775077049482448</v>
      </c>
      <c r="U415" s="315">
        <f t="shared" si="400"/>
        <v>-6.1302786571332035E-2</v>
      </c>
      <c r="V415" s="350">
        <f t="shared" si="371"/>
        <v>3.0280220843911896E-6</v>
      </c>
      <c r="W415" s="350">
        <f t="shared" si="348"/>
        <v>5.6413436390333783E-6</v>
      </c>
      <c r="X415" s="350">
        <f t="shared" si="372"/>
        <v>6.4026303811186171E-6</v>
      </c>
      <c r="Y415" s="360">
        <f t="shared" si="373"/>
        <v>61.295747028690954</v>
      </c>
      <c r="Z415" s="350">
        <f t="shared" si="374"/>
        <v>3.0751104155803867E-6</v>
      </c>
      <c r="AA415" s="350">
        <f t="shared" si="375"/>
        <v>5.6158144315150011E-6</v>
      </c>
      <c r="AB415" s="350">
        <f t="shared" si="376"/>
        <v>3.0751104155803867E-6</v>
      </c>
      <c r="AC415" s="350">
        <f t="shared" si="377"/>
        <v>5.6158144315150011E-6</v>
      </c>
      <c r="AD415" s="354">
        <f t="shared" si="349"/>
        <v>61.295747028690968</v>
      </c>
      <c r="AE415" s="354" t="str">
        <f t="shared" si="404"/>
        <v/>
      </c>
      <c r="AF415" s="354" t="str">
        <f t="shared" si="404"/>
        <v/>
      </c>
      <c r="AG415" s="354">
        <f t="shared" si="404"/>
        <v>61.295747028690968</v>
      </c>
      <c r="AH415" s="354" t="str">
        <f t="shared" si="404"/>
        <v/>
      </c>
      <c r="AI415" s="348">
        <f t="shared" si="401"/>
        <v>-0.12521318983932161</v>
      </c>
      <c r="AJ415" s="355">
        <f t="shared" si="378"/>
        <v>6.4026303811186171E-6</v>
      </c>
      <c r="AK415" s="359">
        <f t="shared" si="379"/>
        <v>414.40150597611387</v>
      </c>
      <c r="AL415" s="355">
        <f t="shared" si="380"/>
        <v>3.1401505976113868</v>
      </c>
      <c r="AM415" s="335">
        <f t="shared" si="381"/>
        <v>-25.004470426959674</v>
      </c>
      <c r="AN415" s="351">
        <f t="shared" si="351"/>
        <v>-3.7886668834996429</v>
      </c>
      <c r="AQ415" s="266">
        <f t="shared" si="352"/>
        <v>22.804657164656351</v>
      </c>
      <c r="AR415" s="283">
        <f t="shared" si="353"/>
        <v>15.995972116499416</v>
      </c>
      <c r="BL415" s="258">
        <v>0.34321597218513489</v>
      </c>
      <c r="BM415" s="260">
        <v>14.127344131469727</v>
      </c>
      <c r="BN415">
        <v>2.6909821033477783</v>
      </c>
      <c r="BO415" s="258">
        <v>1.3706272840499878</v>
      </c>
      <c r="BP415" s="258">
        <v>95.854751586914063</v>
      </c>
      <c r="BQ415" s="260">
        <v>14.606657981872559</v>
      </c>
      <c r="BR415" s="258">
        <v>5.9932470321655273</v>
      </c>
      <c r="BT415" s="258">
        <v>25.080461502075195</v>
      </c>
      <c r="BU415" s="258">
        <v>41.606266021728516</v>
      </c>
      <c r="BV415" s="258">
        <v>3.0986800193786621</v>
      </c>
      <c r="BW415" s="258">
        <v>147.91078186035156</v>
      </c>
      <c r="BX415" s="258">
        <v>31.307117462158203</v>
      </c>
      <c r="BY415" s="258">
        <v>34.078483581542969</v>
      </c>
      <c r="BZ415" s="258">
        <v>3.528130054473877</v>
      </c>
      <c r="CA415" s="258">
        <v>324.91543579101562</v>
      </c>
      <c r="CC415" s="283">
        <f t="shared" si="354"/>
        <v>13.811245918273926</v>
      </c>
      <c r="CD415" s="283">
        <f t="shared" si="355"/>
        <v>94.50421142578125</v>
      </c>
      <c r="CF415" s="283">
        <f t="shared" si="382"/>
        <v>22.804657164656351</v>
      </c>
      <c r="CG415" s="272">
        <f t="shared" si="356"/>
        <v>22.596566772454103</v>
      </c>
      <c r="CH415" s="283">
        <f t="shared" si="383"/>
        <v>13.484297902377461</v>
      </c>
      <c r="CI415" s="272">
        <f t="shared" si="357"/>
        <v>89.929758948351434</v>
      </c>
      <c r="CJ415" s="283">
        <f t="shared" si="384"/>
        <v>0.16951360203074509</v>
      </c>
      <c r="CK415" s="283">
        <f t="shared" si="385"/>
        <v>13.291026655139667</v>
      </c>
      <c r="CL415" s="283">
        <f t="shared" si="386"/>
        <v>2.2748407356182203</v>
      </c>
      <c r="CM415" s="283">
        <f t="shared" si="387"/>
        <v>19.087563237548267</v>
      </c>
      <c r="CN415" s="283">
        <f t="shared" si="388"/>
        <v>2.2748407356182203</v>
      </c>
      <c r="CO415" s="283">
        <f t="shared" si="358"/>
        <v>246.29711003954696</v>
      </c>
      <c r="CP415" s="268">
        <f t="shared" si="359"/>
        <v>383</v>
      </c>
      <c r="CQ415" s="283">
        <f t="shared" si="389"/>
        <v>62.929711003954701</v>
      </c>
      <c r="CR415" s="283">
        <f t="shared" si="390"/>
        <v>25.676261617299797</v>
      </c>
      <c r="CS415" s="283">
        <f t="shared" si="391"/>
        <v>2.0579040192211484</v>
      </c>
      <c r="CT415" s="283">
        <f t="shared" si="392"/>
        <v>240.95615273464813</v>
      </c>
      <c r="CU415" s="283">
        <f t="shared" si="360"/>
        <v>5.3409573048988932</v>
      </c>
      <c r="CV415" s="283">
        <f t="shared" si="393"/>
        <v>38.834095730489892</v>
      </c>
      <c r="CW415" s="283">
        <f t="shared" si="394"/>
        <v>13.448187439940119</v>
      </c>
      <c r="CX415" s="283">
        <f t="shared" si="395"/>
        <v>0.98617670845445116</v>
      </c>
      <c r="CZ415" s="283">
        <f t="shared" si="361"/>
        <v>12928</v>
      </c>
      <c r="DA415" s="283">
        <f t="shared" si="362"/>
        <v>1.0637016109487839E+22</v>
      </c>
      <c r="DB415" s="283">
        <f t="shared" si="363"/>
        <v>1.1445226416527831E+22</v>
      </c>
      <c r="DC415" s="286">
        <f t="shared" si="396"/>
        <v>8.2278899361756186E+17</v>
      </c>
      <c r="DD415" s="286">
        <f t="shared" si="364"/>
        <v>8.8530526117944243E+17</v>
      </c>
      <c r="DE415" s="282">
        <f t="shared" si="397"/>
        <v>4.9816571239475419E-5</v>
      </c>
      <c r="DF415" s="282">
        <f t="shared" si="365"/>
        <v>4.9033870981694499E-5</v>
      </c>
      <c r="DG415" s="283">
        <f t="shared" si="398"/>
        <v>44.546340074703522</v>
      </c>
      <c r="DH415" s="283">
        <f t="shared" si="399"/>
        <v>6.9900009109492909E-5</v>
      </c>
      <c r="DL415" s="258">
        <v>28.633249282836914</v>
      </c>
      <c r="DM415" s="258">
        <v>15.564202308654785</v>
      </c>
      <c r="DN415" s="258">
        <v>7968</v>
      </c>
      <c r="DO415" s="258">
        <v>1.8014096922034766E+22</v>
      </c>
      <c r="DP415" s="258">
        <v>8.609860942079754E+21</v>
      </c>
    </row>
    <row r="416" spans="3:120" x14ac:dyDescent="0.25">
      <c r="C416" s="50">
        <f t="shared" si="366"/>
        <v>384</v>
      </c>
      <c r="D416" s="51">
        <v>5.7082016902643886</v>
      </c>
      <c r="E416" s="260">
        <f t="shared" si="367"/>
        <v>15.129986196425346</v>
      </c>
      <c r="F416" s="265">
        <f t="shared" si="368"/>
        <v>10.735133008380267</v>
      </c>
      <c r="G416" s="265">
        <f t="shared" si="369"/>
        <v>-1.6340809789919829E-2</v>
      </c>
      <c r="H416" s="50">
        <v>13.870817184448242</v>
      </c>
      <c r="I416" s="216">
        <v>92.266220092773438</v>
      </c>
      <c r="J416" s="50">
        <v>13248</v>
      </c>
      <c r="K416" s="46">
        <v>6</v>
      </c>
      <c r="L416" s="46">
        <v>1.0997309577319506E+22</v>
      </c>
      <c r="M416" s="46">
        <v>1.1732884721244635E+22</v>
      </c>
      <c r="N416" s="46">
        <v>207</v>
      </c>
      <c r="O416" s="46">
        <v>64</v>
      </c>
      <c r="P416" s="46">
        <v>0.24372825489837027</v>
      </c>
      <c r="Q416" s="46">
        <v>0.44949032533723982</v>
      </c>
      <c r="R416" s="46">
        <v>0.4944177591600557</v>
      </c>
      <c r="S416" s="51"/>
      <c r="T416" s="315">
        <f t="shared" si="370"/>
        <v>61.532012539510845</v>
      </c>
      <c r="U416" s="315">
        <f t="shared" si="400"/>
        <v>-0.24306450997160312</v>
      </c>
      <c r="V416" s="350">
        <f t="shared" si="371"/>
        <v>3.0662270392810272E-6</v>
      </c>
      <c r="W416" s="350">
        <f t="shared" ref="W416:W479" si="405">IF(Q416&lt;&gt;"",Q416/$J416/$K416,"")</f>
        <v>5.6548199141661613E-6</v>
      </c>
      <c r="X416" s="350">
        <f t="shared" si="372"/>
        <v>6.4326306063746803E-6</v>
      </c>
      <c r="Y416" s="360">
        <f t="shared" si="373"/>
        <v>61.037594780350787</v>
      </c>
      <c r="Z416" s="350">
        <f t="shared" si="374"/>
        <v>3.1149089460857816E-6</v>
      </c>
      <c r="AA416" s="350">
        <f t="shared" si="375"/>
        <v>5.628150564409507E-6</v>
      </c>
      <c r="AB416" s="350">
        <f t="shared" si="376"/>
        <v>3.1149089460857816E-6</v>
      </c>
      <c r="AC416" s="350">
        <f t="shared" si="377"/>
        <v>5.628150564409507E-6</v>
      </c>
      <c r="AD416" s="354">
        <f t="shared" ref="AD416:AD479" si="406">IF(AB416&lt;&gt;"",180*ATAN2(AB416,AC416)/PI(),"")</f>
        <v>61.03759478035078</v>
      </c>
      <c r="AE416" s="354" t="str">
        <f t="shared" si="404"/>
        <v/>
      </c>
      <c r="AF416" s="354" t="str">
        <f t="shared" si="404"/>
        <v/>
      </c>
      <c r="AG416" s="354">
        <f t="shared" si="404"/>
        <v>61.03759478035078</v>
      </c>
      <c r="AH416" s="354" t="str">
        <f t="shared" si="404"/>
        <v/>
      </c>
      <c r="AI416" s="348">
        <f t="shared" si="401"/>
        <v>-0.25815224834018835</v>
      </c>
      <c r="AJ416" s="355">
        <f t="shared" si="378"/>
        <v>6.4326306063746803E-6</v>
      </c>
      <c r="AK416" s="359">
        <f t="shared" si="379"/>
        <v>405.63274805045398</v>
      </c>
      <c r="AL416" s="355">
        <f t="shared" si="380"/>
        <v>2.1632748050453983</v>
      </c>
      <c r="AM416" s="335">
        <f t="shared" si="381"/>
        <v>-24.963866792881703</v>
      </c>
      <c r="AN416" s="351">
        <f t="shared" ref="AN416:AN479" si="407">20*LOG10(AJ416/(($AB$30^2+$AC$30^2)^0.5))</f>
        <v>-3.748063249421671</v>
      </c>
      <c r="AQ416" s="266">
        <f t="shared" ref="AQ416:AQ479" si="408">IF(H416&lt;&gt;"",20*LOG10(H416),"")</f>
        <v>22.842040956493996</v>
      </c>
      <c r="AR416" s="283">
        <f t="shared" ref="AR416:AR479" si="409">IF(I416&lt;&gt;"",I416-(AR$27*C416+AR$28),"")</f>
        <v>13.420459715305043</v>
      </c>
      <c r="BL416" s="258">
        <v>0.27757933735847473</v>
      </c>
      <c r="BM416" s="260">
        <v>7.156425952911377</v>
      </c>
      <c r="BN416">
        <v>2.064518928527832</v>
      </c>
      <c r="BO416" s="258">
        <v>0.56647229194641113</v>
      </c>
      <c r="BP416" s="258">
        <v>155.44123840332031</v>
      </c>
      <c r="BQ416" s="260">
        <v>28.278598785400391</v>
      </c>
      <c r="BR416" s="258">
        <v>13.68729305267334</v>
      </c>
      <c r="BT416" s="258">
        <v>24.990615844726563</v>
      </c>
      <c r="BU416" s="258">
        <v>41.097633361816406</v>
      </c>
      <c r="BV416" s="258">
        <v>3.1138169765472412</v>
      </c>
      <c r="BW416" s="258">
        <v>134.99148559570312</v>
      </c>
      <c r="BX416" s="258">
        <v>31.297351837158203</v>
      </c>
      <c r="BY416" s="258">
        <v>34.790569305419922</v>
      </c>
      <c r="BZ416" s="258">
        <v>3.5481498241424561</v>
      </c>
      <c r="CA416" s="258">
        <v>328.47589111328125</v>
      </c>
      <c r="CC416" s="283">
        <f t="shared" ref="CC416:CC479" si="410">IF(H416&lt;&gt;"",H416,"")</f>
        <v>13.870817184448242</v>
      </c>
      <c r="CD416" s="283">
        <f t="shared" ref="CD416:CD479" si="411">IF(I416&lt;&gt;"",I416,"")</f>
        <v>92.266220092773438</v>
      </c>
      <c r="CF416" s="283">
        <f t="shared" si="382"/>
        <v>22.842040956493996</v>
      </c>
      <c r="CG416" s="272">
        <f t="shared" ref="CG416:CG479" si="412">IF(C416&lt;&gt;"",$CK$27*C416^6+$CL$27*C416^5+$CM$27*C416^4+$CN$27*C416^3+$CO$27*C416^2+$CP$27*C416+$CQ$27,"")</f>
        <v>22.569212952062728</v>
      </c>
      <c r="CH416" s="283">
        <f t="shared" si="383"/>
        <v>13.441899610862764</v>
      </c>
      <c r="CI416" s="272">
        <f t="shared" ref="CI416:CI479" si="413">IF(C416&lt;&gt;"",$CK$28*C416^6+$CL$28*C416^5+$CM$28*C416^4+$CN$28*C416^3+$CO$28*C416^2+$CP$28*C416+$CQ$28,"")</f>
        <v>90.152362982610242</v>
      </c>
      <c r="CJ416" s="283">
        <f t="shared" si="384"/>
        <v>0.16993320074995724</v>
      </c>
      <c r="CK416" s="283">
        <f t="shared" si="385"/>
        <v>13.248283375558529</v>
      </c>
      <c r="CL416" s="283">
        <f t="shared" si="386"/>
        <v>2.2732471817670925</v>
      </c>
      <c r="CM416" s="283">
        <f t="shared" si="387"/>
        <v>19.044819957967128</v>
      </c>
      <c r="CN416" s="283">
        <f t="shared" si="388"/>
        <v>2.2732471817670925</v>
      </c>
      <c r="CO416" s="283">
        <f t="shared" ref="CO416:CO479" si="414">IF(C416&lt;&gt;"",10*CQ416-C416,"")</f>
        <v>246.25855522482004</v>
      </c>
      <c r="CP416" s="268">
        <f t="shared" ref="CP416:CP479" si="415">C416</f>
        <v>384</v>
      </c>
      <c r="CQ416" s="283">
        <f t="shared" si="389"/>
        <v>63.025855522482004</v>
      </c>
      <c r="CR416" s="283">
        <f t="shared" si="390"/>
        <v>25.656977014804397</v>
      </c>
      <c r="CS416" s="283">
        <f t="shared" si="391"/>
        <v>2.0643950373839157</v>
      </c>
      <c r="CT416" s="283">
        <f t="shared" si="392"/>
        <v>241.40786212177562</v>
      </c>
      <c r="CU416" s="283">
        <f t="shared" ref="CU416:CU479" si="416">IF(CV416&lt;&gt;"",10*CV416-C416,"")</f>
        <v>4.8506931030444775</v>
      </c>
      <c r="CV416" s="283">
        <f t="shared" si="393"/>
        <v>38.885069310304445</v>
      </c>
      <c r="CW416" s="283">
        <f t="shared" si="394"/>
        <v>13.40580817081946</v>
      </c>
      <c r="CX416" s="283">
        <f t="shared" si="395"/>
        <v>0.98436397521585328</v>
      </c>
      <c r="CZ416" s="283">
        <f t="shared" ref="CZ416:CZ479" si="417">IF(J416&lt;&gt;"",J416,"")</f>
        <v>13248</v>
      </c>
      <c r="DA416" s="283">
        <f t="shared" ref="DA416:DA479" si="418">IF(L416&lt;&gt;"",L416,"")</f>
        <v>1.0997309577319506E+22</v>
      </c>
      <c r="DB416" s="283">
        <f t="shared" ref="DB416:DB479" si="419">IF(M416&lt;&gt;"",M416,"")</f>
        <v>1.1732884721244635E+22</v>
      </c>
      <c r="DC416" s="286">
        <f t="shared" si="396"/>
        <v>8.3011092823969702E+17</v>
      </c>
      <c r="DD416" s="286">
        <f t="shared" ref="DD416:DD479" si="420">IF(DB416&lt;&gt;"",DB416/$CZ416,"")</f>
        <v>8.8563441434515661E+17</v>
      </c>
      <c r="DE416" s="282">
        <f t="shared" si="397"/>
        <v>5.0208249359266631E-5</v>
      </c>
      <c r="DF416" s="282">
        <f t="shared" ref="DF416:DF479" si="421">IF(DD416&lt;&gt;"",(DD416+DJ$31)/$DC$31,"")</f>
        <v>4.9051478635917543E-5</v>
      </c>
      <c r="DG416" s="283">
        <f t="shared" si="398"/>
        <v>44.332306451252229</v>
      </c>
      <c r="DH416" s="283">
        <f t="shared" si="399"/>
        <v>7.0191992848844039E-5</v>
      </c>
      <c r="DL416" s="258">
        <v>28.599069595336914</v>
      </c>
      <c r="DM416" s="258">
        <v>16.276290893554687</v>
      </c>
      <c r="DN416" s="258">
        <v>7968</v>
      </c>
      <c r="DO416" s="258">
        <v>1.7978355810025863E+22</v>
      </c>
      <c r="DP416" s="258">
        <v>8.6300373762783272E+21</v>
      </c>
    </row>
    <row r="417" spans="3:120" x14ac:dyDescent="0.25">
      <c r="C417" s="50">
        <f t="shared" ref="C417:C480" si="422">IF(C416&lt;&gt;"",IF(C416+aptStep*10&gt;600,"",C416+aptStep*10),"")</f>
        <v>385</v>
      </c>
      <c r="D417" s="51">
        <v>6.6163114638367837</v>
      </c>
      <c r="E417" s="260">
        <f t="shared" ref="E417:E480" si="423">IF(D417&lt;&gt;"",20*LOG10(D417),"")</f>
        <v>16.412318830048569</v>
      </c>
      <c r="F417" s="265">
        <f t="shared" ref="F417:F480" si="424">IF(C417&lt;&gt;"",$B$23*C417^6+$C$23*C417^5+$D$23*C417^4+$E$23*C417^3+$F$23*C417^2+$G$23*C417^1+$H$23,"")</f>
        <v>10.718873619010408</v>
      </c>
      <c r="G417" s="265">
        <f t="shared" ref="G417:G480" si="425">IF(C417&lt;&gt;"",$C$24*C417^5+$D$24*C417^4+$E$24*C417^3+$F$24*C417^2+$G$24*C417^1+$H$24,"")</f>
        <v>-1.6176796160579453E-2</v>
      </c>
      <c r="H417" s="50">
        <v>13.645715713500977</v>
      </c>
      <c r="I417" s="216">
        <v>89.51959228515625</v>
      </c>
      <c r="J417" s="50">
        <v>14400</v>
      </c>
      <c r="K417" s="46">
        <v>6</v>
      </c>
      <c r="L417" s="46">
        <v>1.1822813970815418E+22</v>
      </c>
      <c r="M417" s="46">
        <v>1.2487483360271275E+22</v>
      </c>
      <c r="N417" s="46">
        <v>225</v>
      </c>
      <c r="O417" s="46">
        <v>64</v>
      </c>
      <c r="P417" s="46">
        <v>0.26301654153695903</v>
      </c>
      <c r="Q417" s="46">
        <v>0.47988768845754748</v>
      </c>
      <c r="R417" s="46">
        <v>0.53477263753990034</v>
      </c>
      <c r="S417" s="51"/>
      <c r="T417" s="315">
        <f t="shared" ref="T417:T480" si="426">IF(P417&lt;&gt;"",180*ATAN2(P417,Q417)/PI(),"")</f>
        <v>61.273761561007881</v>
      </c>
      <c r="U417" s="315">
        <f t="shared" si="400"/>
        <v>-0.2582509785029643</v>
      </c>
      <c r="V417" s="350">
        <f t="shared" ref="V417:V480" si="427">IF(P417&lt;&gt;"",P417/$J417/$K417,"")</f>
        <v>3.0441729344555439E-6</v>
      </c>
      <c r="W417" s="350">
        <f t="shared" si="405"/>
        <v>5.5542556534438371E-6</v>
      </c>
      <c r="X417" s="350">
        <f t="shared" ref="X417:X480" si="428">(V417^2+W417^2)^0.5</f>
        <v>6.3337780762104783E-6</v>
      </c>
      <c r="Y417" s="360">
        <f t="shared" ref="Y417:Y480" si="429">IF(V417&lt;&gt;"",T417-$T$30*R417,"")</f>
        <v>60.738988923467979</v>
      </c>
      <c r="Z417" s="350">
        <f t="shared" ref="Z417:Z480" si="430">X417*COS(PI()*Y417/180)</f>
        <v>3.0958804716262168E-6</v>
      </c>
      <c r="AA417" s="350">
        <f t="shared" ref="AA417:AA480" si="431">X417*SIN(PI()*Y417/180)</f>
        <v>5.5256012183370539E-6</v>
      </c>
      <c r="AB417" s="350">
        <f t="shared" ref="AB417:AB480" si="432">IF($K417=1,Z417+AF$18,IF($K417=3,Z417+AF$19,IF($K417=6,Z417+AF$20,IF($K417=12,Z417+AF$21,""))))</f>
        <v>3.0958804716262168E-6</v>
      </c>
      <c r="AC417" s="350">
        <f t="shared" ref="AC417:AC480" si="433">IF($K417=1,AA417+AG$18,IF($K417=3,AA417+AG$19,IF($K417=6,AA417+AG$20,IF($K417=12,AA417+AG$21,""))))</f>
        <v>5.5256012183370539E-6</v>
      </c>
      <c r="AD417" s="354">
        <f t="shared" si="406"/>
        <v>60.738988923467979</v>
      </c>
      <c r="AE417" s="354" t="str">
        <f t="shared" si="404"/>
        <v/>
      </c>
      <c r="AF417" s="354" t="str">
        <f t="shared" si="404"/>
        <v/>
      </c>
      <c r="AG417" s="354">
        <f t="shared" si="404"/>
        <v>60.738988923467979</v>
      </c>
      <c r="AH417" s="354" t="str">
        <f t="shared" si="404"/>
        <v/>
      </c>
      <c r="AI417" s="348">
        <f t="shared" si="401"/>
        <v>-0.29860585688280139</v>
      </c>
      <c r="AJ417" s="355">
        <f t="shared" ref="AJ417:AJ480" si="434">IF(V417&lt;&gt;"",(V417^2+W417^2)^0.5,"")</f>
        <v>6.3337780762104783E-6</v>
      </c>
      <c r="AK417" s="359">
        <f t="shared" ref="AK417:AK480" si="435">IF(K417=1,$Q$25*AE417+$R$25,IF(K417=3,$Q$26*AF417+$R$26,IF(K417=6,$Q$27*AG417+$R$27,IF(K417=12,$Q$28*AH417+$R$28,""))))</f>
        <v>395.48988665364391</v>
      </c>
      <c r="AL417" s="355">
        <f t="shared" ref="AL417:AL480" si="436">(AK417-C417)/10</f>
        <v>1.0489886653643907</v>
      </c>
      <c r="AM417" s="335">
        <f t="shared" ref="AM417:AM480" si="437">20*LOG10(AJ417/AM$30)</f>
        <v>-25.098382199599591</v>
      </c>
      <c r="AN417" s="351">
        <f t="shared" si="407"/>
        <v>-3.8825786561395588</v>
      </c>
      <c r="AQ417" s="266">
        <f t="shared" si="408"/>
        <v>22.699926384247991</v>
      </c>
      <c r="AR417" s="283">
        <f t="shared" si="409"/>
        <v>10.336310839501266</v>
      </c>
      <c r="BL417" s="258">
        <v>0.37343207001686096</v>
      </c>
      <c r="BM417" s="260">
        <v>6.3475298881530762</v>
      </c>
      <c r="BN417">
        <v>2.8031327724456787</v>
      </c>
      <c r="BO417" s="258">
        <v>1.2607555389404297</v>
      </c>
      <c r="BP417" s="258">
        <v>145.05697631835937</v>
      </c>
      <c r="BQ417" s="260">
        <v>12.506381988525391</v>
      </c>
      <c r="BR417" s="258">
        <v>3.3579609394073486</v>
      </c>
      <c r="BT417" s="258">
        <v>24.93006706237793</v>
      </c>
      <c r="BU417" s="258">
        <v>41.707992553710938</v>
      </c>
      <c r="BV417" s="258">
        <v>3.0603494644165039</v>
      </c>
      <c r="BW417" s="258">
        <v>147.80905151367187</v>
      </c>
      <c r="BX417" s="258">
        <v>31.197742462158203</v>
      </c>
      <c r="BY417" s="258">
        <v>36.316471099853516</v>
      </c>
      <c r="BZ417" s="258">
        <v>3.5796444416046143</v>
      </c>
      <c r="CA417" s="258">
        <v>326.64480590820312</v>
      </c>
      <c r="CC417" s="283">
        <f t="shared" si="410"/>
        <v>13.645715713500977</v>
      </c>
      <c r="CD417" s="283">
        <f t="shared" si="411"/>
        <v>89.51959228515625</v>
      </c>
      <c r="CF417" s="283">
        <f t="shared" ref="CF417:CF480" si="438">IF(CC417&lt;&gt;"",20*LOG10(CC417),"")</f>
        <v>22.699926384247991</v>
      </c>
      <c r="CG417" s="272">
        <f t="shared" si="412"/>
        <v>22.542037798393814</v>
      </c>
      <c r="CH417" s="283">
        <f t="shared" ref="CH417:CH480" si="439">IF(CG417&lt;&gt;"",10^(CG417/20),"")</f>
        <v>13.399910261272735</v>
      </c>
      <c r="CI417" s="272">
        <f t="shared" si="413"/>
        <v>90.374063898428602</v>
      </c>
      <c r="CJ417" s="283">
        <f t="shared" ref="CJ417:CJ480" si="440">IF(CI417&lt;&gt;"",CJ$30*CI417,"")</f>
        <v>0.17035109713101471</v>
      </c>
      <c r="CK417" s="283">
        <f t="shared" ref="CK417:CK480" si="441">IF(CH417&lt;&gt;"",CH417*COS(CJ417),"")</f>
        <v>13.205950670358911</v>
      </c>
      <c r="CL417" s="283">
        <f t="shared" ref="CL417:CL480" si="442">IF(CH417&lt;&gt;"",CH417*SIN(CJ417),"")</f>
        <v>2.2716650065996502</v>
      </c>
      <c r="CM417" s="283">
        <f t="shared" ref="CM417:CM480" si="443">IF(CK417&lt;&gt;"",CK417+CM$31,"")</f>
        <v>19.002487252767509</v>
      </c>
      <c r="CN417" s="283">
        <f t="shared" ref="CN417:CN480" si="444">IF(CL417&lt;&gt;"",CL417+CN$31,"")</f>
        <v>2.2716650065996502</v>
      </c>
      <c r="CO417" s="283">
        <f t="shared" si="414"/>
        <v>246.21390575571945</v>
      </c>
      <c r="CP417" s="268">
        <f t="shared" si="415"/>
        <v>385</v>
      </c>
      <c r="CQ417" s="283">
        <f t="shared" ref="CQ417:CQ480" si="445">IF(CM417&lt;&gt;"",(ATAN2(CM417,CN417))/$CJ$30,"")</f>
        <v>63.121390575571944</v>
      </c>
      <c r="CR417" s="283">
        <f t="shared" ref="CR417:CR480" si="446">IF(CM417&lt;&gt;"",10*LOG10(CM417*CM417+CN417*CN417),"")</f>
        <v>25.637835429211876</v>
      </c>
      <c r="CS417" s="283">
        <f t="shared" ref="CS417:CS480" si="447">IF(CH417&lt;&gt;"",CS$31/CH417,"")</f>
        <v>2.0708639318187654</v>
      </c>
      <c r="CT417" s="283">
        <f t="shared" ref="CT417:CT480" si="448">IF(CQ417&lt;&gt;"",$CT$27*CQ417^2+$CU$27*CQ417+$CV$27,"")</f>
        <v>241.85635192085556</v>
      </c>
      <c r="CU417" s="283">
        <f t="shared" si="416"/>
        <v>4.3575538348638929</v>
      </c>
      <c r="CV417" s="283">
        <f t="shared" ref="CV417:CV480" si="449">IF(CQ417&lt;&gt;"",CQ417-CT417/10,"")</f>
        <v>38.935755383486388</v>
      </c>
      <c r="CW417" s="283">
        <f t="shared" ref="CW417:CW480" si="450">IF(CH417&lt;&gt;"",CH417*COS($CJ$30*$CV417),"")</f>
        <v>13.363837748116474</v>
      </c>
      <c r="CX417" s="283">
        <f t="shared" ref="CX417:CX480" si="451">IF(CH417&lt;&gt;"",CH417*SIN($CJ$30*$CV417),"")</f>
        <v>0.98256585131967755</v>
      </c>
      <c r="CZ417" s="283">
        <f t="shared" si="417"/>
        <v>14400</v>
      </c>
      <c r="DA417" s="283">
        <f t="shared" si="418"/>
        <v>1.1822813970815418E+22</v>
      </c>
      <c r="DB417" s="283">
        <f t="shared" si="419"/>
        <v>1.2487483360271275E+22</v>
      </c>
      <c r="DC417" s="286">
        <f t="shared" ref="DC417:DC480" si="452">IF(DA417&lt;&gt;"",DA417/$CZ417,"")</f>
        <v>8.2102874797329293E+17</v>
      </c>
      <c r="DD417" s="286">
        <f t="shared" si="420"/>
        <v>8.6718634446328294E+17</v>
      </c>
      <c r="DE417" s="282">
        <f t="shared" ref="DE417:DE480" si="453">IF(DC417&lt;&gt;"",(DC417+DI$31)/$DC$31,"")</f>
        <v>4.9722409007784133E-5</v>
      </c>
      <c r="DF417" s="282">
        <f t="shared" si="421"/>
        <v>4.8064621241252342E-5</v>
      </c>
      <c r="DG417" s="283">
        <f t="shared" ref="DG417:DG480" si="454">IF(DE417&lt;&gt;"",180*ATAN2(DE417,DF417)/PI(),"")</f>
        <v>44.028755203963001</v>
      </c>
      <c r="DH417" s="283">
        <f t="shared" ref="DH417:DH480" si="455">IF(DE417&lt;&gt;"",(DE417^2+DF417^2)^0.5,"")</f>
        <v>6.9155807945554492E-5</v>
      </c>
      <c r="DL417" s="258">
        <v>28.609811782836914</v>
      </c>
      <c r="DM417" s="258">
        <v>15.564202308654785</v>
      </c>
      <c r="DN417" s="258">
        <v>7968</v>
      </c>
      <c r="DO417" s="258">
        <v>1.7420333287048181E+22</v>
      </c>
      <c r="DP417" s="258">
        <v>8.304908550907032E+21</v>
      </c>
    </row>
    <row r="418" spans="3:120" x14ac:dyDescent="0.25">
      <c r="C418" s="50">
        <f t="shared" si="422"/>
        <v>386</v>
      </c>
      <c r="D418" s="51">
        <v>5.4227406229775417</v>
      </c>
      <c r="E418" s="260">
        <f t="shared" si="423"/>
        <v>14.684376640788951</v>
      </c>
      <c r="F418" s="265">
        <f t="shared" si="424"/>
        <v>10.702781764802129</v>
      </c>
      <c r="G418" s="265">
        <f t="shared" si="425"/>
        <v>-1.6005736357362819E-2</v>
      </c>
      <c r="H418" s="50">
        <v>13.694056510925293</v>
      </c>
      <c r="I418" s="216">
        <v>89.21441650390625</v>
      </c>
      <c r="J418" s="50">
        <v>12096</v>
      </c>
      <c r="K418" s="46">
        <v>6</v>
      </c>
      <c r="L418" s="46">
        <v>9.9746525982261049E+21</v>
      </c>
      <c r="M418" s="46">
        <v>1.0518263382490523E+22</v>
      </c>
      <c r="N418" s="46">
        <v>189</v>
      </c>
      <c r="O418" s="46">
        <v>64</v>
      </c>
      <c r="P418" s="46">
        <v>0.22175425746200331</v>
      </c>
      <c r="Q418" s="46">
        <v>0.42415918940365011</v>
      </c>
      <c r="R418" s="46">
        <v>0.43221091248059962</v>
      </c>
      <c r="S418" s="51"/>
      <c r="T418" s="315">
        <f t="shared" si="426"/>
        <v>62.399024862677038</v>
      </c>
      <c r="U418" s="315">
        <f t="shared" ref="U418:U481" si="456">IF(T418&lt;&gt;"",T418-T417,"")</f>
        <v>1.1252633016691576</v>
      </c>
      <c r="V418" s="350">
        <f t="shared" si="427"/>
        <v>3.0554764310791899E-6</v>
      </c>
      <c r="W418" s="350">
        <f t="shared" si="405"/>
        <v>5.8443450920917402E-6</v>
      </c>
      <c r="X418" s="350">
        <f t="shared" si="428"/>
        <v>6.5948696557503872E-6</v>
      </c>
      <c r="Y418" s="360">
        <f t="shared" si="429"/>
        <v>61.966813950196439</v>
      </c>
      <c r="Z418" s="350">
        <f t="shared" si="430"/>
        <v>3.0994759158493946E-6</v>
      </c>
      <c r="AA418" s="350">
        <f t="shared" si="431"/>
        <v>5.8211300297628451E-6</v>
      </c>
      <c r="AB418" s="350">
        <f t="shared" si="432"/>
        <v>3.0994759158493946E-6</v>
      </c>
      <c r="AC418" s="350">
        <f t="shared" si="433"/>
        <v>5.8211300297628451E-6</v>
      </c>
      <c r="AD418" s="354">
        <f t="shared" si="406"/>
        <v>61.966813950196439</v>
      </c>
      <c r="AE418" s="354" t="str">
        <f t="shared" si="404"/>
        <v/>
      </c>
      <c r="AF418" s="354" t="str">
        <f t="shared" si="404"/>
        <v/>
      </c>
      <c r="AG418" s="354">
        <f t="shared" si="404"/>
        <v>61.966813950196439</v>
      </c>
      <c r="AH418" s="354" t="str">
        <f t="shared" si="404"/>
        <v/>
      </c>
      <c r="AI418" s="348">
        <f t="shared" ref="AI418:AI481" si="457">IF(AD418&lt;&gt;"",AD418-AD417,"")</f>
        <v>1.2278250267284605</v>
      </c>
      <c r="AJ418" s="355">
        <f t="shared" si="434"/>
        <v>6.5948696557503872E-6</v>
      </c>
      <c r="AK418" s="359">
        <f t="shared" si="435"/>
        <v>437.19589736504599</v>
      </c>
      <c r="AL418" s="355">
        <f t="shared" si="436"/>
        <v>5.119589736504599</v>
      </c>
      <c r="AM418" s="335">
        <f t="shared" si="437"/>
        <v>-24.747514721103801</v>
      </c>
      <c r="AN418" s="351">
        <f t="shared" si="407"/>
        <v>-3.5317111776437695</v>
      </c>
      <c r="AQ418" s="266">
        <f t="shared" si="408"/>
        <v>22.730642314546525</v>
      </c>
      <c r="AR418" s="283">
        <f t="shared" si="409"/>
        <v>9.6936139900647049</v>
      </c>
      <c r="BL418" s="258">
        <v>0.65192526578903198</v>
      </c>
      <c r="BM418" s="260">
        <v>18.788064956665039</v>
      </c>
      <c r="BN418">
        <v>1.2675753831863403</v>
      </c>
      <c r="BO418" s="258">
        <v>0.57665985822677612</v>
      </c>
      <c r="BP418" s="258">
        <v>137.05804443359375</v>
      </c>
      <c r="BQ418" s="260">
        <v>33.701431274414062</v>
      </c>
      <c r="BR418" s="258">
        <v>11.97651195526123</v>
      </c>
      <c r="BT418" s="258">
        <v>24.91444206237793</v>
      </c>
      <c r="BU418" s="258">
        <v>40.894180297851562</v>
      </c>
      <c r="BV418" s="258">
        <v>3.0880599021911621</v>
      </c>
      <c r="BW418" s="258">
        <v>153.40403747558594</v>
      </c>
      <c r="BX418" s="258">
        <v>31.11570930480957</v>
      </c>
      <c r="BY418" s="258">
        <v>35.706111907958984</v>
      </c>
      <c r="BZ418" s="258">
        <v>3.5010299682617187</v>
      </c>
      <c r="CA418" s="258">
        <v>327.96725463867187</v>
      </c>
      <c r="CC418" s="283">
        <f t="shared" si="410"/>
        <v>13.694056510925293</v>
      </c>
      <c r="CD418" s="283">
        <f t="shared" si="411"/>
        <v>89.21441650390625</v>
      </c>
      <c r="CF418" s="283">
        <f t="shared" si="438"/>
        <v>22.730642314546525</v>
      </c>
      <c r="CG418" s="272">
        <f t="shared" si="412"/>
        <v>22.515049844658595</v>
      </c>
      <c r="CH418" s="283">
        <f t="shared" si="439"/>
        <v>13.35833997495048</v>
      </c>
      <c r="CI418" s="272">
        <f t="shared" si="413"/>
        <v>90.594868263793217</v>
      </c>
      <c r="CJ418" s="283">
        <f t="shared" si="440"/>
        <v>0.17076730355428071</v>
      </c>
      <c r="CK418" s="283">
        <f t="shared" si="441"/>
        <v>13.164038412519499</v>
      </c>
      <c r="CL418" s="283">
        <f t="shared" si="442"/>
        <v>2.2700968173342457</v>
      </c>
      <c r="CM418" s="283">
        <f t="shared" si="443"/>
        <v>18.960574994928098</v>
      </c>
      <c r="CN418" s="283">
        <f t="shared" si="444"/>
        <v>2.2700968173342457</v>
      </c>
      <c r="CO418" s="283">
        <f t="shared" si="414"/>
        <v>246.16345287738318</v>
      </c>
      <c r="CP418" s="268">
        <f t="shared" si="415"/>
        <v>386</v>
      </c>
      <c r="CQ418" s="283">
        <f t="shared" si="445"/>
        <v>63.216345287738314</v>
      </c>
      <c r="CR418" s="283">
        <f t="shared" si="446"/>
        <v>25.618842495016651</v>
      </c>
      <c r="CS418" s="283">
        <f t="shared" si="447"/>
        <v>2.0773083258633522</v>
      </c>
      <c r="CT418" s="283">
        <f t="shared" si="448"/>
        <v>242.301765490403</v>
      </c>
      <c r="CU418" s="283">
        <f t="shared" si="416"/>
        <v>3.8616873869801225</v>
      </c>
      <c r="CV418" s="283">
        <f t="shared" si="449"/>
        <v>38.986168738698012</v>
      </c>
      <c r="CW418" s="283">
        <f t="shared" si="450"/>
        <v>13.322286228151938</v>
      </c>
      <c r="CX418" s="283">
        <f t="shared" si="451"/>
        <v>0.98078363646280253</v>
      </c>
      <c r="CZ418" s="283">
        <f t="shared" si="417"/>
        <v>12096</v>
      </c>
      <c r="DA418" s="283">
        <f t="shared" si="418"/>
        <v>9.9746525982261049E+21</v>
      </c>
      <c r="DB418" s="283">
        <f t="shared" si="419"/>
        <v>1.0518263382490523E+22</v>
      </c>
      <c r="DC418" s="286">
        <f t="shared" si="452"/>
        <v>8.2462405739303117E+17</v>
      </c>
      <c r="DD418" s="286">
        <f t="shared" si="420"/>
        <v>8.6956542513975885E+17</v>
      </c>
      <c r="DE418" s="282">
        <f t="shared" si="453"/>
        <v>4.9914735777451475E-5</v>
      </c>
      <c r="DF418" s="282">
        <f t="shared" si="421"/>
        <v>4.8191887311530634E-5</v>
      </c>
      <c r="DG418" s="283">
        <f t="shared" si="454"/>
        <v>43.993933361344517</v>
      </c>
      <c r="DH418" s="283">
        <f t="shared" si="455"/>
        <v>6.9382554366209819E-5</v>
      </c>
      <c r="DL418" s="258">
        <v>28.515083312988281</v>
      </c>
      <c r="DM418" s="258">
        <v>15.157295227050781</v>
      </c>
      <c r="DN418" s="258">
        <v>7968</v>
      </c>
      <c r="DO418" s="258">
        <v>1.7961638193118474E+22</v>
      </c>
      <c r="DP418" s="258">
        <v>8.5545198654208103E+21</v>
      </c>
    </row>
    <row r="419" spans="3:120" x14ac:dyDescent="0.25">
      <c r="C419" s="50">
        <f t="shared" si="422"/>
        <v>387</v>
      </c>
      <c r="D419" s="51">
        <v>6.0116569280909484</v>
      </c>
      <c r="E419" s="260">
        <f t="shared" si="423"/>
        <v>15.579883768010314</v>
      </c>
      <c r="F419" s="265">
        <f t="shared" si="424"/>
        <v>10.686864500980757</v>
      </c>
      <c r="G419" s="265">
        <f t="shared" si="425"/>
        <v>-1.5827612554932056E-2</v>
      </c>
      <c r="H419" s="50">
        <v>13.862516403198242</v>
      </c>
      <c r="I419" s="216">
        <v>93.588668823242188</v>
      </c>
      <c r="J419" s="50">
        <v>13952</v>
      </c>
      <c r="K419" s="46">
        <v>6</v>
      </c>
      <c r="L419" s="46">
        <v>1.1544379178875108E+22</v>
      </c>
      <c r="M419" s="46">
        <v>1.2376801206953388E+22</v>
      </c>
      <c r="N419" s="46">
        <v>218</v>
      </c>
      <c r="O419" s="46">
        <v>64</v>
      </c>
      <c r="P419" s="46">
        <v>0.25526460355246294</v>
      </c>
      <c r="Q419" s="46">
        <v>0.47421107245315264</v>
      </c>
      <c r="R419" s="46">
        <v>0.52167568106976037</v>
      </c>
      <c r="S419" s="51"/>
      <c r="T419" s="315">
        <f t="shared" si="426"/>
        <v>61.706721172423464</v>
      </c>
      <c r="U419" s="315">
        <f t="shared" si="456"/>
        <v>-0.69230369025357419</v>
      </c>
      <c r="V419" s="350">
        <f t="shared" si="427"/>
        <v>3.04931913647342E-6</v>
      </c>
      <c r="W419" s="350">
        <f t="shared" si="405"/>
        <v>5.6647920543428973E-6</v>
      </c>
      <c r="X419" s="350">
        <f t="shared" si="428"/>
        <v>6.4333674086756016E-6</v>
      </c>
      <c r="Y419" s="360">
        <f t="shared" si="429"/>
        <v>61.185045491353705</v>
      </c>
      <c r="Z419" s="350">
        <f t="shared" si="430"/>
        <v>3.1007697252523982E-6</v>
      </c>
      <c r="AA419" s="350">
        <f t="shared" si="431"/>
        <v>5.6367937097225402E-6</v>
      </c>
      <c r="AB419" s="350">
        <f t="shared" si="432"/>
        <v>3.1007697252523982E-6</v>
      </c>
      <c r="AC419" s="350">
        <f t="shared" si="433"/>
        <v>5.6367937097225402E-6</v>
      </c>
      <c r="AD419" s="354">
        <f t="shared" si="406"/>
        <v>61.185045491353705</v>
      </c>
      <c r="AE419" s="354" t="str">
        <f t="shared" si="404"/>
        <v/>
      </c>
      <c r="AF419" s="354" t="str">
        <f t="shared" si="404"/>
        <v/>
      </c>
      <c r="AG419" s="354">
        <f t="shared" si="404"/>
        <v>61.185045491353705</v>
      </c>
      <c r="AH419" s="354" t="str">
        <f t="shared" si="404"/>
        <v/>
      </c>
      <c r="AI419" s="348">
        <f t="shared" si="457"/>
        <v>-0.78176845884273405</v>
      </c>
      <c r="AJ419" s="355">
        <f t="shared" si="434"/>
        <v>6.4333674086756016E-6</v>
      </c>
      <c r="AK419" s="359">
        <f t="shared" si="435"/>
        <v>410.64126375800356</v>
      </c>
      <c r="AL419" s="355">
        <f t="shared" si="436"/>
        <v>2.3641263758003559</v>
      </c>
      <c r="AM419" s="335">
        <f t="shared" si="437"/>
        <v>-24.962871956185726</v>
      </c>
      <c r="AN419" s="351">
        <f t="shared" si="407"/>
        <v>-3.7470684127256932</v>
      </c>
      <c r="AQ419" s="266">
        <f t="shared" si="408"/>
        <v>22.836841460964731</v>
      </c>
      <c r="AR419" s="283">
        <f t="shared" si="409"/>
        <v>13.730345241214053</v>
      </c>
      <c r="BL419" s="258">
        <v>0.80812942981719971</v>
      </c>
      <c r="BM419" s="260">
        <v>5.0752911567687988</v>
      </c>
      <c r="BN419">
        <v>0.91874992847442627</v>
      </c>
      <c r="BO419" s="258">
        <v>0.74341297149658203</v>
      </c>
      <c r="BP419" s="258">
        <v>133.66683959960937</v>
      </c>
      <c r="BQ419" s="260">
        <v>10.007718086242676</v>
      </c>
      <c r="BR419" s="258">
        <v>11.157672882080078</v>
      </c>
      <c r="BT419" s="258">
        <v>24.796276092529297</v>
      </c>
      <c r="BU419" s="258">
        <v>40.792453765869141</v>
      </c>
      <c r="BV419" s="258">
        <v>3.1110093593597412</v>
      </c>
      <c r="BW419" s="258">
        <v>144.65553283691406</v>
      </c>
      <c r="BX419" s="258">
        <v>31.08641242980957</v>
      </c>
      <c r="BY419" s="258">
        <v>35.807838439941406</v>
      </c>
      <c r="BZ419" s="258">
        <v>3.534965991973877</v>
      </c>
      <c r="CA419" s="258">
        <v>324.91543579101562</v>
      </c>
      <c r="CC419" s="283">
        <f t="shared" si="410"/>
        <v>13.862516403198242</v>
      </c>
      <c r="CD419" s="283">
        <f t="shared" si="411"/>
        <v>93.588668823242188</v>
      </c>
      <c r="CF419" s="283">
        <f t="shared" si="438"/>
        <v>22.836841460964731</v>
      </c>
      <c r="CG419" s="272">
        <f t="shared" si="412"/>
        <v>22.488257652549745</v>
      </c>
      <c r="CH419" s="283">
        <f t="shared" si="439"/>
        <v>13.317198789516462</v>
      </c>
      <c r="CI419" s="272">
        <f t="shared" si="413"/>
        <v>90.814782635130229</v>
      </c>
      <c r="CJ419" s="283">
        <f t="shared" si="440"/>
        <v>0.17118183237832743</v>
      </c>
      <c r="CK419" s="283">
        <f t="shared" si="441"/>
        <v>13.122556389607357</v>
      </c>
      <c r="CL419" s="283">
        <f t="shared" si="442"/>
        <v>2.2685452168898537</v>
      </c>
      <c r="CM419" s="283">
        <f t="shared" si="443"/>
        <v>18.919092972015957</v>
      </c>
      <c r="CN419" s="283">
        <f t="shared" si="444"/>
        <v>2.2685452168898537</v>
      </c>
      <c r="CO419" s="283">
        <f t="shared" si="414"/>
        <v>246.10749079262075</v>
      </c>
      <c r="CP419" s="268">
        <f t="shared" si="415"/>
        <v>387</v>
      </c>
      <c r="CQ419" s="283">
        <f t="shared" si="445"/>
        <v>63.310749079262074</v>
      </c>
      <c r="CR419" s="283">
        <f t="shared" si="446"/>
        <v>25.600003845785245</v>
      </c>
      <c r="CS419" s="283">
        <f t="shared" si="447"/>
        <v>2.0837258111309938</v>
      </c>
      <c r="CT419" s="283">
        <f t="shared" si="448"/>
        <v>242.74424710371147</v>
      </c>
      <c r="CU419" s="283">
        <f t="shared" si="416"/>
        <v>3.3632436889092787</v>
      </c>
      <c r="CV419" s="283">
        <f t="shared" si="449"/>
        <v>39.036324368890931</v>
      </c>
      <c r="CW419" s="283">
        <f t="shared" si="450"/>
        <v>13.281163583327112</v>
      </c>
      <c r="CX419" s="283">
        <f t="shared" si="451"/>
        <v>0.97901862719994026</v>
      </c>
      <c r="CZ419" s="283">
        <f t="shared" si="417"/>
        <v>13952</v>
      </c>
      <c r="DA419" s="283">
        <f t="shared" si="418"/>
        <v>1.1544379178875108E+22</v>
      </c>
      <c r="DB419" s="283">
        <f t="shared" si="419"/>
        <v>1.2376801206953388E+22</v>
      </c>
      <c r="DC419" s="286">
        <f t="shared" si="452"/>
        <v>8.2743543426570445E+17</v>
      </c>
      <c r="DD419" s="286">
        <f t="shared" si="420"/>
        <v>8.8709871036076454E+17</v>
      </c>
      <c r="DE419" s="282">
        <f t="shared" si="453"/>
        <v>5.0065127014787057E-5</v>
      </c>
      <c r="DF419" s="282">
        <f t="shared" si="421"/>
        <v>4.9129809396817429E-5</v>
      </c>
      <c r="DG419" s="283">
        <f t="shared" si="454"/>
        <v>44.459769159019693</v>
      </c>
      <c r="DH419" s="283">
        <f t="shared" si="455"/>
        <v>7.0144530181435902E-5</v>
      </c>
      <c r="DL419" s="258">
        <v>28.465278625488281</v>
      </c>
      <c r="DM419" s="258">
        <v>15.665928840637207</v>
      </c>
      <c r="DN419" s="258">
        <v>7968</v>
      </c>
      <c r="DO419" s="258">
        <v>1.7903414768716877E+22</v>
      </c>
      <c r="DP419" s="258">
        <v>8.5666257259399542E+21</v>
      </c>
    </row>
    <row r="420" spans="3:120" x14ac:dyDescent="0.25">
      <c r="C420" s="50">
        <f t="shared" si="422"/>
        <v>388</v>
      </c>
      <c r="D420" s="51">
        <v>1.1653933488070805</v>
      </c>
      <c r="E420" s="260">
        <f t="shared" si="423"/>
        <v>1.3294507026675584</v>
      </c>
      <c r="F420" s="265">
        <f t="shared" si="424"/>
        <v>10.671128899761005</v>
      </c>
      <c r="G420" s="265">
        <f t="shared" si="425"/>
        <v>-1.5642408602663881E-2</v>
      </c>
      <c r="H420" s="50">
        <v>14.021209716796875</v>
      </c>
      <c r="I420" s="216">
        <v>97.759468078613281</v>
      </c>
      <c r="J420" s="50">
        <v>14208</v>
      </c>
      <c r="K420" s="46">
        <v>6</v>
      </c>
      <c r="L420" s="46">
        <v>9.3192067215467385E+21</v>
      </c>
      <c r="M420" s="46">
        <v>9.7596294566241674E+21</v>
      </c>
      <c r="N420" s="46">
        <v>222</v>
      </c>
      <c r="O420" s="46">
        <v>64</v>
      </c>
      <c r="P420" s="46">
        <v>0.25086980406518955</v>
      </c>
      <c r="Q420" s="46">
        <v>0.47384483916254655</v>
      </c>
      <c r="R420" s="46">
        <v>0.52956432227517747</v>
      </c>
      <c r="S420" s="51"/>
      <c r="T420" s="315">
        <f t="shared" si="426"/>
        <v>62.101711649442983</v>
      </c>
      <c r="U420" s="315">
        <f t="shared" si="456"/>
        <v>0.39499047701951895</v>
      </c>
      <c r="V420" s="350">
        <f t="shared" si="427"/>
        <v>2.9428233397286686E-6</v>
      </c>
      <c r="W420" s="350">
        <f t="shared" si="405"/>
        <v>5.5584276365726653E-6</v>
      </c>
      <c r="X420" s="350">
        <f t="shared" si="428"/>
        <v>6.2893820841054481E-6</v>
      </c>
      <c r="Y420" s="360">
        <f t="shared" si="429"/>
        <v>61.572147327167805</v>
      </c>
      <c r="Z420" s="350">
        <f t="shared" si="430"/>
        <v>2.9940714630553072E-6</v>
      </c>
      <c r="AA420" s="350">
        <f t="shared" si="431"/>
        <v>5.5309911475236013E-6</v>
      </c>
      <c r="AB420" s="350">
        <f t="shared" si="432"/>
        <v>2.9940714630553072E-6</v>
      </c>
      <c r="AC420" s="350">
        <f t="shared" si="433"/>
        <v>5.5309911475236013E-6</v>
      </c>
      <c r="AD420" s="354">
        <f t="shared" si="406"/>
        <v>61.572147327167812</v>
      </c>
      <c r="AE420" s="354" t="str">
        <f t="shared" si="404"/>
        <v/>
      </c>
      <c r="AF420" s="354" t="str">
        <f t="shared" si="404"/>
        <v/>
      </c>
      <c r="AG420" s="354">
        <f t="shared" si="404"/>
        <v>61.572147327167812</v>
      </c>
      <c r="AH420" s="354" t="str">
        <f t="shared" si="404"/>
        <v/>
      </c>
      <c r="AI420" s="348">
        <f t="shared" si="457"/>
        <v>0.38710183581410718</v>
      </c>
      <c r="AJ420" s="355">
        <f t="shared" si="434"/>
        <v>6.2893820841054481E-6</v>
      </c>
      <c r="AK420" s="359">
        <f t="shared" si="435"/>
        <v>423.79010252526928</v>
      </c>
      <c r="AL420" s="355">
        <f t="shared" si="436"/>
        <v>3.5790102525269276</v>
      </c>
      <c r="AM420" s="335">
        <f t="shared" si="437"/>
        <v>-25.159479464132129</v>
      </c>
      <c r="AN420" s="351">
        <f t="shared" si="407"/>
        <v>-3.9436759206720944</v>
      </c>
      <c r="AQ420" s="266">
        <f t="shared" si="408"/>
        <v>22.935709702947907</v>
      </c>
      <c r="AR420" s="283">
        <f t="shared" si="409"/>
        <v>17.563623428398586</v>
      </c>
      <c r="BL420" s="258">
        <v>0.40908768773078918</v>
      </c>
      <c r="BM420" s="260">
        <v>4.2878775596618652</v>
      </c>
      <c r="BN420">
        <v>1.7792198657989502</v>
      </c>
      <c r="BO420" s="258">
        <v>0.33047434687614441</v>
      </c>
      <c r="BP420" s="258">
        <v>122.98735046386719</v>
      </c>
      <c r="BQ420" s="260">
        <v>29.915550231933594</v>
      </c>
      <c r="BR420" s="258">
        <v>2.8704915046691895</v>
      </c>
      <c r="BT420" s="258">
        <v>24.758190155029297</v>
      </c>
      <c r="BU420" s="258">
        <v>41.707992553710938</v>
      </c>
      <c r="BV420" s="258">
        <v>3.1160142421722412</v>
      </c>
      <c r="BW420" s="258">
        <v>149.43669128417969</v>
      </c>
      <c r="BX420" s="258">
        <v>31.08055305480957</v>
      </c>
      <c r="BY420" s="258">
        <v>35.095748901367188</v>
      </c>
      <c r="BZ420" s="258">
        <v>3.5684137344360352</v>
      </c>
      <c r="CA420" s="258">
        <v>330.61215209960937</v>
      </c>
      <c r="CC420" s="283">
        <f t="shared" si="410"/>
        <v>14.021209716796875</v>
      </c>
      <c r="CD420" s="283">
        <f t="shared" si="411"/>
        <v>97.759468078613281</v>
      </c>
      <c r="CF420" s="283">
        <f t="shared" si="438"/>
        <v>22.935709702947907</v>
      </c>
      <c r="CG420" s="272">
        <f t="shared" si="412"/>
        <v>22.461669810399531</v>
      </c>
      <c r="CH420" s="283">
        <f t="shared" si="439"/>
        <v>13.276496659156569</v>
      </c>
      <c r="CI420" s="272">
        <f t="shared" si="413"/>
        <v>91.033813556609545</v>
      </c>
      <c r="CJ420" s="283">
        <f t="shared" si="440"/>
        <v>0.17159469593862448</v>
      </c>
      <c r="CK420" s="283">
        <f t="shared" si="441"/>
        <v>13.081514304114444</v>
      </c>
      <c r="CL420" s="283">
        <f t="shared" si="442"/>
        <v>2.2670128036349353</v>
      </c>
      <c r="CM420" s="283">
        <f t="shared" si="443"/>
        <v>18.878050886523042</v>
      </c>
      <c r="CN420" s="283">
        <f t="shared" si="444"/>
        <v>2.2670128036349353</v>
      </c>
      <c r="CO420" s="283">
        <f t="shared" si="414"/>
        <v>246.04631659890276</v>
      </c>
      <c r="CP420" s="268">
        <f t="shared" si="415"/>
        <v>388</v>
      </c>
      <c r="CQ420" s="283">
        <f t="shared" si="445"/>
        <v>63.404631659890278</v>
      </c>
      <c r="CR420" s="283">
        <f t="shared" si="446"/>
        <v>25.581325113125413</v>
      </c>
      <c r="CS420" s="283">
        <f t="shared" si="447"/>
        <v>2.0901139481355275</v>
      </c>
      <c r="CT420" s="283">
        <f t="shared" si="448"/>
        <v>243.18394192036249</v>
      </c>
      <c r="CU420" s="283">
        <f t="shared" si="416"/>
        <v>2.8623746785403341</v>
      </c>
      <c r="CV420" s="283">
        <f t="shared" si="449"/>
        <v>39.086237467854033</v>
      </c>
      <c r="CW420" s="283">
        <f t="shared" si="450"/>
        <v>13.24047970242259</v>
      </c>
      <c r="CX420" s="283">
        <f t="shared" si="451"/>
        <v>0.97727211682874437</v>
      </c>
      <c r="CZ420" s="283">
        <f t="shared" si="417"/>
        <v>14208</v>
      </c>
      <c r="DA420" s="283">
        <f t="shared" si="418"/>
        <v>9.3192067215467385E+21</v>
      </c>
      <c r="DB420" s="283">
        <f t="shared" si="419"/>
        <v>9.7596294566241674E+21</v>
      </c>
      <c r="DC420" s="286">
        <f t="shared" si="452"/>
        <v>6.559126352439991E+17</v>
      </c>
      <c r="DD420" s="286">
        <f t="shared" si="420"/>
        <v>6.869108570259127E+17</v>
      </c>
      <c r="DE420" s="282">
        <f t="shared" si="453"/>
        <v>4.0889720392191858E-5</v>
      </c>
      <c r="DF420" s="282">
        <f t="shared" si="421"/>
        <v>3.8421000038947297E-5</v>
      </c>
      <c r="DG420" s="283">
        <f t="shared" si="454"/>
        <v>43.21711869530688</v>
      </c>
      <c r="DH420" s="283">
        <f t="shared" si="455"/>
        <v>5.6108310237828576E-5</v>
      </c>
      <c r="DL420" s="258">
        <v>28.452583312988281</v>
      </c>
      <c r="DM420" s="258">
        <v>13.834846496582031</v>
      </c>
      <c r="DN420" s="258">
        <v>7712</v>
      </c>
      <c r="DO420" s="258">
        <v>1.7350004002127438E+22</v>
      </c>
      <c r="DP420" s="258">
        <v>8.2282381009524537E+21</v>
      </c>
    </row>
    <row r="421" spans="3:120" x14ac:dyDescent="0.25">
      <c r="C421" s="50">
        <f t="shared" si="422"/>
        <v>389</v>
      </c>
      <c r="D421" s="51">
        <v>5.2921544042669284</v>
      </c>
      <c r="E421" s="260">
        <f t="shared" si="423"/>
        <v>14.472650134129641</v>
      </c>
      <c r="F421" s="265">
        <f t="shared" si="424"/>
        <v>10.655582048663726</v>
      </c>
      <c r="G421" s="265">
        <f t="shared" si="425"/>
        <v>-1.5450110042474895E-2</v>
      </c>
      <c r="H421" s="50">
        <v>13.627161026000977</v>
      </c>
      <c r="I421" s="216">
        <v>95.623207092285156</v>
      </c>
      <c r="J421" s="50">
        <v>12992</v>
      </c>
      <c r="K421" s="46">
        <v>6</v>
      </c>
      <c r="L421" s="46">
        <v>1.0524028077975829E+22</v>
      </c>
      <c r="M421" s="46">
        <v>1.1370861844767376E+22</v>
      </c>
      <c r="N421" s="46">
        <v>203</v>
      </c>
      <c r="O421" s="46">
        <v>64</v>
      </c>
      <c r="P421" s="46">
        <v>0.2321919062442776</v>
      </c>
      <c r="Q421" s="46">
        <v>0.43423060489531834</v>
      </c>
      <c r="R421" s="46">
        <v>0.48248245715841398</v>
      </c>
      <c r="S421" s="51"/>
      <c r="T421" s="315">
        <f t="shared" si="426"/>
        <v>61.865681006308847</v>
      </c>
      <c r="U421" s="315">
        <f t="shared" si="456"/>
        <v>-0.23603064313413569</v>
      </c>
      <c r="V421" s="350">
        <f t="shared" si="427"/>
        <v>2.9786523276410815E-6</v>
      </c>
      <c r="W421" s="350">
        <f t="shared" si="405"/>
        <v>5.5704870291373961E-6</v>
      </c>
      <c r="X421" s="350">
        <f t="shared" si="428"/>
        <v>6.3168580347154875E-6</v>
      </c>
      <c r="Y421" s="360">
        <f t="shared" si="429"/>
        <v>61.383198549150435</v>
      </c>
      <c r="Z421" s="350">
        <f t="shared" si="430"/>
        <v>3.0254547190314536E-6</v>
      </c>
      <c r="AA421" s="350">
        <f t="shared" si="431"/>
        <v>5.5452068648374083E-6</v>
      </c>
      <c r="AB421" s="350">
        <f t="shared" si="432"/>
        <v>3.0254547190314536E-6</v>
      </c>
      <c r="AC421" s="350">
        <f t="shared" si="433"/>
        <v>5.5452068648374083E-6</v>
      </c>
      <c r="AD421" s="354">
        <f t="shared" si="406"/>
        <v>61.383198549150428</v>
      </c>
      <c r="AE421" s="354" t="str">
        <f t="shared" si="404"/>
        <v/>
      </c>
      <c r="AF421" s="354" t="str">
        <f t="shared" si="404"/>
        <v/>
      </c>
      <c r="AG421" s="354">
        <f t="shared" si="404"/>
        <v>61.383198549150428</v>
      </c>
      <c r="AH421" s="354" t="str">
        <f t="shared" si="404"/>
        <v/>
      </c>
      <c r="AI421" s="348">
        <f t="shared" si="457"/>
        <v>-0.18894877801738375</v>
      </c>
      <c r="AJ421" s="355">
        <f t="shared" si="434"/>
        <v>6.3168580347154875E-6</v>
      </c>
      <c r="AK421" s="359">
        <f t="shared" si="435"/>
        <v>417.37200581901766</v>
      </c>
      <c r="AL421" s="355">
        <f t="shared" si="436"/>
        <v>2.837200581901766</v>
      </c>
      <c r="AM421" s="335">
        <f t="shared" si="437"/>
        <v>-25.121616715151596</v>
      </c>
      <c r="AN421" s="351">
        <f t="shared" si="407"/>
        <v>-3.9058131716915674</v>
      </c>
      <c r="AQ421" s="266">
        <f t="shared" si="408"/>
        <v>22.688107756217043</v>
      </c>
      <c r="AR421" s="283">
        <f t="shared" si="409"/>
        <v>15.089841373883871</v>
      </c>
      <c r="BL421" s="258">
        <v>0.6991884708404541</v>
      </c>
      <c r="BM421" s="260">
        <v>16.609445571899414</v>
      </c>
      <c r="BN421">
        <v>2.5511205196380615</v>
      </c>
      <c r="BO421" s="258">
        <v>0.24122364819049835</v>
      </c>
      <c r="BP421" s="258">
        <v>115.38214111328125</v>
      </c>
      <c r="BQ421" s="260">
        <v>29.362239837646484</v>
      </c>
      <c r="BR421" s="258">
        <v>7.0059785842895508</v>
      </c>
      <c r="BT421" s="258">
        <v>24.552131652832031</v>
      </c>
      <c r="BU421" s="258">
        <v>40.690723419189453</v>
      </c>
      <c r="BV421" s="258">
        <v>3.0994124412536621</v>
      </c>
      <c r="BW421" s="258">
        <v>153.30230712890625</v>
      </c>
      <c r="BX421" s="258">
        <v>31.029769897460938</v>
      </c>
      <c r="BY421" s="258">
        <v>35.706111907958984</v>
      </c>
      <c r="BZ421" s="258">
        <v>3.535210132598877</v>
      </c>
      <c r="CA421" s="258">
        <v>329.28970336914062</v>
      </c>
      <c r="CC421" s="283">
        <f t="shared" si="410"/>
        <v>13.627161026000977</v>
      </c>
      <c r="CD421" s="283">
        <f t="shared" si="411"/>
        <v>95.623207092285156</v>
      </c>
      <c r="CF421" s="283">
        <f t="shared" si="438"/>
        <v>22.688107756217043</v>
      </c>
      <c r="CG421" s="272">
        <f t="shared" si="412"/>
        <v>22.435294931317554</v>
      </c>
      <c r="CH421" s="283">
        <f t="shared" si="439"/>
        <v>13.236243455024196</v>
      </c>
      <c r="CI421" s="272">
        <f t="shared" si="413"/>
        <v>91.251967559449611</v>
      </c>
      <c r="CJ421" s="283">
        <f t="shared" si="440"/>
        <v>0.1720059065462286</v>
      </c>
      <c r="CK421" s="283">
        <f t="shared" si="441"/>
        <v>13.040921773905952</v>
      </c>
      <c r="CL421" s="283">
        <f t="shared" si="442"/>
        <v>2.2655021711612959</v>
      </c>
      <c r="CM421" s="283">
        <f t="shared" si="443"/>
        <v>18.837458356314549</v>
      </c>
      <c r="CN421" s="283">
        <f t="shared" si="444"/>
        <v>2.2655021711612959</v>
      </c>
      <c r="CO421" s="283">
        <f t="shared" si="414"/>
        <v>245.98023022317966</v>
      </c>
      <c r="CP421" s="268">
        <f t="shared" si="415"/>
        <v>389</v>
      </c>
      <c r="CQ421" s="283">
        <f t="shared" si="445"/>
        <v>63.498023022317966</v>
      </c>
      <c r="CR421" s="283">
        <f t="shared" si="446"/>
        <v>25.562811925670989</v>
      </c>
      <c r="CS421" s="283">
        <f t="shared" si="447"/>
        <v>2.0964702669581676</v>
      </c>
      <c r="CT421" s="283">
        <f t="shared" si="448"/>
        <v>243.62099595661311</v>
      </c>
      <c r="CU421" s="283">
        <f t="shared" si="416"/>
        <v>2.3592342665665456</v>
      </c>
      <c r="CV421" s="283">
        <f t="shared" si="449"/>
        <v>39.135923426656653</v>
      </c>
      <c r="CW421" s="283">
        <f t="shared" si="450"/>
        <v>13.20024439101023</v>
      </c>
      <c r="CX421" s="283">
        <f t="shared" si="451"/>
        <v>0.97554539529119</v>
      </c>
      <c r="CZ421" s="283">
        <f t="shared" si="417"/>
        <v>12992</v>
      </c>
      <c r="DA421" s="283">
        <f t="shared" si="418"/>
        <v>1.0524028077975829E+22</v>
      </c>
      <c r="DB421" s="283">
        <f t="shared" si="419"/>
        <v>1.1370861844767376E+22</v>
      </c>
      <c r="DC421" s="286">
        <f t="shared" si="452"/>
        <v>8.1003910698705587E+17</v>
      </c>
      <c r="DD421" s="286">
        <f t="shared" si="420"/>
        <v>8.752202774605431E+17</v>
      </c>
      <c r="DE421" s="282">
        <f t="shared" si="453"/>
        <v>4.9134531330529671E-5</v>
      </c>
      <c r="DF421" s="282">
        <f t="shared" si="421"/>
        <v>4.849438686103574E-5</v>
      </c>
      <c r="DG421" s="283">
        <f t="shared" si="454"/>
        <v>44.624321856211445</v>
      </c>
      <c r="DH421" s="283">
        <f t="shared" si="455"/>
        <v>6.9035554072511049E-5</v>
      </c>
      <c r="DL421" s="258">
        <v>28.433050155639648</v>
      </c>
      <c r="DM421" s="258">
        <v>13.631392478942871</v>
      </c>
      <c r="DN421" s="258">
        <v>7712</v>
      </c>
      <c r="DO421" s="258">
        <v>1.7339627550253886E+22</v>
      </c>
      <c r="DP421" s="258">
        <v>8.2146910665619832E+21</v>
      </c>
    </row>
    <row r="422" spans="3:120" x14ac:dyDescent="0.25">
      <c r="C422" s="50">
        <f t="shared" si="422"/>
        <v>390</v>
      </c>
      <c r="D422" s="51">
        <v>4.5751116284385311</v>
      </c>
      <c r="E422" s="260">
        <f t="shared" si="423"/>
        <v>13.208033898206475</v>
      </c>
      <c r="F422" s="265">
        <f t="shared" si="424"/>
        <v>10.640231048813774</v>
      </c>
      <c r="G422" s="265">
        <f t="shared" si="425"/>
        <v>-1.5250704126650881E-2</v>
      </c>
      <c r="H422" s="50">
        <v>13.986541748046875</v>
      </c>
      <c r="I422" s="216">
        <v>93.588668823242188</v>
      </c>
      <c r="J422" s="50">
        <v>11136</v>
      </c>
      <c r="K422" s="46">
        <v>6</v>
      </c>
      <c r="L422" s="46">
        <v>9.2949950005084496E+21</v>
      </c>
      <c r="M422" s="46">
        <v>9.9683114331922676E+21</v>
      </c>
      <c r="N422" s="46">
        <v>174</v>
      </c>
      <c r="O422" s="46">
        <v>64</v>
      </c>
      <c r="P422" s="46">
        <v>0.20545687603003113</v>
      </c>
      <c r="Q422" s="46">
        <v>0.38063846670328999</v>
      </c>
      <c r="R422" s="46">
        <v>0.36367939779662872</v>
      </c>
      <c r="S422" s="51"/>
      <c r="T422" s="315">
        <f t="shared" si="426"/>
        <v>61.641198257212828</v>
      </c>
      <c r="U422" s="315">
        <f t="shared" si="456"/>
        <v>-0.22448274909601906</v>
      </c>
      <c r="V422" s="350">
        <f t="shared" si="427"/>
        <v>3.0749652183613375E-6</v>
      </c>
      <c r="W422" s="350">
        <f t="shared" si="405"/>
        <v>5.6968161324127446E-6</v>
      </c>
      <c r="X422" s="350">
        <f t="shared" si="428"/>
        <v>6.4737257542044589E-6</v>
      </c>
      <c r="Y422" s="360">
        <f t="shared" si="429"/>
        <v>61.277518859416197</v>
      </c>
      <c r="Z422" s="350">
        <f t="shared" si="430"/>
        <v>3.1110630186312336E-6</v>
      </c>
      <c r="AA422" s="350">
        <f t="shared" si="431"/>
        <v>5.6771834596704027E-6</v>
      </c>
      <c r="AB422" s="350">
        <f t="shared" si="432"/>
        <v>3.1110630186312336E-6</v>
      </c>
      <c r="AC422" s="350">
        <f t="shared" si="433"/>
        <v>5.6771834596704027E-6</v>
      </c>
      <c r="AD422" s="354">
        <f t="shared" si="406"/>
        <v>61.277518859416197</v>
      </c>
      <c r="AE422" s="354" t="str">
        <f t="shared" si="404"/>
        <v/>
      </c>
      <c r="AF422" s="354" t="str">
        <f t="shared" si="404"/>
        <v/>
      </c>
      <c r="AG422" s="354">
        <f t="shared" si="404"/>
        <v>61.277518859416197</v>
      </c>
      <c r="AH422" s="354" t="str">
        <f t="shared" si="404"/>
        <v/>
      </c>
      <c r="AI422" s="348">
        <f t="shared" si="457"/>
        <v>-0.10567968973423092</v>
      </c>
      <c r="AJ422" s="355">
        <f t="shared" si="434"/>
        <v>6.4737257542044589E-6</v>
      </c>
      <c r="AK422" s="359">
        <f t="shared" si="435"/>
        <v>413.7823426535931</v>
      </c>
      <c r="AL422" s="355">
        <f t="shared" si="436"/>
        <v>2.3782342653593105</v>
      </c>
      <c r="AM422" s="335">
        <f t="shared" si="437"/>
        <v>-24.908553098598048</v>
      </c>
      <c r="AN422" s="351">
        <f t="shared" si="407"/>
        <v>-3.6927495551380156</v>
      </c>
      <c r="AQ422" s="266">
        <f t="shared" si="408"/>
        <v>22.914206919712754</v>
      </c>
      <c r="AR422" s="283">
        <f t="shared" si="409"/>
        <v>12.717782036654341</v>
      </c>
      <c r="BL422" s="258">
        <v>0.21440994739532471</v>
      </c>
      <c r="BM422" s="260">
        <v>10.056211471557617</v>
      </c>
      <c r="BN422">
        <v>0.33363360166549683</v>
      </c>
      <c r="BO422" s="258">
        <v>0.81979894638061523</v>
      </c>
      <c r="BP422" s="258">
        <v>110.41120147705078</v>
      </c>
      <c r="BQ422" s="260">
        <v>12.886350631713867</v>
      </c>
      <c r="BR422" s="258">
        <v>5.7803974151611328</v>
      </c>
      <c r="BT422" s="258">
        <v>24.474006652832031</v>
      </c>
      <c r="BU422" s="258">
        <v>41.30108642578125</v>
      </c>
      <c r="BV422" s="258">
        <v>3.075852632522583</v>
      </c>
      <c r="BW422" s="258">
        <v>151.57295227050781</v>
      </c>
      <c r="BX422" s="258">
        <v>30.844221115112305</v>
      </c>
      <c r="BY422" s="258">
        <v>34.892295837402344</v>
      </c>
      <c r="BZ422" s="258">
        <v>3.5969786643981934</v>
      </c>
      <c r="CA422" s="258">
        <v>322.88088989257812</v>
      </c>
      <c r="CC422" s="283">
        <f t="shared" si="410"/>
        <v>13.986541748046875</v>
      </c>
      <c r="CD422" s="283">
        <f t="shared" si="411"/>
        <v>93.588668823242188</v>
      </c>
      <c r="CF422" s="283">
        <f t="shared" si="438"/>
        <v>22.914206919712754</v>
      </c>
      <c r="CG422" s="272">
        <f t="shared" si="412"/>
        <v>22.409141651308122</v>
      </c>
      <c r="CH422" s="283">
        <f t="shared" si="439"/>
        <v>13.19644896575468</v>
      </c>
      <c r="CI422" s="272">
        <f t="shared" si="413"/>
        <v>91.469251161225714</v>
      </c>
      <c r="CJ422" s="283">
        <f t="shared" si="440"/>
        <v>0.17241547648647981</v>
      </c>
      <c r="CK422" s="283">
        <f t="shared" si="441"/>
        <v>13.000788332778706</v>
      </c>
      <c r="CL422" s="283">
        <f t="shared" si="442"/>
        <v>2.26401590808298</v>
      </c>
      <c r="CM422" s="283">
        <f t="shared" si="443"/>
        <v>18.797324915187303</v>
      </c>
      <c r="CN422" s="283">
        <f t="shared" si="444"/>
        <v>2.26401590808298</v>
      </c>
      <c r="CO422" s="283">
        <f t="shared" si="414"/>
        <v>245.90953435455401</v>
      </c>
      <c r="CP422" s="268">
        <f t="shared" si="415"/>
        <v>390</v>
      </c>
      <c r="CQ422" s="283">
        <f t="shared" si="445"/>
        <v>63.590953435455397</v>
      </c>
      <c r="CR422" s="283">
        <f t="shared" si="446"/>
        <v>25.544469908082558</v>
      </c>
      <c r="CS422" s="283">
        <f t="shared" si="447"/>
        <v>2.1027922679569837</v>
      </c>
      <c r="CT422" s="283">
        <f t="shared" si="448"/>
        <v>244.05555605466174</v>
      </c>
      <c r="CU422" s="283">
        <f t="shared" si="416"/>
        <v>1.853978299892276</v>
      </c>
      <c r="CV422" s="283">
        <f t="shared" si="449"/>
        <v>39.185397829989228</v>
      </c>
      <c r="CW422" s="283">
        <f t="shared" si="450"/>
        <v>13.160467371976484</v>
      </c>
      <c r="CX422" s="283">
        <f t="shared" si="451"/>
        <v>0.97383974909127968</v>
      </c>
      <c r="CZ422" s="283">
        <f t="shared" si="417"/>
        <v>11136</v>
      </c>
      <c r="DA422" s="283">
        <f t="shared" si="418"/>
        <v>9.2949950005084496E+21</v>
      </c>
      <c r="DB422" s="283">
        <f t="shared" si="419"/>
        <v>9.9683114331922676E+21</v>
      </c>
      <c r="DC422" s="286">
        <f t="shared" si="452"/>
        <v>8.3467986714335936E+17</v>
      </c>
      <c r="DD422" s="286">
        <f t="shared" si="420"/>
        <v>8.9514290887143206E+17</v>
      </c>
      <c r="DE422" s="282">
        <f t="shared" si="453"/>
        <v>5.0452659271616483E-5</v>
      </c>
      <c r="DF422" s="282">
        <f t="shared" si="421"/>
        <v>4.9560124157940873E-5</v>
      </c>
      <c r="DG422" s="283">
        <f t="shared" si="454"/>
        <v>44.488693986813516</v>
      </c>
      <c r="DH422" s="283">
        <f t="shared" si="455"/>
        <v>7.0722533425552161E-5</v>
      </c>
      <c r="DL422" s="258">
        <v>28.209415435791016</v>
      </c>
      <c r="DM422" s="258">
        <v>15.259021759033203</v>
      </c>
      <c r="DN422" s="258">
        <v>7712</v>
      </c>
      <c r="DO422" s="258">
        <v>1.7178792546213831E+22</v>
      </c>
      <c r="DP422" s="258">
        <v>8.2054675537854925E+21</v>
      </c>
    </row>
    <row r="423" spans="3:120" x14ac:dyDescent="0.25">
      <c r="C423" s="50">
        <f t="shared" si="422"/>
        <v>391</v>
      </c>
      <c r="D423" s="51">
        <v>5.4070420250857403</v>
      </c>
      <c r="E423" s="260">
        <f t="shared" si="423"/>
        <v>14.659194901007265</v>
      </c>
      <c r="F423" s="265">
        <f t="shared" si="424"/>
        <v>10.625083013221477</v>
      </c>
      <c r="G423" s="265">
        <f t="shared" si="425"/>
        <v>-1.504417983568198E-2</v>
      </c>
      <c r="H423" s="50">
        <v>13.762905120849609</v>
      </c>
      <c r="I423" s="216">
        <v>98.7767333984375</v>
      </c>
      <c r="J423" s="50">
        <v>13184</v>
      </c>
      <c r="K423" s="46">
        <v>6</v>
      </c>
      <c r="L423" s="46">
        <v>1.0717145376733601E+22</v>
      </c>
      <c r="M423" s="46">
        <v>1.1716743573885776E+22</v>
      </c>
      <c r="N423" s="46">
        <v>206</v>
      </c>
      <c r="O423" s="46">
        <v>64</v>
      </c>
      <c r="P423" s="46">
        <v>0.23536592809619727</v>
      </c>
      <c r="Q423" s="46">
        <v>0.42788256119147899</v>
      </c>
      <c r="R423" s="46">
        <v>0.49153510017955038</v>
      </c>
      <c r="S423" s="51"/>
      <c r="T423" s="315">
        <f t="shared" si="426"/>
        <v>61.186068756509158</v>
      </c>
      <c r="U423" s="315">
        <f t="shared" si="456"/>
        <v>-0.45512950070366998</v>
      </c>
      <c r="V423" s="350">
        <f t="shared" si="427"/>
        <v>2.9753985651319437E-6</v>
      </c>
      <c r="W423" s="350">
        <f t="shared" si="405"/>
        <v>5.4091140927320867E-6</v>
      </c>
      <c r="X423" s="350">
        <f t="shared" si="428"/>
        <v>6.1734521857370931E-6</v>
      </c>
      <c r="Y423" s="360">
        <f t="shared" si="429"/>
        <v>60.694533656329611</v>
      </c>
      <c r="Z423" s="350">
        <f t="shared" si="430"/>
        <v>3.0216927861973092E-6</v>
      </c>
      <c r="AA423" s="350">
        <f t="shared" si="431"/>
        <v>5.3833896938105112E-6</v>
      </c>
      <c r="AB423" s="350">
        <f t="shared" si="432"/>
        <v>3.0216927861973092E-6</v>
      </c>
      <c r="AC423" s="350">
        <f t="shared" si="433"/>
        <v>5.3833896938105112E-6</v>
      </c>
      <c r="AD423" s="354">
        <f t="shared" si="406"/>
        <v>60.694533656329611</v>
      </c>
      <c r="AE423" s="354" t="str">
        <f t="shared" si="404"/>
        <v/>
      </c>
      <c r="AF423" s="354" t="str">
        <f t="shared" si="404"/>
        <v/>
      </c>
      <c r="AG423" s="354">
        <f t="shared" si="404"/>
        <v>60.694533656329611</v>
      </c>
      <c r="AH423" s="354" t="str">
        <f t="shared" si="404"/>
        <v/>
      </c>
      <c r="AI423" s="348">
        <f t="shared" si="457"/>
        <v>-0.58298520308658652</v>
      </c>
      <c r="AJ423" s="355">
        <f t="shared" si="434"/>
        <v>6.1734521857370931E-6</v>
      </c>
      <c r="AK423" s="359">
        <f t="shared" si="435"/>
        <v>393.97985728700746</v>
      </c>
      <c r="AL423" s="355">
        <f t="shared" si="436"/>
        <v>0.29798572870074624</v>
      </c>
      <c r="AM423" s="335">
        <f t="shared" si="437"/>
        <v>-25.321077271817337</v>
      </c>
      <c r="AN423" s="351">
        <f t="shared" si="407"/>
        <v>-4.1052737283573038</v>
      </c>
      <c r="AQ423" s="266">
        <f t="shared" si="408"/>
        <v>22.77420231866607</v>
      </c>
      <c r="AR423" s="283">
        <f t="shared" si="409"/>
        <v>17.568325543663065</v>
      </c>
      <c r="BL423" s="258">
        <v>0.5979570746421814</v>
      </c>
      <c r="BM423" s="260">
        <v>2.3130125999450684</v>
      </c>
      <c r="BN423">
        <v>0.65040498971939087</v>
      </c>
      <c r="BO423" s="258">
        <v>1.0044066905975342</v>
      </c>
      <c r="BP423" s="258">
        <v>100.99429321289062</v>
      </c>
      <c r="BQ423" s="260">
        <v>11.362040519714355</v>
      </c>
      <c r="BR423" s="258">
        <v>9.9408397674560547</v>
      </c>
      <c r="BT423" s="258">
        <v>24.381231307983398</v>
      </c>
      <c r="BU423" s="258">
        <v>40.995906829833984</v>
      </c>
      <c r="BV423" s="258">
        <v>3.1135728359222412</v>
      </c>
      <c r="BW423" s="258">
        <v>149.74186706542969</v>
      </c>
      <c r="BX423" s="258">
        <v>30.756328582763672</v>
      </c>
      <c r="BY423" s="258">
        <v>35.095748901367188</v>
      </c>
      <c r="BZ423" s="258">
        <v>3.5017623901367187</v>
      </c>
      <c r="CA423" s="258">
        <v>324.508544921875</v>
      </c>
      <c r="CC423" s="283">
        <f t="shared" si="410"/>
        <v>13.762905120849609</v>
      </c>
      <c r="CD423" s="283">
        <f t="shared" si="411"/>
        <v>98.7767333984375</v>
      </c>
      <c r="CF423" s="283">
        <f t="shared" si="438"/>
        <v>22.77420231866607</v>
      </c>
      <c r="CG423" s="272">
        <f t="shared" si="412"/>
        <v>22.383218627366716</v>
      </c>
      <c r="CH423" s="283">
        <f t="shared" si="439"/>
        <v>13.157122898089556</v>
      </c>
      <c r="CI423" s="272">
        <f t="shared" si="413"/>
        <v>91.685670865180526</v>
      </c>
      <c r="CJ423" s="283">
        <f t="shared" si="440"/>
        <v>0.17282341801770174</v>
      </c>
      <c r="CK423" s="283">
        <f t="shared" si="441"/>
        <v>12.961123431127135</v>
      </c>
      <c r="CL423" s="283">
        <f t="shared" si="442"/>
        <v>2.262556597859974</v>
      </c>
      <c r="CM423" s="283">
        <f t="shared" si="443"/>
        <v>18.757660013535734</v>
      </c>
      <c r="CN423" s="283">
        <f t="shared" si="444"/>
        <v>2.262556597859974</v>
      </c>
      <c r="CO423" s="283">
        <f t="shared" si="414"/>
        <v>245.83453437478727</v>
      </c>
      <c r="CP423" s="268">
        <f t="shared" si="415"/>
        <v>391</v>
      </c>
      <c r="CQ423" s="283">
        <f t="shared" si="445"/>
        <v>63.683453437478725</v>
      </c>
      <c r="CR423" s="283">
        <f t="shared" si="446"/>
        <v>25.526304680063987</v>
      </c>
      <c r="CS423" s="283">
        <f t="shared" si="447"/>
        <v>2.1090774225197175</v>
      </c>
      <c r="CT423" s="283">
        <f t="shared" si="448"/>
        <v>244.4877698507762</v>
      </c>
      <c r="CU423" s="283">
        <f t="shared" si="416"/>
        <v>1.3467645240110642</v>
      </c>
      <c r="CV423" s="283">
        <f t="shared" si="449"/>
        <v>39.234676452401104</v>
      </c>
      <c r="CW423" s="283">
        <f t="shared" si="450"/>
        <v>13.121158286154591</v>
      </c>
      <c r="CX423" s="283">
        <f t="shared" si="451"/>
        <v>0.97215646122897403</v>
      </c>
      <c r="CZ423" s="283">
        <f t="shared" si="417"/>
        <v>13184</v>
      </c>
      <c r="DA423" s="283">
        <f t="shared" si="418"/>
        <v>1.0717145376733601E+22</v>
      </c>
      <c r="DB423" s="283">
        <f t="shared" si="419"/>
        <v>1.1716743573885776E+22</v>
      </c>
      <c r="DC423" s="286">
        <f t="shared" si="452"/>
        <v>8.12890274327488E+17</v>
      </c>
      <c r="DD423" s="286">
        <f t="shared" si="420"/>
        <v>8.8870931233963712E+17</v>
      </c>
      <c r="DE423" s="282">
        <f t="shared" si="453"/>
        <v>4.928705111126283E-5</v>
      </c>
      <c r="DF423" s="282">
        <f t="shared" si="421"/>
        <v>4.9215966619924791E-5</v>
      </c>
      <c r="DG423" s="283">
        <f t="shared" si="454"/>
        <v>44.958652630860442</v>
      </c>
      <c r="DH423" s="283">
        <f t="shared" si="455"/>
        <v>6.9652169941630568E-5</v>
      </c>
      <c r="DL423" s="258">
        <v>28.190860748291016</v>
      </c>
      <c r="DM423" s="258">
        <v>15.055568695068359</v>
      </c>
      <c r="DN423" s="258">
        <v>7712</v>
      </c>
      <c r="DO423" s="258">
        <v>1.7172451381179994E+22</v>
      </c>
      <c r="DP423" s="258">
        <v>8.189326406426634E+21</v>
      </c>
    </row>
    <row r="424" spans="3:120" x14ac:dyDescent="0.25">
      <c r="C424" s="50">
        <f t="shared" si="422"/>
        <v>392</v>
      </c>
      <c r="D424" s="51">
        <v>5.6413478669154706</v>
      </c>
      <c r="E424" s="260">
        <f t="shared" si="423"/>
        <v>15.027657615935809</v>
      </c>
      <c r="F424" s="265">
        <f t="shared" si="424"/>
        <v>10.610145065044989</v>
      </c>
      <c r="G424" s="265">
        <f t="shared" si="425"/>
        <v>-1.4830527896085209E-2</v>
      </c>
      <c r="H424" s="50">
        <v>13.55001163482666</v>
      </c>
      <c r="I424" s="216">
        <v>94.80938720703125</v>
      </c>
      <c r="J424" s="50">
        <v>13184</v>
      </c>
      <c r="K424" s="46">
        <v>6</v>
      </c>
      <c r="L424" s="46">
        <v>1.0635286700842247E+22</v>
      </c>
      <c r="M424" s="46">
        <v>1.1457908746595506E+22</v>
      </c>
      <c r="N424" s="46">
        <v>206</v>
      </c>
      <c r="O424" s="46">
        <v>64</v>
      </c>
      <c r="P424" s="46">
        <v>0.23493865592382349</v>
      </c>
      <c r="Q424" s="46">
        <v>0.43783189891961177</v>
      </c>
      <c r="R424" s="46">
        <v>0.49153510017955038</v>
      </c>
      <c r="S424" s="51"/>
      <c r="T424" s="315">
        <f t="shared" si="426"/>
        <v>61.782190342475516</v>
      </c>
      <c r="U424" s="315">
        <f t="shared" si="456"/>
        <v>0.59612158596635823</v>
      </c>
      <c r="V424" s="350">
        <f t="shared" si="427"/>
        <v>2.9699971673217979E-6</v>
      </c>
      <c r="W424" s="350">
        <f t="shared" si="405"/>
        <v>5.5348894988826329E-6</v>
      </c>
      <c r="X424" s="350">
        <f t="shared" si="428"/>
        <v>6.2813919586936102E-6</v>
      </c>
      <c r="Y424" s="360">
        <f t="shared" si="429"/>
        <v>61.290655242295969</v>
      </c>
      <c r="Z424" s="350">
        <f t="shared" si="430"/>
        <v>3.0173705892878235E-6</v>
      </c>
      <c r="AA424" s="350">
        <f t="shared" si="431"/>
        <v>5.5092068091188592E-6</v>
      </c>
      <c r="AB424" s="350">
        <f t="shared" si="432"/>
        <v>3.0173705892878235E-6</v>
      </c>
      <c r="AC424" s="350">
        <f t="shared" si="433"/>
        <v>5.5092068091188592E-6</v>
      </c>
      <c r="AD424" s="354">
        <f t="shared" si="406"/>
        <v>61.290655242295983</v>
      </c>
      <c r="AE424" s="354" t="str">
        <f t="shared" si="404"/>
        <v/>
      </c>
      <c r="AF424" s="354" t="str">
        <f t="shared" si="404"/>
        <v/>
      </c>
      <c r="AG424" s="354">
        <f t="shared" si="404"/>
        <v>61.290655242295983</v>
      </c>
      <c r="AH424" s="354" t="str">
        <f t="shared" si="404"/>
        <v/>
      </c>
      <c r="AI424" s="348">
        <f t="shared" si="457"/>
        <v>0.59612158596637244</v>
      </c>
      <c r="AJ424" s="355">
        <f t="shared" si="434"/>
        <v>6.2813919586936102E-6</v>
      </c>
      <c r="AK424" s="359">
        <f t="shared" si="435"/>
        <v>414.22855128525248</v>
      </c>
      <c r="AL424" s="355">
        <f t="shared" si="436"/>
        <v>2.2228551285252478</v>
      </c>
      <c r="AM424" s="335">
        <f t="shared" si="437"/>
        <v>-25.170521163971983</v>
      </c>
      <c r="AN424" s="351">
        <f t="shared" si="407"/>
        <v>-3.9547176205119481</v>
      </c>
      <c r="AQ424" s="266">
        <f t="shared" si="408"/>
        <v>22.63879336242081</v>
      </c>
      <c r="AR424" s="283">
        <f t="shared" si="409"/>
        <v>13.263458284070254</v>
      </c>
      <c r="BL424" s="258">
        <v>0.7860872745513916</v>
      </c>
      <c r="BM424" s="260">
        <v>8.9149017333984375</v>
      </c>
      <c r="BN424">
        <v>2.4110996723175049</v>
      </c>
      <c r="BO424" s="258">
        <v>0.88448184728622437</v>
      </c>
      <c r="BP424" s="258">
        <v>94.433120727539062</v>
      </c>
      <c r="BQ424" s="260">
        <v>10.283195495605469</v>
      </c>
      <c r="BR424" s="258">
        <v>13.650733947753906</v>
      </c>
      <c r="BT424" s="258">
        <v>24.339239120483398</v>
      </c>
      <c r="BU424" s="258">
        <v>41.30108642578125</v>
      </c>
      <c r="BV424" s="258">
        <v>3.0890364646911621</v>
      </c>
      <c r="BW424" s="258">
        <v>151.06431579589844</v>
      </c>
      <c r="BX424" s="258">
        <v>30.730937957763672</v>
      </c>
      <c r="BY424" s="258">
        <v>35.197475433349609</v>
      </c>
      <c r="BZ424" s="258">
        <v>3.534721851348877</v>
      </c>
      <c r="CA424" s="258">
        <v>328.47589111328125</v>
      </c>
      <c r="CC424" s="283">
        <f t="shared" si="410"/>
        <v>13.55001163482666</v>
      </c>
      <c r="CD424" s="283">
        <f t="shared" si="411"/>
        <v>94.80938720703125</v>
      </c>
      <c r="CF424" s="283">
        <f t="shared" si="438"/>
        <v>22.63879336242081</v>
      </c>
      <c r="CG424" s="272">
        <f t="shared" si="412"/>
        <v>22.357534535557129</v>
      </c>
      <c r="CH424" s="283">
        <f t="shared" si="439"/>
        <v>13.118274877610961</v>
      </c>
      <c r="CI424" s="272">
        <f t="shared" si="413"/>
        <v>91.901233159536275</v>
      </c>
      <c r="CJ424" s="283">
        <f t="shared" si="440"/>
        <v>0.1732297433699051</v>
      </c>
      <c r="CK424" s="283">
        <f t="shared" si="441"/>
        <v>12.92193643671699</v>
      </c>
      <c r="CL424" s="283">
        <f t="shared" si="442"/>
        <v>2.2611268186469951</v>
      </c>
      <c r="CM424" s="283">
        <f t="shared" si="443"/>
        <v>18.718473019125589</v>
      </c>
      <c r="CN424" s="283">
        <f t="shared" si="444"/>
        <v>2.2611268186469951</v>
      </c>
      <c r="CO424" s="283">
        <f t="shared" si="414"/>
        <v>245.75553828667671</v>
      </c>
      <c r="CP424" s="268">
        <f t="shared" si="415"/>
        <v>392</v>
      </c>
      <c r="CQ424" s="283">
        <f t="shared" si="445"/>
        <v>63.775553828667668</v>
      </c>
      <c r="CR424" s="283">
        <f t="shared" si="446"/>
        <v>25.508321855395906</v>
      </c>
      <c r="CS424" s="283">
        <f t="shared" si="447"/>
        <v>2.115323173860149</v>
      </c>
      <c r="CT424" s="283">
        <f t="shared" si="448"/>
        <v>244.91778574229164</v>
      </c>
      <c r="CU424" s="283">
        <f t="shared" si="416"/>
        <v>0.83775254438501179</v>
      </c>
      <c r="CV424" s="283">
        <f t="shared" si="449"/>
        <v>39.283775254438503</v>
      </c>
      <c r="CW424" s="283">
        <f t="shared" si="450"/>
        <v>13.082326693065935</v>
      </c>
      <c r="CX424" s="283">
        <f t="shared" si="451"/>
        <v>0.97049681115054909</v>
      </c>
      <c r="CZ424" s="283">
        <f t="shared" si="417"/>
        <v>13184</v>
      </c>
      <c r="DA424" s="283">
        <f t="shared" si="418"/>
        <v>1.0635286700842247E+22</v>
      </c>
      <c r="DB424" s="283">
        <f t="shared" si="419"/>
        <v>1.1457908746595506E+22</v>
      </c>
      <c r="DC424" s="286">
        <f t="shared" si="452"/>
        <v>8.0668133349835008E+17</v>
      </c>
      <c r="DD424" s="286">
        <f t="shared" si="420"/>
        <v>8.6907681633764454E+17</v>
      </c>
      <c r="DE424" s="282">
        <f t="shared" si="453"/>
        <v>4.8954911260887813E-5</v>
      </c>
      <c r="DF424" s="282">
        <f t="shared" si="421"/>
        <v>4.8165749769091096E-5</v>
      </c>
      <c r="DG424" s="283">
        <f t="shared" si="454"/>
        <v>44.534448929060183</v>
      </c>
      <c r="DH424" s="283">
        <f t="shared" si="455"/>
        <v>6.8676945093532654E-5</v>
      </c>
      <c r="DL424" s="258">
        <v>28.127382278442383</v>
      </c>
      <c r="DM424" s="258">
        <v>15.869382858276367</v>
      </c>
      <c r="DN424" s="258">
        <v>7968</v>
      </c>
      <c r="DO424" s="258">
        <v>1.768896809666347E+22</v>
      </c>
      <c r="DP424" s="258">
        <v>8.4706435461095988E+21</v>
      </c>
    </row>
    <row r="425" spans="3:120" x14ac:dyDescent="0.25">
      <c r="C425" s="50">
        <f t="shared" si="422"/>
        <v>393</v>
      </c>
      <c r="D425" s="51">
        <v>4.3533251754642324</v>
      </c>
      <c r="E425" s="260">
        <f t="shared" si="423"/>
        <v>12.776422167569228</v>
      </c>
      <c r="F425" s="265">
        <f t="shared" si="424"/>
        <v>10.595424335835224</v>
      </c>
      <c r="G425" s="265">
        <f t="shared" si="425"/>
        <v>-1.4609740798242087E-2</v>
      </c>
      <c r="H425" s="50">
        <v>13.641809463500977</v>
      </c>
      <c r="I425" s="216">
        <v>92.367942810058594</v>
      </c>
      <c r="J425" s="50">
        <v>14720</v>
      </c>
      <c r="K425" s="46">
        <v>6</v>
      </c>
      <c r="L425" s="46">
        <v>1.201593126957319E+22</v>
      </c>
      <c r="M425" s="46">
        <v>1.2821835698419062E+22</v>
      </c>
      <c r="N425" s="46">
        <v>230</v>
      </c>
      <c r="O425" s="46">
        <v>64</v>
      </c>
      <c r="P425" s="46">
        <v>0.26667887444302019</v>
      </c>
      <c r="Q425" s="46">
        <v>0.49148507599340779</v>
      </c>
      <c r="R425" s="46">
        <v>0.54210427604903233</v>
      </c>
      <c r="S425" s="51"/>
      <c r="T425" s="315">
        <f t="shared" si="426"/>
        <v>61.515825845708569</v>
      </c>
      <c r="U425" s="315">
        <f t="shared" si="456"/>
        <v>-0.26636449676694696</v>
      </c>
      <c r="V425" s="350">
        <f t="shared" si="427"/>
        <v>3.0194618936030364E-6</v>
      </c>
      <c r="W425" s="350">
        <f t="shared" si="405"/>
        <v>5.5648219655050701E-6</v>
      </c>
      <c r="X425" s="350">
        <f t="shared" si="428"/>
        <v>6.3312237075219944E-6</v>
      </c>
      <c r="Y425" s="360">
        <f t="shared" si="429"/>
        <v>60.973721569659538</v>
      </c>
      <c r="Z425" s="350">
        <f t="shared" si="430"/>
        <v>3.0719775459389993E-6</v>
      </c>
      <c r="AA425" s="350">
        <f t="shared" si="431"/>
        <v>5.5360046596742629E-6</v>
      </c>
      <c r="AB425" s="350">
        <f t="shared" si="432"/>
        <v>3.0719775459389993E-6</v>
      </c>
      <c r="AC425" s="350">
        <f t="shared" si="433"/>
        <v>5.5360046596742629E-6</v>
      </c>
      <c r="AD425" s="354">
        <f t="shared" si="406"/>
        <v>60.973721569659538</v>
      </c>
      <c r="AE425" s="354" t="str">
        <f t="shared" si="404"/>
        <v/>
      </c>
      <c r="AF425" s="354" t="str">
        <f t="shared" si="404"/>
        <v/>
      </c>
      <c r="AG425" s="354">
        <f t="shared" si="404"/>
        <v>60.973721569659538</v>
      </c>
      <c r="AH425" s="354" t="str">
        <f t="shared" si="404"/>
        <v/>
      </c>
      <c r="AI425" s="348">
        <f t="shared" si="457"/>
        <v>-0.3169336726364449</v>
      </c>
      <c r="AJ425" s="355">
        <f t="shared" si="434"/>
        <v>6.3312237075219944E-6</v>
      </c>
      <c r="AK425" s="359">
        <f t="shared" si="435"/>
        <v>403.46314183517893</v>
      </c>
      <c r="AL425" s="355">
        <f t="shared" si="436"/>
        <v>1.0463141835178931</v>
      </c>
      <c r="AM425" s="335">
        <f t="shared" si="437"/>
        <v>-25.10188586508702</v>
      </c>
      <c r="AN425" s="351">
        <f t="shared" si="407"/>
        <v>-3.8860823216269869</v>
      </c>
      <c r="AQ425" s="266">
        <f t="shared" si="408"/>
        <v>22.697439588072051</v>
      </c>
      <c r="AR425" s="283">
        <f t="shared" si="409"/>
        <v>10.484492818911008</v>
      </c>
      <c r="BL425" s="258">
        <v>1.0749639272689819</v>
      </c>
      <c r="BM425" s="260">
        <v>14.096796989440918</v>
      </c>
      <c r="BN425">
        <v>2.518221378326416</v>
      </c>
      <c r="BO425" s="258">
        <v>1.1896018981933594</v>
      </c>
      <c r="BP425" s="258">
        <v>88.457290649414063</v>
      </c>
      <c r="BQ425" s="260">
        <v>30.862154006958008</v>
      </c>
      <c r="BR425" s="258">
        <v>14.475944519042969</v>
      </c>
      <c r="BT425" s="258">
        <v>24.258182525634766</v>
      </c>
      <c r="BU425" s="258">
        <v>40.894180297851562</v>
      </c>
      <c r="BV425" s="258">
        <v>3.0448462963104248</v>
      </c>
      <c r="BW425" s="258">
        <v>152.69194030761719</v>
      </c>
      <c r="BX425" s="258">
        <v>30.732891082763672</v>
      </c>
      <c r="BY425" s="258">
        <v>35.095748901367188</v>
      </c>
      <c r="BZ425" s="258">
        <v>3.5518119335174561</v>
      </c>
      <c r="CA425" s="258">
        <v>325.93270874023437</v>
      </c>
      <c r="CC425" s="283">
        <f t="shared" si="410"/>
        <v>13.641809463500977</v>
      </c>
      <c r="CD425" s="283">
        <f t="shared" si="411"/>
        <v>92.367942810058594</v>
      </c>
      <c r="CF425" s="283">
        <f t="shared" si="438"/>
        <v>22.697439588072051</v>
      </c>
      <c r="CG425" s="272">
        <f t="shared" si="412"/>
        <v>22.332098069067754</v>
      </c>
      <c r="CH425" s="283">
        <f t="shared" si="439"/>
        <v>13.079914449581981</v>
      </c>
      <c r="CI425" s="272">
        <f t="shared" si="413"/>
        <v>92.115944516811169</v>
      </c>
      <c r="CJ425" s="283">
        <f t="shared" si="440"/>
        <v>0.17363446474349936</v>
      </c>
      <c r="CK425" s="283">
        <f t="shared" si="441"/>
        <v>12.883236635562724</v>
      </c>
      <c r="CL425" s="283">
        <f t="shared" si="442"/>
        <v>2.2597291431669295</v>
      </c>
      <c r="CM425" s="283">
        <f t="shared" si="443"/>
        <v>18.679773217971324</v>
      </c>
      <c r="CN425" s="283">
        <f t="shared" si="444"/>
        <v>2.2597291431669295</v>
      </c>
      <c r="CO425" s="283">
        <f t="shared" si="414"/>
        <v>245.67285664028861</v>
      </c>
      <c r="CP425" s="268">
        <f t="shared" si="415"/>
        <v>393</v>
      </c>
      <c r="CQ425" s="283">
        <f t="shared" si="445"/>
        <v>63.867285664028863</v>
      </c>
      <c r="CR425" s="283">
        <f t="shared" si="446"/>
        <v>25.490527040985359</v>
      </c>
      <c r="CS425" s="283">
        <f t="shared" si="447"/>
        <v>2.1215269378588877</v>
      </c>
      <c r="CT425" s="283">
        <f t="shared" si="448"/>
        <v>245.34575285346375</v>
      </c>
      <c r="CU425" s="283">
        <f t="shared" si="416"/>
        <v>0.32710378682492092</v>
      </c>
      <c r="CV425" s="283">
        <f t="shared" si="449"/>
        <v>39.332710378682492</v>
      </c>
      <c r="CW425" s="283">
        <f t="shared" si="450"/>
        <v>13.04398207176636</v>
      </c>
      <c r="CX425" s="283">
        <f t="shared" si="451"/>
        <v>0.96886207471513186</v>
      </c>
      <c r="CZ425" s="283">
        <f t="shared" si="417"/>
        <v>14720</v>
      </c>
      <c r="DA425" s="283">
        <f t="shared" si="418"/>
        <v>1.201593126957319E+22</v>
      </c>
      <c r="DB425" s="283">
        <f t="shared" si="419"/>
        <v>1.2821835698419062E+22</v>
      </c>
      <c r="DC425" s="286">
        <f t="shared" si="452"/>
        <v>8.1629967863948301E+17</v>
      </c>
      <c r="DD425" s="286">
        <f t="shared" si="420"/>
        <v>8.7104862081651238E+17</v>
      </c>
      <c r="DE425" s="282">
        <f t="shared" si="453"/>
        <v>4.9469433109934768E-5</v>
      </c>
      <c r="DF425" s="282">
        <f t="shared" si="421"/>
        <v>4.8271229087158761E-5</v>
      </c>
      <c r="DG425" s="283">
        <f t="shared" si="454"/>
        <v>44.297645491848087</v>
      </c>
      <c r="DH425" s="283">
        <f t="shared" si="455"/>
        <v>6.9118278116597146E-5</v>
      </c>
      <c r="DL425" s="258">
        <v>28.05902099609375</v>
      </c>
      <c r="DM425" s="258">
        <v>14.343480110168457</v>
      </c>
      <c r="DN425" s="258">
        <v>7968</v>
      </c>
      <c r="DO425" s="258">
        <v>1.7670521071110489E+22</v>
      </c>
      <c r="DP425" s="258">
        <v>8.3997377916403261E+21</v>
      </c>
    </row>
    <row r="426" spans="3:120" x14ac:dyDescent="0.25">
      <c r="C426" s="50">
        <f t="shared" si="422"/>
        <v>394</v>
      </c>
      <c r="D426" s="51">
        <v>4.0337625217451594</v>
      </c>
      <c r="E426" s="260">
        <f t="shared" si="423"/>
        <v>12.114206531320162</v>
      </c>
      <c r="F426" s="265">
        <f t="shared" si="424"/>
        <v>10.580927963763823</v>
      </c>
      <c r="G426" s="265">
        <f t="shared" si="425"/>
        <v>-1.4381812814224036E-2</v>
      </c>
      <c r="H426" s="50">
        <v>13.503623962402344</v>
      </c>
      <c r="I426" s="216">
        <v>95.114570617675781</v>
      </c>
      <c r="J426" s="50">
        <v>11328</v>
      </c>
      <c r="K426" s="46">
        <v>6</v>
      </c>
      <c r="L426" s="46">
        <v>1.1050344775784327E+22</v>
      </c>
      <c r="M426" s="46">
        <v>9.9377585471201424E+21</v>
      </c>
      <c r="N426" s="46">
        <v>177</v>
      </c>
      <c r="O426" s="46">
        <v>64</v>
      </c>
      <c r="P426" s="46">
        <v>0.20319843740462676</v>
      </c>
      <c r="Q426" s="46">
        <v>0.37905145577733018</v>
      </c>
      <c r="R426" s="46">
        <v>0.37859969897228984</v>
      </c>
      <c r="S426" s="51"/>
      <c r="T426" s="315">
        <f t="shared" si="426"/>
        <v>61.80553812881417</v>
      </c>
      <c r="U426" s="315">
        <f t="shared" si="456"/>
        <v>0.28971228310560093</v>
      </c>
      <c r="V426" s="350">
        <f t="shared" si="427"/>
        <v>2.9896191943948149E-6</v>
      </c>
      <c r="W426" s="350">
        <f t="shared" si="405"/>
        <v>5.5769105428632615E-6</v>
      </c>
      <c r="X426" s="350">
        <f t="shared" si="428"/>
        <v>6.3276973798209802E-6</v>
      </c>
      <c r="Y426" s="360">
        <f t="shared" si="429"/>
        <v>61.426938429841883</v>
      </c>
      <c r="Z426" s="350">
        <f t="shared" si="430"/>
        <v>3.0264048308054681E-6</v>
      </c>
      <c r="AA426" s="350">
        <f t="shared" si="431"/>
        <v>5.5570340947910895E-6</v>
      </c>
      <c r="AB426" s="350">
        <f t="shared" si="432"/>
        <v>3.0264048308054681E-6</v>
      </c>
      <c r="AC426" s="350">
        <f t="shared" si="433"/>
        <v>5.5570340947910895E-6</v>
      </c>
      <c r="AD426" s="354">
        <f t="shared" si="406"/>
        <v>61.426938429841897</v>
      </c>
      <c r="AE426" s="354" t="str">
        <f t="shared" si="404"/>
        <v/>
      </c>
      <c r="AF426" s="354" t="str">
        <f t="shared" si="404"/>
        <v/>
      </c>
      <c r="AG426" s="354">
        <f t="shared" si="404"/>
        <v>61.426938429841897</v>
      </c>
      <c r="AH426" s="354" t="str">
        <f t="shared" si="404"/>
        <v/>
      </c>
      <c r="AI426" s="348">
        <f t="shared" si="457"/>
        <v>0.45321686018235852</v>
      </c>
      <c r="AJ426" s="355">
        <f t="shared" si="434"/>
        <v>6.3276973798209802E-6</v>
      </c>
      <c r="AK426" s="359">
        <f t="shared" si="435"/>
        <v>418.85773537569116</v>
      </c>
      <c r="AL426" s="355">
        <f t="shared" si="436"/>
        <v>2.4857735375691163</v>
      </c>
      <c r="AM426" s="335">
        <f t="shared" si="437"/>
        <v>-25.106725028522764</v>
      </c>
      <c r="AN426" s="351">
        <f t="shared" si="407"/>
        <v>-3.8909214850627309</v>
      </c>
      <c r="AQ426" s="266">
        <f t="shared" si="408"/>
        <v>22.60900671162759</v>
      </c>
      <c r="AR426" s="283">
        <f t="shared" si="409"/>
        <v>12.893599558341634</v>
      </c>
      <c r="BL426" s="258">
        <v>0.31669008731842041</v>
      </c>
      <c r="BM426" s="260">
        <v>13.790599822998047</v>
      </c>
      <c r="BN426">
        <v>0.69825983047485352</v>
      </c>
      <c r="BO426" s="258">
        <v>1.0598050355911255</v>
      </c>
      <c r="BP426" s="258">
        <v>77.960594177246094</v>
      </c>
      <c r="BQ426" s="260">
        <v>28.664119720458984</v>
      </c>
      <c r="BR426" s="258">
        <v>2.7001473903656006</v>
      </c>
      <c r="BT426" s="258">
        <v>24.192752838134766</v>
      </c>
      <c r="BU426" s="258">
        <v>40.588996887207031</v>
      </c>
      <c r="BV426" s="258">
        <v>3.0320286750793457</v>
      </c>
      <c r="BW426" s="258">
        <v>149.94532775878906</v>
      </c>
      <c r="BX426" s="258">
        <v>30.672342300415039</v>
      </c>
      <c r="BY426" s="258">
        <v>35.604385375976562</v>
      </c>
      <c r="BZ426" s="258">
        <v>3.5166552066802979</v>
      </c>
      <c r="CA426" s="258">
        <v>325.32235717773437</v>
      </c>
      <c r="CC426" s="283">
        <f t="shared" si="410"/>
        <v>13.503623962402344</v>
      </c>
      <c r="CD426" s="283">
        <f t="shared" si="411"/>
        <v>95.114570617675781</v>
      </c>
      <c r="CF426" s="283">
        <f t="shared" si="438"/>
        <v>22.60900671162759</v>
      </c>
      <c r="CG426" s="272">
        <f t="shared" si="412"/>
        <v>22.306917936247267</v>
      </c>
      <c r="CH426" s="283">
        <f t="shared" si="439"/>
        <v>13.042051079891362</v>
      </c>
      <c r="CI426" s="272">
        <f t="shared" si="413"/>
        <v>92.32981139313577</v>
      </c>
      <c r="CJ426" s="283">
        <f t="shared" si="440"/>
        <v>0.17403759430800392</v>
      </c>
      <c r="CK426" s="283">
        <f t="shared" si="441"/>
        <v>12.845033232906829</v>
      </c>
      <c r="CL426" s="283">
        <f t="shared" si="442"/>
        <v>2.2583661386087428</v>
      </c>
      <c r="CM426" s="283">
        <f t="shared" si="443"/>
        <v>18.641569815315428</v>
      </c>
      <c r="CN426" s="283">
        <f t="shared" si="444"/>
        <v>2.2583661386087428</v>
      </c>
      <c r="CO426" s="283">
        <f t="shared" si="414"/>
        <v>245.58680245703295</v>
      </c>
      <c r="CP426" s="268">
        <f t="shared" si="415"/>
        <v>394</v>
      </c>
      <c r="CQ426" s="283">
        <f t="shared" si="445"/>
        <v>63.958680245703299</v>
      </c>
      <c r="CR426" s="283">
        <f t="shared" si="446"/>
        <v>25.472925835931846</v>
      </c>
      <c r="CS426" s="283">
        <f t="shared" si="447"/>
        <v>2.127686103948998</v>
      </c>
      <c r="CT426" s="283">
        <f t="shared" si="448"/>
        <v>245.77182100016205</v>
      </c>
      <c r="CU426" s="283">
        <f t="shared" si="416"/>
        <v>-0.18501854312910382</v>
      </c>
      <c r="CV426" s="283">
        <f t="shared" si="449"/>
        <v>39.38149814568709</v>
      </c>
      <c r="CW426" s="283">
        <f t="shared" si="450"/>
        <v>13.006133821795848</v>
      </c>
      <c r="CX426" s="283">
        <f t="shared" si="451"/>
        <v>0.96725352417738686</v>
      </c>
      <c r="CZ426" s="283">
        <f t="shared" si="417"/>
        <v>11328</v>
      </c>
      <c r="DA426" s="283">
        <f t="shared" si="418"/>
        <v>1.1050344775784327E+22</v>
      </c>
      <c r="DB426" s="283">
        <f t="shared" si="419"/>
        <v>9.9377585471201424E+21</v>
      </c>
      <c r="DC426" s="286">
        <f t="shared" si="452"/>
        <v>9.7548947526344691E+17</v>
      </c>
      <c r="DD426" s="286">
        <f t="shared" si="420"/>
        <v>8.7727388304379789E+17</v>
      </c>
      <c r="DE426" s="282">
        <f t="shared" si="453"/>
        <v>5.7985100546123627E-5</v>
      </c>
      <c r="DF426" s="282">
        <f t="shared" si="421"/>
        <v>4.8604242031172106E-5</v>
      </c>
      <c r="DG426" s="283">
        <f t="shared" si="454"/>
        <v>39.970394949004415</v>
      </c>
      <c r="DH426" s="283">
        <f t="shared" si="455"/>
        <v>7.5661378713111116E-5</v>
      </c>
      <c r="DL426" s="258">
        <v>28.05999755859375</v>
      </c>
      <c r="DM426" s="258">
        <v>14.953841209411621</v>
      </c>
      <c r="DN426" s="258">
        <v>7968</v>
      </c>
      <c r="DO426" s="258">
        <v>1.7661297558333998E+22</v>
      </c>
      <c r="DP426" s="258">
        <v>8.4190495215161044E+21</v>
      </c>
    </row>
    <row r="427" spans="3:120" x14ac:dyDescent="0.25">
      <c r="C427" s="50">
        <f t="shared" si="422"/>
        <v>395</v>
      </c>
      <c r="D427" s="51">
        <v>2.8152846445116904</v>
      </c>
      <c r="E427" s="260">
        <f t="shared" si="423"/>
        <v>8.9904462309311768</v>
      </c>
      <c r="F427" s="265">
        <f t="shared" si="424"/>
        <v>10.566663091831902</v>
      </c>
      <c r="G427" s="265">
        <f t="shared" si="425"/>
        <v>-1.4146740015622127E-2</v>
      </c>
      <c r="H427" s="50">
        <v>13.599328994750977</v>
      </c>
      <c r="I427" s="216">
        <v>95.012840270996094</v>
      </c>
      <c r="J427" s="50">
        <v>11200</v>
      </c>
      <c r="K427" s="46">
        <v>6</v>
      </c>
      <c r="L427" s="46">
        <v>9.0649836506447148E+21</v>
      </c>
      <c r="M427" s="46">
        <v>9.7717353171433114E+21</v>
      </c>
      <c r="N427" s="46">
        <v>175</v>
      </c>
      <c r="O427" s="46">
        <v>64</v>
      </c>
      <c r="P427" s="46">
        <v>0.19959714338033327</v>
      </c>
      <c r="Q427" s="46">
        <v>0.37294756760056158</v>
      </c>
      <c r="R427" s="46">
        <v>0.3687202758684528</v>
      </c>
      <c r="S427" s="51"/>
      <c r="T427" s="315">
        <f t="shared" si="426"/>
        <v>61.844835229017143</v>
      </c>
      <c r="U427" s="315">
        <f t="shared" si="456"/>
        <v>3.9297100202972501E-2</v>
      </c>
      <c r="V427" s="350">
        <f t="shared" si="427"/>
        <v>2.9701955860168638E-6</v>
      </c>
      <c r="W427" s="350">
        <f t="shared" si="405"/>
        <v>5.5498149940559759E-6</v>
      </c>
      <c r="X427" s="350">
        <f t="shared" si="428"/>
        <v>6.2946412358007024E-6</v>
      </c>
      <c r="Y427" s="360">
        <f t="shared" si="429"/>
        <v>61.476114953148688</v>
      </c>
      <c r="Z427" s="350">
        <f t="shared" si="430"/>
        <v>3.005849019782363E-6</v>
      </c>
      <c r="AA427" s="350">
        <f t="shared" si="431"/>
        <v>5.5305858602607379E-6</v>
      </c>
      <c r="AB427" s="350">
        <f t="shared" si="432"/>
        <v>3.005849019782363E-6</v>
      </c>
      <c r="AC427" s="350">
        <f t="shared" si="433"/>
        <v>5.5305858602607379E-6</v>
      </c>
      <c r="AD427" s="354">
        <f t="shared" si="406"/>
        <v>61.476114953148688</v>
      </c>
      <c r="AE427" s="354" t="str">
        <f t="shared" si="404"/>
        <v/>
      </c>
      <c r="AF427" s="354" t="str">
        <f t="shared" si="404"/>
        <v/>
      </c>
      <c r="AG427" s="354">
        <f t="shared" si="404"/>
        <v>61.476114953148688</v>
      </c>
      <c r="AH427" s="354" t="str">
        <f t="shared" si="404"/>
        <v/>
      </c>
      <c r="AI427" s="348">
        <f t="shared" si="457"/>
        <v>4.9176523306790898E-2</v>
      </c>
      <c r="AJ427" s="355">
        <f t="shared" si="434"/>
        <v>6.2946412358007024E-6</v>
      </c>
      <c r="AK427" s="359">
        <f t="shared" si="435"/>
        <v>420.52813348872473</v>
      </c>
      <c r="AL427" s="355">
        <f t="shared" si="436"/>
        <v>2.5528133488724736</v>
      </c>
      <c r="AM427" s="335">
        <f t="shared" si="437"/>
        <v>-25.152219399093617</v>
      </c>
      <c r="AN427" s="351">
        <f t="shared" si="407"/>
        <v>-3.9364158556335833</v>
      </c>
      <c r="AQ427" s="266">
        <f t="shared" si="408"/>
        <v>22.670349607012884</v>
      </c>
      <c r="AR427" s="283">
        <f t="shared" si="409"/>
        <v>12.454348143475357</v>
      </c>
      <c r="BL427" s="258">
        <v>0.79175907373428345</v>
      </c>
      <c r="BM427" s="260">
        <v>6.8049116134643555</v>
      </c>
      <c r="BN427">
        <v>1.813899040222168</v>
      </c>
      <c r="BO427" s="258">
        <v>1.3412305116653442</v>
      </c>
      <c r="BP427" s="258">
        <v>71.628379821777344</v>
      </c>
      <c r="BQ427" s="260">
        <v>13.244811058044434</v>
      </c>
      <c r="BR427" s="258">
        <v>14.597068786621094</v>
      </c>
      <c r="BT427" s="258">
        <v>24.0560302734375</v>
      </c>
      <c r="BU427" s="258">
        <v>40.894180297851562</v>
      </c>
      <c r="BV427" s="258">
        <v>3.075608491897583</v>
      </c>
      <c r="BW427" s="258">
        <v>150.65740966796875</v>
      </c>
      <c r="BX427" s="258">
        <v>30.637186050415039</v>
      </c>
      <c r="BY427" s="258">
        <v>35.807838439941406</v>
      </c>
      <c r="BZ427" s="258">
        <v>3.530083179473877</v>
      </c>
      <c r="CA427" s="258">
        <v>324.508544921875</v>
      </c>
      <c r="CC427" s="283">
        <f t="shared" si="410"/>
        <v>13.599328994750977</v>
      </c>
      <c r="CD427" s="283">
        <f t="shared" si="411"/>
        <v>95.012840270996094</v>
      </c>
      <c r="CF427" s="283">
        <f t="shared" si="438"/>
        <v>22.670349607012884</v>
      </c>
      <c r="CG427" s="272">
        <f t="shared" si="412"/>
        <v>22.282002858620046</v>
      </c>
      <c r="CH427" s="283">
        <f t="shared" si="439"/>
        <v>13.004694156100966</v>
      </c>
      <c r="CI427" s="272">
        <f t="shared" si="413"/>
        <v>92.542840227574288</v>
      </c>
      <c r="CJ427" s="283">
        <f t="shared" si="440"/>
        <v>0.17443914420076881</v>
      </c>
      <c r="CK427" s="283">
        <f t="shared" si="441"/>
        <v>12.807335354299536</v>
      </c>
      <c r="CL427" s="283">
        <f t="shared" si="442"/>
        <v>2.2570403665499139</v>
      </c>
      <c r="CM427" s="283">
        <f t="shared" si="443"/>
        <v>18.603871936708135</v>
      </c>
      <c r="CN427" s="283">
        <f t="shared" si="444"/>
        <v>2.2570403665499139</v>
      </c>
      <c r="CO427" s="283">
        <f t="shared" si="414"/>
        <v>245.49769115162553</v>
      </c>
      <c r="CP427" s="268">
        <f t="shared" si="415"/>
        <v>395</v>
      </c>
      <c r="CQ427" s="283">
        <f t="shared" si="445"/>
        <v>64.049769115162547</v>
      </c>
      <c r="CR427" s="283">
        <f t="shared" si="446"/>
        <v>25.455523830610129</v>
      </c>
      <c r="CS427" s="283">
        <f t="shared" si="447"/>
        <v>2.1337980360468261</v>
      </c>
      <c r="CT427" s="283">
        <f t="shared" si="448"/>
        <v>246.19614065341779</v>
      </c>
      <c r="CU427" s="283">
        <f t="shared" si="416"/>
        <v>-0.69844950179231091</v>
      </c>
      <c r="CV427" s="283">
        <f t="shared" si="449"/>
        <v>39.430155049820769</v>
      </c>
      <c r="CW427" s="283">
        <f t="shared" si="450"/>
        <v>12.968791264229958</v>
      </c>
      <c r="CX427" s="283">
        <f t="shared" si="451"/>
        <v>0.96567242818636523</v>
      </c>
      <c r="CZ427" s="283">
        <f t="shared" si="417"/>
        <v>11200</v>
      </c>
      <c r="DA427" s="283">
        <f t="shared" si="418"/>
        <v>9.0649836506447148E+21</v>
      </c>
      <c r="DB427" s="283">
        <f t="shared" si="419"/>
        <v>9.7717353171433114E+21</v>
      </c>
      <c r="DC427" s="286">
        <f t="shared" si="452"/>
        <v>8.093735402361353E+17</v>
      </c>
      <c r="DD427" s="286">
        <f t="shared" si="420"/>
        <v>8.7247636760208141E+17</v>
      </c>
      <c r="DE427" s="282">
        <f t="shared" si="453"/>
        <v>4.9098927634641976E-5</v>
      </c>
      <c r="DF427" s="282">
        <f t="shared" si="421"/>
        <v>4.8347604690789394E-5</v>
      </c>
      <c r="DG427" s="283">
        <f t="shared" si="454"/>
        <v>44.558252307822514</v>
      </c>
      <c r="DH427" s="283">
        <f t="shared" si="455"/>
        <v>6.8907151836428788E-5</v>
      </c>
      <c r="DL427" s="258">
        <v>27.98870849609375</v>
      </c>
      <c r="DM427" s="258">
        <v>15.564202308654785</v>
      </c>
      <c r="DN427" s="258">
        <v>8704</v>
      </c>
      <c r="DO427" s="258">
        <v>1.9234482956274183E+22</v>
      </c>
      <c r="DP427" s="258">
        <v>9.1946892990641141E+21</v>
      </c>
    </row>
    <row r="428" spans="3:120" x14ac:dyDescent="0.25">
      <c r="C428" s="50">
        <f t="shared" si="422"/>
        <v>396</v>
      </c>
      <c r="D428" s="51">
        <v>3.6438301761682186</v>
      </c>
      <c r="E428" s="260">
        <f t="shared" si="423"/>
        <v>11.231162562113147</v>
      </c>
      <c r="F428" s="265">
        <f t="shared" si="424"/>
        <v>10.552636866061572</v>
      </c>
      <c r="G428" s="265">
        <f t="shared" si="425"/>
        <v>-1.390452029137914E-2</v>
      </c>
      <c r="H428" s="50">
        <v>13.769741058349609</v>
      </c>
      <c r="I428" s="216">
        <v>88.909233093261719</v>
      </c>
      <c r="J428" s="50">
        <v>10688</v>
      </c>
      <c r="K428" s="46">
        <v>6</v>
      </c>
      <c r="L428" s="46">
        <v>8.8652369520788389E+21</v>
      </c>
      <c r="M428" s="46">
        <v>9.341400799165169E+21</v>
      </c>
      <c r="N428" s="46">
        <v>167</v>
      </c>
      <c r="O428" s="46">
        <v>64</v>
      </c>
      <c r="P428" s="46">
        <v>0.19691143258255508</v>
      </c>
      <c r="Q428" s="46">
        <v>0.42763840566440825</v>
      </c>
      <c r="R428" s="46">
        <v>0.32650480958895434</v>
      </c>
      <c r="S428" s="51"/>
      <c r="T428" s="315">
        <f t="shared" si="426"/>
        <v>65.275704143107916</v>
      </c>
      <c r="U428" s="315">
        <f t="shared" si="456"/>
        <v>3.4308689140907731</v>
      </c>
      <c r="V428" s="350">
        <f t="shared" si="427"/>
        <v>3.0705999342339554E-6</v>
      </c>
      <c r="W428" s="350">
        <f t="shared" si="405"/>
        <v>6.6685130623816162E-6</v>
      </c>
      <c r="X428" s="350">
        <f t="shared" si="428"/>
        <v>7.3415019184954121E-6</v>
      </c>
      <c r="Y428" s="360">
        <f t="shared" si="429"/>
        <v>64.949199333518962</v>
      </c>
      <c r="Z428" s="350">
        <f t="shared" si="430"/>
        <v>3.1085509530946746E-6</v>
      </c>
      <c r="AA428" s="350">
        <f t="shared" si="431"/>
        <v>6.6509068096979083E-6</v>
      </c>
      <c r="AB428" s="350">
        <f t="shared" si="432"/>
        <v>3.1085509530946746E-6</v>
      </c>
      <c r="AC428" s="350">
        <f t="shared" si="433"/>
        <v>6.6509068096979083E-6</v>
      </c>
      <c r="AD428" s="354">
        <f t="shared" si="406"/>
        <v>64.949199333518962</v>
      </c>
      <c r="AE428" s="354" t="str">
        <f t="shared" si="404"/>
        <v/>
      </c>
      <c r="AF428" s="354" t="str">
        <f t="shared" si="404"/>
        <v/>
      </c>
      <c r="AG428" s="354">
        <f t="shared" si="404"/>
        <v>64.949199333518962</v>
      </c>
      <c r="AH428" s="354" t="str">
        <f t="shared" si="404"/>
        <v/>
      </c>
      <c r="AI428" s="348">
        <f t="shared" si="457"/>
        <v>3.473084380370274</v>
      </c>
      <c r="AJ428" s="355">
        <f t="shared" si="434"/>
        <v>7.3415019184954121E-6</v>
      </c>
      <c r="AK428" s="359">
        <f t="shared" si="435"/>
        <v>538.49974281100253</v>
      </c>
      <c r="AL428" s="355">
        <f t="shared" si="436"/>
        <v>14.249974281100254</v>
      </c>
      <c r="AM428" s="335">
        <f t="shared" si="437"/>
        <v>-23.815940715898002</v>
      </c>
      <c r="AN428" s="351">
        <f t="shared" si="407"/>
        <v>-2.6001371724379658</v>
      </c>
      <c r="AQ428" s="266">
        <f t="shared" si="408"/>
        <v>22.77851546746632</v>
      </c>
      <c r="AR428" s="283">
        <f t="shared" si="409"/>
        <v>6.0132198975544213</v>
      </c>
      <c r="BL428" s="258">
        <v>0.30550825595855713</v>
      </c>
      <c r="BM428" s="260">
        <v>12.989963531494141</v>
      </c>
      <c r="BN428">
        <v>1.4976428747177124</v>
      </c>
      <c r="BO428" s="258">
        <v>0.22967466711997986</v>
      </c>
      <c r="BP428" s="258">
        <v>66.048080444335937</v>
      </c>
      <c r="BQ428" s="260">
        <v>26.038295745849609</v>
      </c>
      <c r="BR428" s="258">
        <v>16.286924362182617</v>
      </c>
      <c r="BT428" s="258">
        <v>24.0062255859375</v>
      </c>
      <c r="BU428" s="258">
        <v>41.809719085693359</v>
      </c>
      <c r="BV428" s="258">
        <v>3.0548563003540039</v>
      </c>
      <c r="BW428" s="258">
        <v>148.62287902832031</v>
      </c>
      <c r="BX428" s="258">
        <v>30.531715393066406</v>
      </c>
      <c r="BY428" s="258">
        <v>35.706111907958984</v>
      </c>
      <c r="BZ428" s="258">
        <v>3.5525443553924561</v>
      </c>
      <c r="CA428" s="258">
        <v>327.56033325195312</v>
      </c>
      <c r="CC428" s="283">
        <f t="shared" si="410"/>
        <v>13.769741058349609</v>
      </c>
      <c r="CD428" s="283">
        <f t="shared" si="411"/>
        <v>88.909233093261719</v>
      </c>
      <c r="CF428" s="283">
        <f t="shared" si="438"/>
        <v>22.77851546746632</v>
      </c>
      <c r="CG428" s="272">
        <f t="shared" si="412"/>
        <v>22.257361568882423</v>
      </c>
      <c r="CH428" s="283">
        <f t="shared" si="439"/>
        <v>12.967852988595379</v>
      </c>
      <c r="CI428" s="272">
        <f t="shared" si="413"/>
        <v>92.75503744144595</v>
      </c>
      <c r="CJ428" s="283">
        <f t="shared" si="440"/>
        <v>0.17483912652569567</v>
      </c>
      <c r="CK428" s="283">
        <f t="shared" si="441"/>
        <v>12.770152046778236</v>
      </c>
      <c r="CL428" s="283">
        <f t="shared" si="442"/>
        <v>2.2557543829033615</v>
      </c>
      <c r="CM428" s="283">
        <f t="shared" si="443"/>
        <v>18.566688629186835</v>
      </c>
      <c r="CN428" s="283">
        <f t="shared" si="444"/>
        <v>2.2557543829033615</v>
      </c>
      <c r="CO428" s="283">
        <f t="shared" si="414"/>
        <v>245.4058404519385</v>
      </c>
      <c r="CP428" s="268">
        <f t="shared" si="415"/>
        <v>396</v>
      </c>
      <c r="CQ428" s="283">
        <f t="shared" si="445"/>
        <v>64.140584045193847</v>
      </c>
      <c r="CR428" s="283">
        <f t="shared" si="446"/>
        <v>25.438326605770524</v>
      </c>
      <c r="CS428" s="283">
        <f t="shared" si="447"/>
        <v>2.1398600735281446</v>
      </c>
      <c r="CT428" s="283">
        <f t="shared" si="448"/>
        <v>246.61886290181923</v>
      </c>
      <c r="CU428" s="283">
        <f t="shared" si="416"/>
        <v>-1.213022449880782</v>
      </c>
      <c r="CV428" s="283">
        <f t="shared" si="449"/>
        <v>39.478697755011922</v>
      </c>
      <c r="CW428" s="283">
        <f t="shared" si="450"/>
        <v>12.931963642832368</v>
      </c>
      <c r="CX428" s="283">
        <f t="shared" si="451"/>
        <v>0.96412005180054072</v>
      </c>
      <c r="CZ428" s="283">
        <f t="shared" si="417"/>
        <v>10688</v>
      </c>
      <c r="DA428" s="283">
        <f t="shared" si="418"/>
        <v>8.8652369520788389E+21</v>
      </c>
      <c r="DB428" s="283">
        <f t="shared" si="419"/>
        <v>9.341400799165169E+21</v>
      </c>
      <c r="DC428" s="286">
        <f t="shared" si="452"/>
        <v>8.2945705015707699E+17</v>
      </c>
      <c r="DD428" s="286">
        <f t="shared" si="420"/>
        <v>8.7400830830512435E+17</v>
      </c>
      <c r="DE428" s="282">
        <f t="shared" si="453"/>
        <v>5.0173270934684819E-5</v>
      </c>
      <c r="DF428" s="282">
        <f t="shared" si="421"/>
        <v>4.8429554023194732E-5</v>
      </c>
      <c r="DG428" s="283">
        <f t="shared" si="454"/>
        <v>43.986872770649093</v>
      </c>
      <c r="DH428" s="283">
        <f t="shared" si="455"/>
        <v>6.9733627606563146E-5</v>
      </c>
      <c r="DL428" s="258">
        <v>27.97210693359375</v>
      </c>
      <c r="DM428" s="258">
        <v>14.953841209411621</v>
      </c>
      <c r="DN428" s="258">
        <v>7968</v>
      </c>
      <c r="DO428" s="258">
        <v>1.7605956481675055E+22</v>
      </c>
      <c r="DP428" s="258">
        <v>8.3933966266064888E+21</v>
      </c>
    </row>
    <row r="429" spans="3:120" x14ac:dyDescent="0.25">
      <c r="C429" s="50">
        <f t="shared" si="422"/>
        <v>397</v>
      </c>
      <c r="D429" s="51">
        <v>5.5385614735747648</v>
      </c>
      <c r="E429" s="260">
        <f t="shared" si="423"/>
        <v>14.867939607876588</v>
      </c>
      <c r="F429" s="265">
        <f t="shared" si="424"/>
        <v>10.538856433670249</v>
      </c>
      <c r="G429" s="265">
        <f t="shared" si="425"/>
        <v>-1.3655153365620086E-2</v>
      </c>
      <c r="H429" s="50">
        <v>13.433310508728027</v>
      </c>
      <c r="I429" s="216">
        <v>93.995574951171875</v>
      </c>
      <c r="J429" s="50">
        <v>14336</v>
      </c>
      <c r="K429" s="46">
        <v>6</v>
      </c>
      <c r="L429" s="46">
        <v>1.1486732224022039E+22</v>
      </c>
      <c r="M429" s="46">
        <v>1.2331836582167996E+22</v>
      </c>
      <c r="N429" s="46">
        <v>224</v>
      </c>
      <c r="O429" s="46">
        <v>64</v>
      </c>
      <c r="P429" s="46">
        <v>0.25386070927180615</v>
      </c>
      <c r="Q429" s="46">
        <v>0.47231886711835441</v>
      </c>
      <c r="R429" s="46">
        <v>0.53310397679826294</v>
      </c>
      <c r="S429" s="51"/>
      <c r="T429" s="315">
        <f t="shared" si="426"/>
        <v>61.742975729366322</v>
      </c>
      <c r="U429" s="315">
        <f t="shared" si="456"/>
        <v>-3.5327284137415944</v>
      </c>
      <c r="V429" s="350">
        <f t="shared" si="427"/>
        <v>2.95131962974105E-6</v>
      </c>
      <c r="W429" s="350">
        <f t="shared" si="405"/>
        <v>5.4910582579793813E-6</v>
      </c>
      <c r="X429" s="350">
        <f t="shared" si="428"/>
        <v>6.2339400341532324E-6</v>
      </c>
      <c r="Y429" s="360">
        <f t="shared" si="429"/>
        <v>61.209871752568056</v>
      </c>
      <c r="Z429" s="350">
        <f t="shared" si="430"/>
        <v>3.0022822526919565E-6</v>
      </c>
      <c r="AA429" s="350">
        <f t="shared" si="431"/>
        <v>5.4633606529854238E-6</v>
      </c>
      <c r="AB429" s="350">
        <f t="shared" si="432"/>
        <v>3.0022822526919565E-6</v>
      </c>
      <c r="AC429" s="350">
        <f t="shared" si="433"/>
        <v>5.4633606529854238E-6</v>
      </c>
      <c r="AD429" s="354">
        <f t="shared" si="406"/>
        <v>61.209871752568056</v>
      </c>
      <c r="AE429" s="354" t="str">
        <f t="shared" si="404"/>
        <v/>
      </c>
      <c r="AF429" s="354" t="str">
        <f t="shared" si="404"/>
        <v/>
      </c>
      <c r="AG429" s="354">
        <f t="shared" si="404"/>
        <v>61.209871752568056</v>
      </c>
      <c r="AH429" s="354" t="str">
        <f t="shared" si="404"/>
        <v/>
      </c>
      <c r="AI429" s="348">
        <f t="shared" si="457"/>
        <v>-3.7393275809509063</v>
      </c>
      <c r="AJ429" s="355">
        <f t="shared" si="434"/>
        <v>6.2339400341532324E-6</v>
      </c>
      <c r="AK429" s="359">
        <f t="shared" si="435"/>
        <v>411.48454703826769</v>
      </c>
      <c r="AL429" s="355">
        <f t="shared" si="436"/>
        <v>1.4484547038267692</v>
      </c>
      <c r="AM429" s="335">
        <f t="shared" si="437"/>
        <v>-25.236386640802543</v>
      </c>
      <c r="AN429" s="351">
        <f t="shared" si="407"/>
        <v>-4.0205830973425085</v>
      </c>
      <c r="AQ429" s="266">
        <f t="shared" si="408"/>
        <v>22.563661070202802</v>
      </c>
      <c r="AR429" s="283">
        <f t="shared" si="409"/>
        <v>10.762040687277988</v>
      </c>
      <c r="BL429" s="258">
        <v>0.61847686767578125</v>
      </c>
      <c r="BM429" s="260">
        <v>18.006452560424805</v>
      </c>
      <c r="BN429">
        <v>0.92108654975891113</v>
      </c>
      <c r="BO429" s="258">
        <v>0.73439681529998779</v>
      </c>
      <c r="BP429" s="258">
        <v>56.209754943847656</v>
      </c>
      <c r="BQ429" s="260">
        <v>24.204547882080078</v>
      </c>
      <c r="BR429" s="258">
        <v>3.9836428165435791</v>
      </c>
      <c r="BT429" s="258">
        <v>23.928098678588867</v>
      </c>
      <c r="BU429" s="258">
        <v>41.606266021728516</v>
      </c>
      <c r="BV429" s="258">
        <v>3.0267796516418457</v>
      </c>
      <c r="BW429" s="258">
        <v>152.38676452636719</v>
      </c>
      <c r="BX429" s="258">
        <v>30.496559143066406</v>
      </c>
      <c r="BY429" s="258">
        <v>35.400932312011719</v>
      </c>
      <c r="BZ429" s="258">
        <v>3.5010299682617187</v>
      </c>
      <c r="CA429" s="258">
        <v>322.67745971679687</v>
      </c>
      <c r="CC429" s="283">
        <f t="shared" si="410"/>
        <v>13.433310508728027</v>
      </c>
      <c r="CD429" s="283">
        <f t="shared" si="411"/>
        <v>93.995574951171875</v>
      </c>
      <c r="CF429" s="283">
        <f t="shared" si="438"/>
        <v>22.563661070202802</v>
      </c>
      <c r="CG429" s="272">
        <f t="shared" si="412"/>
        <v>22.233002808876122</v>
      </c>
      <c r="CH429" s="283">
        <f t="shared" si="439"/>
        <v>12.931536811826192</v>
      </c>
      <c r="CI429" s="272">
        <f t="shared" si="413"/>
        <v>92.966409437651606</v>
      </c>
      <c r="CJ429" s="283">
        <f t="shared" si="440"/>
        <v>0.17523755335196825</v>
      </c>
      <c r="CK429" s="283">
        <f t="shared" si="441"/>
        <v>12.733492280139185</v>
      </c>
      <c r="CL429" s="283">
        <f t="shared" si="442"/>
        <v>2.2545107378878626</v>
      </c>
      <c r="CM429" s="283">
        <f t="shared" si="443"/>
        <v>18.530028862547784</v>
      </c>
      <c r="CN429" s="283">
        <f t="shared" si="444"/>
        <v>2.2545107378878626</v>
      </c>
      <c r="CO429" s="283">
        <f t="shared" si="414"/>
        <v>245.31157031670068</v>
      </c>
      <c r="CP429" s="268">
        <f t="shared" si="415"/>
        <v>397</v>
      </c>
      <c r="CQ429" s="283">
        <f t="shared" si="445"/>
        <v>64.231157031670065</v>
      </c>
      <c r="CR429" s="283">
        <f t="shared" si="446"/>
        <v>25.421339731654239</v>
      </c>
      <c r="CS429" s="283">
        <f t="shared" si="447"/>
        <v>2.1458695322508312</v>
      </c>
      <c r="CT429" s="283">
        <f t="shared" si="448"/>
        <v>247.04013941272842</v>
      </c>
      <c r="CU429" s="283">
        <f t="shared" si="416"/>
        <v>-1.7285690960277407</v>
      </c>
      <c r="CV429" s="283">
        <f t="shared" si="449"/>
        <v>39.527143090397225</v>
      </c>
      <c r="CW429" s="283">
        <f t="shared" si="450"/>
        <v>12.895660125301109</v>
      </c>
      <c r="CX429" s="283">
        <f t="shared" si="451"/>
        <v>0.96259765651849727</v>
      </c>
      <c r="CZ429" s="283">
        <f t="shared" si="417"/>
        <v>14336</v>
      </c>
      <c r="DA429" s="283">
        <f t="shared" si="418"/>
        <v>1.1486732224022039E+22</v>
      </c>
      <c r="DB429" s="283">
        <f t="shared" si="419"/>
        <v>1.2331836582167996E+22</v>
      </c>
      <c r="DC429" s="286">
        <f t="shared" si="452"/>
        <v>8.012508526801088E+17</v>
      </c>
      <c r="DD429" s="286">
        <f t="shared" si="420"/>
        <v>8.602006544481024E+17</v>
      </c>
      <c r="DE429" s="282">
        <f t="shared" si="453"/>
        <v>4.8664414196079175E-5</v>
      </c>
      <c r="DF429" s="282">
        <f t="shared" si="421"/>
        <v>4.7690930123836667E-5</v>
      </c>
      <c r="DG429" s="283">
        <f t="shared" si="454"/>
        <v>44.421156848804557</v>
      </c>
      <c r="DH429" s="283">
        <f t="shared" si="455"/>
        <v>6.8136994541322587E-5</v>
      </c>
      <c r="DL429" s="258">
        <v>27.920347213745117</v>
      </c>
      <c r="DM429" s="258">
        <v>14.852114677429199</v>
      </c>
      <c r="DN429" s="258">
        <v>7712</v>
      </c>
      <c r="DO429" s="258">
        <v>1.7009886968494346E+22</v>
      </c>
      <c r="DP429" s="258">
        <v>8.1071794957610134E+21</v>
      </c>
    </row>
    <row r="430" spans="3:120" x14ac:dyDescent="0.25">
      <c r="C430" s="50">
        <f t="shared" si="422"/>
        <v>398</v>
      </c>
      <c r="D430" s="51">
        <v>4.6597022534819015</v>
      </c>
      <c r="E430" s="260">
        <f t="shared" si="423"/>
        <v>13.367163338945691</v>
      </c>
      <c r="F430" s="265">
        <f t="shared" si="424"/>
        <v>10.525328941225887</v>
      </c>
      <c r="G430" s="265">
        <f t="shared" si="425"/>
        <v>-1.3398640815478279E-2</v>
      </c>
      <c r="H430" s="50">
        <v>13.53731632232666</v>
      </c>
      <c r="I430" s="216">
        <v>92.16448974609375</v>
      </c>
      <c r="J430" s="50">
        <v>13376</v>
      </c>
      <c r="K430" s="46">
        <v>6</v>
      </c>
      <c r="L430" s="46">
        <v>1.0838780451473571E+22</v>
      </c>
      <c r="M430" s="46">
        <v>1.1558214448039844E+22</v>
      </c>
      <c r="N430" s="46">
        <v>209</v>
      </c>
      <c r="O430" s="46">
        <v>64</v>
      </c>
      <c r="P430" s="46">
        <v>0.26289446377342368</v>
      </c>
      <c r="Q430" s="46">
        <v>0.49056949276689249</v>
      </c>
      <c r="R430" s="46">
        <v>0.49998074408125304</v>
      </c>
      <c r="S430" s="51"/>
      <c r="T430" s="315">
        <f t="shared" si="426"/>
        <v>61.813299412089343</v>
      </c>
      <c r="U430" s="315">
        <f t="shared" si="456"/>
        <v>7.0323682723021363E-2</v>
      </c>
      <c r="V430" s="350">
        <f t="shared" si="427"/>
        <v>3.2756985617701313E-6</v>
      </c>
      <c r="W430" s="350">
        <f t="shared" si="405"/>
        <v>6.1125584724742383E-6</v>
      </c>
      <c r="X430" s="350">
        <f t="shared" si="428"/>
        <v>6.934952930409802E-6</v>
      </c>
      <c r="Y430" s="360">
        <f t="shared" si="429"/>
        <v>61.313318668008087</v>
      </c>
      <c r="Z430" s="350">
        <f t="shared" si="430"/>
        <v>3.3289132470835034E-6</v>
      </c>
      <c r="AA430" s="350">
        <f t="shared" si="431"/>
        <v>6.0837413439750599E-6</v>
      </c>
      <c r="AB430" s="350">
        <f t="shared" si="432"/>
        <v>3.3289132470835034E-6</v>
      </c>
      <c r="AC430" s="350">
        <f t="shared" si="433"/>
        <v>6.0837413439750599E-6</v>
      </c>
      <c r="AD430" s="354">
        <f t="shared" si="406"/>
        <v>61.313318668008087</v>
      </c>
      <c r="AE430" s="354" t="str">
        <f t="shared" si="404"/>
        <v/>
      </c>
      <c r="AF430" s="354" t="str">
        <f t="shared" si="404"/>
        <v/>
      </c>
      <c r="AG430" s="354">
        <f t="shared" si="404"/>
        <v>61.313318668008087</v>
      </c>
      <c r="AH430" s="354" t="str">
        <f t="shared" si="404"/>
        <v/>
      </c>
      <c r="AI430" s="348">
        <f t="shared" si="457"/>
        <v>0.10344691544003126</v>
      </c>
      <c r="AJ430" s="355">
        <f t="shared" si="434"/>
        <v>6.934952930409802E-6</v>
      </c>
      <c r="AK430" s="359">
        <f t="shared" si="435"/>
        <v>414.99836868995612</v>
      </c>
      <c r="AL430" s="355">
        <f t="shared" si="436"/>
        <v>1.6998368689956123</v>
      </c>
      <c r="AM430" s="335">
        <f t="shared" si="437"/>
        <v>-24.310768693583086</v>
      </c>
      <c r="AN430" s="351">
        <f t="shared" si="407"/>
        <v>-3.094965150123052</v>
      </c>
      <c r="AQ430" s="266">
        <f t="shared" si="408"/>
        <v>22.630651541157064</v>
      </c>
      <c r="AR430" s="283">
        <f t="shared" si="409"/>
        <v>8.5934344140133021</v>
      </c>
      <c r="BL430" s="258">
        <v>0.73283344507217407</v>
      </c>
      <c r="BM430" s="260">
        <v>4.716911792755127</v>
      </c>
      <c r="BN430">
        <v>1.3345183134078979</v>
      </c>
      <c r="BO430" s="258">
        <v>1.4930202960968018</v>
      </c>
      <c r="BP430" s="258">
        <v>48.630767822265625</v>
      </c>
      <c r="BQ430" s="260">
        <v>23.661706924438477</v>
      </c>
      <c r="BR430" s="258">
        <v>15.590130805969238</v>
      </c>
      <c r="BT430" s="258">
        <v>23.855833053588867</v>
      </c>
      <c r="BU430" s="258">
        <v>42.420082092285156</v>
      </c>
      <c r="BV430" s="258">
        <v>3.0441138744354248</v>
      </c>
      <c r="BW430" s="258">
        <v>146.89352416992187</v>
      </c>
      <c r="BX430" s="258">
        <v>30.471168518066406</v>
      </c>
      <c r="BY430" s="258">
        <v>35.197475433349609</v>
      </c>
      <c r="BZ430" s="258">
        <v>3.5588922500610352</v>
      </c>
      <c r="CA430" s="258">
        <v>326.64480590820312</v>
      </c>
      <c r="CC430" s="283">
        <f t="shared" si="410"/>
        <v>13.53731632232666</v>
      </c>
      <c r="CD430" s="283">
        <f t="shared" si="411"/>
        <v>92.16448974609375</v>
      </c>
      <c r="CF430" s="283">
        <f t="shared" si="438"/>
        <v>22.630651541157064</v>
      </c>
      <c r="CG430" s="272">
        <f t="shared" si="412"/>
        <v>22.20893532754463</v>
      </c>
      <c r="CH430" s="283">
        <f t="shared" si="439"/>
        <v>12.895754785657173</v>
      </c>
      <c r="CI430" s="272">
        <f t="shared" si="413"/>
        <v>93.1769625999992</v>
      </c>
      <c r="CJ430" s="283">
        <f t="shared" si="440"/>
        <v>0.17563443671278103</v>
      </c>
      <c r="CK430" s="283">
        <f t="shared" si="441"/>
        <v>12.697364948307619</v>
      </c>
      <c r="CL430" s="283">
        <f t="shared" si="442"/>
        <v>2.2533119760230651</v>
      </c>
      <c r="CM430" s="283">
        <f t="shared" si="443"/>
        <v>18.493901530716219</v>
      </c>
      <c r="CN430" s="283">
        <f t="shared" si="444"/>
        <v>2.2533119760230651</v>
      </c>
      <c r="CO430" s="283">
        <f t="shared" si="414"/>
        <v>245.21520285114275</v>
      </c>
      <c r="CP430" s="268">
        <f t="shared" si="415"/>
        <v>398</v>
      </c>
      <c r="CQ430" s="283">
        <f t="shared" si="445"/>
        <v>64.321520285114275</v>
      </c>
      <c r="CR430" s="283">
        <f t="shared" si="446"/>
        <v>25.404568767127724</v>
      </c>
      <c r="CS430" s="283">
        <f t="shared" si="447"/>
        <v>2.151823705622963</v>
      </c>
      <c r="CT430" s="283">
        <f t="shared" si="448"/>
        <v>247.46012239235978</v>
      </c>
      <c r="CU430" s="283">
        <f t="shared" si="416"/>
        <v>-2.2449195412170866</v>
      </c>
      <c r="CV430" s="283">
        <f t="shared" si="449"/>
        <v>39.575508045878294</v>
      </c>
      <c r="CW430" s="283">
        <f t="shared" si="450"/>
        <v>12.859889804614626</v>
      </c>
      <c r="CX430" s="283">
        <f t="shared" si="451"/>
        <v>0.96110650032589084</v>
      </c>
      <c r="CZ430" s="283">
        <f t="shared" si="417"/>
        <v>13376</v>
      </c>
      <c r="DA430" s="283">
        <f t="shared" si="418"/>
        <v>1.0838780451473571E+22</v>
      </c>
      <c r="DB430" s="283">
        <f t="shared" si="419"/>
        <v>1.1558214448039844E+22</v>
      </c>
      <c r="DC430" s="286">
        <f t="shared" si="452"/>
        <v>8.1031552418313178E+17</v>
      </c>
      <c r="DD430" s="286">
        <f t="shared" si="420"/>
        <v>8.6410096052929446E+17</v>
      </c>
      <c r="DE430" s="282">
        <f t="shared" si="453"/>
        <v>4.9149317937242831E-5</v>
      </c>
      <c r="DF430" s="282">
        <f t="shared" si="421"/>
        <v>4.7899572324474905E-5</v>
      </c>
      <c r="DG430" s="283">
        <f t="shared" si="454"/>
        <v>44.262215248494954</v>
      </c>
      <c r="DH430" s="283">
        <f t="shared" si="455"/>
        <v>6.8629618114657924E-5</v>
      </c>
      <c r="DL430" s="258">
        <v>27.720149993896484</v>
      </c>
      <c r="DM430" s="258">
        <v>15.665928840637207</v>
      </c>
      <c r="DN430" s="258">
        <v>7968</v>
      </c>
      <c r="DO430" s="258">
        <v>1.743647443440704E+22</v>
      </c>
      <c r="DP430" s="258">
        <v>8.3418026020129944E+21</v>
      </c>
    </row>
    <row r="431" spans="3:120" x14ac:dyDescent="0.25">
      <c r="C431" s="50">
        <f t="shared" si="422"/>
        <v>399</v>
      </c>
      <c r="D431" s="51">
        <v>4.5923279693598094</v>
      </c>
      <c r="E431" s="260">
        <f t="shared" si="423"/>
        <v>13.240657928377356</v>
      </c>
      <c r="F431" s="265">
        <f t="shared" si="424"/>
        <v>10.512061532785694</v>
      </c>
      <c r="G431" s="265">
        <f t="shared" si="425"/>
        <v>-1.3134986088930954E-2</v>
      </c>
      <c r="H431" s="50">
        <v>13.57930850982666</v>
      </c>
      <c r="I431" s="216">
        <v>96.538742065429687</v>
      </c>
      <c r="J431" s="50">
        <v>12480</v>
      </c>
      <c r="K431" s="46">
        <v>6</v>
      </c>
      <c r="L431" s="46">
        <v>1.0054781865471867E+22</v>
      </c>
      <c r="M431" s="46">
        <v>1.0900462693166352E+22</v>
      </c>
      <c r="N431" s="46">
        <v>195</v>
      </c>
      <c r="O431" s="46">
        <v>64</v>
      </c>
      <c r="P431" s="46">
        <v>0.22126594640786182</v>
      </c>
      <c r="Q431" s="46">
        <v>0.41591894036501253</v>
      </c>
      <c r="R431" s="46">
        <v>0.45537452451815252</v>
      </c>
      <c r="S431" s="51"/>
      <c r="T431" s="315">
        <f t="shared" si="426"/>
        <v>61.987337154847232</v>
      </c>
      <c r="U431" s="315">
        <f t="shared" si="456"/>
        <v>0.17403774275788919</v>
      </c>
      <c r="V431" s="350">
        <f t="shared" si="427"/>
        <v>2.9549405236092661E-6</v>
      </c>
      <c r="W431" s="350">
        <f t="shared" si="405"/>
        <v>5.5544730283789066E-6</v>
      </c>
      <c r="X431" s="350">
        <f t="shared" si="428"/>
        <v>6.2915692892200548E-6</v>
      </c>
      <c r="Y431" s="360">
        <f t="shared" si="429"/>
        <v>61.531962630329076</v>
      </c>
      <c r="Z431" s="350">
        <f t="shared" si="430"/>
        <v>2.9989924877686908E-6</v>
      </c>
      <c r="AA431" s="350">
        <f t="shared" si="431"/>
        <v>5.5308126147397095E-6</v>
      </c>
      <c r="AB431" s="350">
        <f t="shared" si="432"/>
        <v>2.9989924877686908E-6</v>
      </c>
      <c r="AC431" s="350">
        <f t="shared" si="433"/>
        <v>5.5308126147397095E-6</v>
      </c>
      <c r="AD431" s="354">
        <f t="shared" si="406"/>
        <v>61.531962630329076</v>
      </c>
      <c r="AE431" s="354" t="str">
        <f t="shared" si="404"/>
        <v/>
      </c>
      <c r="AF431" s="354" t="str">
        <f t="shared" si="404"/>
        <v/>
      </c>
      <c r="AG431" s="354">
        <f t="shared" si="404"/>
        <v>61.531962630329076</v>
      </c>
      <c r="AH431" s="354" t="str">
        <f t="shared" si="404"/>
        <v/>
      </c>
      <c r="AI431" s="348">
        <f t="shared" si="457"/>
        <v>0.21864396232098926</v>
      </c>
      <c r="AJ431" s="355">
        <f t="shared" si="434"/>
        <v>6.2915692892200548E-6</v>
      </c>
      <c r="AK431" s="359">
        <f t="shared" si="435"/>
        <v>422.42513328265954</v>
      </c>
      <c r="AL431" s="355">
        <f t="shared" si="436"/>
        <v>2.3425133282659543</v>
      </c>
      <c r="AM431" s="335">
        <f t="shared" si="437"/>
        <v>-25.15645937099784</v>
      </c>
      <c r="AN431" s="351">
        <f t="shared" si="407"/>
        <v>-3.940655827537809</v>
      </c>
      <c r="AQ431" s="266">
        <f t="shared" si="408"/>
        <v>22.657553104320151</v>
      </c>
      <c r="AR431" s="283">
        <f t="shared" si="409"/>
        <v>12.630165665162679</v>
      </c>
      <c r="BL431" s="258">
        <v>0.39791750907897949</v>
      </c>
      <c r="BM431" s="260">
        <v>3.8376290798187256</v>
      </c>
      <c r="BN431">
        <v>1.9302515983581543</v>
      </c>
      <c r="BO431" s="258">
        <v>1.2167983055114746</v>
      </c>
      <c r="BP431" s="258">
        <v>44.767368316650391</v>
      </c>
      <c r="BQ431" s="260">
        <v>35.400131225585938</v>
      </c>
      <c r="BR431" s="258">
        <v>2.4711077213287354</v>
      </c>
      <c r="BT431" s="258">
        <v>23.778682708740234</v>
      </c>
      <c r="BU431" s="258">
        <v>42.62353515625</v>
      </c>
      <c r="BV431" s="258">
        <v>3.0636453628540039</v>
      </c>
      <c r="BW431" s="258">
        <v>152.08158874511719</v>
      </c>
      <c r="BX431" s="258">
        <v>30.367650985717773</v>
      </c>
      <c r="BY431" s="258">
        <v>35.807838439941406</v>
      </c>
      <c r="BZ431" s="258">
        <v>3.5503470897674561</v>
      </c>
      <c r="CA431" s="258">
        <v>327.66204833984375</v>
      </c>
      <c r="CC431" s="283">
        <f t="shared" si="410"/>
        <v>13.57930850982666</v>
      </c>
      <c r="CD431" s="283">
        <f t="shared" si="411"/>
        <v>96.538742065429687</v>
      </c>
      <c r="CF431" s="283">
        <f t="shared" si="438"/>
        <v>22.657553104320151</v>
      </c>
      <c r="CG431" s="272">
        <f t="shared" si="412"/>
        <v>22.185167878865801</v>
      </c>
      <c r="CH431" s="283">
        <f t="shared" si="439"/>
        <v>12.860515996798114</v>
      </c>
      <c r="CI431" s="272">
        <f t="shared" si="413"/>
        <v>93.386703292535003</v>
      </c>
      <c r="CJ431" s="283">
        <f t="shared" si="440"/>
        <v>0.17602978860407861</v>
      </c>
      <c r="CK431" s="283">
        <f t="shared" si="441"/>
        <v>12.661778870794135</v>
      </c>
      <c r="CL431" s="283">
        <f t="shared" si="442"/>
        <v>2.2521606361472903</v>
      </c>
      <c r="CM431" s="283">
        <f t="shared" si="443"/>
        <v>18.458315453202736</v>
      </c>
      <c r="CN431" s="283">
        <f t="shared" si="444"/>
        <v>2.2521606361472903</v>
      </c>
      <c r="CO431" s="283">
        <f t="shared" si="414"/>
        <v>245.117062220496</v>
      </c>
      <c r="CP431" s="268">
        <f t="shared" si="415"/>
        <v>399</v>
      </c>
      <c r="CQ431" s="283">
        <f t="shared" si="445"/>
        <v>64.411706222049602</v>
      </c>
      <c r="CR431" s="283">
        <f t="shared" si="446"/>
        <v>25.388019258831246</v>
      </c>
      <c r="CS431" s="283">
        <f t="shared" si="447"/>
        <v>2.1577198657181911</v>
      </c>
      <c r="CT431" s="283">
        <f t="shared" si="448"/>
        <v>247.87896454466846</v>
      </c>
      <c r="CU431" s="283">
        <f t="shared" si="416"/>
        <v>-2.7619023241724108</v>
      </c>
      <c r="CV431" s="283">
        <f t="shared" si="449"/>
        <v>39.623809767582756</v>
      </c>
      <c r="CW431" s="283">
        <f t="shared" si="450"/>
        <v>12.824661700465519</v>
      </c>
      <c r="CX431" s="283">
        <f t="shared" si="451"/>
        <v>0.95964783775770601</v>
      </c>
      <c r="CZ431" s="283">
        <f t="shared" si="417"/>
        <v>12480</v>
      </c>
      <c r="DA431" s="283">
        <f t="shared" si="418"/>
        <v>1.0054781865471867E+22</v>
      </c>
      <c r="DB431" s="283">
        <f t="shared" si="419"/>
        <v>1.0900462693166352E+22</v>
      </c>
      <c r="DC431" s="286">
        <f t="shared" si="452"/>
        <v>8.0567162383588685E+17</v>
      </c>
      <c r="DD431" s="286">
        <f t="shared" si="420"/>
        <v>8.734345106703808E+17</v>
      </c>
      <c r="DE431" s="282">
        <f t="shared" si="453"/>
        <v>4.8900898052284036E-5</v>
      </c>
      <c r="DF431" s="282">
        <f t="shared" si="421"/>
        <v>4.8398859406223208E-5</v>
      </c>
      <c r="DG431" s="283">
        <f t="shared" si="454"/>
        <v>44.704372949498428</v>
      </c>
      <c r="DH431" s="283">
        <f t="shared" si="455"/>
        <v>6.8802234136278151E-5</v>
      </c>
      <c r="DL431" s="258">
        <v>27.719173431396484</v>
      </c>
      <c r="DM431" s="258">
        <v>16.276290893554687</v>
      </c>
      <c r="DN431" s="258">
        <v>7712</v>
      </c>
      <c r="DO431" s="258">
        <v>1.7467603790027695E+22</v>
      </c>
      <c r="DP431" s="258">
        <v>8.1022795045985027E+21</v>
      </c>
    </row>
    <row r="432" spans="3:120" x14ac:dyDescent="0.25">
      <c r="C432" s="50">
        <f t="shared" si="422"/>
        <v>400</v>
      </c>
      <c r="D432" s="51">
        <v>3.9178955586589068</v>
      </c>
      <c r="E432" s="260">
        <f t="shared" si="423"/>
        <v>11.861057092068259</v>
      </c>
      <c r="F432" s="265">
        <f t="shared" si="424"/>
        <v>10.499061348015722</v>
      </c>
      <c r="G432" s="265">
        <f t="shared" si="425"/>
        <v>-1.2864194522622795E-2</v>
      </c>
      <c r="H432" s="50">
        <v>13.306843757629395</v>
      </c>
      <c r="I432" s="216">
        <v>95.216293334960937</v>
      </c>
      <c r="J432" s="50">
        <v>13760</v>
      </c>
      <c r="K432" s="46">
        <v>6</v>
      </c>
      <c r="L432" s="46">
        <v>1.0544780981722933E+22</v>
      </c>
      <c r="M432" s="46">
        <v>1.2021695965058497E+22</v>
      </c>
      <c r="N432" s="46">
        <v>215</v>
      </c>
      <c r="O432" s="46">
        <v>64</v>
      </c>
      <c r="P432" s="46">
        <v>0.24586461576023927</v>
      </c>
      <c r="Q432" s="46">
        <v>0.45962277971067572</v>
      </c>
      <c r="R432" s="46">
        <v>0.51505103452635803</v>
      </c>
      <c r="S432" s="51"/>
      <c r="T432" s="315">
        <f t="shared" si="426"/>
        <v>61.856472553949594</v>
      </c>
      <c r="U432" s="315">
        <f t="shared" si="456"/>
        <v>-0.13086460089763818</v>
      </c>
      <c r="V432" s="350">
        <f t="shared" si="427"/>
        <v>2.9780113343052236E-6</v>
      </c>
      <c r="W432" s="350">
        <f t="shared" si="405"/>
        <v>5.5671363821545019E-6</v>
      </c>
      <c r="X432" s="350">
        <f t="shared" si="428"/>
        <v>6.3136011122622158E-6</v>
      </c>
      <c r="Y432" s="360">
        <f t="shared" si="429"/>
        <v>61.341421519423236</v>
      </c>
      <c r="Z432" s="350">
        <f t="shared" si="430"/>
        <v>3.0279351988393129E-6</v>
      </c>
      <c r="AA432" s="350">
        <f t="shared" si="431"/>
        <v>5.540141463571903E-6</v>
      </c>
      <c r="AB432" s="350">
        <f t="shared" si="432"/>
        <v>3.0279351988393129E-6</v>
      </c>
      <c r="AC432" s="350">
        <f t="shared" si="433"/>
        <v>5.540141463571903E-6</v>
      </c>
      <c r="AD432" s="354">
        <f t="shared" si="406"/>
        <v>61.341421519423236</v>
      </c>
      <c r="AE432" s="354" t="str">
        <f t="shared" ref="AE432:AH451" si="458">IF($K432=AE$29,$AD432,"")</f>
        <v/>
      </c>
      <c r="AF432" s="354" t="str">
        <f t="shared" si="458"/>
        <v/>
      </c>
      <c r="AG432" s="354">
        <f t="shared" si="458"/>
        <v>61.341421519423236</v>
      </c>
      <c r="AH432" s="354" t="str">
        <f t="shared" si="458"/>
        <v/>
      </c>
      <c r="AI432" s="348">
        <f t="shared" si="457"/>
        <v>-0.19054111090584058</v>
      </c>
      <c r="AJ432" s="355">
        <f t="shared" si="434"/>
        <v>6.3136011122622158E-6</v>
      </c>
      <c r="AK432" s="359">
        <f t="shared" si="435"/>
        <v>415.95294918524382</v>
      </c>
      <c r="AL432" s="355">
        <f t="shared" si="436"/>
        <v>1.5952949185243823</v>
      </c>
      <c r="AM432" s="335">
        <f t="shared" si="437"/>
        <v>-25.126096246621785</v>
      </c>
      <c r="AN432" s="351">
        <f t="shared" si="407"/>
        <v>-3.9102927031617489</v>
      </c>
      <c r="AQ432" s="266">
        <f t="shared" si="408"/>
        <v>22.481501152777355</v>
      </c>
      <c r="AR432" s="283">
        <f t="shared" si="409"/>
        <v>10.970195866507339</v>
      </c>
      <c r="BL432" s="258">
        <v>0.60271644592285156</v>
      </c>
      <c r="BM432" s="260">
        <v>16.051397323608398</v>
      </c>
      <c r="BN432">
        <v>1.4602173566818237</v>
      </c>
      <c r="BO432" s="258">
        <v>1.3675827980041504</v>
      </c>
      <c r="BP432" s="258">
        <v>39.125282287597656</v>
      </c>
      <c r="BQ432" s="260">
        <v>14.002232551574707</v>
      </c>
      <c r="BR432" s="258">
        <v>8.5116043090820312</v>
      </c>
      <c r="BT432" s="258">
        <v>23.700557708740234</v>
      </c>
      <c r="BU432" s="258">
        <v>41.707992553710938</v>
      </c>
      <c r="BV432" s="258">
        <v>3.0498511791229248</v>
      </c>
      <c r="BW432" s="258">
        <v>151.9798583984375</v>
      </c>
      <c r="BX432" s="258">
        <v>30.297336578369141</v>
      </c>
      <c r="BY432" s="258">
        <v>35.706111907958984</v>
      </c>
      <c r="BZ432" s="258">
        <v>3.5017623901367187</v>
      </c>
      <c r="CA432" s="258">
        <v>328.0689697265625</v>
      </c>
      <c r="CC432" s="283">
        <f t="shared" si="410"/>
        <v>13.306843757629395</v>
      </c>
      <c r="CD432" s="283">
        <f t="shared" si="411"/>
        <v>95.216293334960937</v>
      </c>
      <c r="CF432" s="283">
        <f t="shared" si="438"/>
        <v>22.481501152777355</v>
      </c>
      <c r="CG432" s="272">
        <f t="shared" si="412"/>
        <v>22.161709219767172</v>
      </c>
      <c r="CH432" s="283">
        <f t="shared" si="439"/>
        <v>12.825829460334564</v>
      </c>
      <c r="CI432" s="272">
        <f t="shared" si="413"/>
        <v>93.595637858875506</v>
      </c>
      <c r="CJ432" s="283">
        <f t="shared" si="440"/>
        <v>0.17642362098329639</v>
      </c>
      <c r="CK432" s="283">
        <f t="shared" si="441"/>
        <v>12.626742794244484</v>
      </c>
      <c r="CL432" s="283">
        <f t="shared" si="442"/>
        <v>2.251059251459417</v>
      </c>
      <c r="CM432" s="283">
        <f t="shared" si="443"/>
        <v>18.423279376653085</v>
      </c>
      <c r="CN432" s="283">
        <f t="shared" si="444"/>
        <v>2.251059251459417</v>
      </c>
      <c r="CO432" s="283">
        <f t="shared" si="414"/>
        <v>245.01747456146632</v>
      </c>
      <c r="CP432" s="268">
        <f t="shared" si="415"/>
        <v>400</v>
      </c>
      <c r="CQ432" s="283">
        <f t="shared" si="445"/>
        <v>64.501747456146632</v>
      </c>
      <c r="CR432" s="283">
        <f t="shared" si="446"/>
        <v>25.371696740346145</v>
      </c>
      <c r="CS432" s="283">
        <f t="shared" si="447"/>
        <v>2.1635552644369893</v>
      </c>
      <c r="CT432" s="283">
        <f t="shared" si="448"/>
        <v>248.29681902910255</v>
      </c>
      <c r="CU432" s="283">
        <f t="shared" si="416"/>
        <v>-3.2793444676361787</v>
      </c>
      <c r="CV432" s="283">
        <f t="shared" si="449"/>
        <v>39.672065553236379</v>
      </c>
      <c r="CW432" s="283">
        <f t="shared" si="450"/>
        <v>12.78998476078911</v>
      </c>
      <c r="CX432" s="283">
        <f t="shared" si="451"/>
        <v>0.95822291997652842</v>
      </c>
      <c r="CZ432" s="283">
        <f t="shared" si="417"/>
        <v>13760</v>
      </c>
      <c r="DA432" s="283">
        <f t="shared" si="418"/>
        <v>1.0544780981722933E+22</v>
      </c>
      <c r="DB432" s="283">
        <f t="shared" si="419"/>
        <v>1.2021695965058497E+22</v>
      </c>
      <c r="DC432" s="286">
        <f t="shared" si="452"/>
        <v>7.663358271600969E+17</v>
      </c>
      <c r="DD432" s="286">
        <f t="shared" si="420"/>
        <v>8.7366976490250701E+17</v>
      </c>
      <c r="DE432" s="282">
        <f t="shared" si="453"/>
        <v>4.6796676739533482E-5</v>
      </c>
      <c r="DF432" s="282">
        <f t="shared" si="421"/>
        <v>4.841144404949953E-5</v>
      </c>
      <c r="DG432" s="283">
        <f t="shared" si="454"/>
        <v>45.971665875800845</v>
      </c>
      <c r="DH432" s="283">
        <f t="shared" si="455"/>
        <v>6.7331989936598619E-5</v>
      </c>
      <c r="DL432" s="258">
        <v>27.732845306396484</v>
      </c>
      <c r="DM432" s="258">
        <v>14.852114677429199</v>
      </c>
      <c r="DN432" s="258">
        <v>7712</v>
      </c>
      <c r="DO432" s="258">
        <v>1.6895169528336744E+22</v>
      </c>
      <c r="DP432" s="258">
        <v>8.0515501843278044E+21</v>
      </c>
    </row>
    <row r="433" spans="3:120" x14ac:dyDescent="0.25">
      <c r="C433" s="50">
        <f t="shared" si="422"/>
        <v>401</v>
      </c>
      <c r="D433" s="51">
        <v>2.2134209028444936</v>
      </c>
      <c r="E433" s="260">
        <f t="shared" si="423"/>
        <v>6.9012801393812069</v>
      </c>
      <c r="F433" s="265">
        <f t="shared" si="424"/>
        <v>10.486335520294089</v>
      </c>
      <c r="G433" s="265">
        <f t="shared" si="425"/>
        <v>-1.2586273359705101E-2</v>
      </c>
      <c r="H433" s="50">
        <v>13.470909118652344</v>
      </c>
      <c r="I433" s="216">
        <v>90.842041015625</v>
      </c>
      <c r="J433" s="50">
        <v>12992</v>
      </c>
      <c r="K433" s="46">
        <v>6</v>
      </c>
      <c r="L433" s="46">
        <v>1.0504428113325787E+22</v>
      </c>
      <c r="M433" s="46">
        <v>1.1146615190388948E+22</v>
      </c>
      <c r="N433" s="46">
        <v>203</v>
      </c>
      <c r="O433" s="46">
        <v>64</v>
      </c>
      <c r="P433" s="46">
        <v>0.23322956723432828</v>
      </c>
      <c r="Q433" s="46">
        <v>0.42721113349203443</v>
      </c>
      <c r="R433" s="46">
        <v>0.48248245715841398</v>
      </c>
      <c r="S433" s="51"/>
      <c r="T433" s="315">
        <f t="shared" si="426"/>
        <v>61.36832286173253</v>
      </c>
      <c r="U433" s="315">
        <f t="shared" si="456"/>
        <v>-0.48814969221706406</v>
      </c>
      <c r="V433" s="350">
        <f t="shared" si="427"/>
        <v>2.9919638653829059E-6</v>
      </c>
      <c r="W433" s="350">
        <f t="shared" si="405"/>
        <v>5.4804383914721168E-6</v>
      </c>
      <c r="X433" s="350">
        <f t="shared" si="428"/>
        <v>6.243961301487902E-6</v>
      </c>
      <c r="Y433" s="360">
        <f t="shared" si="429"/>
        <v>60.885840404574118</v>
      </c>
      <c r="Z433" s="350">
        <f t="shared" si="430"/>
        <v>3.0380075025214922E-6</v>
      </c>
      <c r="AA433" s="350">
        <f t="shared" si="431"/>
        <v>5.4550493260007851E-6</v>
      </c>
      <c r="AB433" s="350">
        <f t="shared" si="432"/>
        <v>3.0380075025214922E-6</v>
      </c>
      <c r="AC433" s="350">
        <f t="shared" si="433"/>
        <v>5.4550493260007851E-6</v>
      </c>
      <c r="AD433" s="354">
        <f t="shared" si="406"/>
        <v>60.885840404574118</v>
      </c>
      <c r="AE433" s="354" t="str">
        <f t="shared" si="458"/>
        <v/>
      </c>
      <c r="AF433" s="354" t="str">
        <f t="shared" si="458"/>
        <v/>
      </c>
      <c r="AG433" s="354">
        <f t="shared" si="458"/>
        <v>60.885840404574118</v>
      </c>
      <c r="AH433" s="354" t="str">
        <f t="shared" si="458"/>
        <v/>
      </c>
      <c r="AI433" s="348">
        <f t="shared" si="457"/>
        <v>-0.45558111484911734</v>
      </c>
      <c r="AJ433" s="355">
        <f t="shared" si="434"/>
        <v>6.243961301487902E-6</v>
      </c>
      <c r="AK433" s="359">
        <f t="shared" si="435"/>
        <v>400.47804808599153</v>
      </c>
      <c r="AL433" s="355">
        <f t="shared" si="436"/>
        <v>-5.2195191400846851E-2</v>
      </c>
      <c r="AM433" s="335">
        <f t="shared" si="437"/>
        <v>-25.222434993249703</v>
      </c>
      <c r="AN433" s="351">
        <f t="shared" si="407"/>
        <v>-4.0066314497896709</v>
      </c>
      <c r="AQ433" s="266">
        <f t="shared" si="408"/>
        <v>22.587938123651867</v>
      </c>
      <c r="AR433" s="283">
        <f t="shared" si="409"/>
        <v>6.2584224789848406</v>
      </c>
      <c r="BL433" s="258">
        <v>1.0282924175262451</v>
      </c>
      <c r="BM433" s="260">
        <v>9.3563938140869141</v>
      </c>
      <c r="BN433">
        <v>2.9845170974731445</v>
      </c>
      <c r="BO433" s="258">
        <v>0.29234445095062256</v>
      </c>
      <c r="BP433" s="258">
        <v>27.221809387207031</v>
      </c>
      <c r="BQ433" s="260">
        <v>26.552610397338867</v>
      </c>
      <c r="BR433" s="258">
        <v>14.0699462890625</v>
      </c>
      <c r="BT433" s="258">
        <v>23.665399551391602</v>
      </c>
      <c r="BU433" s="258">
        <v>42.013172149658203</v>
      </c>
      <c r="BV433" s="258">
        <v>3.081223726272583</v>
      </c>
      <c r="BW433" s="258">
        <v>150.96258544921875</v>
      </c>
      <c r="BX433" s="258">
        <v>30.299289703369141</v>
      </c>
      <c r="BY433" s="258">
        <v>36.316471099853516</v>
      </c>
      <c r="BZ433" s="258">
        <v>3.528130054473877</v>
      </c>
      <c r="CA433" s="258">
        <v>322.67745971679687</v>
      </c>
      <c r="CC433" s="283">
        <f t="shared" si="410"/>
        <v>13.470909118652344</v>
      </c>
      <c r="CD433" s="283">
        <f t="shared" si="411"/>
        <v>90.842041015625</v>
      </c>
      <c r="CF433" s="283">
        <f t="shared" si="438"/>
        <v>22.587938123651867</v>
      </c>
      <c r="CG433" s="272">
        <f t="shared" si="412"/>
        <v>22.138568108018365</v>
      </c>
      <c r="CH433" s="283">
        <f t="shared" si="439"/>
        <v>12.79170412134283</v>
      </c>
      <c r="CI433" s="272">
        <f t="shared" si="413"/>
        <v>93.803772621541697</v>
      </c>
      <c r="CJ433" s="283">
        <f t="shared" si="440"/>
        <v>0.17681594576810566</v>
      </c>
      <c r="CK433" s="283">
        <f t="shared" si="441"/>
        <v>12.59226539407218</v>
      </c>
      <c r="CL433" s="283">
        <f t="shared" si="442"/>
        <v>2.2500103495831563</v>
      </c>
      <c r="CM433" s="283">
        <f t="shared" si="443"/>
        <v>18.388801976480778</v>
      </c>
      <c r="CN433" s="283">
        <f t="shared" si="444"/>
        <v>2.2500103495831563</v>
      </c>
      <c r="CO433" s="283">
        <f t="shared" si="414"/>
        <v>244.91676789157964</v>
      </c>
      <c r="CP433" s="268">
        <f t="shared" si="415"/>
        <v>401</v>
      </c>
      <c r="CQ433" s="283">
        <f t="shared" si="445"/>
        <v>64.591676789157958</v>
      </c>
      <c r="CR433" s="283">
        <f t="shared" si="446"/>
        <v>25.355606731376753</v>
      </c>
      <c r="CS433" s="283">
        <f t="shared" si="447"/>
        <v>2.1693271347152483</v>
      </c>
      <c r="CT433" s="283">
        <f t="shared" si="448"/>
        <v>248.71383941716351</v>
      </c>
      <c r="CU433" s="283">
        <f t="shared" si="416"/>
        <v>-3.7970715255839309</v>
      </c>
      <c r="CV433" s="283">
        <f t="shared" si="449"/>
        <v>39.720292847441605</v>
      </c>
      <c r="CW433" s="283">
        <f t="shared" si="450"/>
        <v>12.755867863376253</v>
      </c>
      <c r="CX433" s="283">
        <f t="shared" si="451"/>
        <v>0.95683299486592899</v>
      </c>
      <c r="CZ433" s="283">
        <f t="shared" si="417"/>
        <v>12992</v>
      </c>
      <c r="DA433" s="283">
        <f t="shared" si="418"/>
        <v>1.0504428113325787E+22</v>
      </c>
      <c r="DB433" s="283">
        <f t="shared" si="419"/>
        <v>1.1146615190388948E+22</v>
      </c>
      <c r="DC433" s="286">
        <f t="shared" si="452"/>
        <v>8.0853048901830259E+17</v>
      </c>
      <c r="DD433" s="286">
        <f t="shared" si="420"/>
        <v>8.5795991305333645E+17</v>
      </c>
      <c r="DE433" s="282">
        <f t="shared" si="453"/>
        <v>4.9053829619850892E-5</v>
      </c>
      <c r="DF433" s="282">
        <f t="shared" si="421"/>
        <v>4.7571064347681415E-5</v>
      </c>
      <c r="DG433" s="283">
        <f t="shared" si="454"/>
        <v>44.120831900892789</v>
      </c>
      <c r="DH433" s="283">
        <f t="shared" si="455"/>
        <v>6.8332161999636791E-5</v>
      </c>
      <c r="DL433" s="258">
        <v>27.697689056396484</v>
      </c>
      <c r="DM433" s="258">
        <v>14.343480110168457</v>
      </c>
      <c r="DN433" s="258">
        <v>7968</v>
      </c>
      <c r="DO433" s="258">
        <v>1.7442815599440877E+22</v>
      </c>
      <c r="DP433" s="258">
        <v>8.2907850469680307E+21</v>
      </c>
    </row>
    <row r="434" spans="3:120" x14ac:dyDescent="0.25">
      <c r="C434" s="50">
        <f t="shared" si="422"/>
        <v>402</v>
      </c>
      <c r="D434" s="51">
        <v>5.1625516749841109</v>
      </c>
      <c r="E434" s="260">
        <f t="shared" si="423"/>
        <v>14.257288235848502</v>
      </c>
      <c r="F434" s="265">
        <f t="shared" si="424"/>
        <v>10.473891174794392</v>
      </c>
      <c r="G434" s="265">
        <f t="shared" si="425"/>
        <v>-1.2301231767655206E-2</v>
      </c>
      <c r="H434" s="50">
        <v>13.463095664978027</v>
      </c>
      <c r="I434" s="216">
        <v>96.843925476074219</v>
      </c>
      <c r="J434" s="50">
        <v>13056</v>
      </c>
      <c r="K434" s="46">
        <v>6</v>
      </c>
      <c r="L434" s="46">
        <v>9.953899694479001E+21</v>
      </c>
      <c r="M434" s="46">
        <v>1.0537863347140565E+22</v>
      </c>
      <c r="N434" s="46">
        <v>204</v>
      </c>
      <c r="O434" s="46">
        <v>64</v>
      </c>
      <c r="P434" s="46">
        <v>0.22553866813159984</v>
      </c>
      <c r="Q434" s="46">
        <v>0.42458646157602392</v>
      </c>
      <c r="R434" s="46">
        <v>0.48556744917872996</v>
      </c>
      <c r="S434" s="51"/>
      <c r="T434" s="315">
        <f t="shared" si="426"/>
        <v>62.022934625152153</v>
      </c>
      <c r="U434" s="315">
        <f t="shared" si="456"/>
        <v>0.65461176341962357</v>
      </c>
      <c r="V434" s="350">
        <f t="shared" si="427"/>
        <v>2.8791190274152352E-6</v>
      </c>
      <c r="W434" s="350">
        <f t="shared" si="405"/>
        <v>5.4200681880109269E-6</v>
      </c>
      <c r="X434" s="350">
        <f t="shared" si="428"/>
        <v>6.1373011606660216E-6</v>
      </c>
      <c r="Y434" s="360">
        <f t="shared" si="429"/>
        <v>61.537367175973422</v>
      </c>
      <c r="Z434" s="350">
        <f t="shared" si="430"/>
        <v>2.9249488138448917E-6</v>
      </c>
      <c r="AA434" s="350">
        <f t="shared" si="431"/>
        <v>5.3954740267283152E-6</v>
      </c>
      <c r="AB434" s="350">
        <f t="shared" si="432"/>
        <v>2.9249488138448917E-6</v>
      </c>
      <c r="AC434" s="350">
        <f t="shared" si="433"/>
        <v>5.3954740267283152E-6</v>
      </c>
      <c r="AD434" s="354">
        <f t="shared" si="406"/>
        <v>61.537367175973422</v>
      </c>
      <c r="AE434" s="354" t="str">
        <f t="shared" si="458"/>
        <v/>
      </c>
      <c r="AF434" s="354" t="str">
        <f t="shared" si="458"/>
        <v/>
      </c>
      <c r="AG434" s="354">
        <f t="shared" si="458"/>
        <v>61.537367175973422</v>
      </c>
      <c r="AH434" s="354" t="str">
        <f t="shared" si="458"/>
        <v/>
      </c>
      <c r="AI434" s="348">
        <f t="shared" si="457"/>
        <v>0.65152677139930404</v>
      </c>
      <c r="AJ434" s="355">
        <f t="shared" si="434"/>
        <v>6.1373011606660216E-6</v>
      </c>
      <c r="AK434" s="359">
        <f t="shared" si="435"/>
        <v>422.60871158871055</v>
      </c>
      <c r="AL434" s="355">
        <f t="shared" si="436"/>
        <v>2.0608711588710547</v>
      </c>
      <c r="AM434" s="335">
        <f t="shared" si="437"/>
        <v>-25.372090350841706</v>
      </c>
      <c r="AN434" s="351">
        <f t="shared" si="407"/>
        <v>-4.1562868073816714</v>
      </c>
      <c r="AQ434" s="266">
        <f t="shared" si="408"/>
        <v>22.582898635558195</v>
      </c>
      <c r="AR434" s="283">
        <f t="shared" si="409"/>
        <v>11.92278587124747</v>
      </c>
      <c r="BL434" s="258">
        <v>1.0968208312988281</v>
      </c>
      <c r="BM434" s="260">
        <v>2.039600133895874</v>
      </c>
      <c r="BN434">
        <v>1.2168185710906982</v>
      </c>
      <c r="BO434" s="258">
        <v>0.6145395040512085</v>
      </c>
      <c r="BP434" s="258">
        <v>23.940662384033203</v>
      </c>
      <c r="BQ434" s="260">
        <v>25.090425491333008</v>
      </c>
      <c r="BR434" s="258">
        <v>6.6000809669494629</v>
      </c>
      <c r="BT434" s="258">
        <v>23.555046081542969</v>
      </c>
      <c r="BU434" s="258">
        <v>42.216629028320313</v>
      </c>
      <c r="BV434" s="258">
        <v>3.0139620304107666</v>
      </c>
      <c r="BW434" s="258">
        <v>152.08158874511719</v>
      </c>
      <c r="BX434" s="258">
        <v>30.207492828369141</v>
      </c>
      <c r="BY434" s="258">
        <v>35.909564971923828</v>
      </c>
      <c r="BZ434" s="258">
        <v>3.4895551204681396</v>
      </c>
      <c r="CA434" s="258">
        <v>329.08624267578125</v>
      </c>
      <c r="CC434" s="283">
        <f t="shared" si="410"/>
        <v>13.463095664978027</v>
      </c>
      <c r="CD434" s="283">
        <f t="shared" si="411"/>
        <v>96.843925476074219</v>
      </c>
      <c r="CF434" s="283">
        <f t="shared" si="438"/>
        <v>22.582898635558195</v>
      </c>
      <c r="CG434" s="272">
        <f t="shared" si="412"/>
        <v>22.115753300105307</v>
      </c>
      <c r="CH434" s="283">
        <f t="shared" si="439"/>
        <v>12.758148856594698</v>
      </c>
      <c r="CI434" s="272">
        <f t="shared" si="413"/>
        <v>94.011113881296637</v>
      </c>
      <c r="CJ434" s="283">
        <f t="shared" si="440"/>
        <v>0.17720677483516495</v>
      </c>
      <c r="CK434" s="283">
        <f t="shared" si="441"/>
        <v>12.558355276178375</v>
      </c>
      <c r="CL434" s="283">
        <f t="shared" si="442"/>
        <v>2.2490164526546614</v>
      </c>
      <c r="CM434" s="283">
        <f t="shared" si="443"/>
        <v>18.354891858586974</v>
      </c>
      <c r="CN434" s="283">
        <f t="shared" si="444"/>
        <v>2.2490164526546614</v>
      </c>
      <c r="CO434" s="283">
        <f t="shared" si="414"/>
        <v>244.815272016525</v>
      </c>
      <c r="CP434" s="268">
        <f t="shared" si="415"/>
        <v>402</v>
      </c>
      <c r="CQ434" s="283">
        <f t="shared" si="445"/>
        <v>64.6815272016525</v>
      </c>
      <c r="CR434" s="283">
        <f t="shared" si="446"/>
        <v>25.339754736949992</v>
      </c>
      <c r="CS434" s="283">
        <f t="shared" si="447"/>
        <v>2.1750326917791205</v>
      </c>
      <c r="CT434" s="283">
        <f t="shared" si="448"/>
        <v>249.13017964783029</v>
      </c>
      <c r="CU434" s="283">
        <f t="shared" si="416"/>
        <v>-4.3149076313052888</v>
      </c>
      <c r="CV434" s="283">
        <f t="shared" si="449"/>
        <v>39.76850923686947</v>
      </c>
      <c r="CW434" s="283">
        <f t="shared" si="450"/>
        <v>12.722319817574816</v>
      </c>
      <c r="CX434" s="283">
        <f t="shared" si="451"/>
        <v>0.95547930713946239</v>
      </c>
      <c r="CZ434" s="283">
        <f t="shared" si="417"/>
        <v>13056</v>
      </c>
      <c r="DA434" s="283">
        <f t="shared" si="418"/>
        <v>9.953899694479001E+21</v>
      </c>
      <c r="DB434" s="283">
        <f t="shared" si="419"/>
        <v>1.0537863347140565E+22</v>
      </c>
      <c r="DC434" s="286">
        <f t="shared" si="452"/>
        <v>7.6240040552075686E+17</v>
      </c>
      <c r="DD434" s="286">
        <f t="shared" si="420"/>
        <v>8.0712801372093786E+17</v>
      </c>
      <c r="DE434" s="282">
        <f t="shared" si="453"/>
        <v>4.6586156074186043E-5</v>
      </c>
      <c r="DF434" s="282">
        <f t="shared" si="421"/>
        <v>4.4851872797439968E-5</v>
      </c>
      <c r="DG434" s="283">
        <f t="shared" si="454"/>
        <v>43.913414903424083</v>
      </c>
      <c r="DH434" s="283">
        <f t="shared" si="455"/>
        <v>6.4668078920021707E-5</v>
      </c>
      <c r="DL434" s="258">
        <v>27.569757461547852</v>
      </c>
      <c r="DM434" s="258">
        <v>14.140027046203613</v>
      </c>
      <c r="DN434" s="258">
        <v>7968</v>
      </c>
      <c r="DO434" s="258">
        <v>1.7389203931427523E+22</v>
      </c>
      <c r="DP434" s="258">
        <v>8.2553321697333949E+21</v>
      </c>
    </row>
    <row r="435" spans="3:120" x14ac:dyDescent="0.25">
      <c r="C435" s="50">
        <f t="shared" si="422"/>
        <v>403</v>
      </c>
      <c r="D435" s="51">
        <v>1.8102841471203122</v>
      </c>
      <c r="E435" s="260">
        <f t="shared" si="423"/>
        <v>5.1549349652402316</v>
      </c>
      <c r="F435" s="265">
        <f t="shared" si="424"/>
        <v>10.461735426553684</v>
      </c>
      <c r="G435" s="265">
        <f t="shared" si="425"/>
        <v>-1.200908085611143E-2</v>
      </c>
      <c r="H435" s="50">
        <v>13.53292179107666</v>
      </c>
      <c r="I435" s="216">
        <v>93.4869384765625</v>
      </c>
      <c r="J435" s="50">
        <v>11968</v>
      </c>
      <c r="K435" s="46">
        <v>6</v>
      </c>
      <c r="L435" s="46">
        <v>9.6697002070533818E+21</v>
      </c>
      <c r="M435" s="46">
        <v>1.0362616604387243E+22</v>
      </c>
      <c r="N435" s="46">
        <v>187</v>
      </c>
      <c r="O435" s="46">
        <v>64</v>
      </c>
      <c r="P435" s="46">
        <v>0.21369712506866875</v>
      </c>
      <c r="Q435" s="46">
        <v>0.39608130379051454</v>
      </c>
      <c r="R435" s="46">
        <v>0.4239501536952518</v>
      </c>
      <c r="S435" s="51"/>
      <c r="T435" s="315">
        <f t="shared" si="426"/>
        <v>61.651876702198095</v>
      </c>
      <c r="U435" s="315">
        <f t="shared" si="456"/>
        <v>-0.37105792295405848</v>
      </c>
      <c r="V435" s="350">
        <f t="shared" si="427"/>
        <v>2.9759514966113627E-6</v>
      </c>
      <c r="W435" s="350">
        <f t="shared" si="405"/>
        <v>5.5158381209686177E-6</v>
      </c>
      <c r="X435" s="350">
        <f t="shared" si="428"/>
        <v>6.2674362770525259E-6</v>
      </c>
      <c r="Y435" s="360">
        <f t="shared" si="429"/>
        <v>61.227926548502843</v>
      </c>
      <c r="Z435" s="350">
        <f t="shared" si="430"/>
        <v>3.0166831425257909E-6</v>
      </c>
      <c r="AA435" s="350">
        <f t="shared" si="431"/>
        <v>5.4936672910283473E-6</v>
      </c>
      <c r="AB435" s="350">
        <f t="shared" si="432"/>
        <v>3.0166831425257909E-6</v>
      </c>
      <c r="AC435" s="350">
        <f t="shared" si="433"/>
        <v>5.4936672910283473E-6</v>
      </c>
      <c r="AD435" s="354">
        <f t="shared" si="406"/>
        <v>61.227926548502836</v>
      </c>
      <c r="AE435" s="354" t="str">
        <f t="shared" si="458"/>
        <v/>
      </c>
      <c r="AF435" s="354" t="str">
        <f t="shared" si="458"/>
        <v/>
      </c>
      <c r="AG435" s="354">
        <f t="shared" si="458"/>
        <v>61.227926548502836</v>
      </c>
      <c r="AH435" s="354" t="str">
        <f t="shared" si="458"/>
        <v/>
      </c>
      <c r="AI435" s="348">
        <f t="shared" si="457"/>
        <v>-0.30944062747058609</v>
      </c>
      <c r="AJ435" s="355">
        <f t="shared" si="434"/>
        <v>6.2674362770525259E-6</v>
      </c>
      <c r="AK435" s="359">
        <f t="shared" si="435"/>
        <v>412.09782132104897</v>
      </c>
      <c r="AL435" s="355">
        <f t="shared" si="436"/>
        <v>0.90978213210489689</v>
      </c>
      <c r="AM435" s="335">
        <f t="shared" si="437"/>
        <v>-25.189840507301057</v>
      </c>
      <c r="AN435" s="351">
        <f t="shared" si="407"/>
        <v>-3.974036963841022</v>
      </c>
      <c r="AQ435" s="266">
        <f t="shared" si="408"/>
        <v>22.627831439344593</v>
      </c>
      <c r="AR435" s="283">
        <f t="shared" si="409"/>
        <v>8.2282778035491901</v>
      </c>
      <c r="BL435" s="258">
        <v>0.60519677400588989</v>
      </c>
      <c r="BM435" s="260">
        <v>14.091355323791504</v>
      </c>
      <c r="BN435">
        <v>0.34897890686988831</v>
      </c>
      <c r="BO435" s="258">
        <v>1.3137000799179077</v>
      </c>
      <c r="BP435" s="258">
        <v>20.621789932250977</v>
      </c>
      <c r="BQ435" s="260">
        <v>23.376771926879883</v>
      </c>
      <c r="BR435" s="258">
        <v>8.3679294586181641</v>
      </c>
      <c r="BT435" s="258">
        <v>23.485710144042969</v>
      </c>
      <c r="BU435" s="258">
        <v>41.402812957763672</v>
      </c>
      <c r="BV435" s="258">
        <v>3.0317845344543457</v>
      </c>
      <c r="BW435" s="258">
        <v>146.58833312988281</v>
      </c>
      <c r="BX435" s="258">
        <v>30.182100296020508</v>
      </c>
      <c r="BY435" s="258">
        <v>35.706111907958984</v>
      </c>
      <c r="BZ435" s="258">
        <v>3.527153491973877</v>
      </c>
      <c r="CA435" s="258">
        <v>330.40869140625</v>
      </c>
      <c r="CC435" s="283">
        <f t="shared" si="410"/>
        <v>13.53292179107666</v>
      </c>
      <c r="CD435" s="283">
        <f t="shared" si="411"/>
        <v>93.4869384765625</v>
      </c>
      <c r="CF435" s="283">
        <f t="shared" si="438"/>
        <v>22.627831439344593</v>
      </c>
      <c r="CG435" s="272">
        <f t="shared" si="412"/>
        <v>22.093273549082973</v>
      </c>
      <c r="CH435" s="283">
        <f t="shared" si="439"/>
        <v>12.725172476344662</v>
      </c>
      <c r="CI435" s="272">
        <f t="shared" si="413"/>
        <v>94.217667916484942</v>
      </c>
      <c r="CJ435" s="283">
        <f t="shared" si="440"/>
        <v>0.17759612001887509</v>
      </c>
      <c r="CK435" s="283">
        <f t="shared" si="441"/>
        <v>12.525020978751762</v>
      </c>
      <c r="CL435" s="283">
        <f t="shared" si="442"/>
        <v>2.2480800774322947</v>
      </c>
      <c r="CM435" s="283">
        <f t="shared" si="443"/>
        <v>18.321557561160361</v>
      </c>
      <c r="CN435" s="283">
        <f t="shared" si="444"/>
        <v>2.2480800774322947</v>
      </c>
      <c r="CO435" s="283">
        <f t="shared" si="414"/>
        <v>244.71331843543123</v>
      </c>
      <c r="CP435" s="268">
        <f t="shared" si="415"/>
        <v>403</v>
      </c>
      <c r="CQ435" s="283">
        <f t="shared" si="445"/>
        <v>64.771331843543123</v>
      </c>
      <c r="CR435" s="283">
        <f t="shared" si="446"/>
        <v>25.324146246630235</v>
      </c>
      <c r="CS435" s="283">
        <f t="shared" si="447"/>
        <v>2.1806691344468878</v>
      </c>
      <c r="CT435" s="283">
        <f t="shared" si="448"/>
        <v>249.54599398181153</v>
      </c>
      <c r="CU435" s="283">
        <f t="shared" si="416"/>
        <v>-4.8326755463803011</v>
      </c>
      <c r="CV435" s="283">
        <f t="shared" si="449"/>
        <v>39.816732445361971</v>
      </c>
      <c r="CW435" s="283">
        <f t="shared" si="450"/>
        <v>12.689349366072637</v>
      </c>
      <c r="CX435" s="283">
        <f t="shared" si="451"/>
        <v>0.95416309846466563</v>
      </c>
      <c r="CZ435" s="283">
        <f t="shared" si="417"/>
        <v>11968</v>
      </c>
      <c r="DA435" s="283">
        <f t="shared" si="418"/>
        <v>9.6697002070533818E+21</v>
      </c>
      <c r="DB435" s="283">
        <f t="shared" si="419"/>
        <v>1.0362616604387243E+22</v>
      </c>
      <c r="DC435" s="286">
        <f t="shared" si="452"/>
        <v>8.0796291837010214E+17</v>
      </c>
      <c r="DD435" s="286">
        <f t="shared" si="420"/>
        <v>8.6586034461791808E+17</v>
      </c>
      <c r="DE435" s="282">
        <f t="shared" si="453"/>
        <v>4.9023468108063584E-5</v>
      </c>
      <c r="DF435" s="282">
        <f t="shared" si="421"/>
        <v>4.7993688468279219E-5</v>
      </c>
      <c r="DG435" s="283">
        <f t="shared" si="454"/>
        <v>44.39186208309841</v>
      </c>
      <c r="DH435" s="283">
        <f t="shared" si="455"/>
        <v>6.8605353713340516E-5</v>
      </c>
      <c r="DL435" s="258">
        <v>27.507255554199219</v>
      </c>
      <c r="DM435" s="258">
        <v>14.648660659790039</v>
      </c>
      <c r="DN435" s="258">
        <v>8704</v>
      </c>
      <c r="DO435" s="258">
        <v>1.8917424704582318E+22</v>
      </c>
      <c r="DP435" s="258">
        <v>9.0056072871460565E+21</v>
      </c>
    </row>
    <row r="436" spans="3:120" x14ac:dyDescent="0.25">
      <c r="C436" s="50">
        <f t="shared" si="422"/>
        <v>404</v>
      </c>
      <c r="D436" s="51">
        <v>4.1232145522055541</v>
      </c>
      <c r="E436" s="260">
        <f t="shared" si="423"/>
        <v>12.304718679605251</v>
      </c>
      <c r="F436" s="265">
        <f t="shared" si="424"/>
        <v>10.449875378520805</v>
      </c>
      <c r="G436" s="265">
        <f t="shared" si="425"/>
        <v>-1.1709833694706483E-2</v>
      </c>
      <c r="H436" s="50">
        <v>13.452353477478027</v>
      </c>
      <c r="I436" s="216">
        <v>98.4715576171875</v>
      </c>
      <c r="J436" s="50">
        <v>10560</v>
      </c>
      <c r="K436" s="46">
        <v>6</v>
      </c>
      <c r="L436" s="46">
        <v>9.5774650792884757E+21</v>
      </c>
      <c r="M436" s="46">
        <v>9.2549303668855684E+21</v>
      </c>
      <c r="N436" s="46">
        <v>165</v>
      </c>
      <c r="O436" s="46">
        <v>64</v>
      </c>
      <c r="P436" s="46">
        <v>0.18561923945553319</v>
      </c>
      <c r="Q436" s="46">
        <v>0.35188915339070986</v>
      </c>
      <c r="R436" s="46">
        <v>0.31527649955304249</v>
      </c>
      <c r="S436" s="51"/>
      <c r="T436" s="315">
        <f t="shared" si="426"/>
        <v>62.188644696994416</v>
      </c>
      <c r="U436" s="315">
        <f t="shared" si="456"/>
        <v>0.53676799479632109</v>
      </c>
      <c r="V436" s="350">
        <f t="shared" si="427"/>
        <v>2.9295965823158649E-6</v>
      </c>
      <c r="W436" s="350">
        <f t="shared" si="405"/>
        <v>5.553806082555396E-6</v>
      </c>
      <c r="X436" s="350">
        <f t="shared" si="428"/>
        <v>6.2791160315562016E-6</v>
      </c>
      <c r="Y436" s="360">
        <f t="shared" si="429"/>
        <v>61.873368197441373</v>
      </c>
      <c r="Z436" s="350">
        <f t="shared" si="430"/>
        <v>2.9601125213357569E-6</v>
      </c>
      <c r="AA436" s="350">
        <f t="shared" si="431"/>
        <v>5.5376016468122161E-6</v>
      </c>
      <c r="AB436" s="350">
        <f t="shared" si="432"/>
        <v>2.9601125213357569E-6</v>
      </c>
      <c r="AC436" s="350">
        <f t="shared" si="433"/>
        <v>5.5376016468122161E-6</v>
      </c>
      <c r="AD436" s="354">
        <f t="shared" si="406"/>
        <v>61.873368197441373</v>
      </c>
      <c r="AE436" s="354" t="str">
        <f t="shared" si="458"/>
        <v/>
      </c>
      <c r="AF436" s="354" t="str">
        <f t="shared" si="458"/>
        <v/>
      </c>
      <c r="AG436" s="354">
        <f t="shared" si="458"/>
        <v>61.873368197441373</v>
      </c>
      <c r="AH436" s="354" t="str">
        <f t="shared" si="458"/>
        <v/>
      </c>
      <c r="AI436" s="348">
        <f t="shared" si="457"/>
        <v>0.64544164893853662</v>
      </c>
      <c r="AJ436" s="355">
        <f t="shared" si="434"/>
        <v>6.2791160315562016E-6</v>
      </c>
      <c r="AK436" s="359">
        <f t="shared" si="435"/>
        <v>434.02178910002544</v>
      </c>
      <c r="AL436" s="355">
        <f t="shared" si="436"/>
        <v>3.0021789100025442</v>
      </c>
      <c r="AM436" s="335">
        <f t="shared" si="437"/>
        <v>-25.173668879362392</v>
      </c>
      <c r="AN436" s="351">
        <f t="shared" si="407"/>
        <v>-3.957865335902361</v>
      </c>
      <c r="AQ436" s="266">
        <f t="shared" si="408"/>
        <v>22.575965408506566</v>
      </c>
      <c r="AR436" s="283">
        <f t="shared" si="409"/>
        <v>12.875375875987601</v>
      </c>
      <c r="BL436" s="258">
        <v>0.5558437705039978</v>
      </c>
      <c r="BM436" s="260">
        <v>5.3289985656738281</v>
      </c>
      <c r="BN436">
        <v>3.4371685981750488</v>
      </c>
      <c r="BO436" s="258">
        <v>0.41541391611099243</v>
      </c>
      <c r="BP436" s="258">
        <v>122.16238403320312</v>
      </c>
      <c r="BQ436" s="260">
        <v>8.8888702392578125</v>
      </c>
      <c r="BR436" s="258">
        <v>6.6416459083557129</v>
      </c>
      <c r="BT436" s="258">
        <v>23.428091049194336</v>
      </c>
      <c r="BU436" s="258">
        <v>41.911445617675781</v>
      </c>
      <c r="BV436" s="258">
        <v>3.0217745304107666</v>
      </c>
      <c r="BW436" s="258">
        <v>142.51927185058594</v>
      </c>
      <c r="BX436" s="258">
        <v>30.133272171020508</v>
      </c>
      <c r="BY436" s="258">
        <v>35.807838439941406</v>
      </c>
      <c r="BZ436" s="258">
        <v>3.5645074844360352</v>
      </c>
      <c r="CA436" s="258">
        <v>329.18795776367187</v>
      </c>
      <c r="CC436" s="283">
        <f t="shared" si="410"/>
        <v>13.452353477478027</v>
      </c>
      <c r="CD436" s="283">
        <f t="shared" si="411"/>
        <v>98.4715576171875</v>
      </c>
      <c r="CF436" s="283">
        <f t="shared" si="438"/>
        <v>22.575965408506566</v>
      </c>
      <c r="CG436" s="272">
        <f t="shared" si="412"/>
        <v>22.071137602407504</v>
      </c>
      <c r="CH436" s="283">
        <f t="shared" si="439"/>
        <v>12.692783726198281</v>
      </c>
      <c r="CI436" s="272">
        <f t="shared" si="413"/>
        <v>94.423440982374387</v>
      </c>
      <c r="CJ436" s="283">
        <f t="shared" si="440"/>
        <v>0.17798399311013807</v>
      </c>
      <c r="CK436" s="283">
        <f t="shared" si="441"/>
        <v>12.492270974147194</v>
      </c>
      <c r="CL436" s="283">
        <f t="shared" si="442"/>
        <v>2.2472037354284096</v>
      </c>
      <c r="CM436" s="283">
        <f t="shared" si="443"/>
        <v>18.288807556555795</v>
      </c>
      <c r="CN436" s="283">
        <f t="shared" si="444"/>
        <v>2.2472037354284096</v>
      </c>
      <c r="CO436" s="283">
        <f t="shared" si="414"/>
        <v>244.61124024409969</v>
      </c>
      <c r="CP436" s="268">
        <f t="shared" si="415"/>
        <v>404</v>
      </c>
      <c r="CQ436" s="283">
        <f t="shared" si="445"/>
        <v>64.861124024409975</v>
      </c>
      <c r="CR436" s="283">
        <f t="shared" si="446"/>
        <v>25.308786733749731</v>
      </c>
      <c r="CS436" s="283">
        <f t="shared" si="447"/>
        <v>2.1862336464775898</v>
      </c>
      <c r="CT436" s="283">
        <f t="shared" si="448"/>
        <v>249.96143695463485</v>
      </c>
      <c r="CU436" s="283">
        <f t="shared" si="416"/>
        <v>-5.3501967105351014</v>
      </c>
      <c r="CV436" s="283">
        <f t="shared" si="449"/>
        <v>39.864980328946487</v>
      </c>
      <c r="CW436" s="283">
        <f t="shared" si="450"/>
        <v>12.656965186760566</v>
      </c>
      <c r="CX436" s="283">
        <f t="shared" si="451"/>
        <v>0.95288560760197138</v>
      </c>
      <c r="CZ436" s="283">
        <f t="shared" si="417"/>
        <v>10560</v>
      </c>
      <c r="DA436" s="283">
        <f t="shared" si="418"/>
        <v>9.5774650792884757E+21</v>
      </c>
      <c r="DB436" s="283">
        <f t="shared" si="419"/>
        <v>9.2549303668855684E+21</v>
      </c>
      <c r="DC436" s="286">
        <f t="shared" si="452"/>
        <v>9.0695692038716621E+17</v>
      </c>
      <c r="DD436" s="286">
        <f t="shared" si="420"/>
        <v>8.7641386050052736E+17</v>
      </c>
      <c r="DE436" s="282">
        <f t="shared" si="453"/>
        <v>5.4319033635708862E-5</v>
      </c>
      <c r="DF436" s="282">
        <f t="shared" si="421"/>
        <v>4.8558236155661017E-5</v>
      </c>
      <c r="DG436" s="283">
        <f t="shared" si="454"/>
        <v>41.794967076075565</v>
      </c>
      <c r="DH436" s="283">
        <f t="shared" si="455"/>
        <v>7.2859177278268903E-5</v>
      </c>
      <c r="DL436" s="258">
        <v>27.472099304199219</v>
      </c>
      <c r="DM436" s="258">
        <v>14.953841209411621</v>
      </c>
      <c r="DN436" s="258">
        <v>8704</v>
      </c>
      <c r="DO436" s="258">
        <v>1.8888601227155785E+22</v>
      </c>
      <c r="DP436" s="258">
        <v>9.0035896437261992E+21</v>
      </c>
    </row>
    <row r="437" spans="3:120" x14ac:dyDescent="0.25">
      <c r="C437" s="50">
        <f t="shared" si="422"/>
        <v>405</v>
      </c>
      <c r="D437" s="51">
        <v>4.1335224333046634</v>
      </c>
      <c r="E437" s="260">
        <f t="shared" si="423"/>
        <v>12.326405979152371</v>
      </c>
      <c r="F437" s="265">
        <f t="shared" si="424"/>
        <v>10.43831811958716</v>
      </c>
      <c r="G437" s="265">
        <f t="shared" si="425"/>
        <v>-1.1403505330890983E-2</v>
      </c>
      <c r="H437" s="50">
        <v>13.248737335205078</v>
      </c>
      <c r="I437" s="216">
        <v>95.012840270996094</v>
      </c>
      <c r="J437" s="50">
        <v>13760</v>
      </c>
      <c r="K437" s="46">
        <v>6</v>
      </c>
      <c r="L437" s="46">
        <v>1.0850886311992715E+22</v>
      </c>
      <c r="M437" s="46">
        <v>1.1695414200590141E+22</v>
      </c>
      <c r="N437" s="46">
        <v>215</v>
      </c>
      <c r="O437" s="46">
        <v>64</v>
      </c>
      <c r="P437" s="46">
        <v>0.23994384422877374</v>
      </c>
      <c r="Q437" s="46">
        <v>0.44668253677592629</v>
      </c>
      <c r="R437" s="46">
        <v>0.51505103452635803</v>
      </c>
      <c r="S437" s="51"/>
      <c r="T437" s="315">
        <f t="shared" si="426"/>
        <v>61.756703027787367</v>
      </c>
      <c r="U437" s="315">
        <f t="shared" si="456"/>
        <v>-0.43194166920704902</v>
      </c>
      <c r="V437" s="350">
        <f t="shared" si="427"/>
        <v>2.9062965628485195E-6</v>
      </c>
      <c r="W437" s="350">
        <f t="shared" si="405"/>
        <v>5.4103989435068586E-6</v>
      </c>
      <c r="X437" s="350">
        <f t="shared" si="428"/>
        <v>6.141577683228085E-6</v>
      </c>
      <c r="Y437" s="360">
        <f t="shared" si="429"/>
        <v>61.241651993261009</v>
      </c>
      <c r="Z437" s="350">
        <f t="shared" si="430"/>
        <v>2.954814378351162E-6</v>
      </c>
      <c r="AA437" s="350">
        <f t="shared" si="431"/>
        <v>5.3840550172351029E-6</v>
      </c>
      <c r="AB437" s="350">
        <f t="shared" si="432"/>
        <v>2.954814378351162E-6</v>
      </c>
      <c r="AC437" s="350">
        <f t="shared" si="433"/>
        <v>5.3840550172351029E-6</v>
      </c>
      <c r="AD437" s="354">
        <f t="shared" si="406"/>
        <v>61.241651993261016</v>
      </c>
      <c r="AE437" s="354" t="str">
        <f t="shared" si="458"/>
        <v/>
      </c>
      <c r="AF437" s="354" t="str">
        <f t="shared" si="458"/>
        <v/>
      </c>
      <c r="AG437" s="354">
        <f t="shared" si="458"/>
        <v>61.241651993261016</v>
      </c>
      <c r="AH437" s="354" t="str">
        <f t="shared" si="458"/>
        <v/>
      </c>
      <c r="AI437" s="348">
        <f t="shared" si="457"/>
        <v>-0.63171620418035701</v>
      </c>
      <c r="AJ437" s="355">
        <f t="shared" si="434"/>
        <v>6.141577683228085E-6</v>
      </c>
      <c r="AK437" s="359">
        <f t="shared" si="435"/>
        <v>412.56403884687074</v>
      </c>
      <c r="AL437" s="355">
        <f t="shared" si="436"/>
        <v>0.75640388468707442</v>
      </c>
      <c r="AM437" s="335">
        <f t="shared" si="437"/>
        <v>-25.366040058305561</v>
      </c>
      <c r="AN437" s="351">
        <f t="shared" si="407"/>
        <v>-4.1502365148455302</v>
      </c>
      <c r="AQ437" s="266">
        <f t="shared" si="408"/>
        <v>22.443489800199032</v>
      </c>
      <c r="AR437" s="283">
        <f t="shared" si="409"/>
        <v>9.0791374616096334</v>
      </c>
      <c r="BL437" s="258">
        <v>0.19162596762180328</v>
      </c>
      <c r="BM437" s="260">
        <v>13.156978607177734</v>
      </c>
      <c r="BN437">
        <v>1.3437821865081787</v>
      </c>
      <c r="BO437" s="258">
        <v>0.25622755289077759</v>
      </c>
      <c r="BP437" s="258">
        <v>116.76624298095703</v>
      </c>
      <c r="BQ437" s="260">
        <v>8.4721384048461914</v>
      </c>
      <c r="BR437" s="258">
        <v>11.148347854614258</v>
      </c>
      <c r="BT437" s="258">
        <v>23.386098861694336</v>
      </c>
      <c r="BU437" s="258">
        <v>42.013172149658203</v>
      </c>
      <c r="BV437" s="258">
        <v>3.0494849681854248</v>
      </c>
      <c r="BW437" s="258">
        <v>154.72648620605469</v>
      </c>
      <c r="BX437" s="258">
        <v>30.035614013671875</v>
      </c>
      <c r="BY437" s="258">
        <v>36.825107574462891</v>
      </c>
      <c r="BZ437" s="258">
        <v>3.5501029491424561</v>
      </c>
      <c r="CA437" s="258">
        <v>331.73114013671875</v>
      </c>
      <c r="CC437" s="283">
        <f t="shared" si="410"/>
        <v>13.248737335205078</v>
      </c>
      <c r="CD437" s="283">
        <f t="shared" si="411"/>
        <v>95.012840270996094</v>
      </c>
      <c r="CF437" s="283">
        <f t="shared" si="438"/>
        <v>22.443489800199032</v>
      </c>
      <c r="CG437" s="272">
        <f t="shared" si="412"/>
        <v>22.04935419974904</v>
      </c>
      <c r="CH437" s="283">
        <f t="shared" si="439"/>
        <v>12.660991289061213</v>
      </c>
      <c r="CI437" s="272">
        <f t="shared" si="413"/>
        <v>94.628439310500653</v>
      </c>
      <c r="CJ437" s="283">
        <f t="shared" si="440"/>
        <v>0.17837040585512187</v>
      </c>
      <c r="CK437" s="283">
        <f t="shared" si="441"/>
        <v>12.460113670842501</v>
      </c>
      <c r="CL437" s="283">
        <f t="shared" si="442"/>
        <v>2.2463899330632122</v>
      </c>
      <c r="CM437" s="283">
        <f t="shared" si="443"/>
        <v>18.256650253251102</v>
      </c>
      <c r="CN437" s="283">
        <f t="shared" si="444"/>
        <v>2.2463899330632122</v>
      </c>
      <c r="CO437" s="283">
        <f t="shared" si="414"/>
        <v>244.50937203625983</v>
      </c>
      <c r="CP437" s="268">
        <f t="shared" si="415"/>
        <v>405</v>
      </c>
      <c r="CQ437" s="283">
        <f t="shared" si="445"/>
        <v>64.950937203625983</v>
      </c>
      <c r="CR437" s="283">
        <f t="shared" si="446"/>
        <v>25.293681654655202</v>
      </c>
      <c r="CS437" s="283">
        <f t="shared" si="447"/>
        <v>2.1917233979658981</v>
      </c>
      <c r="CT437" s="283">
        <f t="shared" si="448"/>
        <v>250.37666332859953</v>
      </c>
      <c r="CU437" s="283">
        <f t="shared" si="416"/>
        <v>-5.8672912923397007</v>
      </c>
      <c r="CV437" s="283">
        <f t="shared" si="449"/>
        <v>39.913270870766027</v>
      </c>
      <c r="CW437" s="283">
        <f t="shared" si="450"/>
        <v>12.625175894675134</v>
      </c>
      <c r="CX437" s="283">
        <f t="shared" si="451"/>
        <v>0.95164807055857348</v>
      </c>
      <c r="CZ437" s="283">
        <f t="shared" si="417"/>
        <v>13760</v>
      </c>
      <c r="DA437" s="283">
        <f t="shared" si="418"/>
        <v>1.0850886311992715E+22</v>
      </c>
      <c r="DB437" s="283">
        <f t="shared" si="419"/>
        <v>1.1695414200590141E+22</v>
      </c>
      <c r="DC437" s="286">
        <f t="shared" si="452"/>
        <v>7.8858185406923802E+17</v>
      </c>
      <c r="DD437" s="286">
        <f t="shared" si="420"/>
        <v>8.4995742736846963E+17</v>
      </c>
      <c r="DE437" s="282">
        <f t="shared" si="453"/>
        <v>4.7986701294827349E-5</v>
      </c>
      <c r="DF437" s="282">
        <f t="shared" si="421"/>
        <v>4.7142980964195708E-5</v>
      </c>
      <c r="DG437" s="283">
        <f t="shared" si="454"/>
        <v>44.491847913319347</v>
      </c>
      <c r="DH437" s="283">
        <f t="shared" si="455"/>
        <v>6.7269489037374909E-5</v>
      </c>
      <c r="DL437" s="258">
        <v>27.386159896850586</v>
      </c>
      <c r="DM437" s="258">
        <v>15.665928840637207</v>
      </c>
      <c r="DN437" s="258">
        <v>8704</v>
      </c>
      <c r="DO437" s="258">
        <v>1.8815966064040921E+22</v>
      </c>
      <c r="DP437" s="258">
        <v>9.0027249394034032E+21</v>
      </c>
    </row>
    <row r="438" spans="3:120" x14ac:dyDescent="0.25">
      <c r="C438" s="50">
        <f t="shared" si="422"/>
        <v>406</v>
      </c>
      <c r="D438" s="51">
        <v>6.1331769014480111</v>
      </c>
      <c r="E438" s="260">
        <f t="shared" si="423"/>
        <v>15.75370982763123</v>
      </c>
      <c r="F438" s="265">
        <f t="shared" si="424"/>
        <v>10.427070722601016</v>
      </c>
      <c r="G438" s="265">
        <f t="shared" si="425"/>
        <v>-1.1090112807769968E-2</v>
      </c>
      <c r="H438" s="50">
        <v>13.471397399902344</v>
      </c>
      <c r="I438" s="216">
        <v>95.012840270996094</v>
      </c>
      <c r="J438" s="50">
        <v>13376</v>
      </c>
      <c r="K438" s="46">
        <v>6</v>
      </c>
      <c r="L438" s="46">
        <v>1.0212734521769269E+22</v>
      </c>
      <c r="M438" s="46">
        <v>1.1571473247656049E+22</v>
      </c>
      <c r="N438" s="46">
        <v>209</v>
      </c>
      <c r="O438" s="46">
        <v>64</v>
      </c>
      <c r="P438" s="46">
        <v>0.23738021119453093</v>
      </c>
      <c r="Q438" s="46">
        <v>0.44192150399804675</v>
      </c>
      <c r="R438" s="46">
        <v>0.49998074408125304</v>
      </c>
      <c r="S438" s="51"/>
      <c r="T438" s="315">
        <f t="shared" si="426"/>
        <v>61.757322396445424</v>
      </c>
      <c r="U438" s="315">
        <f t="shared" si="456"/>
        <v>6.1936865805733987E-4</v>
      </c>
      <c r="V438" s="350">
        <f t="shared" si="427"/>
        <v>2.9577877192301002E-6</v>
      </c>
      <c r="W438" s="350">
        <f t="shared" si="405"/>
        <v>5.5063983253345137E-6</v>
      </c>
      <c r="X438" s="350">
        <f t="shared" si="428"/>
        <v>6.2505144355704941E-6</v>
      </c>
      <c r="Y438" s="360">
        <f t="shared" si="429"/>
        <v>61.257341652364168</v>
      </c>
      <c r="Z438" s="350">
        <f t="shared" si="430"/>
        <v>3.0057250343502048E-6</v>
      </c>
      <c r="AA438" s="350">
        <f t="shared" si="431"/>
        <v>5.4803784291922389E-6</v>
      </c>
      <c r="AB438" s="350">
        <f t="shared" si="432"/>
        <v>3.0057250343502048E-6</v>
      </c>
      <c r="AC438" s="350">
        <f t="shared" si="433"/>
        <v>5.4803784291922389E-6</v>
      </c>
      <c r="AD438" s="354">
        <f t="shared" si="406"/>
        <v>61.257341652364168</v>
      </c>
      <c r="AE438" s="354" t="str">
        <f t="shared" si="458"/>
        <v/>
      </c>
      <c r="AF438" s="354" t="str">
        <f t="shared" si="458"/>
        <v/>
      </c>
      <c r="AG438" s="354">
        <f t="shared" si="458"/>
        <v>61.257341652364168</v>
      </c>
      <c r="AH438" s="354" t="str">
        <f t="shared" si="458"/>
        <v/>
      </c>
      <c r="AI438" s="348">
        <f t="shared" si="457"/>
        <v>1.5689659103152565E-2</v>
      </c>
      <c r="AJ438" s="355">
        <f t="shared" si="434"/>
        <v>6.2505144355704941E-6</v>
      </c>
      <c r="AK438" s="359">
        <f t="shared" si="435"/>
        <v>413.09697560607469</v>
      </c>
      <c r="AL438" s="355">
        <f t="shared" si="436"/>
        <v>0.70969756060746936</v>
      </c>
      <c r="AM438" s="335">
        <f t="shared" si="437"/>
        <v>-25.213323797895551</v>
      </c>
      <c r="AN438" s="351">
        <f t="shared" si="407"/>
        <v>-3.9975202544355155</v>
      </c>
      <c r="AQ438" s="266">
        <f t="shared" si="408"/>
        <v>22.588252956166102</v>
      </c>
      <c r="AR438" s="283">
        <f t="shared" si="409"/>
        <v>8.741616393423044</v>
      </c>
      <c r="BL438" s="258">
        <v>0.16512966156005859</v>
      </c>
      <c r="BM438" s="260">
        <v>6.0983500480651855</v>
      </c>
      <c r="BN438">
        <v>2.4091839790344238</v>
      </c>
      <c r="BO438" s="258">
        <v>0.63911837339401245</v>
      </c>
      <c r="BP438" s="258">
        <v>113.6300048828125</v>
      </c>
      <c r="BQ438" s="260">
        <v>31.602041244506836</v>
      </c>
      <c r="BR438" s="258">
        <v>12.399692535400391</v>
      </c>
      <c r="BT438" s="258">
        <v>23.197620391845703</v>
      </c>
      <c r="BU438" s="258">
        <v>43.335620880126953</v>
      </c>
      <c r="BV438" s="258">
        <v>3.0236058235168457</v>
      </c>
      <c r="BW438" s="258">
        <v>151.06431579589844</v>
      </c>
      <c r="BX438" s="258">
        <v>29.965301513671875</v>
      </c>
      <c r="BY438" s="258">
        <v>36.519924163818359</v>
      </c>
      <c r="BZ438" s="258">
        <v>3.5498588085174561</v>
      </c>
      <c r="CA438" s="258">
        <v>328.57760620117187</v>
      </c>
      <c r="CC438" s="283">
        <f t="shared" si="410"/>
        <v>13.471397399902344</v>
      </c>
      <c r="CD438" s="283">
        <f t="shared" si="411"/>
        <v>95.012840270996094</v>
      </c>
      <c r="CF438" s="283">
        <f t="shared" si="438"/>
        <v>22.588252956166102</v>
      </c>
      <c r="CG438" s="272">
        <f t="shared" si="412"/>
        <v>22.027932070783308</v>
      </c>
      <c r="CH438" s="283">
        <f t="shared" si="439"/>
        <v>12.629803787163342</v>
      </c>
      <c r="CI438" s="272">
        <f t="shared" si="413"/>
        <v>94.832669108014329</v>
      </c>
      <c r="CJ438" s="283">
        <f t="shared" si="440"/>
        <v>0.17875536995402971</v>
      </c>
      <c r="CK438" s="283">
        <f t="shared" si="441"/>
        <v>12.428557415467958</v>
      </c>
      <c r="CL438" s="283">
        <f t="shared" si="442"/>
        <v>2.2456411718397717</v>
      </c>
      <c r="CM438" s="283">
        <f t="shared" si="443"/>
        <v>18.225093997876556</v>
      </c>
      <c r="CN438" s="283">
        <f t="shared" si="444"/>
        <v>2.2456411718397717</v>
      </c>
      <c r="CO438" s="283">
        <f t="shared" si="414"/>
        <v>244.40804980280097</v>
      </c>
      <c r="CP438" s="268">
        <f t="shared" si="415"/>
        <v>406</v>
      </c>
      <c r="CQ438" s="283">
        <f t="shared" si="445"/>
        <v>65.0408049802801</v>
      </c>
      <c r="CR438" s="283">
        <f t="shared" si="446"/>
        <v>25.278836447968938</v>
      </c>
      <c r="CS438" s="283">
        <f t="shared" si="447"/>
        <v>2.1971355467835338</v>
      </c>
      <c r="CT438" s="283">
        <f t="shared" si="448"/>
        <v>250.7918280435693</v>
      </c>
      <c r="CU438" s="283">
        <f t="shared" si="416"/>
        <v>-6.3837782407683221</v>
      </c>
      <c r="CV438" s="283">
        <f t="shared" si="449"/>
        <v>39.961622175923168</v>
      </c>
      <c r="CW438" s="283">
        <f t="shared" si="450"/>
        <v>12.59399004401528</v>
      </c>
      <c r="CX438" s="283">
        <f t="shared" si="451"/>
        <v>0.95045172075674322</v>
      </c>
      <c r="CZ438" s="283">
        <f t="shared" si="417"/>
        <v>13376</v>
      </c>
      <c r="DA438" s="283">
        <f t="shared" si="418"/>
        <v>1.0212734521769269E+22</v>
      </c>
      <c r="DB438" s="283">
        <f t="shared" si="419"/>
        <v>1.1571473247656049E+22</v>
      </c>
      <c r="DC438" s="286">
        <f t="shared" si="452"/>
        <v>7.6351185120882688E+17</v>
      </c>
      <c r="DD438" s="286">
        <f t="shared" si="420"/>
        <v>8.6509219853887923E+17</v>
      </c>
      <c r="DE438" s="282">
        <f t="shared" si="453"/>
        <v>4.6645611529584029E-5</v>
      </c>
      <c r="DF438" s="282">
        <f t="shared" si="421"/>
        <v>4.795259741413987E-5</v>
      </c>
      <c r="DG438" s="283">
        <f t="shared" si="454"/>
        <v>45.791558440808338</v>
      </c>
      <c r="DH438" s="283">
        <f t="shared" si="455"/>
        <v>6.6897419036398076E-5</v>
      </c>
      <c r="DL438" s="258">
        <v>27.352956771850586</v>
      </c>
      <c r="DM438" s="258">
        <v>15.767656326293945</v>
      </c>
      <c r="DN438" s="258">
        <v>8704</v>
      </c>
      <c r="DO438" s="258">
        <v>1.8791754343002633E+22</v>
      </c>
      <c r="DP438" s="258">
        <v>8.9960955395952995E+21</v>
      </c>
    </row>
    <row r="439" spans="3:120" x14ac:dyDescent="0.25">
      <c r="C439" s="50">
        <f t="shared" si="422"/>
        <v>407</v>
      </c>
      <c r="D439" s="51">
        <v>3.0482285943366865</v>
      </c>
      <c r="E439" s="260">
        <f t="shared" si="423"/>
        <v>9.6809506545087274</v>
      </c>
      <c r="F439" s="265">
        <f t="shared" si="424"/>
        <v>10.41614024236177</v>
      </c>
      <c r="G439" s="265">
        <f t="shared" si="425"/>
        <v>-1.0769675181926307E-2</v>
      </c>
      <c r="H439" s="50">
        <v>13.426474571228027</v>
      </c>
      <c r="I439" s="216">
        <v>99.997459411621094</v>
      </c>
      <c r="J439" s="50">
        <v>13632</v>
      </c>
      <c r="K439" s="46">
        <v>6</v>
      </c>
      <c r="L439" s="46">
        <v>1.0781709966169036E+22</v>
      </c>
      <c r="M439" s="46">
        <v>1.1845296283208114E+22</v>
      </c>
      <c r="N439" s="46">
        <v>213</v>
      </c>
      <c r="O439" s="46">
        <v>64</v>
      </c>
      <c r="P439" s="46">
        <v>0.23658670573155099</v>
      </c>
      <c r="Q439" s="46">
        <v>0.45077214185436121</v>
      </c>
      <c r="R439" s="46">
        <v>0.51029738176440509</v>
      </c>
      <c r="S439" s="51"/>
      <c r="T439" s="315">
        <f t="shared" si="426"/>
        <v>62.307369913380022</v>
      </c>
      <c r="U439" s="315">
        <f t="shared" si="456"/>
        <v>0.55004751693459752</v>
      </c>
      <c r="V439" s="350">
        <f t="shared" si="427"/>
        <v>2.8925409053642291E-6</v>
      </c>
      <c r="W439" s="350">
        <f t="shared" si="405"/>
        <v>5.511200873610637E-6</v>
      </c>
      <c r="X439" s="350">
        <f t="shared" si="428"/>
        <v>6.2241568070295252E-6</v>
      </c>
      <c r="Y439" s="360">
        <f t="shared" si="429"/>
        <v>61.797072531615619</v>
      </c>
      <c r="Z439" s="350">
        <f t="shared" si="430"/>
        <v>2.941510325319047E-6</v>
      </c>
      <c r="AA439" s="350">
        <f t="shared" si="431"/>
        <v>5.4852205939718967E-6</v>
      </c>
      <c r="AB439" s="350">
        <f t="shared" si="432"/>
        <v>2.941510325319047E-6</v>
      </c>
      <c r="AC439" s="350">
        <f t="shared" si="433"/>
        <v>5.4852205939718967E-6</v>
      </c>
      <c r="AD439" s="354">
        <f t="shared" si="406"/>
        <v>61.797072531615619</v>
      </c>
      <c r="AE439" s="354" t="str">
        <f t="shared" si="458"/>
        <v/>
      </c>
      <c r="AF439" s="354" t="str">
        <f t="shared" si="458"/>
        <v/>
      </c>
      <c r="AG439" s="354">
        <f t="shared" si="458"/>
        <v>61.797072531615619</v>
      </c>
      <c r="AH439" s="354" t="str">
        <f t="shared" si="458"/>
        <v/>
      </c>
      <c r="AI439" s="348">
        <f t="shared" si="457"/>
        <v>0.5397308792514508</v>
      </c>
      <c r="AJ439" s="355">
        <f t="shared" si="434"/>
        <v>6.2241568070295252E-6</v>
      </c>
      <c r="AK439" s="359">
        <f t="shared" si="435"/>
        <v>431.43022451476759</v>
      </c>
      <c r="AL439" s="355">
        <f t="shared" si="436"/>
        <v>2.4430224514767587</v>
      </c>
      <c r="AM439" s="335">
        <f t="shared" si="437"/>
        <v>-25.250028539665852</v>
      </c>
      <c r="AN439" s="351">
        <f t="shared" si="407"/>
        <v>-4.0342249962058183</v>
      </c>
      <c r="AQ439" s="266">
        <f t="shared" si="408"/>
        <v>22.559239873249588</v>
      </c>
      <c r="AR439" s="283">
        <f t="shared" si="409"/>
        <v>13.388714465861483</v>
      </c>
      <c r="BL439" s="258">
        <v>1.022266149520874</v>
      </c>
      <c r="BM439" s="260">
        <v>3.9303388595581055</v>
      </c>
      <c r="BN439">
        <v>2.9677369594573975</v>
      </c>
      <c r="BO439" s="258">
        <v>0.83049607276916504</v>
      </c>
      <c r="BP439" s="258">
        <v>161.00294494628906</v>
      </c>
      <c r="BQ439" s="260">
        <v>30.716526031494141</v>
      </c>
      <c r="BR439" s="258">
        <v>7.2423572540283203</v>
      </c>
      <c r="BT439" s="258">
        <v>23.11754035949707</v>
      </c>
      <c r="BU439" s="258">
        <v>43.94598388671875</v>
      </c>
      <c r="BV439" s="258">
        <v>3.0519263744354248</v>
      </c>
      <c r="BW439" s="258">
        <v>157.47309875488281</v>
      </c>
      <c r="BX439" s="258">
        <v>29.990692138671875</v>
      </c>
      <c r="BY439" s="258">
        <v>36.519924163818359</v>
      </c>
      <c r="BZ439" s="258">
        <v>3.5000534057617187</v>
      </c>
      <c r="CA439" s="258">
        <v>325.01718139648437</v>
      </c>
      <c r="CC439" s="283">
        <f t="shared" si="410"/>
        <v>13.426474571228027</v>
      </c>
      <c r="CD439" s="283">
        <f t="shared" si="411"/>
        <v>99.997459411621094</v>
      </c>
      <c r="CF439" s="283">
        <f t="shared" si="438"/>
        <v>22.559239873249588</v>
      </c>
      <c r="CG439" s="272">
        <f t="shared" si="412"/>
        <v>22.006879932963081</v>
      </c>
      <c r="CH439" s="283">
        <f t="shared" si="439"/>
        <v>12.59922978415716</v>
      </c>
      <c r="CI439" s="272">
        <f t="shared" si="413"/>
        <v>95.036136557029209</v>
      </c>
      <c r="CJ439" s="283">
        <f t="shared" si="440"/>
        <v>0.1791388970598716</v>
      </c>
      <c r="CK439" s="283">
        <f t="shared" si="441"/>
        <v>12.397610494907624</v>
      </c>
      <c r="CL439" s="283">
        <f t="shared" si="442"/>
        <v>2.2449599485401004</v>
      </c>
      <c r="CM439" s="283">
        <f t="shared" si="443"/>
        <v>18.194147077316224</v>
      </c>
      <c r="CN439" s="283">
        <f t="shared" si="444"/>
        <v>2.2449599485401004</v>
      </c>
      <c r="CO439" s="283">
        <f t="shared" si="414"/>
        <v>244.30761082902268</v>
      </c>
      <c r="CP439" s="268">
        <f t="shared" si="415"/>
        <v>407</v>
      </c>
      <c r="CQ439" s="283">
        <f t="shared" si="445"/>
        <v>65.130761082902268</v>
      </c>
      <c r="CR439" s="283">
        <f t="shared" si="446"/>
        <v>25.26425653386482</v>
      </c>
      <c r="CS439" s="283">
        <f t="shared" si="447"/>
        <v>2.2024672400666279</v>
      </c>
      <c r="CT439" s="283">
        <f t="shared" si="448"/>
        <v>251.20708616662296</v>
      </c>
      <c r="CU439" s="283">
        <f t="shared" si="416"/>
        <v>-6.8994753376002791</v>
      </c>
      <c r="CV439" s="283">
        <f t="shared" si="449"/>
        <v>40.010052466239969</v>
      </c>
      <c r="CW439" s="283">
        <f t="shared" si="450"/>
        <v>12.563416130232312</v>
      </c>
      <c r="CX439" s="283">
        <f t="shared" si="451"/>
        <v>0.94929778921655272</v>
      </c>
      <c r="CZ439" s="283">
        <f t="shared" si="417"/>
        <v>13632</v>
      </c>
      <c r="DA439" s="283">
        <f t="shared" si="418"/>
        <v>1.0781709966169036E+22</v>
      </c>
      <c r="DB439" s="283">
        <f t="shared" si="419"/>
        <v>1.1845296283208114E+22</v>
      </c>
      <c r="DC439" s="286">
        <f t="shared" si="452"/>
        <v>7.9091182263563942E+17</v>
      </c>
      <c r="DD439" s="286">
        <f t="shared" si="420"/>
        <v>8.6893311936679245E+17</v>
      </c>
      <c r="DE439" s="282">
        <f t="shared" si="453"/>
        <v>4.8111340171621178E-5</v>
      </c>
      <c r="DF439" s="282">
        <f t="shared" si="421"/>
        <v>4.8158062871806748E-5</v>
      </c>
      <c r="DG439" s="283">
        <f t="shared" si="454"/>
        <v>45.027807519661174</v>
      </c>
      <c r="DH439" s="283">
        <f t="shared" si="455"/>
        <v>6.8072755729986004E-5</v>
      </c>
      <c r="DL439" s="258">
        <v>27.221118927001953</v>
      </c>
      <c r="DM439" s="258">
        <v>14.953841209411621</v>
      </c>
      <c r="DN439" s="258">
        <v>7968</v>
      </c>
      <c r="DO439" s="258">
        <v>1.7171298442082932E+22</v>
      </c>
      <c r="DP439" s="258">
        <v>8.19019111074943E+21</v>
      </c>
    </row>
    <row r="440" spans="3:120" x14ac:dyDescent="0.25">
      <c r="C440" s="50">
        <f t="shared" si="422"/>
        <v>408</v>
      </c>
      <c r="D440" s="51">
        <v>4.8999257690988731</v>
      </c>
      <c r="E440" s="260">
        <f t="shared" si="423"/>
        <v>13.803790015611341</v>
      </c>
      <c r="F440" s="265">
        <f t="shared" si="424"/>
        <v>10.405533713598174</v>
      </c>
      <c r="G440" s="265">
        <f t="shared" si="425"/>
        <v>-1.0442213541256094E-2</v>
      </c>
      <c r="H440" s="50">
        <v>13.330769538879395</v>
      </c>
      <c r="I440" s="216">
        <v>93.4869384765625</v>
      </c>
      <c r="J440" s="50">
        <v>13376</v>
      </c>
      <c r="K440" s="46">
        <v>6</v>
      </c>
      <c r="L440" s="46">
        <v>1.0645663152715799E+22</v>
      </c>
      <c r="M440" s="46">
        <v>1.1407755895873338E+22</v>
      </c>
      <c r="N440" s="46">
        <v>209</v>
      </c>
      <c r="O440" s="46">
        <v>64</v>
      </c>
      <c r="P440" s="46">
        <v>0.23591527803210646</v>
      </c>
      <c r="Q440" s="46">
        <v>0.43606177134834889</v>
      </c>
      <c r="R440" s="46">
        <v>0.49998074408125304</v>
      </c>
      <c r="S440" s="51"/>
      <c r="T440" s="315">
        <f t="shared" si="426"/>
        <v>61.586016336460268</v>
      </c>
      <c r="U440" s="315">
        <f t="shared" si="456"/>
        <v>-0.72135357691975344</v>
      </c>
      <c r="V440" s="350">
        <f t="shared" si="427"/>
        <v>2.9395344651129696E-6</v>
      </c>
      <c r="W440" s="350">
        <f t="shared" si="405"/>
        <v>5.4333853088659904E-6</v>
      </c>
      <c r="X440" s="350">
        <f t="shared" si="428"/>
        <v>6.1775835717687999E-6</v>
      </c>
      <c r="Y440" s="360">
        <f t="shared" si="429"/>
        <v>61.086035592379012</v>
      </c>
      <c r="Z440" s="350">
        <f t="shared" si="430"/>
        <v>2.9868353490646931E-6</v>
      </c>
      <c r="AA440" s="350">
        <f t="shared" si="431"/>
        <v>5.4075274741572379E-6</v>
      </c>
      <c r="AB440" s="350">
        <f t="shared" si="432"/>
        <v>2.9868353490646931E-6</v>
      </c>
      <c r="AC440" s="350">
        <f t="shared" si="433"/>
        <v>5.4075274741572379E-6</v>
      </c>
      <c r="AD440" s="354">
        <f t="shared" si="406"/>
        <v>61.086035592379012</v>
      </c>
      <c r="AE440" s="354" t="str">
        <f t="shared" si="458"/>
        <v/>
      </c>
      <c r="AF440" s="354" t="str">
        <f t="shared" si="458"/>
        <v/>
      </c>
      <c r="AG440" s="354">
        <f t="shared" si="458"/>
        <v>61.086035592379012</v>
      </c>
      <c r="AH440" s="354" t="str">
        <f t="shared" si="458"/>
        <v/>
      </c>
      <c r="AI440" s="348">
        <f t="shared" si="457"/>
        <v>-0.71103693923660671</v>
      </c>
      <c r="AJ440" s="355">
        <f t="shared" si="434"/>
        <v>6.1775835717687999E-6</v>
      </c>
      <c r="AK440" s="359">
        <f t="shared" si="435"/>
        <v>407.27815597205449</v>
      </c>
      <c r="AL440" s="355">
        <f t="shared" si="436"/>
        <v>-7.2184402794550809E-2</v>
      </c>
      <c r="AM440" s="335">
        <f t="shared" si="437"/>
        <v>-25.315266461264024</v>
      </c>
      <c r="AN440" s="351">
        <f t="shared" si="407"/>
        <v>-4.0994629178039936</v>
      </c>
      <c r="AQ440" s="266">
        <f t="shared" si="408"/>
        <v>22.497104408896025</v>
      </c>
      <c r="AR440" s="283">
        <f t="shared" si="409"/>
        <v>6.5406724626162998</v>
      </c>
      <c r="BL440" s="258">
        <v>0.33308517932891846</v>
      </c>
      <c r="BM440" s="260">
        <v>9.5271358489990234</v>
      </c>
      <c r="BN440">
        <v>2.854630708694458</v>
      </c>
      <c r="BO440" s="258">
        <v>1.0454983711242676</v>
      </c>
      <c r="BP440" s="258">
        <v>155.31208801269531</v>
      </c>
      <c r="BQ440" s="260">
        <v>17.852687835693359</v>
      </c>
      <c r="BR440" s="258">
        <v>3.1414992809295654</v>
      </c>
      <c r="BT440" s="258">
        <v>23.06675910949707</v>
      </c>
      <c r="BU440" s="258">
        <v>43.640804290771484</v>
      </c>
      <c r="BV440" s="258">
        <v>3.0206758975982666</v>
      </c>
      <c r="BW440" s="258">
        <v>151.9798583984375</v>
      </c>
      <c r="BX440" s="258">
        <v>29.894987106323242</v>
      </c>
      <c r="BY440" s="258">
        <v>36.825107574462891</v>
      </c>
      <c r="BZ440" s="258">
        <v>3.4919965267181396</v>
      </c>
      <c r="CA440" s="258">
        <v>328.0689697265625</v>
      </c>
      <c r="CC440" s="283">
        <f t="shared" si="410"/>
        <v>13.330769538879395</v>
      </c>
      <c r="CD440" s="283">
        <f t="shared" si="411"/>
        <v>93.4869384765625</v>
      </c>
      <c r="CF440" s="283">
        <f t="shared" si="438"/>
        <v>22.497104408896025</v>
      </c>
      <c r="CG440" s="272">
        <f t="shared" si="412"/>
        <v>21.986206489269819</v>
      </c>
      <c r="CH440" s="283">
        <f t="shared" si="439"/>
        <v>12.569277787288067</v>
      </c>
      <c r="CI440" s="272">
        <f t="shared" si="413"/>
        <v>95.238847813975156</v>
      </c>
      <c r="CJ440" s="283">
        <f t="shared" si="440"/>
        <v>0.17952099877724439</v>
      </c>
      <c r="CK440" s="283">
        <f t="shared" si="441"/>
        <v>12.367281138470128</v>
      </c>
      <c r="CL440" s="283">
        <f t="shared" si="442"/>
        <v>2.2443487554420352</v>
      </c>
      <c r="CM440" s="283">
        <f t="shared" si="443"/>
        <v>18.163817720878725</v>
      </c>
      <c r="CN440" s="283">
        <f t="shared" si="444"/>
        <v>2.2443487554420352</v>
      </c>
      <c r="CO440" s="283">
        <f t="shared" si="414"/>
        <v>244.20839358994681</v>
      </c>
      <c r="CP440" s="268">
        <f t="shared" si="415"/>
        <v>408</v>
      </c>
      <c r="CQ440" s="283">
        <f t="shared" si="445"/>
        <v>65.220839358994681</v>
      </c>
      <c r="CR440" s="283">
        <f t="shared" si="446"/>
        <v>25.249947313358916</v>
      </c>
      <c r="CS440" s="283">
        <f t="shared" si="447"/>
        <v>2.2077156157486</v>
      </c>
      <c r="CT440" s="283">
        <f t="shared" si="448"/>
        <v>251.62259284058212</v>
      </c>
      <c r="CU440" s="283">
        <f t="shared" si="416"/>
        <v>-7.4141992506353063</v>
      </c>
      <c r="CV440" s="283">
        <f t="shared" si="449"/>
        <v>40.058580074936472</v>
      </c>
      <c r="CW440" s="283">
        <f t="shared" si="450"/>
        <v>12.533462592190705</v>
      </c>
      <c r="CX440" s="283">
        <f t="shared" si="451"/>
        <v>0.9481875047528493</v>
      </c>
      <c r="CZ440" s="283">
        <f t="shared" si="417"/>
        <v>13376</v>
      </c>
      <c r="DA440" s="283">
        <f t="shared" si="418"/>
        <v>1.0645663152715799E+22</v>
      </c>
      <c r="DB440" s="283">
        <f t="shared" si="419"/>
        <v>1.1407755895873338E+22</v>
      </c>
      <c r="DC440" s="286">
        <f t="shared" si="452"/>
        <v>7.9587792708700646E+17</v>
      </c>
      <c r="DD440" s="286">
        <f t="shared" si="420"/>
        <v>8.5285256398574605E+17</v>
      </c>
      <c r="DE440" s="282">
        <f t="shared" si="453"/>
        <v>4.8376995979079205E-5</v>
      </c>
      <c r="DF440" s="282">
        <f t="shared" si="421"/>
        <v>4.7297852828711599E-5</v>
      </c>
      <c r="DG440" s="283">
        <f t="shared" si="454"/>
        <v>44.35377241861449</v>
      </c>
      <c r="DH440" s="283">
        <f t="shared" si="455"/>
        <v>6.7656637680025948E-5</v>
      </c>
      <c r="DL440" s="258">
        <v>27.188892364501953</v>
      </c>
      <c r="DM440" s="258">
        <v>15.055568695068359</v>
      </c>
      <c r="DN440" s="258">
        <v>8704</v>
      </c>
      <c r="DO440" s="258">
        <v>1.869317805020389E+22</v>
      </c>
      <c r="DP440" s="258">
        <v>8.91394862892968E+21</v>
      </c>
    </row>
    <row r="441" spans="3:120" x14ac:dyDescent="0.25">
      <c r="C441" s="50">
        <f t="shared" si="422"/>
        <v>409</v>
      </c>
      <c r="D441" s="51">
        <v>3.6332962243042046</v>
      </c>
      <c r="E441" s="260">
        <f t="shared" si="423"/>
        <v>11.206016150682261</v>
      </c>
      <c r="F441" s="265">
        <f t="shared" si="424"/>
        <v>10.395258148928226</v>
      </c>
      <c r="G441" s="265">
        <f t="shared" si="425"/>
        <v>-1.0107751022792731E-2</v>
      </c>
      <c r="H441" s="50">
        <v>13.246295928955078</v>
      </c>
      <c r="I441" s="216">
        <v>94.097305297851563</v>
      </c>
      <c r="J441" s="50">
        <v>12992</v>
      </c>
      <c r="K441" s="46">
        <v>6</v>
      </c>
      <c r="L441" s="46">
        <v>1.0259428555200253E+22</v>
      </c>
      <c r="M441" s="46">
        <v>1.1024403646100447E+22</v>
      </c>
      <c r="N441" s="46">
        <v>203</v>
      </c>
      <c r="O441" s="46">
        <v>64</v>
      </c>
      <c r="P441" s="46">
        <v>0.22706464017579198</v>
      </c>
      <c r="Q441" s="46">
        <v>0.42104620643349816</v>
      </c>
      <c r="R441" s="46">
        <v>0.48248245715841398</v>
      </c>
      <c r="S441" s="51"/>
      <c r="T441" s="315">
        <f t="shared" si="426"/>
        <v>61.662603143840556</v>
      </c>
      <c r="U441" s="315">
        <f t="shared" si="456"/>
        <v>7.658680738028778E-2</v>
      </c>
      <c r="V441" s="350">
        <f t="shared" si="427"/>
        <v>2.9128776705638336E-6</v>
      </c>
      <c r="W441" s="350">
        <f t="shared" si="405"/>
        <v>5.4013521966530449E-6</v>
      </c>
      <c r="X441" s="350">
        <f t="shared" si="428"/>
        <v>6.1367305526605992E-6</v>
      </c>
      <c r="Y441" s="360">
        <f t="shared" si="429"/>
        <v>61.180120686682145</v>
      </c>
      <c r="Z441" s="350">
        <f t="shared" si="430"/>
        <v>2.9582581420963429E-6</v>
      </c>
      <c r="AA441" s="350">
        <f t="shared" si="431"/>
        <v>5.3766319048897853E-6</v>
      </c>
      <c r="AB441" s="350">
        <f t="shared" si="432"/>
        <v>2.9582581420963429E-6</v>
      </c>
      <c r="AC441" s="350">
        <f t="shared" si="433"/>
        <v>5.3766319048897853E-6</v>
      </c>
      <c r="AD441" s="354">
        <f t="shared" si="406"/>
        <v>61.180120686682159</v>
      </c>
      <c r="AE441" s="354" t="str">
        <f t="shared" si="458"/>
        <v/>
      </c>
      <c r="AF441" s="354" t="str">
        <f t="shared" si="458"/>
        <v/>
      </c>
      <c r="AG441" s="354">
        <f t="shared" si="458"/>
        <v>61.180120686682159</v>
      </c>
      <c r="AH441" s="354" t="str">
        <f t="shared" si="458"/>
        <v/>
      </c>
      <c r="AI441" s="348">
        <f t="shared" si="457"/>
        <v>9.4085094303146377E-2</v>
      </c>
      <c r="AJ441" s="355">
        <f t="shared" si="434"/>
        <v>6.1367305526605992E-6</v>
      </c>
      <c r="AK441" s="359">
        <f t="shared" si="435"/>
        <v>410.47398100035321</v>
      </c>
      <c r="AL441" s="355">
        <f t="shared" si="436"/>
        <v>0.14739810003532056</v>
      </c>
      <c r="AM441" s="335">
        <f t="shared" si="437"/>
        <v>-25.372897948260551</v>
      </c>
      <c r="AN441" s="351">
        <f t="shared" si="407"/>
        <v>-4.1570944048005192</v>
      </c>
      <c r="AQ441" s="266">
        <f t="shared" si="408"/>
        <v>22.441889063555468</v>
      </c>
      <c r="AR441" s="283">
        <f t="shared" si="409"/>
        <v>6.8135182157188012</v>
      </c>
      <c r="BL441" s="258">
        <v>0.46320730447769165</v>
      </c>
      <c r="BM441" s="260">
        <v>15.054056167602539</v>
      </c>
      <c r="BN441">
        <v>2.2038490772247314</v>
      </c>
      <c r="BO441" s="258">
        <v>0.21433700621128082</v>
      </c>
      <c r="BP441" s="258">
        <v>150.08946228027344</v>
      </c>
      <c r="BQ441" s="260">
        <v>4.3067846298217773</v>
      </c>
      <c r="BR441" s="258">
        <v>16.824777603149414</v>
      </c>
      <c r="BT441" s="258">
        <v>23.040390014648438</v>
      </c>
      <c r="BU441" s="258">
        <v>43.437347412109375</v>
      </c>
      <c r="BV441" s="258">
        <v>3.0334935188293457</v>
      </c>
      <c r="BW441" s="258">
        <v>152.08158874511719</v>
      </c>
      <c r="BX441" s="258">
        <v>29.875455856323242</v>
      </c>
      <c r="BY441" s="258">
        <v>36.418197631835938</v>
      </c>
      <c r="BZ441" s="258">
        <v>3.5068893432617187</v>
      </c>
      <c r="CA441" s="258">
        <v>332.03631591796875</v>
      </c>
      <c r="CC441" s="283">
        <f t="shared" si="410"/>
        <v>13.246295928955078</v>
      </c>
      <c r="CD441" s="283">
        <f t="shared" si="411"/>
        <v>94.097305297851563</v>
      </c>
      <c r="CF441" s="283">
        <f t="shared" si="438"/>
        <v>22.441889063555468</v>
      </c>
      <c r="CG441" s="272">
        <f t="shared" si="412"/>
        <v>21.965920425944709</v>
      </c>
      <c r="CH441" s="283">
        <f t="shared" si="439"/>
        <v>12.539956249632864</v>
      </c>
      <c r="CI441" s="272">
        <f t="shared" si="413"/>
        <v>95.440809008951362</v>
      </c>
      <c r="CJ441" s="283">
        <f t="shared" si="440"/>
        <v>0.17990168666111289</v>
      </c>
      <c r="CK441" s="283">
        <f t="shared" si="441"/>
        <v>12.337577520125278</v>
      </c>
      <c r="CL441" s="283">
        <f t="shared" si="442"/>
        <v>2.2438100805562287</v>
      </c>
      <c r="CM441" s="283">
        <f t="shared" si="443"/>
        <v>18.134114102533879</v>
      </c>
      <c r="CN441" s="283">
        <f t="shared" si="444"/>
        <v>2.2438100805562287</v>
      </c>
      <c r="CO441" s="283">
        <f t="shared" si="414"/>
        <v>244.11073764366188</v>
      </c>
      <c r="CP441" s="268">
        <f t="shared" si="415"/>
        <v>409</v>
      </c>
      <c r="CQ441" s="283">
        <f t="shared" si="445"/>
        <v>65.311073764366185</v>
      </c>
      <c r="CR441" s="283">
        <f t="shared" si="446"/>
        <v>25.235914167613856</v>
      </c>
      <c r="CS441" s="283">
        <f t="shared" si="447"/>
        <v>2.2128778041382962</v>
      </c>
      <c r="CT441" s="283">
        <f t="shared" si="448"/>
        <v>252.03850323140159</v>
      </c>
      <c r="CU441" s="283">
        <f t="shared" si="416"/>
        <v>-7.9277655877397137</v>
      </c>
      <c r="CV441" s="283">
        <f t="shared" si="449"/>
        <v>40.107223441226026</v>
      </c>
      <c r="CW441" s="283">
        <f t="shared" si="450"/>
        <v>12.504137814396115</v>
      </c>
      <c r="CX441" s="283">
        <f t="shared" si="451"/>
        <v>0.94712209418610882</v>
      </c>
      <c r="CZ441" s="283">
        <f t="shared" si="417"/>
        <v>12992</v>
      </c>
      <c r="DA441" s="283">
        <f t="shared" si="418"/>
        <v>1.0259428555200253E+22</v>
      </c>
      <c r="DB441" s="283">
        <f t="shared" si="419"/>
        <v>1.1024403646100447E+22</v>
      </c>
      <c r="DC441" s="286">
        <f t="shared" si="452"/>
        <v>7.896727644088864E+17</v>
      </c>
      <c r="DD441" s="286">
        <f t="shared" si="420"/>
        <v>8.4855323630699251E+17</v>
      </c>
      <c r="DE441" s="282">
        <f t="shared" si="453"/>
        <v>4.8045058236366072E-5</v>
      </c>
      <c r="DF441" s="282">
        <f t="shared" si="421"/>
        <v>4.7067865445801939E-5</v>
      </c>
      <c r="DG441" s="283">
        <f t="shared" si="454"/>
        <v>44.4113622981871</v>
      </c>
      <c r="DH441" s="283">
        <f t="shared" si="455"/>
        <v>6.7258542792420981E-5</v>
      </c>
      <c r="DL441" s="258">
        <v>27.205493927001953</v>
      </c>
      <c r="DM441" s="258">
        <v>15.157295227050781</v>
      </c>
      <c r="DN441" s="258">
        <v>7968</v>
      </c>
      <c r="DO441" s="258">
        <v>1.7118839713166642E+22</v>
      </c>
      <c r="DP441" s="258">
        <v>8.1717440851964487E+21</v>
      </c>
    </row>
    <row r="442" spans="3:120" x14ac:dyDescent="0.25">
      <c r="C442" s="50">
        <f t="shared" si="422"/>
        <v>410</v>
      </c>
      <c r="D442" s="51">
        <v>6.0752042417215701</v>
      </c>
      <c r="E442" s="260">
        <f t="shared" si="423"/>
        <v>15.671217660424672</v>
      </c>
      <c r="F442" s="265">
        <f t="shared" si="424"/>
        <v>10.385320536800446</v>
      </c>
      <c r="G442" s="265">
        <f t="shared" si="425"/>
        <v>-9.7663128305468735E-3</v>
      </c>
      <c r="H442" s="50">
        <v>13.223834991455078</v>
      </c>
      <c r="I442" s="216">
        <v>97.657737731933594</v>
      </c>
      <c r="J442" s="50">
        <v>13824</v>
      </c>
      <c r="K442" s="46">
        <v>6</v>
      </c>
      <c r="L442" s="46">
        <v>1.0868756867997166E+22</v>
      </c>
      <c r="M442" s="46">
        <v>1.1832037483591909E+22</v>
      </c>
      <c r="N442" s="46">
        <v>216</v>
      </c>
      <c r="O442" s="46">
        <v>64</v>
      </c>
      <c r="P442" s="46">
        <v>0.23939449429286455</v>
      </c>
      <c r="Q442" s="46">
        <v>0.45107733626319968</v>
      </c>
      <c r="R442" s="46">
        <v>0.51732669438742962</v>
      </c>
      <c r="S442" s="51"/>
      <c r="T442" s="315">
        <f t="shared" si="426"/>
        <v>62.04433947445073</v>
      </c>
      <c r="U442" s="315">
        <f t="shared" si="456"/>
        <v>0.38173633061017398</v>
      </c>
      <c r="V442" s="350">
        <f t="shared" si="427"/>
        <v>2.8862183436157474E-6</v>
      </c>
      <c r="W442" s="350">
        <f t="shared" si="405"/>
        <v>5.4383359406732222E-6</v>
      </c>
      <c r="X442" s="350">
        <f t="shared" si="428"/>
        <v>6.1567649078588448E-6</v>
      </c>
      <c r="Y442" s="360">
        <f t="shared" si="429"/>
        <v>61.527012780063302</v>
      </c>
      <c r="Z442" s="350">
        <f t="shared" si="430"/>
        <v>2.9352030590310159E-6</v>
      </c>
      <c r="AA442" s="350">
        <f t="shared" si="431"/>
        <v>5.4120547976620762E-6</v>
      </c>
      <c r="AB442" s="350">
        <f t="shared" si="432"/>
        <v>2.9352030590310159E-6</v>
      </c>
      <c r="AC442" s="350">
        <f t="shared" si="433"/>
        <v>5.4120547976620762E-6</v>
      </c>
      <c r="AD442" s="354">
        <f t="shared" si="406"/>
        <v>61.527012780063309</v>
      </c>
      <c r="AE442" s="354" t="str">
        <f t="shared" si="458"/>
        <v/>
      </c>
      <c r="AF442" s="354" t="str">
        <f t="shared" si="458"/>
        <v/>
      </c>
      <c r="AG442" s="354">
        <f t="shared" si="458"/>
        <v>61.527012780063309</v>
      </c>
      <c r="AH442" s="354" t="str">
        <f t="shared" si="458"/>
        <v/>
      </c>
      <c r="AI442" s="348">
        <f t="shared" si="457"/>
        <v>0.34689209338115035</v>
      </c>
      <c r="AJ442" s="355">
        <f t="shared" si="434"/>
        <v>6.1567649078588448E-6</v>
      </c>
      <c r="AK442" s="359">
        <f t="shared" si="435"/>
        <v>422.25699979155956</v>
      </c>
      <c r="AL442" s="355">
        <f t="shared" si="436"/>
        <v>1.2256999791559564</v>
      </c>
      <c r="AM442" s="335">
        <f t="shared" si="437"/>
        <v>-25.344587635244498</v>
      </c>
      <c r="AN442" s="351">
        <f t="shared" si="407"/>
        <v>-4.1287840917844649</v>
      </c>
      <c r="AQ442" s="266">
        <f t="shared" si="408"/>
        <v>22.427148428406916</v>
      </c>
      <c r="AR442" s="283">
        <f t="shared" si="409"/>
        <v>10.036429581614243</v>
      </c>
      <c r="BL442" s="258">
        <v>1.0656954050064087</v>
      </c>
      <c r="BM442" s="260">
        <v>2.0323898792266846</v>
      </c>
      <c r="BN442">
        <v>2.7484018802642822</v>
      </c>
      <c r="BO442" s="258">
        <v>1.185334324836731</v>
      </c>
      <c r="BP442" s="258">
        <v>140.53315734863281</v>
      </c>
      <c r="BQ442" s="260">
        <v>8.6869316101074219</v>
      </c>
      <c r="BR442" s="258">
        <v>12.636359214782715</v>
      </c>
      <c r="BT442" s="258">
        <v>22.950546264648438</v>
      </c>
      <c r="BU442" s="258">
        <v>43.132167816162109</v>
      </c>
      <c r="BV442" s="258">
        <v>2.9861295223236084</v>
      </c>
      <c r="BW442" s="258">
        <v>151.9798583984375</v>
      </c>
      <c r="BX442" s="258">
        <v>29.660608291625977</v>
      </c>
      <c r="BY442" s="258">
        <v>36.825107574462891</v>
      </c>
      <c r="BZ442" s="258">
        <v>3.5574274063110352</v>
      </c>
      <c r="CA442" s="258">
        <v>325.83099365234375</v>
      </c>
      <c r="CC442" s="283">
        <f t="shared" si="410"/>
        <v>13.223834991455078</v>
      </c>
      <c r="CD442" s="283">
        <f t="shared" si="411"/>
        <v>97.657737731933594</v>
      </c>
      <c r="CF442" s="283">
        <f t="shared" si="438"/>
        <v>22.427148428406916</v>
      </c>
      <c r="CG442" s="272">
        <f t="shared" si="412"/>
        <v>21.946030410198588</v>
      </c>
      <c r="CH442" s="283">
        <f t="shared" si="439"/>
        <v>12.511273572402924</v>
      </c>
      <c r="CI442" s="272">
        <f t="shared" si="413"/>
        <v>95.642026245083088</v>
      </c>
      <c r="CJ442" s="283">
        <f t="shared" si="440"/>
        <v>0.18028097221559714</v>
      </c>
      <c r="CK442" s="283">
        <f t="shared" si="441"/>
        <v>12.308507760802989</v>
      </c>
      <c r="CL442" s="283">
        <f t="shared" si="442"/>
        <v>2.2433464078827501</v>
      </c>
      <c r="CM442" s="283">
        <f t="shared" si="443"/>
        <v>18.105044343211588</v>
      </c>
      <c r="CN442" s="283">
        <f t="shared" si="444"/>
        <v>2.2433464078827501</v>
      </c>
      <c r="CO442" s="283">
        <f t="shared" si="414"/>
        <v>244.01498352272642</v>
      </c>
      <c r="CP442" s="268">
        <f t="shared" si="415"/>
        <v>410</v>
      </c>
      <c r="CQ442" s="283">
        <f t="shared" si="445"/>
        <v>65.40149835227264</v>
      </c>
      <c r="CR442" s="283">
        <f t="shared" si="446"/>
        <v>25.222162457255877</v>
      </c>
      <c r="CS442" s="283">
        <f t="shared" si="447"/>
        <v>2.2179509295430031</v>
      </c>
      <c r="CT442" s="283">
        <f t="shared" si="448"/>
        <v>252.45497247443569</v>
      </c>
      <c r="CU442" s="283">
        <f t="shared" si="416"/>
        <v>-8.4399889517092674</v>
      </c>
      <c r="CV442" s="283">
        <f t="shared" si="449"/>
        <v>40.156001104829073</v>
      </c>
      <c r="CW442" s="283">
        <f t="shared" si="450"/>
        <v>12.475450129286999</v>
      </c>
      <c r="CX442" s="283">
        <f t="shared" si="451"/>
        <v>0.94610278256688984</v>
      </c>
      <c r="CZ442" s="283">
        <f t="shared" si="417"/>
        <v>13824</v>
      </c>
      <c r="DA442" s="283">
        <f t="shared" si="418"/>
        <v>1.0868756867997166E+22</v>
      </c>
      <c r="DB442" s="283">
        <f t="shared" si="419"/>
        <v>1.1832037483591909E+22</v>
      </c>
      <c r="DC442" s="286">
        <f t="shared" si="452"/>
        <v>7.8622373177062835E+17</v>
      </c>
      <c r="DD442" s="286">
        <f t="shared" si="420"/>
        <v>8.5590548926446093E+17</v>
      </c>
      <c r="DE442" s="282">
        <f t="shared" si="453"/>
        <v>4.7860556367861612E-5</v>
      </c>
      <c r="DF442" s="282">
        <f t="shared" si="421"/>
        <v>4.746116540861571E-5</v>
      </c>
      <c r="DG442" s="283">
        <f t="shared" si="454"/>
        <v>44.75993632924763</v>
      </c>
      <c r="DH442" s="283">
        <f t="shared" si="455"/>
        <v>6.7403227502733427E-5</v>
      </c>
      <c r="DL442" s="258">
        <v>27.226001739501953</v>
      </c>
      <c r="DM442" s="258">
        <v>14.445207595825195</v>
      </c>
      <c r="DN442" s="258">
        <v>8704</v>
      </c>
      <c r="DO442" s="258">
        <v>1.714362790375346E+22</v>
      </c>
      <c r="DP442" s="258">
        <v>8.1521441205464062E+21</v>
      </c>
    </row>
    <row r="443" spans="3:120" x14ac:dyDescent="0.25">
      <c r="C443" s="50">
        <f t="shared" si="422"/>
        <v>411</v>
      </c>
      <c r="D443" s="51">
        <v>3.4543356101621461</v>
      </c>
      <c r="E443" s="260">
        <f t="shared" si="423"/>
        <v>10.767290593759231</v>
      </c>
      <c r="F443" s="265">
        <f t="shared" si="424"/>
        <v>10.375727839418776</v>
      </c>
      <c r="G443" s="265">
        <f t="shared" si="425"/>
        <v>-9.4179262533251804E-3</v>
      </c>
      <c r="H443" s="50">
        <v>13.256061553955078</v>
      </c>
      <c r="I443" s="216">
        <v>95.419754028320313</v>
      </c>
      <c r="J443" s="50">
        <v>14016</v>
      </c>
      <c r="K443" s="46">
        <v>6</v>
      </c>
      <c r="L443" s="46">
        <v>1.1048038897590204E+22</v>
      </c>
      <c r="M443" s="46">
        <v>1.192888436774506E+22</v>
      </c>
      <c r="N443" s="46">
        <v>219</v>
      </c>
      <c r="O443" s="46">
        <v>64</v>
      </c>
      <c r="P443" s="46">
        <v>0.24397241042544102</v>
      </c>
      <c r="Q443" s="46">
        <v>0.45571629127754382</v>
      </c>
      <c r="R443" s="46">
        <v>0.52374900789101997</v>
      </c>
      <c r="S443" s="51"/>
      <c r="T443" s="315">
        <f t="shared" si="426"/>
        <v>61.83717137811724</v>
      </c>
      <c r="U443" s="315">
        <f t="shared" si="456"/>
        <v>-0.20716809633348987</v>
      </c>
      <c r="V443" s="350">
        <f t="shared" si="427"/>
        <v>2.90111789413814E-6</v>
      </c>
      <c r="W443" s="350">
        <f t="shared" si="405"/>
        <v>5.4190008000088452E-6</v>
      </c>
      <c r="X443" s="350">
        <f t="shared" si="428"/>
        <v>6.1467108851958395E-6</v>
      </c>
      <c r="Y443" s="360">
        <f t="shared" si="429"/>
        <v>61.31342237022622</v>
      </c>
      <c r="Z443" s="350">
        <f t="shared" si="430"/>
        <v>2.9505318657701247E-6</v>
      </c>
      <c r="AA443" s="350">
        <f t="shared" si="431"/>
        <v>5.3922552253449657E-6</v>
      </c>
      <c r="AB443" s="350">
        <f t="shared" si="432"/>
        <v>2.9505318657701247E-6</v>
      </c>
      <c r="AC443" s="350">
        <f t="shared" si="433"/>
        <v>5.3922552253449657E-6</v>
      </c>
      <c r="AD443" s="354">
        <f t="shared" si="406"/>
        <v>61.313422370226213</v>
      </c>
      <c r="AE443" s="354" t="str">
        <f t="shared" si="458"/>
        <v/>
      </c>
      <c r="AF443" s="354" t="str">
        <f t="shared" si="458"/>
        <v/>
      </c>
      <c r="AG443" s="354">
        <f t="shared" si="458"/>
        <v>61.313422370226213</v>
      </c>
      <c r="AH443" s="354" t="str">
        <f t="shared" si="458"/>
        <v/>
      </c>
      <c r="AI443" s="348">
        <f t="shared" si="457"/>
        <v>-0.21359040983709576</v>
      </c>
      <c r="AJ443" s="355">
        <f t="shared" si="434"/>
        <v>6.1467108851958395E-6</v>
      </c>
      <c r="AK443" s="359">
        <f t="shared" si="435"/>
        <v>415.00189118357343</v>
      </c>
      <c r="AL443" s="355">
        <f t="shared" si="436"/>
        <v>0.40018911835734344</v>
      </c>
      <c r="AM443" s="335">
        <f t="shared" si="437"/>
        <v>-25.358783323060944</v>
      </c>
      <c r="AN443" s="351">
        <f t="shared" si="407"/>
        <v>-4.142979779600914</v>
      </c>
      <c r="AQ443" s="266">
        <f t="shared" si="408"/>
        <v>22.448290240876428</v>
      </c>
      <c r="AR443" s="283">
        <f t="shared" si="409"/>
        <v>7.4609248098144008</v>
      </c>
      <c r="BL443" s="258">
        <v>0.64994257688522339</v>
      </c>
      <c r="BM443" s="260">
        <v>7.6106281280517578</v>
      </c>
      <c r="BN443">
        <v>0.16293691098690033</v>
      </c>
      <c r="BO443" s="258">
        <v>1.0538830757141113</v>
      </c>
      <c r="BP443" s="258">
        <v>133.60687255859375</v>
      </c>
      <c r="BQ443" s="260">
        <v>7.802515983581543</v>
      </c>
      <c r="BR443" s="258">
        <v>17.035751342773437</v>
      </c>
      <c r="BT443" s="258">
        <v>22.896833419799805</v>
      </c>
      <c r="BU443" s="258">
        <v>43.742530822753906</v>
      </c>
      <c r="BV443" s="258">
        <v>3.0179903507232666</v>
      </c>
      <c r="BW443" s="258">
        <v>161.44044494628906</v>
      </c>
      <c r="BX443" s="258">
        <v>29.646936416625977</v>
      </c>
      <c r="BY443" s="258">
        <v>37.232013702392578</v>
      </c>
      <c r="BZ443" s="258">
        <v>3.5222704410552979</v>
      </c>
      <c r="CA443" s="258">
        <v>331.12078857421875</v>
      </c>
      <c r="CC443" s="283">
        <f t="shared" si="410"/>
        <v>13.256061553955078</v>
      </c>
      <c r="CD443" s="283">
        <f t="shared" si="411"/>
        <v>95.419754028320313</v>
      </c>
      <c r="CF443" s="283">
        <f t="shared" si="438"/>
        <v>22.448290240876428</v>
      </c>
      <c r="CG443" s="272">
        <f t="shared" si="412"/>
        <v>21.926545087902817</v>
      </c>
      <c r="CH443" s="283">
        <f t="shared" si="439"/>
        <v>12.483238107312363</v>
      </c>
      <c r="CI443" s="272">
        <f t="shared" si="413"/>
        <v>95.842505597881285</v>
      </c>
      <c r="CJ443" s="283">
        <f t="shared" si="440"/>
        <v>0.18065886689276547</v>
      </c>
      <c r="CK443" s="283">
        <f t="shared" si="441"/>
        <v>12.280079930754821</v>
      </c>
      <c r="CL443" s="283">
        <f t="shared" si="442"/>
        <v>2.2429602176873846</v>
      </c>
      <c r="CM443" s="283">
        <f t="shared" si="443"/>
        <v>18.076616513163422</v>
      </c>
      <c r="CN443" s="283">
        <f t="shared" si="444"/>
        <v>2.2429602176873846</v>
      </c>
      <c r="CO443" s="283">
        <f t="shared" si="414"/>
        <v>243.9214726236936</v>
      </c>
      <c r="CP443" s="268">
        <f t="shared" si="415"/>
        <v>411</v>
      </c>
      <c r="CQ443" s="283">
        <f t="shared" si="445"/>
        <v>65.492147262369357</v>
      </c>
      <c r="CR443" s="283">
        <f t="shared" si="446"/>
        <v>25.208697521705659</v>
      </c>
      <c r="CS443" s="283">
        <f t="shared" si="447"/>
        <v>2.222932111935203</v>
      </c>
      <c r="CT443" s="283">
        <f t="shared" si="448"/>
        <v>252.87215561961051</v>
      </c>
      <c r="CU443" s="283">
        <f t="shared" si="416"/>
        <v>-8.9506829959169067</v>
      </c>
      <c r="CV443" s="283">
        <f t="shared" si="449"/>
        <v>40.204931700408309</v>
      </c>
      <c r="CW443" s="283">
        <f t="shared" si="450"/>
        <v>12.447407819590243</v>
      </c>
      <c r="CX443" s="283">
        <f t="shared" si="451"/>
        <v>0.94513079341391759</v>
      </c>
      <c r="CZ443" s="283">
        <f t="shared" si="417"/>
        <v>14016</v>
      </c>
      <c r="DA443" s="283">
        <f t="shared" si="418"/>
        <v>1.1048038897590204E+22</v>
      </c>
      <c r="DB443" s="283">
        <f t="shared" si="419"/>
        <v>1.192888436774506E+22</v>
      </c>
      <c r="DC443" s="286">
        <f t="shared" si="452"/>
        <v>7.8824478436003174E+17</v>
      </c>
      <c r="DD443" s="286">
        <f t="shared" si="420"/>
        <v>8.5109049427404826E+17</v>
      </c>
      <c r="DE443" s="282">
        <f t="shared" si="453"/>
        <v>4.7968670154595458E-5</v>
      </c>
      <c r="DF443" s="282">
        <f t="shared" si="421"/>
        <v>4.7203593020718721E-5</v>
      </c>
      <c r="DG443" s="283">
        <f t="shared" si="454"/>
        <v>44.539416789334517</v>
      </c>
      <c r="DH443" s="283">
        <f t="shared" si="455"/>
        <v>6.729912711518644E-5</v>
      </c>
      <c r="DL443" s="258">
        <v>27.14201545715332</v>
      </c>
      <c r="DM443" s="258">
        <v>14.241753578186035</v>
      </c>
      <c r="DN443" s="258">
        <v>8704</v>
      </c>
      <c r="DO443" s="258">
        <v>1.8673001616005317E+22</v>
      </c>
      <c r="DP443" s="258">
        <v>8.8712898823384109E+21</v>
      </c>
    </row>
    <row r="444" spans="3:120" x14ac:dyDescent="0.25">
      <c r="C444" s="50">
        <f t="shared" si="422"/>
        <v>412</v>
      </c>
      <c r="D444" s="51">
        <v>3.5753374026822673</v>
      </c>
      <c r="E444" s="260">
        <f t="shared" si="423"/>
        <v>11.066340644189772</v>
      </c>
      <c r="F444" s="265">
        <f t="shared" si="424"/>
        <v>10.366486990648522</v>
      </c>
      <c r="G444" s="265">
        <f t="shared" si="425"/>
        <v>-9.0626206825679331E-3</v>
      </c>
      <c r="H444" s="50">
        <v>13.339070320129395</v>
      </c>
      <c r="I444" s="216">
        <v>96.742195129394531</v>
      </c>
      <c r="J444" s="50">
        <v>13056</v>
      </c>
      <c r="K444" s="46">
        <v>6</v>
      </c>
      <c r="L444" s="46">
        <v>1.0327451961926871E+22</v>
      </c>
      <c r="M444" s="46">
        <v>1.1207144492984667E+22</v>
      </c>
      <c r="N444" s="46">
        <v>204</v>
      </c>
      <c r="O444" s="46">
        <v>64</v>
      </c>
      <c r="P444" s="46">
        <v>0.22749191234816579</v>
      </c>
      <c r="Q444" s="46">
        <v>0.42739425013733751</v>
      </c>
      <c r="R444" s="46">
        <v>0.48556744917872996</v>
      </c>
      <c r="S444" s="51"/>
      <c r="T444" s="315">
        <f t="shared" si="426"/>
        <v>61.974676718163408</v>
      </c>
      <c r="U444" s="315">
        <f t="shared" si="456"/>
        <v>0.1375053400461681</v>
      </c>
      <c r="V444" s="350">
        <f t="shared" si="427"/>
        <v>2.9040532111438648E-6</v>
      </c>
      <c r="W444" s="350">
        <f t="shared" si="405"/>
        <v>5.4559110771208318E-6</v>
      </c>
      <c r="X444" s="350">
        <f t="shared" si="428"/>
        <v>6.1806545555147144E-6</v>
      </c>
      <c r="Y444" s="360">
        <f t="shared" si="429"/>
        <v>61.489109268984677</v>
      </c>
      <c r="Z444" s="350">
        <f t="shared" si="430"/>
        <v>2.9501858580894339E-6</v>
      </c>
      <c r="AA444" s="350">
        <f t="shared" si="431"/>
        <v>5.4311043202403972E-6</v>
      </c>
      <c r="AB444" s="350">
        <f t="shared" si="432"/>
        <v>2.9501858580894339E-6</v>
      </c>
      <c r="AC444" s="350">
        <f t="shared" si="433"/>
        <v>5.4311043202403972E-6</v>
      </c>
      <c r="AD444" s="354">
        <f t="shared" si="406"/>
        <v>61.489109268984663</v>
      </c>
      <c r="AE444" s="354" t="str">
        <f t="shared" si="458"/>
        <v/>
      </c>
      <c r="AF444" s="354" t="str">
        <f t="shared" si="458"/>
        <v/>
      </c>
      <c r="AG444" s="354">
        <f t="shared" si="458"/>
        <v>61.489109268984663</v>
      </c>
      <c r="AH444" s="354" t="str">
        <f t="shared" si="458"/>
        <v/>
      </c>
      <c r="AI444" s="348">
        <f t="shared" si="457"/>
        <v>0.17568689875844967</v>
      </c>
      <c r="AJ444" s="355">
        <f t="shared" si="434"/>
        <v>6.1806545555147144E-6</v>
      </c>
      <c r="AK444" s="359">
        <f t="shared" si="435"/>
        <v>420.96951647379569</v>
      </c>
      <c r="AL444" s="355">
        <f t="shared" si="436"/>
        <v>0.89695164737956934</v>
      </c>
      <c r="AM444" s="335">
        <f t="shared" si="437"/>
        <v>-25.310949628043687</v>
      </c>
      <c r="AN444" s="351">
        <f t="shared" si="407"/>
        <v>-4.0951460845836545</v>
      </c>
      <c r="AQ444" s="266">
        <f t="shared" si="408"/>
        <v>22.502511240924754</v>
      </c>
      <c r="AR444" s="283">
        <f t="shared" si="409"/>
        <v>8.4458448427020301</v>
      </c>
      <c r="BL444" s="258">
        <v>0.43333226442337036</v>
      </c>
      <c r="BM444" s="260">
        <v>6.9804158210754395</v>
      </c>
      <c r="BN444">
        <v>2.9949026107788086</v>
      </c>
      <c r="BO444" s="258">
        <v>0.93983656167984009</v>
      </c>
      <c r="BP444" s="258">
        <v>128.43508911132812</v>
      </c>
      <c r="BQ444" s="260">
        <v>30.631689071655273</v>
      </c>
      <c r="BR444" s="258">
        <v>3.7619357109069824</v>
      </c>
      <c r="BT444" s="258">
        <v>22.806987762451172</v>
      </c>
      <c r="BU444" s="258">
        <v>42.928714752197266</v>
      </c>
      <c r="BV444" s="258">
        <v>3.0409400463104248</v>
      </c>
      <c r="BW444" s="258">
        <v>149.3349609375</v>
      </c>
      <c r="BX444" s="258">
        <v>29.624475479125977</v>
      </c>
      <c r="BY444" s="258">
        <v>36.621650695800781</v>
      </c>
      <c r="BZ444" s="258">
        <v>3.5769588947296143</v>
      </c>
      <c r="CA444" s="258">
        <v>325.93270874023437</v>
      </c>
      <c r="CC444" s="283">
        <f t="shared" si="410"/>
        <v>13.339070320129395</v>
      </c>
      <c r="CD444" s="283">
        <f t="shared" si="411"/>
        <v>96.742195129394531</v>
      </c>
      <c r="CF444" s="283">
        <f t="shared" si="438"/>
        <v>22.502511240924754</v>
      </c>
      <c r="CG444" s="272">
        <f t="shared" si="412"/>
        <v>21.90747308125896</v>
      </c>
      <c r="CH444" s="283">
        <f t="shared" si="439"/>
        <v>12.455858159005228</v>
      </c>
      <c r="CI444" s="272">
        <f t="shared" si="413"/>
        <v>96.042253114602261</v>
      </c>
      <c r="CJ444" s="283">
        <f t="shared" si="440"/>
        <v>0.18103538209142753</v>
      </c>
      <c r="CK444" s="283">
        <f t="shared" si="441"/>
        <v>12.252302051972221</v>
      </c>
      <c r="CL444" s="283">
        <f t="shared" si="442"/>
        <v>2.2426539867965398</v>
      </c>
      <c r="CM444" s="283">
        <f t="shared" si="443"/>
        <v>18.048838634380822</v>
      </c>
      <c r="CN444" s="283">
        <f t="shared" si="444"/>
        <v>2.2426539867965398</v>
      </c>
      <c r="CO444" s="283">
        <f t="shared" si="414"/>
        <v>243.83054709470457</v>
      </c>
      <c r="CP444" s="268">
        <f t="shared" si="415"/>
        <v>412</v>
      </c>
      <c r="CQ444" s="283">
        <f t="shared" si="445"/>
        <v>65.58305470947046</v>
      </c>
      <c r="CR444" s="283">
        <f t="shared" si="446"/>
        <v>25.195524678520616</v>
      </c>
      <c r="CS444" s="283">
        <f t="shared" si="447"/>
        <v>2.227818468662945</v>
      </c>
      <c r="CT444" s="283">
        <f t="shared" si="448"/>
        <v>253.29020757547869</v>
      </c>
      <c r="CU444" s="283">
        <f t="shared" si="416"/>
        <v>-9.4596604807740619</v>
      </c>
      <c r="CV444" s="283">
        <f t="shared" si="449"/>
        <v>40.254033951922594</v>
      </c>
      <c r="CW444" s="283">
        <f t="shared" si="450"/>
        <v>12.420019120734766</v>
      </c>
      <c r="CX444" s="283">
        <f t="shared" si="451"/>
        <v>0.94420734896522163</v>
      </c>
      <c r="CZ444" s="283">
        <f t="shared" si="417"/>
        <v>13056</v>
      </c>
      <c r="DA444" s="283">
        <f t="shared" si="418"/>
        <v>1.0327451961926871E+22</v>
      </c>
      <c r="DB444" s="283">
        <f t="shared" si="419"/>
        <v>1.1207144492984667E+22</v>
      </c>
      <c r="DC444" s="286">
        <f t="shared" si="452"/>
        <v>7.9101194561327142E+17</v>
      </c>
      <c r="DD444" s="286">
        <f t="shared" si="420"/>
        <v>8.5839035638669325E+17</v>
      </c>
      <c r="DE444" s="282">
        <f t="shared" si="453"/>
        <v>4.8116696130346656E-5</v>
      </c>
      <c r="DF444" s="282">
        <f t="shared" si="421"/>
        <v>4.7594090398061072E-5</v>
      </c>
      <c r="DG444" s="283">
        <f t="shared" si="454"/>
        <v>44.687153284161369</v>
      </c>
      <c r="DH444" s="283">
        <f t="shared" si="455"/>
        <v>6.767875506626083E-5</v>
      </c>
      <c r="DL444" s="258">
        <v>26.908613204956055</v>
      </c>
      <c r="DM444" s="258">
        <v>16.072835922241211</v>
      </c>
      <c r="DN444" s="258">
        <v>9984</v>
      </c>
      <c r="DO444" s="258">
        <v>2.1199091177666692E+22</v>
      </c>
      <c r="DP444" s="258">
        <v>1.0163734610144162E+22</v>
      </c>
    </row>
    <row r="445" spans="3:120" x14ac:dyDescent="0.25">
      <c r="C445" s="50">
        <f t="shared" si="422"/>
        <v>413</v>
      </c>
      <c r="D445" s="51">
        <v>4.5580215588894859</v>
      </c>
      <c r="E445" s="260">
        <f t="shared" si="423"/>
        <v>13.175527500189448</v>
      </c>
      <c r="F445" s="265">
        <f t="shared" si="424"/>
        <v>10.35760489390468</v>
      </c>
      <c r="G445" s="265">
        <f t="shared" si="425"/>
        <v>-8.7004276301759984E-3</v>
      </c>
      <c r="H445" s="50">
        <v>13.377645492553711</v>
      </c>
      <c r="I445" s="216">
        <v>90.638587951660156</v>
      </c>
      <c r="J445" s="50">
        <v>13504</v>
      </c>
      <c r="K445" s="46">
        <v>6</v>
      </c>
      <c r="L445" s="46">
        <v>1.0845121616507409E+22</v>
      </c>
      <c r="M445" s="46">
        <v>1.1503449840929428E+22</v>
      </c>
      <c r="N445" s="46">
        <v>211</v>
      </c>
      <c r="O445" s="46">
        <v>64</v>
      </c>
      <c r="P445" s="46">
        <v>0.24116462186412746</v>
      </c>
      <c r="Q445" s="46">
        <v>0.44082280412622843</v>
      </c>
      <c r="R445" s="46">
        <v>0.50527395161603705</v>
      </c>
      <c r="S445" s="51"/>
      <c r="T445" s="315">
        <f t="shared" si="426"/>
        <v>61.317884541350985</v>
      </c>
      <c r="U445" s="315">
        <f t="shared" si="456"/>
        <v>-0.65679217681242363</v>
      </c>
      <c r="V445" s="350">
        <f t="shared" si="427"/>
        <v>2.9764590968617625E-6</v>
      </c>
      <c r="W445" s="350">
        <f t="shared" si="405"/>
        <v>5.4406447981613896E-6</v>
      </c>
      <c r="X445" s="350">
        <f t="shared" si="428"/>
        <v>6.2016066124071212E-6</v>
      </c>
      <c r="Y445" s="360">
        <f t="shared" si="429"/>
        <v>60.812610589734945</v>
      </c>
      <c r="Z445" s="350">
        <f t="shared" si="430"/>
        <v>3.0243221191335558E-6</v>
      </c>
      <c r="AA445" s="350">
        <f t="shared" si="431"/>
        <v>5.4141850997884479E-6</v>
      </c>
      <c r="AB445" s="350">
        <f t="shared" si="432"/>
        <v>3.0243221191335558E-6</v>
      </c>
      <c r="AC445" s="350">
        <f t="shared" si="433"/>
        <v>5.4141850997884479E-6</v>
      </c>
      <c r="AD445" s="354">
        <f t="shared" si="406"/>
        <v>60.812610589734945</v>
      </c>
      <c r="AE445" s="354" t="str">
        <f t="shared" si="458"/>
        <v/>
      </c>
      <c r="AF445" s="354" t="str">
        <f t="shared" si="458"/>
        <v/>
      </c>
      <c r="AG445" s="354">
        <f t="shared" si="458"/>
        <v>60.812610589734945</v>
      </c>
      <c r="AH445" s="354" t="str">
        <f t="shared" si="458"/>
        <v/>
      </c>
      <c r="AI445" s="348">
        <f t="shared" si="457"/>
        <v>-0.67649867924971829</v>
      </c>
      <c r="AJ445" s="355">
        <f t="shared" si="434"/>
        <v>6.2016066124071212E-6</v>
      </c>
      <c r="AK445" s="359">
        <f t="shared" si="435"/>
        <v>397.99062245482105</v>
      </c>
      <c r="AL445" s="355">
        <f t="shared" si="436"/>
        <v>-1.500937754517895</v>
      </c>
      <c r="AM445" s="335">
        <f t="shared" si="437"/>
        <v>-25.281554766300829</v>
      </c>
      <c r="AN445" s="351">
        <f t="shared" si="407"/>
        <v>-4.0657512228407953</v>
      </c>
      <c r="AQ445" s="266">
        <f t="shared" si="408"/>
        <v>22.527593659410066</v>
      </c>
      <c r="AR445" s="283">
        <f t="shared" si="409"/>
        <v>2.004716596781094</v>
      </c>
      <c r="BL445" s="258">
        <v>0.50962245464324951</v>
      </c>
      <c r="BM445" s="260">
        <v>0.29617294669151306</v>
      </c>
      <c r="BN445">
        <v>1.0887813568115234</v>
      </c>
      <c r="BO445" s="258">
        <v>0.43978399038314819</v>
      </c>
      <c r="BP445" s="258">
        <v>117.82714080810547</v>
      </c>
      <c r="BQ445" s="260">
        <v>29.207235336303711</v>
      </c>
      <c r="BR445" s="258">
        <v>10.448344230651855</v>
      </c>
      <c r="BT445" s="258">
        <v>22.748394012451172</v>
      </c>
      <c r="BU445" s="258">
        <v>44.454616546630859</v>
      </c>
      <c r="BV445" s="258">
        <v>3.0074920654296875</v>
      </c>
      <c r="BW445" s="258">
        <v>149.74186706542969</v>
      </c>
      <c r="BX445" s="258">
        <v>29.567834854125977</v>
      </c>
      <c r="BY445" s="258">
        <v>36.316471099853516</v>
      </c>
      <c r="BZ445" s="258">
        <v>3.529594898223877</v>
      </c>
      <c r="CA445" s="258">
        <v>325.118896484375</v>
      </c>
      <c r="CC445" s="283">
        <f t="shared" si="410"/>
        <v>13.377645492553711</v>
      </c>
      <c r="CD445" s="283">
        <f t="shared" si="411"/>
        <v>90.638587951660156</v>
      </c>
      <c r="CF445" s="283">
        <f t="shared" si="438"/>
        <v>22.527593659410066</v>
      </c>
      <c r="CG445" s="272">
        <f t="shared" si="412"/>
        <v>21.88882298644813</v>
      </c>
      <c r="CH445" s="283">
        <f t="shared" si="439"/>
        <v>12.429141987540262</v>
      </c>
      <c r="CI445" s="272">
        <f t="shared" si="413"/>
        <v>96.241274813613387</v>
      </c>
      <c r="CJ445" s="283">
        <f t="shared" si="440"/>
        <v>0.18141052915593853</v>
      </c>
      <c r="CK445" s="283">
        <f t="shared" si="441"/>
        <v>12.22518210066003</v>
      </c>
      <c r="CL445" s="283">
        <f t="shared" si="442"/>
        <v>2.242430188910665</v>
      </c>
      <c r="CM445" s="283">
        <f t="shared" si="443"/>
        <v>18.021718683068627</v>
      </c>
      <c r="CN445" s="283">
        <f t="shared" si="444"/>
        <v>2.242430188910665</v>
      </c>
      <c r="CO445" s="283">
        <f t="shared" si="414"/>
        <v>243.74254972122992</v>
      </c>
      <c r="CP445" s="268">
        <f t="shared" si="415"/>
        <v>413</v>
      </c>
      <c r="CQ445" s="283">
        <f t="shared" si="445"/>
        <v>65.674254972122995</v>
      </c>
      <c r="CR445" s="283">
        <f t="shared" si="446"/>
        <v>25.182649222748779</v>
      </c>
      <c r="CS445" s="283">
        <f t="shared" si="447"/>
        <v>2.2326071162028382</v>
      </c>
      <c r="CT445" s="283">
        <f t="shared" si="448"/>
        <v>253.70928305219809</v>
      </c>
      <c r="CU445" s="283">
        <f t="shared" si="416"/>
        <v>-9.9667333309681112</v>
      </c>
      <c r="CV445" s="283">
        <f t="shared" si="449"/>
        <v>40.303326666903189</v>
      </c>
      <c r="CW445" s="283">
        <f t="shared" si="450"/>
        <v>12.393292223321707</v>
      </c>
      <c r="CX445" s="283">
        <f t="shared" si="451"/>
        <v>0.94333367044223215</v>
      </c>
      <c r="CZ445" s="283">
        <f t="shared" si="417"/>
        <v>13504</v>
      </c>
      <c r="DA445" s="283">
        <f t="shared" si="418"/>
        <v>1.0845121616507409E+22</v>
      </c>
      <c r="DB445" s="283">
        <f t="shared" si="419"/>
        <v>1.1503449840929428E+22</v>
      </c>
      <c r="DC445" s="286">
        <f t="shared" si="452"/>
        <v>8.031043851086647E+17</v>
      </c>
      <c r="DD445" s="286">
        <f t="shared" si="420"/>
        <v>8.5185499414465549E+17</v>
      </c>
      <c r="DE445" s="282">
        <f t="shared" si="453"/>
        <v>4.8763566692523772E-5</v>
      </c>
      <c r="DF445" s="282">
        <f t="shared" si="421"/>
        <v>4.724448902530675E-5</v>
      </c>
      <c r="DG445" s="283">
        <f t="shared" si="454"/>
        <v>44.093519014021318</v>
      </c>
      <c r="DH445" s="283">
        <f t="shared" si="455"/>
        <v>6.7896444530170678E-5</v>
      </c>
      <c r="DL445" s="258">
        <v>26.934003829956055</v>
      </c>
      <c r="DM445" s="258">
        <v>15.462475776672363</v>
      </c>
      <c r="DN445" s="258">
        <v>8704</v>
      </c>
      <c r="DO445" s="258">
        <v>1.8510437203319668E+22</v>
      </c>
      <c r="DP445" s="258">
        <v>8.845348752654531E+21</v>
      </c>
    </row>
    <row r="446" spans="3:120" x14ac:dyDescent="0.25">
      <c r="C446" s="50">
        <f t="shared" si="422"/>
        <v>414</v>
      </c>
      <c r="D446" s="51">
        <v>4.7153288967649463</v>
      </c>
      <c r="E446" s="260">
        <f t="shared" si="423"/>
        <v>13.470239808141386</v>
      </c>
      <c r="F446" s="265">
        <f t="shared" si="424"/>
        <v>10.349088420022674</v>
      </c>
      <c r="G446" s="265">
        <f t="shared" si="425"/>
        <v>-8.3313807463406761E-3</v>
      </c>
      <c r="H446" s="50">
        <v>13.508506774902344</v>
      </c>
      <c r="I446" s="216">
        <v>98.064643859863281</v>
      </c>
      <c r="J446" s="50">
        <v>11328</v>
      </c>
      <c r="K446" s="46">
        <v>6</v>
      </c>
      <c r="L446" s="46">
        <v>9.0514366162542443E+21</v>
      </c>
      <c r="M446" s="46">
        <v>9.8691586708449935E+21</v>
      </c>
      <c r="N446" s="46">
        <v>177</v>
      </c>
      <c r="O446" s="46">
        <v>64</v>
      </c>
      <c r="P446" s="46">
        <v>0.19874259903558567</v>
      </c>
      <c r="Q446" s="46">
        <v>0.37545016175303669</v>
      </c>
      <c r="R446" s="46">
        <v>0.37859969897228984</v>
      </c>
      <c r="S446" s="51"/>
      <c r="T446" s="315">
        <f t="shared" si="426"/>
        <v>62.105724916316724</v>
      </c>
      <c r="U446" s="315">
        <f t="shared" si="456"/>
        <v>0.78784037496573944</v>
      </c>
      <c r="V446" s="350">
        <f t="shared" si="427"/>
        <v>2.9240613087862769E-6</v>
      </c>
      <c r="W446" s="350">
        <f t="shared" si="405"/>
        <v>5.5239254024399229E-6</v>
      </c>
      <c r="X446" s="350">
        <f t="shared" si="428"/>
        <v>6.2501109101568735E-6</v>
      </c>
      <c r="Y446" s="360">
        <f t="shared" si="429"/>
        <v>61.727125217344437</v>
      </c>
      <c r="Z446" s="350">
        <f t="shared" si="430"/>
        <v>2.9604982631628247E-6</v>
      </c>
      <c r="AA446" s="350">
        <f t="shared" si="431"/>
        <v>5.5044833020976529E-6</v>
      </c>
      <c r="AB446" s="350">
        <f t="shared" si="432"/>
        <v>2.9604982631628247E-6</v>
      </c>
      <c r="AC446" s="350">
        <f t="shared" si="433"/>
        <v>5.5044833020976529E-6</v>
      </c>
      <c r="AD446" s="354">
        <f t="shared" si="406"/>
        <v>61.727125217344437</v>
      </c>
      <c r="AE446" s="354" t="str">
        <f t="shared" si="458"/>
        <v/>
      </c>
      <c r="AF446" s="354" t="str">
        <f t="shared" si="458"/>
        <v/>
      </c>
      <c r="AG446" s="354">
        <f t="shared" si="458"/>
        <v>61.727125217344437</v>
      </c>
      <c r="AH446" s="354" t="str">
        <f t="shared" si="458"/>
        <v/>
      </c>
      <c r="AI446" s="348">
        <f t="shared" si="457"/>
        <v>0.91451462760949198</v>
      </c>
      <c r="AJ446" s="355">
        <f t="shared" si="434"/>
        <v>6.2501109101568735E-6</v>
      </c>
      <c r="AK446" s="359">
        <f t="shared" si="435"/>
        <v>429.05429685836475</v>
      </c>
      <c r="AL446" s="355">
        <f t="shared" si="436"/>
        <v>1.5054296858364751</v>
      </c>
      <c r="AM446" s="335">
        <f t="shared" si="437"/>
        <v>-25.213884566195233</v>
      </c>
      <c r="AN446" s="351">
        <f t="shared" si="407"/>
        <v>-3.9980810227352044</v>
      </c>
      <c r="AQ446" s="266">
        <f t="shared" si="408"/>
        <v>22.612146898632663</v>
      </c>
      <c r="AR446" s="283">
        <f t="shared" si="409"/>
        <v>9.093251436797658</v>
      </c>
      <c r="BL446" s="258">
        <v>0.33053353428840637</v>
      </c>
      <c r="BM446" s="260">
        <v>13.61174201965332</v>
      </c>
      <c r="BN446">
        <v>0.37218844890594482</v>
      </c>
      <c r="BO446" s="258">
        <v>1.1076792478561401</v>
      </c>
      <c r="BP446" s="258">
        <v>112.92426300048828</v>
      </c>
      <c r="BQ446" s="260">
        <v>28.256196975708008</v>
      </c>
      <c r="BR446" s="258">
        <v>10.757613182067871</v>
      </c>
      <c r="BT446" s="258">
        <v>22.626321792602539</v>
      </c>
      <c r="BU446" s="258">
        <v>43.844257354736328</v>
      </c>
      <c r="BV446" s="258">
        <v>3.0236058235168457</v>
      </c>
      <c r="BW446" s="258">
        <v>153.40403747558594</v>
      </c>
      <c r="BX446" s="258">
        <v>29.522911071777344</v>
      </c>
      <c r="BY446" s="258">
        <v>36.926834106445313</v>
      </c>
      <c r="BZ446" s="258">
        <v>3.5186083316802979</v>
      </c>
      <c r="CA446" s="258">
        <v>326.74652099609375</v>
      </c>
      <c r="CC446" s="283">
        <f t="shared" si="410"/>
        <v>13.508506774902344</v>
      </c>
      <c r="CD446" s="283">
        <f t="shared" si="411"/>
        <v>98.064643859863281</v>
      </c>
      <c r="CF446" s="283">
        <f t="shared" si="438"/>
        <v>22.612146898632663</v>
      </c>
      <c r="CG446" s="272">
        <f t="shared" si="412"/>
        <v>21.870603371260604</v>
      </c>
      <c r="CH446" s="283">
        <f t="shared" si="439"/>
        <v>12.403097810931191</v>
      </c>
      <c r="CI446" s="272">
        <f t="shared" si="413"/>
        <v>96.439576683758361</v>
      </c>
      <c r="CJ446" s="283">
        <f t="shared" si="440"/>
        <v>0.18178431937500286</v>
      </c>
      <c r="CK446" s="283">
        <f t="shared" si="441"/>
        <v>12.19872800976322</v>
      </c>
      <c r="CL446" s="283">
        <f t="shared" si="442"/>
        <v>2.2422912949356899</v>
      </c>
      <c r="CM446" s="283">
        <f t="shared" si="443"/>
        <v>17.995264592171822</v>
      </c>
      <c r="CN446" s="283">
        <f t="shared" si="444"/>
        <v>2.2422912949356899</v>
      </c>
      <c r="CO446" s="283">
        <f t="shared" si="414"/>
        <v>243.65782380994949</v>
      </c>
      <c r="CP446" s="268">
        <f t="shared" si="415"/>
        <v>414</v>
      </c>
      <c r="CQ446" s="283">
        <f t="shared" si="445"/>
        <v>65.765782380994949</v>
      </c>
      <c r="CR446" s="283">
        <f t="shared" si="446"/>
        <v>25.170076426293939</v>
      </c>
      <c r="CS446" s="283">
        <f t="shared" si="447"/>
        <v>2.2372951719546688</v>
      </c>
      <c r="CT446" s="283">
        <f t="shared" si="448"/>
        <v>254.12953650343132</v>
      </c>
      <c r="CU446" s="283">
        <f t="shared" si="416"/>
        <v>-10.471712693481834</v>
      </c>
      <c r="CV446" s="283">
        <f t="shared" si="449"/>
        <v>40.352828730651815</v>
      </c>
      <c r="CW446" s="283">
        <f t="shared" si="450"/>
        <v>12.36723527564912</v>
      </c>
      <c r="CX446" s="283">
        <f t="shared" si="451"/>
        <v>0.9425109783265857</v>
      </c>
      <c r="CZ446" s="283">
        <f t="shared" si="417"/>
        <v>11328</v>
      </c>
      <c r="DA446" s="283">
        <f t="shared" si="418"/>
        <v>9.0514366162542443E+21</v>
      </c>
      <c r="DB446" s="283">
        <f t="shared" si="419"/>
        <v>9.8691586708449935E+21</v>
      </c>
      <c r="DC446" s="286">
        <f t="shared" si="452"/>
        <v>7.9903218716933658E+17</v>
      </c>
      <c r="DD446" s="286">
        <f t="shared" si="420"/>
        <v>8.7121810300538432E+17</v>
      </c>
      <c r="DE446" s="282">
        <f t="shared" si="453"/>
        <v>4.8545729342887812E-5</v>
      </c>
      <c r="DF446" s="282">
        <f t="shared" si="421"/>
        <v>4.8280295333786362E-5</v>
      </c>
      <c r="DG446" s="283">
        <f t="shared" si="454"/>
        <v>44.842932616359626</v>
      </c>
      <c r="DH446" s="283">
        <f t="shared" si="455"/>
        <v>6.8466595905963902E-5</v>
      </c>
      <c r="DL446" s="258">
        <v>26.871503829956055</v>
      </c>
      <c r="DM446" s="258">
        <v>15.564202308654785</v>
      </c>
      <c r="DN446" s="258">
        <v>8704</v>
      </c>
      <c r="DO446" s="258">
        <v>1.8466049048082806E+22</v>
      </c>
      <c r="DP446" s="258">
        <v>8.8303605443927338E+21</v>
      </c>
    </row>
    <row r="447" spans="3:120" x14ac:dyDescent="0.25">
      <c r="C447" s="50">
        <f t="shared" si="422"/>
        <v>415</v>
      </c>
      <c r="D447" s="51">
        <v>3.0784185241143063</v>
      </c>
      <c r="E447" s="260">
        <f t="shared" si="423"/>
        <v>9.7665532738930771</v>
      </c>
      <c r="F447" s="265">
        <f t="shared" si="424"/>
        <v>10.340944405111202</v>
      </c>
      <c r="G447" s="265">
        <f t="shared" si="425"/>
        <v>-7.9555158373738818E-3</v>
      </c>
      <c r="H447" s="50">
        <v>13.178423881530762</v>
      </c>
      <c r="I447" s="216">
        <v>96.030113220214844</v>
      </c>
      <c r="J447" s="50">
        <v>13824</v>
      </c>
      <c r="K447" s="46">
        <v>6</v>
      </c>
      <c r="L447" s="46">
        <v>1.0818604017274998E+22</v>
      </c>
      <c r="M447" s="46">
        <v>1.1710402408851939E+22</v>
      </c>
      <c r="N447" s="46">
        <v>216</v>
      </c>
      <c r="O447" s="46">
        <v>64</v>
      </c>
      <c r="P447" s="46">
        <v>0.23866202771165232</v>
      </c>
      <c r="Q447" s="46">
        <v>0.44704877006653237</v>
      </c>
      <c r="R447" s="46">
        <v>0.51732669438742962</v>
      </c>
      <c r="S447" s="51"/>
      <c r="T447" s="315">
        <f t="shared" si="426"/>
        <v>61.90396796690532</v>
      </c>
      <c r="U447" s="315">
        <f t="shared" si="456"/>
        <v>-0.20175694941140421</v>
      </c>
      <c r="V447" s="350">
        <f t="shared" si="427"/>
        <v>2.8773874868785243E-6</v>
      </c>
      <c r="W447" s="350">
        <f t="shared" si="405"/>
        <v>5.3897662286184937E-6</v>
      </c>
      <c r="X447" s="350">
        <f t="shared" si="428"/>
        <v>6.1097412996624934E-6</v>
      </c>
      <c r="Y447" s="360">
        <f t="shared" si="429"/>
        <v>61.386641272517892</v>
      </c>
      <c r="Z447" s="350">
        <f t="shared" si="430"/>
        <v>2.9259340296534583E-6</v>
      </c>
      <c r="AA447" s="350">
        <f t="shared" si="431"/>
        <v>5.3635667985881753E-6</v>
      </c>
      <c r="AB447" s="350">
        <f t="shared" si="432"/>
        <v>2.9259340296534583E-6</v>
      </c>
      <c r="AC447" s="350">
        <f t="shared" si="433"/>
        <v>5.3635667985881753E-6</v>
      </c>
      <c r="AD447" s="354">
        <f t="shared" si="406"/>
        <v>61.386641272517892</v>
      </c>
      <c r="AE447" s="354" t="str">
        <f t="shared" si="458"/>
        <v/>
      </c>
      <c r="AF447" s="354" t="str">
        <f t="shared" si="458"/>
        <v/>
      </c>
      <c r="AG447" s="354">
        <f t="shared" si="458"/>
        <v>61.386641272517892</v>
      </c>
      <c r="AH447" s="354" t="str">
        <f t="shared" si="458"/>
        <v/>
      </c>
      <c r="AI447" s="348">
        <f t="shared" si="457"/>
        <v>-0.34048394482654487</v>
      </c>
      <c r="AJ447" s="355">
        <f t="shared" si="434"/>
        <v>6.1097412996624934E-6</v>
      </c>
      <c r="AK447" s="359">
        <f t="shared" si="435"/>
        <v>417.4889461439941</v>
      </c>
      <c r="AL447" s="355">
        <f t="shared" si="436"/>
        <v>0.24889461439940988</v>
      </c>
      <c r="AM447" s="335">
        <f t="shared" si="437"/>
        <v>-25.411182615928304</v>
      </c>
      <c r="AN447" s="351">
        <f t="shared" si="407"/>
        <v>-4.1953790724682705</v>
      </c>
      <c r="AQ447" s="266">
        <f t="shared" si="408"/>
        <v>22.397269448733553</v>
      </c>
      <c r="AR447" s="283">
        <f t="shared" si="409"/>
        <v>6.7211997289626311</v>
      </c>
      <c r="BL447" s="258">
        <v>0.42417117953300476</v>
      </c>
      <c r="BM447" s="260">
        <v>5.2777614593505859</v>
      </c>
      <c r="BN447">
        <v>0.89032787084579468</v>
      </c>
      <c r="BO447" s="258">
        <v>0.24188289046287537</v>
      </c>
      <c r="BP447" s="258">
        <v>107.18711090087891</v>
      </c>
      <c r="BQ447" s="260">
        <v>25.91571044921875</v>
      </c>
      <c r="BR447" s="258">
        <v>9.0089073181152344</v>
      </c>
      <c r="BT447" s="258">
        <v>22.562845230102539</v>
      </c>
      <c r="BU447" s="258">
        <v>42.928714752197266</v>
      </c>
      <c r="BV447" s="258">
        <v>3.0100557804107666</v>
      </c>
      <c r="BW447" s="258">
        <v>149.3349609375</v>
      </c>
      <c r="BX447" s="258">
        <v>29.485801696777344</v>
      </c>
      <c r="BY447" s="258">
        <v>36.418197631835938</v>
      </c>
      <c r="BZ447" s="258">
        <v>3.528130054473877</v>
      </c>
      <c r="CA447" s="258">
        <v>325.424072265625</v>
      </c>
      <c r="CC447" s="283">
        <f t="shared" si="410"/>
        <v>13.178423881530762</v>
      </c>
      <c r="CD447" s="283">
        <f t="shared" si="411"/>
        <v>96.030113220214844</v>
      </c>
      <c r="CF447" s="283">
        <f t="shared" si="438"/>
        <v>22.397269448733553</v>
      </c>
      <c r="CG447" s="272">
        <f t="shared" si="412"/>
        <v>21.852822772704723</v>
      </c>
      <c r="CH447" s="283">
        <f t="shared" si="439"/>
        <v>12.377733807738323</v>
      </c>
      <c r="CI447" s="272">
        <f t="shared" si="413"/>
        <v>96.637164683725928</v>
      </c>
      <c r="CJ447" s="283">
        <f t="shared" si="440"/>
        <v>0.18215676398048422</v>
      </c>
      <c r="CK447" s="283">
        <f t="shared" si="441"/>
        <v>12.17294767154271</v>
      </c>
      <c r="CL447" s="283">
        <f t="shared" si="442"/>
        <v>2.2422397733318293</v>
      </c>
      <c r="CM447" s="283">
        <f t="shared" si="443"/>
        <v>17.969484253951308</v>
      </c>
      <c r="CN447" s="283">
        <f t="shared" si="444"/>
        <v>2.2422397733318293</v>
      </c>
      <c r="CO447" s="283">
        <f t="shared" si="414"/>
        <v>243.57671307078999</v>
      </c>
      <c r="CP447" s="268">
        <f t="shared" si="415"/>
        <v>415</v>
      </c>
      <c r="CQ447" s="283">
        <f t="shared" si="445"/>
        <v>65.857671307079002</v>
      </c>
      <c r="CR447" s="283">
        <f t="shared" si="446"/>
        <v>25.157811537290549</v>
      </c>
      <c r="CS447" s="283">
        <f t="shared" si="447"/>
        <v>2.2418797560769552</v>
      </c>
      <c r="CT447" s="283">
        <f t="shared" si="448"/>
        <v>254.55112206718172</v>
      </c>
      <c r="CU447" s="283">
        <f t="shared" si="416"/>
        <v>-10.974408996391674</v>
      </c>
      <c r="CV447" s="283">
        <f t="shared" si="449"/>
        <v>40.402559100360833</v>
      </c>
      <c r="CW447" s="283">
        <f t="shared" si="450"/>
        <v>12.341856386286992</v>
      </c>
      <c r="CX447" s="283">
        <f t="shared" si="451"/>
        <v>0.94174049264925785</v>
      </c>
      <c r="CZ447" s="283">
        <f t="shared" si="417"/>
        <v>13824</v>
      </c>
      <c r="DA447" s="283">
        <f t="shared" si="418"/>
        <v>1.0818604017274998E+22</v>
      </c>
      <c r="DB447" s="283">
        <f t="shared" si="419"/>
        <v>1.1710402408851939E+22</v>
      </c>
      <c r="DC447" s="286">
        <f t="shared" si="452"/>
        <v>7.8259577671260109E+17</v>
      </c>
      <c r="DD447" s="286">
        <f t="shared" si="420"/>
        <v>8.4710665573292378E+17</v>
      </c>
      <c r="DE447" s="282">
        <f t="shared" si="453"/>
        <v>4.7666483258888568E-5</v>
      </c>
      <c r="DF447" s="282">
        <f t="shared" si="421"/>
        <v>4.6990482351221325E-5</v>
      </c>
      <c r="DG447" s="283">
        <f t="shared" si="454"/>
        <v>44.590824190763755</v>
      </c>
      <c r="DH447" s="283">
        <f t="shared" si="455"/>
        <v>6.6934289104093333E-5</v>
      </c>
      <c r="DL447" s="258">
        <v>26.777751922607422</v>
      </c>
      <c r="DM447" s="258">
        <v>16.784923553466797</v>
      </c>
      <c r="DN447" s="258">
        <v>9984</v>
      </c>
      <c r="DO447" s="258">
        <v>2.1081491389766437E+22</v>
      </c>
      <c r="DP447" s="258">
        <v>1.0144711115042651E+22</v>
      </c>
    </row>
    <row r="448" spans="3:120" x14ac:dyDescent="0.25">
      <c r="C448" s="50">
        <f t="shared" si="422"/>
        <v>416</v>
      </c>
      <c r="D448" s="51">
        <v>5.5859209319641634</v>
      </c>
      <c r="E448" s="260">
        <f t="shared" si="423"/>
        <v>14.941895680451573</v>
      </c>
      <c r="F448" s="265">
        <f t="shared" si="424"/>
        <v>10.33317964838718</v>
      </c>
      <c r="G448" s="265">
        <f t="shared" si="425"/>
        <v>-7.5728708835419911E-3</v>
      </c>
      <c r="H448" s="50">
        <v>13.226764678955078</v>
      </c>
      <c r="I448" s="216">
        <v>92.978309631347656</v>
      </c>
      <c r="J448" s="50">
        <v>13760</v>
      </c>
      <c r="K448" s="46">
        <v>6</v>
      </c>
      <c r="L448" s="46">
        <v>1.0877403911225126E+22</v>
      </c>
      <c r="M448" s="46">
        <v>1.1633731958897361E+22</v>
      </c>
      <c r="N448" s="46">
        <v>215</v>
      </c>
      <c r="O448" s="46">
        <v>64</v>
      </c>
      <c r="P448" s="46">
        <v>0.24110358298235976</v>
      </c>
      <c r="Q448" s="46">
        <v>0.44515656473173409</v>
      </c>
      <c r="R448" s="46">
        <v>0.51505103452635803</v>
      </c>
      <c r="S448" s="51"/>
      <c r="T448" s="315">
        <f t="shared" si="426"/>
        <v>61.559349215815402</v>
      </c>
      <c r="U448" s="315">
        <f t="shared" si="456"/>
        <v>-0.34461875108991791</v>
      </c>
      <c r="V448" s="350">
        <f t="shared" si="427"/>
        <v>2.9203437861235436E-6</v>
      </c>
      <c r="W448" s="350">
        <f t="shared" si="405"/>
        <v>5.3919157549870892E-6</v>
      </c>
      <c r="X448" s="350">
        <f t="shared" si="428"/>
        <v>6.1319787457254272E-6</v>
      </c>
      <c r="Y448" s="360">
        <f t="shared" si="429"/>
        <v>61.044298181289044</v>
      </c>
      <c r="Z448" s="350">
        <f t="shared" si="430"/>
        <v>2.9686948847037812E-6</v>
      </c>
      <c r="AA448" s="350">
        <f t="shared" si="431"/>
        <v>5.3654463019922199E-6</v>
      </c>
      <c r="AB448" s="350">
        <f t="shared" si="432"/>
        <v>2.9686948847037812E-6</v>
      </c>
      <c r="AC448" s="350">
        <f t="shared" si="433"/>
        <v>5.3654463019922199E-6</v>
      </c>
      <c r="AD448" s="354">
        <f t="shared" si="406"/>
        <v>61.044298181289044</v>
      </c>
      <c r="AE448" s="354" t="str">
        <f t="shared" si="458"/>
        <v/>
      </c>
      <c r="AF448" s="354" t="str">
        <f t="shared" si="458"/>
        <v/>
      </c>
      <c r="AG448" s="354">
        <f t="shared" si="458"/>
        <v>61.044298181289044</v>
      </c>
      <c r="AH448" s="354" t="str">
        <f t="shared" si="458"/>
        <v/>
      </c>
      <c r="AI448" s="348">
        <f t="shared" si="457"/>
        <v>-0.3423430912288481</v>
      </c>
      <c r="AJ448" s="355">
        <f t="shared" si="434"/>
        <v>6.1319787457254272E-6</v>
      </c>
      <c r="AK448" s="359">
        <f t="shared" si="435"/>
        <v>405.86044507995598</v>
      </c>
      <c r="AL448" s="355">
        <f t="shared" si="436"/>
        <v>-1.013955492004402</v>
      </c>
      <c r="AM448" s="335">
        <f t="shared" si="437"/>
        <v>-25.379626231029391</v>
      </c>
      <c r="AN448" s="351">
        <f t="shared" si="407"/>
        <v>-4.1638226875693585</v>
      </c>
      <c r="AQ448" s="266">
        <f t="shared" si="408"/>
        <v>22.429072539218783</v>
      </c>
      <c r="AR448" s="283">
        <f t="shared" si="409"/>
        <v>3.3318750719088825</v>
      </c>
      <c r="BL448" s="258">
        <v>1.0411374568939209</v>
      </c>
      <c r="BM448" s="260">
        <v>16.846611022949219</v>
      </c>
      <c r="BN448">
        <v>0.59637230634689331</v>
      </c>
      <c r="BO448" s="258">
        <v>1.0968508720397949</v>
      </c>
      <c r="BP448" s="258">
        <v>96.077346801757813</v>
      </c>
      <c r="BQ448" s="260">
        <v>25.674234390258789</v>
      </c>
      <c r="BR448" s="258">
        <v>16.479362487792969</v>
      </c>
      <c r="BT448" s="258">
        <v>22.493507385253906</v>
      </c>
      <c r="BU448" s="258">
        <v>43.640804290771484</v>
      </c>
      <c r="BV448" s="258">
        <v>2.9995574951171875</v>
      </c>
      <c r="BW448" s="258">
        <v>153.60748291015625</v>
      </c>
      <c r="BX448" s="258">
        <v>29.443809509277344</v>
      </c>
      <c r="BY448" s="258">
        <v>37.333740234375</v>
      </c>
      <c r="BZ448" s="258">
        <v>3.5400931835174561</v>
      </c>
      <c r="CA448" s="258">
        <v>324.40679931640625</v>
      </c>
      <c r="CC448" s="283">
        <f t="shared" si="410"/>
        <v>13.226764678955078</v>
      </c>
      <c r="CD448" s="283">
        <f t="shared" si="411"/>
        <v>92.978309631347656</v>
      </c>
      <c r="CF448" s="283">
        <f t="shared" si="438"/>
        <v>22.429072539218783</v>
      </c>
      <c r="CG448" s="272">
        <f t="shared" si="412"/>
        <v>21.835489694595204</v>
      </c>
      <c r="CH448" s="283">
        <f t="shared" si="439"/>
        <v>12.353058119708667</v>
      </c>
      <c r="CI448" s="272">
        <f t="shared" si="413"/>
        <v>96.834044741420911</v>
      </c>
      <c r="CJ448" s="283">
        <f t="shared" si="440"/>
        <v>0.18252787414621996</v>
      </c>
      <c r="CK448" s="283">
        <f t="shared" si="441"/>
        <v>12.147848940197481</v>
      </c>
      <c r="CL448" s="283">
        <f t="shared" si="442"/>
        <v>2.2422780904792283</v>
      </c>
      <c r="CM448" s="283">
        <f t="shared" si="443"/>
        <v>17.94438552260608</v>
      </c>
      <c r="CN448" s="283">
        <f t="shared" si="444"/>
        <v>2.2422780904792283</v>
      </c>
      <c r="CO448" s="283">
        <f t="shared" si="414"/>
        <v>243.49956149713466</v>
      </c>
      <c r="CP448" s="268">
        <f t="shared" si="415"/>
        <v>416</v>
      </c>
      <c r="CQ448" s="283">
        <f t="shared" si="445"/>
        <v>65.949956149713472</v>
      </c>
      <c r="CR448" s="283">
        <f t="shared" si="446"/>
        <v>25.145859779487854</v>
      </c>
      <c r="CS448" s="283">
        <f t="shared" si="447"/>
        <v>2.2463579933624009</v>
      </c>
      <c r="CT448" s="283">
        <f t="shared" si="448"/>
        <v>254.97419350557544</v>
      </c>
      <c r="CU448" s="283">
        <f t="shared" si="416"/>
        <v>-11.474632008440722</v>
      </c>
      <c r="CV448" s="283">
        <f t="shared" si="449"/>
        <v>40.452536799155929</v>
      </c>
      <c r="CW448" s="283">
        <f t="shared" si="450"/>
        <v>12.317163626699781</v>
      </c>
      <c r="CX448" s="283">
        <f t="shared" si="451"/>
        <v>0.94102343329172478</v>
      </c>
      <c r="CZ448" s="283">
        <f t="shared" si="417"/>
        <v>13760</v>
      </c>
      <c r="DA448" s="283">
        <f t="shared" si="418"/>
        <v>1.0877403911225126E+22</v>
      </c>
      <c r="DB448" s="283">
        <f t="shared" si="419"/>
        <v>1.1633731958897361E+22</v>
      </c>
      <c r="DC448" s="286">
        <f t="shared" si="452"/>
        <v>7.9050900517624461E+17</v>
      </c>
      <c r="DD448" s="286">
        <f t="shared" si="420"/>
        <v>8.454747063152151E+17</v>
      </c>
      <c r="DE448" s="282">
        <f t="shared" si="453"/>
        <v>4.808979193426901E-5</v>
      </c>
      <c r="DF448" s="282">
        <f t="shared" si="421"/>
        <v>4.6903183172450984E-5</v>
      </c>
      <c r="DG448" s="283">
        <f t="shared" si="454"/>
        <v>44.284324572363104</v>
      </c>
      <c r="DH448" s="283">
        <f t="shared" si="455"/>
        <v>6.717541722974093E-5</v>
      </c>
      <c r="DL448" s="258">
        <v>26.797283172607422</v>
      </c>
      <c r="DM448" s="258">
        <v>16.072835922241211</v>
      </c>
      <c r="DN448" s="258">
        <v>8704</v>
      </c>
      <c r="DO448" s="258">
        <v>1.8406672684584148E+22</v>
      </c>
      <c r="DP448" s="258">
        <v>8.8199840925191818E+21</v>
      </c>
    </row>
    <row r="449" spans="3:120" x14ac:dyDescent="0.25">
      <c r="C449" s="50">
        <f t="shared" si="422"/>
        <v>417</v>
      </c>
      <c r="D449" s="51">
        <v>3.5210979381026419</v>
      </c>
      <c r="E449" s="260">
        <f t="shared" si="423"/>
        <v>10.93356209973374</v>
      </c>
      <c r="F449" s="265">
        <f t="shared" si="424"/>
        <v>10.325800909992934</v>
      </c>
      <c r="G449" s="265">
        <f t="shared" si="425"/>
        <v>-7.1834860568874758E-3</v>
      </c>
      <c r="H449" s="50">
        <v>13.184283256530762</v>
      </c>
      <c r="I449" s="216">
        <v>103.15098571777344</v>
      </c>
      <c r="J449" s="50">
        <v>13504</v>
      </c>
      <c r="K449" s="46">
        <v>6</v>
      </c>
      <c r="L449" s="46">
        <v>1.0417957681046187E+22</v>
      </c>
      <c r="M449" s="46">
        <v>1.1585308516820785E+22</v>
      </c>
      <c r="N449" s="46">
        <v>211</v>
      </c>
      <c r="O449" s="46">
        <v>64</v>
      </c>
      <c r="P449" s="46">
        <v>0.22724775682109505</v>
      </c>
      <c r="Q449" s="46">
        <v>0.43990722089971313</v>
      </c>
      <c r="R449" s="46">
        <v>0.50527395161603705</v>
      </c>
      <c r="S449" s="51"/>
      <c r="T449" s="315">
        <f t="shared" si="426"/>
        <v>62.679978388574959</v>
      </c>
      <c r="U449" s="315">
        <f t="shared" si="456"/>
        <v>1.120629172759557</v>
      </c>
      <c r="V449" s="350">
        <f t="shared" si="427"/>
        <v>2.8046968407026934E-6</v>
      </c>
      <c r="W449" s="350">
        <f t="shared" si="405"/>
        <v>5.4293446497298717E-6</v>
      </c>
      <c r="X449" s="350">
        <f t="shared" si="428"/>
        <v>6.1109825473321436E-6</v>
      </c>
      <c r="Y449" s="360">
        <f t="shared" si="429"/>
        <v>62.174704436958919</v>
      </c>
      <c r="Z449" s="350">
        <f t="shared" si="430"/>
        <v>2.8524668905915904E-6</v>
      </c>
      <c r="AA449" s="350">
        <f t="shared" si="431"/>
        <v>5.4044000899153268E-6</v>
      </c>
      <c r="AB449" s="350">
        <f t="shared" si="432"/>
        <v>2.8524668905915904E-6</v>
      </c>
      <c r="AC449" s="350">
        <f t="shared" si="433"/>
        <v>5.4044000899153268E-6</v>
      </c>
      <c r="AD449" s="354">
        <f t="shared" si="406"/>
        <v>62.174704436958933</v>
      </c>
      <c r="AE449" s="354" t="str">
        <f t="shared" si="458"/>
        <v/>
      </c>
      <c r="AF449" s="354" t="str">
        <f t="shared" si="458"/>
        <v/>
      </c>
      <c r="AG449" s="354">
        <f t="shared" si="458"/>
        <v>62.174704436958933</v>
      </c>
      <c r="AH449" s="354" t="str">
        <f t="shared" si="458"/>
        <v/>
      </c>
      <c r="AI449" s="348">
        <f t="shared" si="457"/>
        <v>1.1304062556698895</v>
      </c>
      <c r="AJ449" s="355">
        <f t="shared" si="434"/>
        <v>6.1109825473321436E-6</v>
      </c>
      <c r="AK449" s="359">
        <f t="shared" si="435"/>
        <v>444.25739446680905</v>
      </c>
      <c r="AL449" s="355">
        <f t="shared" si="436"/>
        <v>2.7257394466809046</v>
      </c>
      <c r="AM449" s="335">
        <f t="shared" si="437"/>
        <v>-25.40941818029517</v>
      </c>
      <c r="AN449" s="351">
        <f t="shared" si="407"/>
        <v>-4.1936146368351377</v>
      </c>
      <c r="AQ449" s="266">
        <f t="shared" si="408"/>
        <v>22.401130500268927</v>
      </c>
      <c r="AR449" s="283">
        <f t="shared" si="409"/>
        <v>13.167030090148074</v>
      </c>
      <c r="BL449" s="258">
        <v>0.28310304880142212</v>
      </c>
      <c r="BM449" s="260">
        <v>11.917091369628906</v>
      </c>
      <c r="BN449">
        <v>2.882343053817749</v>
      </c>
      <c r="BO449" s="258">
        <v>1.2209714651107788</v>
      </c>
      <c r="BP449" s="258">
        <v>91.352737426757813</v>
      </c>
      <c r="BQ449" s="260">
        <v>24.964376449584961</v>
      </c>
      <c r="BR449" s="258">
        <v>6.4630508422851563</v>
      </c>
      <c r="BT449" s="258">
        <v>22.431982040405273</v>
      </c>
      <c r="BU449" s="258">
        <v>43.335620880126953</v>
      </c>
      <c r="BV449" s="258">
        <v>2.9653773307800293</v>
      </c>
      <c r="BW449" s="258">
        <v>149.64013671875</v>
      </c>
      <c r="BX449" s="258">
        <v>29.425252914428711</v>
      </c>
      <c r="BY449" s="258">
        <v>37.130287170410156</v>
      </c>
      <c r="BZ449" s="258">
        <v>3.533012866973877</v>
      </c>
      <c r="CA449" s="258">
        <v>329.49313354492187</v>
      </c>
      <c r="CC449" s="283">
        <f t="shared" si="410"/>
        <v>13.184283256530762</v>
      </c>
      <c r="CD449" s="283">
        <f t="shared" si="411"/>
        <v>103.15098571777344</v>
      </c>
      <c r="CF449" s="283">
        <f t="shared" si="438"/>
        <v>22.401130500268927</v>
      </c>
      <c r="CG449" s="272">
        <f t="shared" si="412"/>
        <v>21.818612605121444</v>
      </c>
      <c r="CH449" s="283">
        <f t="shared" si="439"/>
        <v>12.329078854462621</v>
      </c>
      <c r="CI449" s="272">
        <f t="shared" si="413"/>
        <v>97.030222753337938</v>
      </c>
      <c r="CJ449" s="283">
        <f t="shared" si="440"/>
        <v>0.1828976609868406</v>
      </c>
      <c r="CK449" s="283">
        <f t="shared" si="441"/>
        <v>12.12343963453108</v>
      </c>
      <c r="CL449" s="283">
        <f t="shared" si="442"/>
        <v>2.2424087110601021</v>
      </c>
      <c r="CM449" s="283">
        <f t="shared" si="443"/>
        <v>17.919976216939681</v>
      </c>
      <c r="CN449" s="283">
        <f t="shared" si="444"/>
        <v>2.2424087110601021</v>
      </c>
      <c r="CO449" s="283">
        <f t="shared" si="414"/>
        <v>243.42671324424248</v>
      </c>
      <c r="CP449" s="268">
        <f t="shared" si="415"/>
        <v>417</v>
      </c>
      <c r="CQ449" s="283">
        <f t="shared" si="445"/>
        <v>66.042671324424248</v>
      </c>
      <c r="CR449" s="283">
        <f t="shared" si="446"/>
        <v>25.13422635164266</v>
      </c>
      <c r="CS449" s="283">
        <f t="shared" si="447"/>
        <v>2.2507270151519663</v>
      </c>
      <c r="CT449" s="283">
        <f t="shared" si="448"/>
        <v>255.39890414361525</v>
      </c>
      <c r="CU449" s="283">
        <f t="shared" si="416"/>
        <v>-11.972190899372777</v>
      </c>
      <c r="CV449" s="283">
        <f t="shared" si="449"/>
        <v>40.502780910062725</v>
      </c>
      <c r="CW449" s="283">
        <f t="shared" si="450"/>
        <v>12.293165033914564</v>
      </c>
      <c r="CX449" s="283">
        <f t="shared" si="451"/>
        <v>0.94036102029895385</v>
      </c>
      <c r="CZ449" s="283">
        <f t="shared" si="417"/>
        <v>13504</v>
      </c>
      <c r="DA449" s="283">
        <f t="shared" si="418"/>
        <v>1.0417957681046187E+22</v>
      </c>
      <c r="DB449" s="283">
        <f t="shared" si="419"/>
        <v>1.1585308516820785E+22</v>
      </c>
      <c r="DC449" s="286">
        <f t="shared" si="452"/>
        <v>7.7147198467462874E+17</v>
      </c>
      <c r="DD449" s="286">
        <f t="shared" si="420"/>
        <v>8.5791680367452493E+17</v>
      </c>
      <c r="DE449" s="282">
        <f t="shared" si="453"/>
        <v>4.7071429331855417E-5</v>
      </c>
      <c r="DF449" s="282">
        <f t="shared" si="421"/>
        <v>4.7568758263113651E-5</v>
      </c>
      <c r="DG449" s="283">
        <f t="shared" si="454"/>
        <v>45.301083368804854</v>
      </c>
      <c r="DH449" s="283">
        <f t="shared" si="455"/>
        <v>6.6921642403921933E-5</v>
      </c>
      <c r="DL449" s="258">
        <v>26.794353485107422</v>
      </c>
      <c r="DM449" s="258">
        <v>16.581470489501953</v>
      </c>
      <c r="DN449" s="258">
        <v>8704</v>
      </c>
      <c r="DO449" s="258">
        <v>1.8394566824065004E+22</v>
      </c>
      <c r="DP449" s="258">
        <v>8.8407369962662857E+21</v>
      </c>
    </row>
    <row r="450" spans="3:120" x14ac:dyDescent="0.25">
      <c r="C450" s="50">
        <f t="shared" si="422"/>
        <v>418</v>
      </c>
      <c r="D450" s="51">
        <v>3.8712076884581079</v>
      </c>
      <c r="E450" s="260">
        <f t="shared" si="423"/>
        <v>11.756929432742984</v>
      </c>
      <c r="F450" s="265">
        <f t="shared" si="424"/>
        <v>10.318814908795222</v>
      </c>
      <c r="G450" s="265">
        <f t="shared" si="425"/>
        <v>-6.7874037390687402E-3</v>
      </c>
      <c r="H450" s="50">
        <v>13.186724662780762</v>
      </c>
      <c r="I450" s="216">
        <v>99.183639526367188</v>
      </c>
      <c r="J450" s="50">
        <v>12160</v>
      </c>
      <c r="K450" s="46">
        <v>6</v>
      </c>
      <c r="L450" s="46">
        <v>9.4627476391308737E+21</v>
      </c>
      <c r="M450" s="46">
        <v>1.0362040134838713E+22</v>
      </c>
      <c r="N450" s="46">
        <v>190</v>
      </c>
      <c r="O450" s="46">
        <v>64</v>
      </c>
      <c r="P450" s="46">
        <v>0.20753219801013245</v>
      </c>
      <c r="Q450" s="46">
        <v>0.39412805957394859</v>
      </c>
      <c r="R450" s="46">
        <v>0.43624012535336754</v>
      </c>
      <c r="S450" s="51"/>
      <c r="T450" s="315">
        <f t="shared" si="426"/>
        <v>62.230489010548204</v>
      </c>
      <c r="U450" s="315">
        <f t="shared" si="456"/>
        <v>-0.44948937802675459</v>
      </c>
      <c r="V450" s="350">
        <f t="shared" si="427"/>
        <v>2.8444654332529117E-6</v>
      </c>
      <c r="W450" s="350">
        <f t="shared" si="405"/>
        <v>5.4019745007394271E-6</v>
      </c>
      <c r="X450" s="350">
        <f t="shared" si="428"/>
        <v>6.1051054133085735E-6</v>
      </c>
      <c r="Y450" s="360">
        <f t="shared" si="429"/>
        <v>61.79424888519484</v>
      </c>
      <c r="Z450" s="350">
        <f t="shared" si="430"/>
        <v>2.8855122856305556E-6</v>
      </c>
      <c r="AA450" s="350">
        <f t="shared" si="431"/>
        <v>5.3801608672125013E-6</v>
      </c>
      <c r="AB450" s="350">
        <f t="shared" si="432"/>
        <v>2.8855122856305556E-6</v>
      </c>
      <c r="AC450" s="350">
        <f t="shared" si="433"/>
        <v>5.3801608672125013E-6</v>
      </c>
      <c r="AD450" s="354">
        <f t="shared" si="406"/>
        <v>61.794248885194826</v>
      </c>
      <c r="AE450" s="354" t="str">
        <f t="shared" si="458"/>
        <v/>
      </c>
      <c r="AF450" s="354" t="str">
        <f t="shared" si="458"/>
        <v/>
      </c>
      <c r="AG450" s="354">
        <f t="shared" si="458"/>
        <v>61.794248885194826</v>
      </c>
      <c r="AH450" s="354" t="str">
        <f t="shared" si="458"/>
        <v/>
      </c>
      <c r="AI450" s="348">
        <f t="shared" si="457"/>
        <v>-0.38045555176410772</v>
      </c>
      <c r="AJ450" s="355">
        <f t="shared" si="434"/>
        <v>6.1051054133085735E-6</v>
      </c>
      <c r="AK450" s="359">
        <f t="shared" si="435"/>
        <v>431.33431261746387</v>
      </c>
      <c r="AL450" s="355">
        <f t="shared" si="436"/>
        <v>1.3334312617463866</v>
      </c>
      <c r="AM450" s="335">
        <f t="shared" si="437"/>
        <v>-25.417775707126964</v>
      </c>
      <c r="AN450" s="351">
        <f t="shared" si="407"/>
        <v>-4.2019721636669303</v>
      </c>
      <c r="AQ450" s="266">
        <f t="shared" si="408"/>
        <v>22.402738765328397</v>
      </c>
      <c r="AR450" s="283">
        <f t="shared" si="409"/>
        <v>8.8621628305552633</v>
      </c>
      <c r="BL450" s="258">
        <v>0.5125994086265564</v>
      </c>
      <c r="BM450" s="260">
        <v>4.9042105674743652</v>
      </c>
      <c r="BN450">
        <v>1.3842692375183105</v>
      </c>
      <c r="BO450" s="258">
        <v>0.21868717670440674</v>
      </c>
      <c r="BP450" s="258">
        <v>86.6455078125</v>
      </c>
      <c r="BQ450" s="260">
        <v>23.299314498901367</v>
      </c>
      <c r="BR450" s="258">
        <v>7.3958210945129395</v>
      </c>
      <c r="BT450" s="258">
        <v>22.369482040405273</v>
      </c>
      <c r="BU450" s="258">
        <v>44.251163482666016</v>
      </c>
      <c r="BV450" s="258">
        <v>3.0237278938293457</v>
      </c>
      <c r="BW450" s="258">
        <v>151.16604614257812</v>
      </c>
      <c r="BX450" s="258">
        <v>29.288532257080078</v>
      </c>
      <c r="BY450" s="258">
        <v>37.944099426269531</v>
      </c>
      <c r="BZ450" s="258">
        <v>3.5400931835174561</v>
      </c>
      <c r="CA450" s="258">
        <v>323.28781127929687</v>
      </c>
      <c r="CC450" s="283">
        <f t="shared" si="410"/>
        <v>13.186724662780762</v>
      </c>
      <c r="CD450" s="283">
        <f t="shared" si="411"/>
        <v>99.183639526367188</v>
      </c>
      <c r="CF450" s="283">
        <f t="shared" si="438"/>
        <v>22.402738765328397</v>
      </c>
      <c r="CG450" s="272">
        <f t="shared" si="412"/>
        <v>21.802199934395837</v>
      </c>
      <c r="CH450" s="283">
        <f t="shared" si="439"/>
        <v>12.305804088224122</v>
      </c>
      <c r="CI450" s="272">
        <f t="shared" si="413"/>
        <v>97.225704583937329</v>
      </c>
      <c r="CJ450" s="283">
        <f t="shared" si="440"/>
        <v>0.18326613555659338</v>
      </c>
      <c r="CK450" s="283">
        <f t="shared" si="441"/>
        <v>12.099727540659435</v>
      </c>
      <c r="CL450" s="283">
        <f t="shared" si="442"/>
        <v>2.2426340984567879</v>
      </c>
      <c r="CM450" s="283">
        <f t="shared" si="443"/>
        <v>17.896264123068036</v>
      </c>
      <c r="CN450" s="283">
        <f t="shared" si="444"/>
        <v>2.2426340984567879</v>
      </c>
      <c r="CO450" s="283">
        <f t="shared" si="414"/>
        <v>243.35851250588962</v>
      </c>
      <c r="CP450" s="268">
        <f t="shared" si="415"/>
        <v>418</v>
      </c>
      <c r="CQ450" s="283">
        <f t="shared" si="445"/>
        <v>66.135851250588956</v>
      </c>
      <c r="CR450" s="283">
        <f t="shared" si="446"/>
        <v>25.12291642691995</v>
      </c>
      <c r="CS450" s="283">
        <f t="shared" si="447"/>
        <v>2.2549839612863893</v>
      </c>
      <c r="CT450" s="283">
        <f t="shared" si="448"/>
        <v>255.82540680691767</v>
      </c>
      <c r="CU450" s="283">
        <f t="shared" si="416"/>
        <v>-12.466894301028105</v>
      </c>
      <c r="CV450" s="283">
        <f t="shared" si="449"/>
        <v>40.553310569897192</v>
      </c>
      <c r="CW450" s="283">
        <f t="shared" si="450"/>
        <v>12.269868613231653</v>
      </c>
      <c r="CX450" s="283">
        <f t="shared" si="451"/>
        <v>0.93975447420389024</v>
      </c>
      <c r="CZ450" s="283">
        <f t="shared" si="417"/>
        <v>12160</v>
      </c>
      <c r="DA450" s="283">
        <f t="shared" si="418"/>
        <v>9.4627476391308737E+21</v>
      </c>
      <c r="DB450" s="283">
        <f t="shared" si="419"/>
        <v>1.0362040134838713E+22</v>
      </c>
      <c r="DC450" s="286">
        <f t="shared" si="452"/>
        <v>7.7818648348115738E+17</v>
      </c>
      <c r="DD450" s="286">
        <f t="shared" si="420"/>
        <v>8.5214145845713101E+17</v>
      </c>
      <c r="DE450" s="282">
        <f t="shared" si="453"/>
        <v>4.7430613400493632E-5</v>
      </c>
      <c r="DF450" s="282">
        <f t="shared" si="421"/>
        <v>4.7259813090473696E-5</v>
      </c>
      <c r="DG450" s="283">
        <f t="shared" si="454"/>
        <v>44.896651365371071</v>
      </c>
      <c r="DH450" s="283">
        <f t="shared" si="455"/>
        <v>6.6956351609788256E-5</v>
      </c>
      <c r="DL450" s="258">
        <v>26.672281265258789</v>
      </c>
      <c r="DM450" s="258">
        <v>16.378017425537109</v>
      </c>
      <c r="DN450" s="258">
        <v>9984</v>
      </c>
      <c r="DO450" s="258">
        <v>2.1008856226651573E+22</v>
      </c>
      <c r="DP450" s="258">
        <v>1.0084758281995462E+22</v>
      </c>
    </row>
    <row r="451" spans="3:120" x14ac:dyDescent="0.25">
      <c r="C451" s="50">
        <f t="shared" si="422"/>
        <v>419</v>
      </c>
      <c r="D451" s="51">
        <v>4.5054398082147165</v>
      </c>
      <c r="E451" s="260">
        <f t="shared" si="423"/>
        <v>13.074743839521163</v>
      </c>
      <c r="F451" s="265">
        <f t="shared" si="424"/>
        <v>10.312228320167147</v>
      </c>
      <c r="G451" s="265">
        <f t="shared" si="425"/>
        <v>-6.3846685391833113E-3</v>
      </c>
      <c r="H451" s="50">
        <v>13.089554786682129</v>
      </c>
      <c r="I451" s="216">
        <v>102.43890380859375</v>
      </c>
      <c r="J451" s="50">
        <v>13632</v>
      </c>
      <c r="K451" s="46">
        <v>6</v>
      </c>
      <c r="L451" s="46">
        <v>1.045542820170068E+22</v>
      </c>
      <c r="M451" s="46">
        <v>1.1597990846888459E+22</v>
      </c>
      <c r="N451" s="46">
        <v>213</v>
      </c>
      <c r="O451" s="46">
        <v>64</v>
      </c>
      <c r="P451" s="46">
        <v>0.2282854178111457</v>
      </c>
      <c r="Q451" s="46">
        <v>0.44057864859915769</v>
      </c>
      <c r="R451" s="46">
        <v>0.51029738176440509</v>
      </c>
      <c r="S451" s="51"/>
      <c r="T451" s="315">
        <f t="shared" si="426"/>
        <v>62.609109548018907</v>
      </c>
      <c r="U451" s="315">
        <f t="shared" si="456"/>
        <v>0.37862053747070235</v>
      </c>
      <c r="V451" s="350">
        <f t="shared" si="427"/>
        <v>2.7910482420181154E-6</v>
      </c>
      <c r="W451" s="350">
        <f t="shared" si="405"/>
        <v>5.3865738531782769E-6</v>
      </c>
      <c r="X451" s="350">
        <f t="shared" si="428"/>
        <v>6.0667230170015414E-6</v>
      </c>
      <c r="Y451" s="360">
        <f t="shared" si="429"/>
        <v>62.098812166254504</v>
      </c>
      <c r="Z451" s="350">
        <f t="shared" si="430"/>
        <v>2.8389117277025231E-6</v>
      </c>
      <c r="AA451" s="350">
        <f t="shared" si="431"/>
        <v>5.3615024356358692E-6</v>
      </c>
      <c r="AB451" s="350">
        <f t="shared" si="432"/>
        <v>2.8389117277025231E-6</v>
      </c>
      <c r="AC451" s="350">
        <f t="shared" si="433"/>
        <v>5.3615024356358692E-6</v>
      </c>
      <c r="AD451" s="354">
        <f t="shared" si="406"/>
        <v>62.098812166254497</v>
      </c>
      <c r="AE451" s="354" t="str">
        <f t="shared" si="458"/>
        <v/>
      </c>
      <c r="AF451" s="354" t="str">
        <f t="shared" si="458"/>
        <v/>
      </c>
      <c r="AG451" s="354">
        <f t="shared" si="458"/>
        <v>62.098812166254497</v>
      </c>
      <c r="AH451" s="354" t="str">
        <f t="shared" si="458"/>
        <v/>
      </c>
      <c r="AI451" s="348">
        <f t="shared" si="457"/>
        <v>0.30456328105967145</v>
      </c>
      <c r="AJ451" s="355">
        <f t="shared" si="434"/>
        <v>6.0667230170015414E-6</v>
      </c>
      <c r="AK451" s="359">
        <f t="shared" si="435"/>
        <v>441.67953216069077</v>
      </c>
      <c r="AL451" s="355">
        <f t="shared" si="436"/>
        <v>2.2679532160690767</v>
      </c>
      <c r="AM451" s="335">
        <f t="shared" si="437"/>
        <v>-25.472555704285469</v>
      </c>
      <c r="AN451" s="351">
        <f t="shared" si="407"/>
        <v>-4.2567521608254353</v>
      </c>
      <c r="AQ451" s="266">
        <f t="shared" si="408"/>
        <v>22.338497504009098</v>
      </c>
      <c r="AR451" s="283">
        <f t="shared" si="409"/>
        <v>11.779906044595236</v>
      </c>
      <c r="BL451" s="258">
        <v>0.56772279739379883</v>
      </c>
      <c r="BM451" s="260">
        <v>16.368904113769531</v>
      </c>
      <c r="BN451">
        <v>2.8038716316223145</v>
      </c>
      <c r="BO451" s="258">
        <v>1.5693624019622803</v>
      </c>
      <c r="BP451" s="258">
        <v>75.249214172363281</v>
      </c>
      <c r="BQ451" s="260">
        <v>22.370031356811523</v>
      </c>
      <c r="BR451" s="258">
        <v>9.9174070358276367</v>
      </c>
      <c r="BT451" s="258">
        <v>22.290378570556641</v>
      </c>
      <c r="BU451" s="258">
        <v>44.759796142578125</v>
      </c>
      <c r="BV451" s="258">
        <v>2.9615931510925293</v>
      </c>
      <c r="BW451" s="258">
        <v>153.20057678222656</v>
      </c>
      <c r="BX451" s="258">
        <v>29.210407257080078</v>
      </c>
      <c r="BY451" s="258">
        <v>36.418197631835938</v>
      </c>
      <c r="BZ451" s="258">
        <v>3.5498588085174561</v>
      </c>
      <c r="CA451" s="258">
        <v>333.86740112304687</v>
      </c>
      <c r="CC451" s="283">
        <f t="shared" si="410"/>
        <v>13.089554786682129</v>
      </c>
      <c r="CD451" s="283">
        <f t="shared" si="411"/>
        <v>102.43890380859375</v>
      </c>
      <c r="CF451" s="283">
        <f t="shared" si="438"/>
        <v>22.338497504009098</v>
      </c>
      <c r="CG451" s="272">
        <f t="shared" si="412"/>
        <v>21.786260071980408</v>
      </c>
      <c r="CH451" s="283">
        <f t="shared" si="439"/>
        <v>12.283241868589046</v>
      </c>
      <c r="CI451" s="272">
        <f t="shared" si="413"/>
        <v>97.420496065023201</v>
      </c>
      <c r="CJ451" s="283">
        <f t="shared" si="440"/>
        <v>0.18363330884817014</v>
      </c>
      <c r="CK451" s="283">
        <f t="shared" si="441"/>
        <v>12.07672041475484</v>
      </c>
      <c r="CL451" s="283">
        <f t="shared" si="442"/>
        <v>2.242956715164746</v>
      </c>
      <c r="CM451" s="283">
        <f t="shared" si="443"/>
        <v>17.873256997163438</v>
      </c>
      <c r="CN451" s="283">
        <f t="shared" si="444"/>
        <v>2.242956715164746</v>
      </c>
      <c r="CO451" s="283">
        <f t="shared" si="414"/>
        <v>243.29530338921427</v>
      </c>
      <c r="CP451" s="268">
        <f t="shared" si="415"/>
        <v>419</v>
      </c>
      <c r="CQ451" s="283">
        <f t="shared" si="445"/>
        <v>66.229530338921421</v>
      </c>
      <c r="CR451" s="283">
        <f t="shared" si="446"/>
        <v>25.111935152299335</v>
      </c>
      <c r="CS451" s="283">
        <f t="shared" si="447"/>
        <v>2.2591259820942855</v>
      </c>
      <c r="CT451" s="283">
        <f t="shared" si="448"/>
        <v>256.25385375843337</v>
      </c>
      <c r="CU451" s="283">
        <f t="shared" si="416"/>
        <v>-12.958550369219154</v>
      </c>
      <c r="CV451" s="283">
        <f t="shared" si="449"/>
        <v>40.604144963078085</v>
      </c>
      <c r="CW451" s="283">
        <f t="shared" si="450"/>
        <v>12.247282340972536</v>
      </c>
      <c r="CX451" s="283">
        <f t="shared" si="451"/>
        <v>0.93920501636289921</v>
      </c>
      <c r="CZ451" s="283">
        <f t="shared" si="417"/>
        <v>13632</v>
      </c>
      <c r="DA451" s="283">
        <f t="shared" si="418"/>
        <v>1.045542820170068E+22</v>
      </c>
      <c r="DB451" s="283">
        <f t="shared" si="419"/>
        <v>1.1597990846888459E+22</v>
      </c>
      <c r="DC451" s="286">
        <f t="shared" si="452"/>
        <v>7.6697683404494426E+17</v>
      </c>
      <c r="DD451" s="286">
        <f t="shared" si="420"/>
        <v>8.5079158207808538E+17</v>
      </c>
      <c r="DE451" s="282">
        <f t="shared" si="453"/>
        <v>4.6830966634812149E-5</v>
      </c>
      <c r="DF451" s="282">
        <f t="shared" si="421"/>
        <v>4.7187603070939128E-5</v>
      </c>
      <c r="DG451" s="283">
        <f t="shared" si="454"/>
        <v>45.217336475866233</v>
      </c>
      <c r="DH451" s="283">
        <f t="shared" si="455"/>
        <v>6.6481646486315249E-5</v>
      </c>
      <c r="DL451" s="258">
        <v>26.627359390258789</v>
      </c>
      <c r="DM451" s="258">
        <v>16.174562454223633</v>
      </c>
      <c r="DN451" s="258">
        <v>8704</v>
      </c>
      <c r="DO451" s="258">
        <v>1.8308096391785405E+22</v>
      </c>
      <c r="DP451" s="258">
        <v>8.7822253370904234E+21</v>
      </c>
    </row>
    <row r="452" spans="3:120" x14ac:dyDescent="0.25">
      <c r="C452" s="50">
        <f t="shared" si="422"/>
        <v>420</v>
      </c>
      <c r="D452" s="51">
        <v>4.4662809616395167</v>
      </c>
      <c r="E452" s="260">
        <f t="shared" si="423"/>
        <v>12.998920797689177</v>
      </c>
      <c r="F452" s="265">
        <f t="shared" si="424"/>
        <v>10.306047773751105</v>
      </c>
      <c r="G452" s="265">
        <f t="shared" si="425"/>
        <v>-5.975327311598908E-3</v>
      </c>
      <c r="H452" s="50">
        <v>13.231647491455078</v>
      </c>
      <c r="I452" s="216">
        <v>93.4869384765625</v>
      </c>
      <c r="J452" s="50">
        <v>12352</v>
      </c>
      <c r="K452" s="46">
        <v>6</v>
      </c>
      <c r="L452" s="46">
        <v>9.7584765175271061E+21</v>
      </c>
      <c r="M452" s="46">
        <v>1.0456004671249211E+22</v>
      </c>
      <c r="N452" s="46">
        <v>193</v>
      </c>
      <c r="O452" s="46">
        <v>64</v>
      </c>
      <c r="P452" s="46">
        <v>0.21595556369407312</v>
      </c>
      <c r="Q452" s="46">
        <v>0.39943844228773728</v>
      </c>
      <c r="R452" s="46">
        <v>0.44792309789204998</v>
      </c>
      <c r="S452" s="51"/>
      <c r="T452" s="315">
        <f t="shared" si="426"/>
        <v>61.60221948115111</v>
      </c>
      <c r="U452" s="315">
        <f t="shared" si="456"/>
        <v>-1.0068900668677969</v>
      </c>
      <c r="V452" s="350">
        <f t="shared" si="427"/>
        <v>2.9139081888772816E-6</v>
      </c>
      <c r="W452" s="350">
        <f t="shared" si="405"/>
        <v>5.3896594652382518E-6</v>
      </c>
      <c r="X452" s="350">
        <f t="shared" si="428"/>
        <v>6.1269315390689941E-6</v>
      </c>
      <c r="Y452" s="360">
        <f t="shared" si="429"/>
        <v>61.154296383259059</v>
      </c>
      <c r="Z452" s="350">
        <f t="shared" si="430"/>
        <v>2.9559536334260351E-6</v>
      </c>
      <c r="AA452" s="350">
        <f t="shared" si="431"/>
        <v>5.3667148425711772E-6</v>
      </c>
      <c r="AB452" s="350">
        <f t="shared" si="432"/>
        <v>2.9559536334260351E-6</v>
      </c>
      <c r="AC452" s="350">
        <f t="shared" si="433"/>
        <v>5.3667148425711772E-6</v>
      </c>
      <c r="AD452" s="354">
        <f t="shared" si="406"/>
        <v>61.154296383259059</v>
      </c>
      <c r="AE452" s="354" t="str">
        <f t="shared" ref="AE452:AH471" si="459">IF($K452=AE$29,$AD452,"")</f>
        <v/>
      </c>
      <c r="AF452" s="354" t="str">
        <f t="shared" si="459"/>
        <v/>
      </c>
      <c r="AG452" s="354">
        <f t="shared" si="459"/>
        <v>61.154296383259059</v>
      </c>
      <c r="AH452" s="354" t="str">
        <f t="shared" si="459"/>
        <v/>
      </c>
      <c r="AI452" s="348">
        <f t="shared" si="457"/>
        <v>-0.94451578299543826</v>
      </c>
      <c r="AJ452" s="355">
        <f t="shared" si="434"/>
        <v>6.1269315390689941E-6</v>
      </c>
      <c r="AK452" s="359">
        <f t="shared" si="435"/>
        <v>409.59679683181753</v>
      </c>
      <c r="AL452" s="355">
        <f t="shared" si="436"/>
        <v>-1.0403203168182471</v>
      </c>
      <c r="AM452" s="335">
        <f t="shared" si="437"/>
        <v>-25.386778495212248</v>
      </c>
      <c r="AN452" s="351">
        <f t="shared" si="407"/>
        <v>-4.1709749517522123</v>
      </c>
      <c r="AQ452" s="266">
        <f t="shared" si="408"/>
        <v>22.432278443693072</v>
      </c>
      <c r="AR452" s="283">
        <f t="shared" si="409"/>
        <v>2.4904196443774254</v>
      </c>
      <c r="BL452" s="258">
        <v>0.16682882606983185</v>
      </c>
      <c r="BM452" s="260">
        <v>15.953701019287109</v>
      </c>
      <c r="BN452">
        <v>2.8280973434448242</v>
      </c>
      <c r="BO452" s="258">
        <v>1.3505301475524902</v>
      </c>
      <c r="BP452" s="258">
        <v>69.383277893066406</v>
      </c>
      <c r="BQ452" s="260">
        <v>21.283939361572266</v>
      </c>
      <c r="BR452" s="258">
        <v>5.3591523170471191</v>
      </c>
      <c r="BT452" s="258">
        <v>22.238620758056641</v>
      </c>
      <c r="BU452" s="258">
        <v>42.928714752197266</v>
      </c>
      <c r="BV452" s="258">
        <v>3.0044403076171875</v>
      </c>
      <c r="BW452" s="258">
        <v>153.81094360351562</v>
      </c>
      <c r="BX452" s="258">
        <v>29.146928787231445</v>
      </c>
      <c r="BY452" s="258">
        <v>36.825107574462891</v>
      </c>
      <c r="BZ452" s="258">
        <v>3.5625543594360352</v>
      </c>
      <c r="CA452" s="258">
        <v>335.49502563476562</v>
      </c>
      <c r="CC452" s="283">
        <f t="shared" si="410"/>
        <v>13.231647491455078</v>
      </c>
      <c r="CD452" s="283">
        <f t="shared" si="411"/>
        <v>93.4869384765625</v>
      </c>
      <c r="CF452" s="283">
        <f t="shared" si="438"/>
        <v>22.432278443693072</v>
      </c>
      <c r="CG452" s="272">
        <f t="shared" si="412"/>
        <v>21.770801364394949</v>
      </c>
      <c r="CH452" s="283">
        <f t="shared" si="439"/>
        <v>12.26140021733322</v>
      </c>
      <c r="CI452" s="272">
        <f t="shared" si="413"/>
        <v>97.614602995124784</v>
      </c>
      <c r="CJ452" s="283">
        <f t="shared" si="440"/>
        <v>0.18399919179154095</v>
      </c>
      <c r="CK452" s="283">
        <f t="shared" si="441"/>
        <v>12.054425985827455</v>
      </c>
      <c r="CL452" s="283">
        <f t="shared" si="442"/>
        <v>2.2433790232207533</v>
      </c>
      <c r="CM452" s="283">
        <f t="shared" si="443"/>
        <v>17.850962568236056</v>
      </c>
      <c r="CN452" s="283">
        <f t="shared" si="444"/>
        <v>2.2433790232207533</v>
      </c>
      <c r="CO452" s="283">
        <f t="shared" si="414"/>
        <v>243.2374297878647</v>
      </c>
      <c r="CP452" s="268">
        <f t="shared" si="415"/>
        <v>420</v>
      </c>
      <c r="CQ452" s="283">
        <f t="shared" si="445"/>
        <v>66.32374297878647</v>
      </c>
      <c r="CR452" s="283">
        <f t="shared" si="446"/>
        <v>25.101287647988372</v>
      </c>
      <c r="CS452" s="283">
        <f t="shared" si="447"/>
        <v>2.2631502404146464</v>
      </c>
      <c r="CT452" s="283">
        <f t="shared" si="448"/>
        <v>256.68439663420617</v>
      </c>
      <c r="CU452" s="283">
        <f t="shared" si="416"/>
        <v>-13.446966846341411</v>
      </c>
      <c r="CV452" s="283">
        <f t="shared" si="449"/>
        <v>40.655303315365856</v>
      </c>
      <c r="CW452" s="283">
        <f t="shared" si="450"/>
        <v>12.225414167266427</v>
      </c>
      <c r="CX452" s="283">
        <f t="shared" si="451"/>
        <v>0.93871386930227374</v>
      </c>
      <c r="CZ452" s="283">
        <f t="shared" si="417"/>
        <v>12352</v>
      </c>
      <c r="DA452" s="283">
        <f t="shared" si="418"/>
        <v>9.7584765175271061E+21</v>
      </c>
      <c r="DB452" s="283">
        <f t="shared" si="419"/>
        <v>1.0456004671249211E+22</v>
      </c>
      <c r="DC452" s="286">
        <f t="shared" si="452"/>
        <v>7.9003210148373594E+17</v>
      </c>
      <c r="DD452" s="286">
        <f t="shared" si="420"/>
        <v>8.4650296885113434E+17</v>
      </c>
      <c r="DE452" s="282">
        <f t="shared" si="453"/>
        <v>4.8064280542643274E-5</v>
      </c>
      <c r="DF452" s="282">
        <f t="shared" si="421"/>
        <v>4.6958188844791055E-5</v>
      </c>
      <c r="DG452" s="283">
        <f t="shared" si="454"/>
        <v>44.333089064760536</v>
      </c>
      <c r="DH452" s="283">
        <f t="shared" si="455"/>
        <v>6.7195584406008228E-5</v>
      </c>
      <c r="DL452" s="258">
        <v>26.520912170410156</v>
      </c>
      <c r="DM452" s="258">
        <v>16.886650085449219</v>
      </c>
      <c r="DN452" s="258">
        <v>8704</v>
      </c>
      <c r="DO452" s="258">
        <v>2.0878574108683643E+22</v>
      </c>
      <c r="DP452" s="258">
        <v>1.0132028784974976E+22</v>
      </c>
    </row>
    <row r="453" spans="3:120" x14ac:dyDescent="0.25">
      <c r="C453" s="50">
        <f t="shared" si="422"/>
        <v>421</v>
      </c>
      <c r="D453" s="51">
        <v>4.4561823991158596</v>
      </c>
      <c r="E453" s="260">
        <f t="shared" si="423"/>
        <v>12.979259178808507</v>
      </c>
      <c r="F453" s="265">
        <f t="shared" si="424"/>
        <v>10.30027985120598</v>
      </c>
      <c r="G453" s="265">
        <f t="shared" si="425"/>
        <v>-5.5594291737863987E-3</v>
      </c>
      <c r="H453" s="50">
        <v>13.177447319030762</v>
      </c>
      <c r="I453" s="216">
        <v>93.588668823242188</v>
      </c>
      <c r="J453" s="50">
        <v>13824</v>
      </c>
      <c r="K453" s="46">
        <v>6</v>
      </c>
      <c r="L453" s="46">
        <v>1.0871639215739819E+22</v>
      </c>
      <c r="M453" s="46">
        <v>1.1657943679935648E+22</v>
      </c>
      <c r="N453" s="46">
        <v>216</v>
      </c>
      <c r="O453" s="46">
        <v>64</v>
      </c>
      <c r="P453" s="46">
        <v>0.24043215528291523</v>
      </c>
      <c r="Q453" s="46">
        <v>0.44613318684001707</v>
      </c>
      <c r="R453" s="46">
        <v>0.51732669438742962</v>
      </c>
      <c r="S453" s="51"/>
      <c r="T453" s="315">
        <f t="shared" si="426"/>
        <v>61.67867963500251</v>
      </c>
      <c r="U453" s="315">
        <f t="shared" si="456"/>
        <v>7.6460153851400037E-2</v>
      </c>
      <c r="V453" s="350">
        <f t="shared" si="427"/>
        <v>2.8987287239934803E-6</v>
      </c>
      <c r="W453" s="350">
        <f t="shared" si="405"/>
        <v>5.3787276576969647E-6</v>
      </c>
      <c r="X453" s="350">
        <f t="shared" si="428"/>
        <v>6.1101014255885428E-6</v>
      </c>
      <c r="Y453" s="360">
        <f t="shared" si="429"/>
        <v>61.161352940615082</v>
      </c>
      <c r="Z453" s="350">
        <f t="shared" si="430"/>
        <v>2.9471747303646468E-6</v>
      </c>
      <c r="AA453" s="350">
        <f t="shared" si="431"/>
        <v>5.3523359890499415E-6</v>
      </c>
      <c r="AB453" s="350">
        <f t="shared" si="432"/>
        <v>2.9471747303646468E-6</v>
      </c>
      <c r="AC453" s="350">
        <f t="shared" si="433"/>
        <v>5.3523359890499415E-6</v>
      </c>
      <c r="AD453" s="354">
        <f t="shared" si="406"/>
        <v>61.161352940615089</v>
      </c>
      <c r="AE453" s="354" t="str">
        <f t="shared" si="459"/>
        <v/>
      </c>
      <c r="AF453" s="354" t="str">
        <f t="shared" si="459"/>
        <v/>
      </c>
      <c r="AG453" s="354">
        <f t="shared" si="459"/>
        <v>61.161352940615089</v>
      </c>
      <c r="AH453" s="354" t="str">
        <f t="shared" si="459"/>
        <v/>
      </c>
      <c r="AI453" s="348">
        <f t="shared" si="457"/>
        <v>7.0565573560301686E-3</v>
      </c>
      <c r="AJ453" s="355">
        <f t="shared" si="434"/>
        <v>6.1101014255885428E-6</v>
      </c>
      <c r="AK453" s="359">
        <f t="shared" si="435"/>
        <v>409.83648966285568</v>
      </c>
      <c r="AL453" s="355">
        <f t="shared" si="436"/>
        <v>-1.1163510337144316</v>
      </c>
      <c r="AM453" s="335">
        <f t="shared" si="437"/>
        <v>-25.410670659412872</v>
      </c>
      <c r="AN453" s="351">
        <f t="shared" si="407"/>
        <v>-4.1948671159528388</v>
      </c>
      <c r="AQ453" s="266">
        <f t="shared" si="408"/>
        <v>22.396625773247433</v>
      </c>
      <c r="AR453" s="283">
        <f t="shared" si="409"/>
        <v>2.2546289228705234</v>
      </c>
      <c r="BL453" s="258">
        <v>0.5597836971282959</v>
      </c>
      <c r="BM453" s="260">
        <v>3.234020471572876</v>
      </c>
      <c r="BN453">
        <v>2.4010546207427979</v>
      </c>
      <c r="BO453" s="258">
        <v>1.0186527967453003</v>
      </c>
      <c r="BP453" s="258">
        <v>66.081558227539062</v>
      </c>
      <c r="BQ453" s="260">
        <v>30.158042907714844</v>
      </c>
      <c r="BR453" s="258">
        <v>4.1173152923583984</v>
      </c>
      <c r="BT453" s="258">
        <v>22.200534820556641</v>
      </c>
      <c r="BU453" s="258">
        <v>43.030441284179688</v>
      </c>
      <c r="BV453" s="258">
        <v>2.9783170223236084</v>
      </c>
      <c r="BW453" s="258">
        <v>153.60748291015625</v>
      </c>
      <c r="BX453" s="258">
        <v>29.170366287231445</v>
      </c>
      <c r="BY453" s="258">
        <v>36.214744567871094</v>
      </c>
      <c r="BZ453" s="258">
        <v>3.5183641910552979</v>
      </c>
      <c r="CA453" s="258">
        <v>321.8636474609375</v>
      </c>
      <c r="CC453" s="283">
        <f t="shared" si="410"/>
        <v>13.177447319030762</v>
      </c>
      <c r="CD453" s="283">
        <f t="shared" si="411"/>
        <v>93.588668823242188</v>
      </c>
      <c r="CF453" s="283">
        <f t="shared" si="438"/>
        <v>22.396625773247433</v>
      </c>
      <c r="CG453" s="272">
        <f t="shared" si="412"/>
        <v>21.75583211260377</v>
      </c>
      <c r="CH453" s="283">
        <f t="shared" si="439"/>
        <v>12.240287133252963</v>
      </c>
      <c r="CI453" s="272">
        <f t="shared" si="413"/>
        <v>97.80803113887913</v>
      </c>
      <c r="CJ453" s="283">
        <f t="shared" si="440"/>
        <v>0.18436379525279065</v>
      </c>
      <c r="CK453" s="283">
        <f t="shared" si="441"/>
        <v>12.032851958537361</v>
      </c>
      <c r="CL453" s="283">
        <f t="shared" si="442"/>
        <v>2.2439034846449277</v>
      </c>
      <c r="CM453" s="283">
        <f t="shared" si="443"/>
        <v>17.82938854094596</v>
      </c>
      <c r="CN453" s="283">
        <f t="shared" si="444"/>
        <v>2.2439034846449277</v>
      </c>
      <c r="CO453" s="283">
        <f t="shared" si="414"/>
        <v>243.1852352533906</v>
      </c>
      <c r="CP453" s="268">
        <f t="shared" si="415"/>
        <v>421</v>
      </c>
      <c r="CQ453" s="283">
        <f t="shared" si="445"/>
        <v>66.418523525339054</v>
      </c>
      <c r="CR453" s="283">
        <f t="shared" si="446"/>
        <v>25.09097900683992</v>
      </c>
      <c r="CS453" s="283">
        <f t="shared" si="447"/>
        <v>2.2670539136530237</v>
      </c>
      <c r="CT453" s="283">
        <f t="shared" si="448"/>
        <v>257.11718637815204</v>
      </c>
      <c r="CU453" s="283">
        <f t="shared" si="416"/>
        <v>-13.931951124761497</v>
      </c>
      <c r="CV453" s="283">
        <f t="shared" si="449"/>
        <v>40.706804887523852</v>
      </c>
      <c r="CW453" s="283">
        <f t="shared" si="450"/>
        <v>12.204272018868481</v>
      </c>
      <c r="CX453" s="283">
        <f t="shared" si="451"/>
        <v>0.93828225707505797</v>
      </c>
      <c r="CZ453" s="283">
        <f t="shared" si="417"/>
        <v>13824</v>
      </c>
      <c r="DA453" s="283">
        <f t="shared" si="418"/>
        <v>1.0871639215739819E+22</v>
      </c>
      <c r="DB453" s="283">
        <f t="shared" si="419"/>
        <v>1.1657943679935648E+22</v>
      </c>
      <c r="DC453" s="286">
        <f t="shared" si="452"/>
        <v>7.8643223493488282E+17</v>
      </c>
      <c r="DD453" s="286">
        <f t="shared" si="420"/>
        <v>8.4331189814349312E+17</v>
      </c>
      <c r="DE453" s="282">
        <f t="shared" si="453"/>
        <v>4.7871709994814083E-5</v>
      </c>
      <c r="DF453" s="282">
        <f t="shared" si="421"/>
        <v>4.6787486340686308E-5</v>
      </c>
      <c r="DG453" s="283">
        <f t="shared" si="454"/>
        <v>44.343764521498926</v>
      </c>
      <c r="DH453" s="283">
        <f t="shared" si="455"/>
        <v>6.6938550147934114E-5</v>
      </c>
      <c r="DL453" s="258">
        <v>26.569742202758789</v>
      </c>
      <c r="DM453" s="258">
        <v>17.090105056762695</v>
      </c>
      <c r="DN453" s="258">
        <v>8704</v>
      </c>
      <c r="DO453" s="258">
        <v>1.8232578880927888E+22</v>
      </c>
      <c r="DP453" s="258">
        <v>8.7848194500588114E+21</v>
      </c>
    </row>
    <row r="454" spans="3:120" x14ac:dyDescent="0.25">
      <c r="C454" s="50">
        <f t="shared" si="422"/>
        <v>422</v>
      </c>
      <c r="D454" s="51">
        <v>5.5045021706130965</v>
      </c>
      <c r="E454" s="260">
        <f t="shared" si="423"/>
        <v>14.814360946329144</v>
      </c>
      <c r="F454" s="265">
        <f t="shared" si="424"/>
        <v>10.294931083933221</v>
      </c>
      <c r="G454" s="265">
        <f t="shared" si="425"/>
        <v>-5.1370255241458751E-3</v>
      </c>
      <c r="H454" s="50">
        <v>13.074418067932129</v>
      </c>
      <c r="I454" s="216">
        <v>94.50421142578125</v>
      </c>
      <c r="J454" s="50">
        <v>14272</v>
      </c>
      <c r="K454" s="46">
        <v>6</v>
      </c>
      <c r="L454" s="46">
        <v>1.1116062304316823E+22</v>
      </c>
      <c r="M454" s="46">
        <v>1.1961166662462777E+22</v>
      </c>
      <c r="N454" s="46">
        <v>223</v>
      </c>
      <c r="O454" s="46">
        <v>64</v>
      </c>
      <c r="P454" s="46">
        <v>0.24555942135140085</v>
      </c>
      <c r="Q454" s="46">
        <v>0.45754745773057437</v>
      </c>
      <c r="R454" s="46">
        <v>0.53136787171002198</v>
      </c>
      <c r="S454" s="51"/>
      <c r="T454" s="315">
        <f t="shared" si="426"/>
        <v>61.778157079316927</v>
      </c>
      <c r="U454" s="315">
        <f t="shared" si="456"/>
        <v>9.947744431441663E-2</v>
      </c>
      <c r="V454" s="350">
        <f t="shared" si="427"/>
        <v>2.8676128240774576E-6</v>
      </c>
      <c r="W454" s="350">
        <f t="shared" si="405"/>
        <v>5.3431831293275223E-6</v>
      </c>
      <c r="X454" s="350">
        <f t="shared" si="428"/>
        <v>6.0640588109238965E-6</v>
      </c>
      <c r="Y454" s="360">
        <f t="shared" si="429"/>
        <v>61.246789207606902</v>
      </c>
      <c r="Z454" s="350">
        <f t="shared" si="430"/>
        <v>2.9170421096137715E-6</v>
      </c>
      <c r="AA454" s="350">
        <f t="shared" si="431"/>
        <v>5.3163591482408124E-6</v>
      </c>
      <c r="AB454" s="350">
        <f t="shared" si="432"/>
        <v>2.9170421096137715E-6</v>
      </c>
      <c r="AC454" s="350">
        <f t="shared" si="433"/>
        <v>5.3163591482408124E-6</v>
      </c>
      <c r="AD454" s="354">
        <f t="shared" si="406"/>
        <v>61.246789207606909</v>
      </c>
      <c r="AE454" s="354" t="str">
        <f t="shared" si="459"/>
        <v/>
      </c>
      <c r="AF454" s="354" t="str">
        <f t="shared" si="459"/>
        <v/>
      </c>
      <c r="AG454" s="354">
        <f t="shared" si="459"/>
        <v>61.246789207606909</v>
      </c>
      <c r="AH454" s="354" t="str">
        <f t="shared" si="459"/>
        <v/>
      </c>
      <c r="AI454" s="348">
        <f t="shared" si="457"/>
        <v>8.5436266991820276E-2</v>
      </c>
      <c r="AJ454" s="355">
        <f t="shared" si="434"/>
        <v>6.0640588109238965E-6</v>
      </c>
      <c r="AK454" s="359">
        <f t="shared" si="435"/>
        <v>412.73853660662712</v>
      </c>
      <c r="AL454" s="355">
        <f t="shared" si="436"/>
        <v>-0.92614633933728785</v>
      </c>
      <c r="AM454" s="335">
        <f t="shared" si="437"/>
        <v>-25.476370957195591</v>
      </c>
      <c r="AN454" s="351">
        <f t="shared" si="407"/>
        <v>-4.2605674137355614</v>
      </c>
      <c r="AQ454" s="266">
        <f t="shared" si="408"/>
        <v>22.328447357271529</v>
      </c>
      <c r="AR454" s="283">
        <f t="shared" si="409"/>
        <v>2.8326504572230249</v>
      </c>
      <c r="BL454" s="258">
        <v>0.42398181557655334</v>
      </c>
      <c r="BM454" s="260">
        <v>8.1988735198974609</v>
      </c>
      <c r="BN454">
        <v>0.9974021315574646</v>
      </c>
      <c r="BO454" s="258">
        <v>1.323420524597168</v>
      </c>
      <c r="BP454" s="258">
        <v>55.904296875</v>
      </c>
      <c r="BQ454" s="260">
        <v>7.6264200210571289</v>
      </c>
      <c r="BR454" s="258">
        <v>11.434850692749023</v>
      </c>
      <c r="BT454" s="258">
        <v>22.143892288208008</v>
      </c>
      <c r="BU454" s="258">
        <v>43.94598388671875</v>
      </c>
      <c r="BV454" s="258">
        <v>2.9962615966796875</v>
      </c>
      <c r="BW454" s="258">
        <v>143.43479919433594</v>
      </c>
      <c r="BX454" s="258">
        <v>29.088335037231445</v>
      </c>
      <c r="BY454" s="258">
        <v>36.825107574462891</v>
      </c>
      <c r="BZ454" s="258">
        <v>3.5132372379302979</v>
      </c>
      <c r="CA454" s="258">
        <v>328.88278198242187</v>
      </c>
      <c r="CC454" s="283">
        <f t="shared" si="410"/>
        <v>13.074418067932129</v>
      </c>
      <c r="CD454" s="283">
        <f t="shared" si="411"/>
        <v>94.50421142578125</v>
      </c>
      <c r="CF454" s="283">
        <f t="shared" si="438"/>
        <v>22.328447357271529</v>
      </c>
      <c r="CG454" s="272">
        <f t="shared" si="412"/>
        <v>21.741360569481536</v>
      </c>
      <c r="CH454" s="283">
        <f t="shared" si="439"/>
        <v>12.219910595035804</v>
      </c>
      <c r="CI454" s="272">
        <f t="shared" si="413"/>
        <v>98.000786226416608</v>
      </c>
      <c r="CJ454" s="283">
        <f t="shared" si="440"/>
        <v>0.18472713003296051</v>
      </c>
      <c r="CK454" s="283">
        <f t="shared" si="441"/>
        <v>12.0120060160348</v>
      </c>
      <c r="CL454" s="283">
        <f t="shared" si="442"/>
        <v>2.2445325618961451</v>
      </c>
      <c r="CM454" s="283">
        <f t="shared" si="443"/>
        <v>17.808542598443399</v>
      </c>
      <c r="CN454" s="283">
        <f t="shared" si="444"/>
        <v>2.2445325618961451</v>
      </c>
      <c r="CO454" s="283">
        <f t="shared" si="414"/>
        <v>243.13906286491488</v>
      </c>
      <c r="CP454" s="268">
        <f t="shared" si="415"/>
        <v>422</v>
      </c>
      <c r="CQ454" s="283">
        <f t="shared" si="445"/>
        <v>66.513906286491491</v>
      </c>
      <c r="CR454" s="283">
        <f t="shared" si="446"/>
        <v>25.081014293772807</v>
      </c>
      <c r="CS454" s="283">
        <f t="shared" si="447"/>
        <v>2.2708341958697096</v>
      </c>
      <c r="CT454" s="283">
        <f t="shared" si="448"/>
        <v>257.55237317588842</v>
      </c>
      <c r="CU454" s="283">
        <f t="shared" si="416"/>
        <v>-14.413310310973543</v>
      </c>
      <c r="CV454" s="283">
        <f t="shared" si="449"/>
        <v>40.758668968902647</v>
      </c>
      <c r="CW454" s="283">
        <f t="shared" si="450"/>
        <v>12.183863802007201</v>
      </c>
      <c r="CX454" s="283">
        <f t="shared" si="451"/>
        <v>0.93791140562791786</v>
      </c>
      <c r="CZ454" s="283">
        <f t="shared" si="417"/>
        <v>14272</v>
      </c>
      <c r="DA454" s="283">
        <f t="shared" si="418"/>
        <v>1.1116062304316823E+22</v>
      </c>
      <c r="DB454" s="283">
        <f t="shared" si="419"/>
        <v>1.1961166662462777E+22</v>
      </c>
      <c r="DC454" s="286">
        <f t="shared" si="452"/>
        <v>7.7887207849753523E+17</v>
      </c>
      <c r="DD454" s="286">
        <f t="shared" si="420"/>
        <v>8.3808622915238067E+17</v>
      </c>
      <c r="DE454" s="282">
        <f t="shared" si="453"/>
        <v>4.7467288484444983E-5</v>
      </c>
      <c r="DF454" s="282">
        <f t="shared" si="421"/>
        <v>4.6507945439173409E-5</v>
      </c>
      <c r="DG454" s="283">
        <f t="shared" si="454"/>
        <v>44.415118260137767</v>
      </c>
      <c r="DH454" s="283">
        <f t="shared" si="455"/>
        <v>6.6453987578163096E-5</v>
      </c>
      <c r="DL454" s="258">
        <v>26.483802795410156</v>
      </c>
      <c r="DM454" s="258">
        <v>14.241753578186035</v>
      </c>
      <c r="DN454" s="258">
        <v>9984</v>
      </c>
      <c r="DO454" s="258">
        <v>2.0864738839518907E+22</v>
      </c>
      <c r="DP454" s="258">
        <v>9.950440877187817E+21</v>
      </c>
    </row>
    <row r="455" spans="3:120" x14ac:dyDescent="0.25">
      <c r="C455" s="50">
        <f t="shared" si="422"/>
        <v>423</v>
      </c>
      <c r="D455" s="51">
        <v>3.3513270163499995</v>
      </c>
      <c r="E455" s="260">
        <f t="shared" si="423"/>
        <v>10.504336151256178</v>
      </c>
      <c r="F455" s="265">
        <f t="shared" si="424"/>
        <v>10.290007950788315</v>
      </c>
      <c r="G455" s="265">
        <f t="shared" si="425"/>
        <v>-4.7081700598389431E-3</v>
      </c>
      <c r="H455" s="50">
        <v>13.208209037780762</v>
      </c>
      <c r="I455" s="216">
        <v>101.116455078125</v>
      </c>
      <c r="J455" s="50">
        <v>14016</v>
      </c>
      <c r="K455" s="46">
        <v>6</v>
      </c>
      <c r="L455" s="46">
        <v>1.088086272851631E+22</v>
      </c>
      <c r="M455" s="46">
        <v>1.2003248939505516E+22</v>
      </c>
      <c r="N455" s="46">
        <v>219</v>
      </c>
      <c r="O455" s="46">
        <v>64</v>
      </c>
      <c r="P455" s="46">
        <v>0.23792956113044009</v>
      </c>
      <c r="Q455" s="46">
        <v>0.45693706891289754</v>
      </c>
      <c r="R455" s="46">
        <v>0.52374900789101997</v>
      </c>
      <c r="S455" s="51"/>
      <c r="T455" s="315">
        <f t="shared" si="426"/>
        <v>62.493767369118203</v>
      </c>
      <c r="U455" s="315">
        <f t="shared" si="456"/>
        <v>0.71561028980127617</v>
      </c>
      <c r="V455" s="350">
        <f t="shared" si="427"/>
        <v>2.8292613338379955E-6</v>
      </c>
      <c r="W455" s="350">
        <f t="shared" si="405"/>
        <v>5.4335172768371575E-6</v>
      </c>
      <c r="X455" s="350">
        <f t="shared" si="428"/>
        <v>6.1259962204394667E-6</v>
      </c>
      <c r="Y455" s="360">
        <f t="shared" si="429"/>
        <v>61.970018361227183</v>
      </c>
      <c r="Z455" s="350">
        <f t="shared" si="430"/>
        <v>2.8788110030013824E-6</v>
      </c>
      <c r="AA455" s="350">
        <f t="shared" si="431"/>
        <v>5.4074279377386815E-6</v>
      </c>
      <c r="AB455" s="350">
        <f t="shared" si="432"/>
        <v>2.8788110030013824E-6</v>
      </c>
      <c r="AC455" s="350">
        <f t="shared" si="433"/>
        <v>5.4074279377386815E-6</v>
      </c>
      <c r="AD455" s="354">
        <f t="shared" si="406"/>
        <v>61.970018361227176</v>
      </c>
      <c r="AE455" s="354" t="str">
        <f t="shared" si="459"/>
        <v/>
      </c>
      <c r="AF455" s="354" t="str">
        <f t="shared" si="459"/>
        <v/>
      </c>
      <c r="AG455" s="354">
        <f t="shared" si="459"/>
        <v>61.970018361227176</v>
      </c>
      <c r="AH455" s="354" t="str">
        <f t="shared" si="459"/>
        <v/>
      </c>
      <c r="AI455" s="348">
        <f t="shared" si="457"/>
        <v>0.72322915362026663</v>
      </c>
      <c r="AJ455" s="355">
        <f t="shared" si="434"/>
        <v>6.1259962204394667E-6</v>
      </c>
      <c r="AK455" s="359">
        <f t="shared" si="435"/>
        <v>437.30474284209845</v>
      </c>
      <c r="AL455" s="355">
        <f t="shared" si="436"/>
        <v>1.4304742842098448</v>
      </c>
      <c r="AM455" s="335">
        <f t="shared" si="437"/>
        <v>-25.388104557777496</v>
      </c>
      <c r="AN455" s="351">
        <f t="shared" si="407"/>
        <v>-4.1723010143174601</v>
      </c>
      <c r="AQ455" s="266">
        <f t="shared" si="408"/>
        <v>22.416878672139418</v>
      </c>
      <c r="AR455" s="283">
        <f t="shared" si="409"/>
        <v>9.1073730413801854</v>
      </c>
      <c r="BL455" s="258">
        <v>0.32212585210800171</v>
      </c>
      <c r="BM455" s="260">
        <v>2.2423169612884521</v>
      </c>
      <c r="BN455">
        <v>2.7803473472595215</v>
      </c>
      <c r="BO455" s="258">
        <v>0.34477698802947998</v>
      </c>
      <c r="BP455" s="258">
        <v>49.363059997558594</v>
      </c>
      <c r="BQ455" s="260">
        <v>28.175529479980469</v>
      </c>
      <c r="BR455" s="258">
        <v>8.0457611083984375</v>
      </c>
      <c r="BT455" s="258">
        <v>22.001312255859375</v>
      </c>
      <c r="BU455" s="258">
        <v>43.94598388671875</v>
      </c>
      <c r="BV455" s="258">
        <v>2.9777066707611084</v>
      </c>
      <c r="BW455" s="258">
        <v>156.25238037109375</v>
      </c>
      <c r="BX455" s="258">
        <v>29.097124099731445</v>
      </c>
      <c r="BY455" s="258">
        <v>36.418197631835938</v>
      </c>
      <c r="BZ455" s="258">
        <v>3.5510795116424561</v>
      </c>
      <c r="CA455" s="258">
        <v>328.88278198242187</v>
      </c>
      <c r="CC455" s="283">
        <f t="shared" si="410"/>
        <v>13.208209037780762</v>
      </c>
      <c r="CD455" s="283">
        <f t="shared" si="411"/>
        <v>101.116455078125</v>
      </c>
      <c r="CF455" s="283">
        <f t="shared" si="438"/>
        <v>22.416878672139418</v>
      </c>
      <c r="CG455" s="272">
        <f t="shared" si="412"/>
        <v>21.727394937260712</v>
      </c>
      <c r="CH455" s="283">
        <f t="shared" si="439"/>
        <v>12.200278564161625</v>
      </c>
      <c r="CI455" s="272">
        <f t="shared" si="413"/>
        <v>98.192873952749693</v>
      </c>
      <c r="CJ455" s="283">
        <f t="shared" si="440"/>
        <v>0.1850892068668962</v>
      </c>
      <c r="CK455" s="283">
        <f t="shared" si="441"/>
        <v>11.991895822828919</v>
      </c>
      <c r="CL455" s="283">
        <f t="shared" si="442"/>
        <v>2.2452687183408533</v>
      </c>
      <c r="CM455" s="283">
        <f t="shared" si="443"/>
        <v>17.788432405237518</v>
      </c>
      <c r="CN455" s="283">
        <f t="shared" si="444"/>
        <v>2.2452687183408533</v>
      </c>
      <c r="CO455" s="283">
        <f t="shared" si="414"/>
        <v>243.09925509717129</v>
      </c>
      <c r="CP455" s="268">
        <f t="shared" si="415"/>
        <v>423</v>
      </c>
      <c r="CQ455" s="283">
        <f t="shared" si="445"/>
        <v>66.609925509717129</v>
      </c>
      <c r="CR455" s="283">
        <f t="shared" si="446"/>
        <v>25.071398545196224</v>
      </c>
      <c r="CS455" s="283">
        <f t="shared" si="447"/>
        <v>2.274488299897663</v>
      </c>
      <c r="CT455" s="283">
        <f t="shared" si="448"/>
        <v>257.99010638766163</v>
      </c>
      <c r="CU455" s="283">
        <f t="shared" si="416"/>
        <v>-14.890851290490332</v>
      </c>
      <c r="CV455" s="283">
        <f t="shared" si="449"/>
        <v>40.810914870950967</v>
      </c>
      <c r="CW455" s="283">
        <f t="shared" si="450"/>
        <v>12.164197405261381</v>
      </c>
      <c r="CX455" s="283">
        <f t="shared" si="451"/>
        <v>0.9376025431780437</v>
      </c>
      <c r="CZ455" s="283">
        <f t="shared" si="417"/>
        <v>14016</v>
      </c>
      <c r="DA455" s="283">
        <f t="shared" si="418"/>
        <v>1.088086272851631E+22</v>
      </c>
      <c r="DB455" s="283">
        <f t="shared" si="419"/>
        <v>1.2003248939505516E+22</v>
      </c>
      <c r="DC455" s="286">
        <f t="shared" si="452"/>
        <v>7.7631726088158605E+17</v>
      </c>
      <c r="DD455" s="286">
        <f t="shared" si="420"/>
        <v>8.563961857523913E+17</v>
      </c>
      <c r="DE455" s="282">
        <f t="shared" si="453"/>
        <v>4.7330621577149834E-5</v>
      </c>
      <c r="DF455" s="282">
        <f t="shared" si="421"/>
        <v>4.7487414629306605E-5</v>
      </c>
      <c r="DG455" s="283">
        <f t="shared" si="454"/>
        <v>45.094745391452676</v>
      </c>
      <c r="DH455" s="283">
        <f t="shared" si="455"/>
        <v>6.7046568048297929E-5</v>
      </c>
      <c r="DL455" s="258">
        <v>26.405675888061523</v>
      </c>
      <c r="DM455" s="258">
        <v>15.564202308654785</v>
      </c>
      <c r="DN455" s="258">
        <v>8704</v>
      </c>
      <c r="DO455" s="258">
        <v>2.0812856580151148E+22</v>
      </c>
      <c r="DP455" s="258">
        <v>9.9654290854496143E+21</v>
      </c>
    </row>
    <row r="456" spans="3:120" x14ac:dyDescent="0.25">
      <c r="C456" s="50">
        <f t="shared" si="422"/>
        <v>424</v>
      </c>
      <c r="D456" s="51">
        <v>5.7284046533136257</v>
      </c>
      <c r="E456" s="260">
        <f t="shared" si="423"/>
        <v>15.160673777106222</v>
      </c>
      <c r="F456" s="265">
        <f t="shared" si="424"/>
        <v>10.285516875773153</v>
      </c>
      <c r="G456" s="265">
        <f t="shared" si="425"/>
        <v>-4.2729187946225688E-3</v>
      </c>
      <c r="H456" s="50">
        <v>13.070511817932129</v>
      </c>
      <c r="I456" s="216">
        <v>94.707664489746094</v>
      </c>
      <c r="J456" s="50">
        <v>12672</v>
      </c>
      <c r="K456" s="46">
        <v>6</v>
      </c>
      <c r="L456" s="46">
        <v>9.8622410362626255E+21</v>
      </c>
      <c r="M456" s="46">
        <v>1.0621451431677511E+22</v>
      </c>
      <c r="N456" s="46">
        <v>198</v>
      </c>
      <c r="O456" s="46">
        <v>64</v>
      </c>
      <c r="P456" s="46">
        <v>0.21754257462003296</v>
      </c>
      <c r="Q456" s="46">
        <v>0.40566440822804128</v>
      </c>
      <c r="R456" s="46">
        <v>0.46604583185777904</v>
      </c>
      <c r="S456" s="51"/>
      <c r="T456" s="315">
        <f t="shared" si="426"/>
        <v>61.797013238191774</v>
      </c>
      <c r="U456" s="315">
        <f t="shared" si="456"/>
        <v>-0.69675413092642913</v>
      </c>
      <c r="V456" s="350">
        <f t="shared" si="427"/>
        <v>2.861197582860282E-6</v>
      </c>
      <c r="W456" s="350">
        <f t="shared" si="405"/>
        <v>5.3354430795986074E-6</v>
      </c>
      <c r="X456" s="350">
        <f t="shared" si="428"/>
        <v>6.0542055187945342E-6</v>
      </c>
      <c r="Y456" s="360">
        <f t="shared" si="429"/>
        <v>61.330967406333997</v>
      </c>
      <c r="Z456" s="350">
        <f t="shared" si="430"/>
        <v>2.9045011294594773E-6</v>
      </c>
      <c r="AA456" s="350">
        <f t="shared" si="431"/>
        <v>5.311993754963462E-6</v>
      </c>
      <c r="AB456" s="350">
        <f t="shared" si="432"/>
        <v>2.9045011294594773E-6</v>
      </c>
      <c r="AC456" s="350">
        <f t="shared" si="433"/>
        <v>5.311993754963462E-6</v>
      </c>
      <c r="AD456" s="354">
        <f t="shared" si="406"/>
        <v>61.330967406333997</v>
      </c>
      <c r="AE456" s="354" t="str">
        <f t="shared" si="459"/>
        <v/>
      </c>
      <c r="AF456" s="354" t="str">
        <f t="shared" si="459"/>
        <v/>
      </c>
      <c r="AG456" s="354">
        <f t="shared" si="459"/>
        <v>61.330967406333997</v>
      </c>
      <c r="AH456" s="354" t="str">
        <f t="shared" si="459"/>
        <v/>
      </c>
      <c r="AI456" s="348">
        <f t="shared" si="457"/>
        <v>-0.63905095489317887</v>
      </c>
      <c r="AJ456" s="355">
        <f t="shared" si="434"/>
        <v>6.0542055187945342E-6</v>
      </c>
      <c r="AK456" s="359">
        <f t="shared" si="435"/>
        <v>415.59785025584665</v>
      </c>
      <c r="AL456" s="355">
        <f t="shared" si="436"/>
        <v>-0.84021497441533488</v>
      </c>
      <c r="AM456" s="335">
        <f t="shared" si="437"/>
        <v>-25.490495855702392</v>
      </c>
      <c r="AN456" s="351">
        <f t="shared" si="407"/>
        <v>-4.2746923122423572</v>
      </c>
      <c r="AQ456" s="266">
        <f t="shared" si="408"/>
        <v>22.325851882217723</v>
      </c>
      <c r="AR456" s="283">
        <f t="shared" si="409"/>
        <v>2.3610613848147182</v>
      </c>
      <c r="BL456" s="258">
        <v>0.52088457345962524</v>
      </c>
      <c r="BM456" s="260">
        <v>1.658602237701416</v>
      </c>
      <c r="BN456">
        <v>1.3267172574996948</v>
      </c>
      <c r="BO456" s="258">
        <v>0.96312457323074341</v>
      </c>
      <c r="BP456" s="258">
        <v>44.470478057861328</v>
      </c>
      <c r="BQ456" s="260">
        <v>5.6571273803710938</v>
      </c>
      <c r="BR456" s="258">
        <v>3.9421296119689941</v>
      </c>
      <c r="BT456" s="258">
        <v>21.928068161010742</v>
      </c>
      <c r="BU456" s="258">
        <v>45.166706085205078</v>
      </c>
      <c r="BV456" s="258">
        <v>2.9938201904296875</v>
      </c>
      <c r="BW456" s="258">
        <v>153.70921325683594</v>
      </c>
      <c r="BX456" s="258">
        <v>29.077592849731445</v>
      </c>
      <c r="BY456" s="258">
        <v>37.740646362304688</v>
      </c>
      <c r="BZ456" s="258">
        <v>3.5518119335174561</v>
      </c>
      <c r="CA456" s="258">
        <v>330.103515625</v>
      </c>
      <c r="CC456" s="283">
        <f t="shared" si="410"/>
        <v>13.070511817932129</v>
      </c>
      <c r="CD456" s="283">
        <f t="shared" si="411"/>
        <v>94.707664489746094</v>
      </c>
      <c r="CF456" s="283">
        <f t="shared" si="438"/>
        <v>22.325851882217723</v>
      </c>
      <c r="CG456" s="272">
        <f t="shared" si="412"/>
        <v>21.713943364955988</v>
      </c>
      <c r="CH456" s="283">
        <f t="shared" si="439"/>
        <v>12.181398987824748</v>
      </c>
      <c r="CI456" s="272">
        <f t="shared" si="413"/>
        <v>98.384299977162925</v>
      </c>
      <c r="CJ456" s="283">
        <f t="shared" si="440"/>
        <v>0.1854500364220977</v>
      </c>
      <c r="CK456" s="283">
        <f t="shared" si="441"/>
        <v>11.972529027675627</v>
      </c>
      <c r="CL456" s="283">
        <f t="shared" si="442"/>
        <v>2.2461144187334479</v>
      </c>
      <c r="CM456" s="283">
        <f t="shared" si="443"/>
        <v>17.769065610084226</v>
      </c>
      <c r="CN456" s="283">
        <f t="shared" si="444"/>
        <v>2.2461144187334479</v>
      </c>
      <c r="CO456" s="283">
        <f t="shared" si="414"/>
        <v>243.06615368679763</v>
      </c>
      <c r="CP456" s="268">
        <f t="shared" si="415"/>
        <v>424</v>
      </c>
      <c r="CQ456" s="283">
        <f t="shared" si="445"/>
        <v>66.706615368679763</v>
      </c>
      <c r="CR456" s="283">
        <f t="shared" si="446"/>
        <v>25.06213676843381</v>
      </c>
      <c r="CS456" s="283">
        <f t="shared" si="447"/>
        <v>2.2780134594896091</v>
      </c>
      <c r="CT456" s="283">
        <f t="shared" si="448"/>
        <v>258.43053448033947</v>
      </c>
      <c r="CU456" s="283">
        <f t="shared" si="416"/>
        <v>-15.364380793541841</v>
      </c>
      <c r="CV456" s="283">
        <f t="shared" si="449"/>
        <v>40.863561920645814</v>
      </c>
      <c r="CW456" s="283">
        <f t="shared" si="450"/>
        <v>12.145280702457111</v>
      </c>
      <c r="CX456" s="283">
        <f t="shared" si="451"/>
        <v>0.93735690059906618</v>
      </c>
      <c r="CZ456" s="283">
        <f t="shared" si="417"/>
        <v>12672</v>
      </c>
      <c r="DA456" s="283">
        <f t="shared" si="418"/>
        <v>9.8622410362626255E+21</v>
      </c>
      <c r="DB456" s="283">
        <f t="shared" si="419"/>
        <v>1.0621451431677511E+22</v>
      </c>
      <c r="DC456" s="286">
        <f t="shared" si="452"/>
        <v>7.7827028379597734E+17</v>
      </c>
      <c r="DD456" s="286">
        <f t="shared" si="420"/>
        <v>8.3818272030283392E+17</v>
      </c>
      <c r="DE456" s="282">
        <f t="shared" si="453"/>
        <v>4.7435096197929074E-5</v>
      </c>
      <c r="DF456" s="282">
        <f t="shared" si="421"/>
        <v>4.6513107117655451E-5</v>
      </c>
      <c r="DG456" s="283">
        <f t="shared" si="454"/>
        <v>44.437728605926907</v>
      </c>
      <c r="DH456" s="283">
        <f t="shared" si="455"/>
        <v>6.6434610596023485E-5</v>
      </c>
      <c r="DL456" s="258">
        <v>26.484779357910156</v>
      </c>
      <c r="DM456" s="258">
        <v>15.564202308654785</v>
      </c>
      <c r="DN456" s="258">
        <v>8704</v>
      </c>
      <c r="DO456" s="258">
        <v>1.8201449525307232E+22</v>
      </c>
      <c r="DP456" s="258">
        <v>8.7003666611990681E+21</v>
      </c>
    </row>
    <row r="457" spans="3:120" x14ac:dyDescent="0.25">
      <c r="C457" s="50">
        <f t="shared" si="422"/>
        <v>425</v>
      </c>
      <c r="D457" s="51">
        <v>3.6404651612535623</v>
      </c>
      <c r="E457" s="260">
        <f t="shared" si="423"/>
        <v>11.223137585391482</v>
      </c>
      <c r="F457" s="265">
        <f t="shared" si="424"/>
        <v>10.281464225709419</v>
      </c>
      <c r="G457" s="265">
        <f t="shared" si="425"/>
        <v>-3.8313300766668256E-3</v>
      </c>
      <c r="H457" s="50">
        <v>13.031449317932129</v>
      </c>
      <c r="I457" s="216">
        <v>99.895729064941406</v>
      </c>
      <c r="J457" s="50">
        <v>13120</v>
      </c>
      <c r="K457" s="46">
        <v>6</v>
      </c>
      <c r="L457" s="46">
        <v>1.007438183012191E+22</v>
      </c>
      <c r="M457" s="46">
        <v>1.1062450636303471E+22</v>
      </c>
      <c r="N457" s="46">
        <v>205</v>
      </c>
      <c r="O457" s="46">
        <v>64</v>
      </c>
      <c r="P457" s="46">
        <v>0.22053347982664959</v>
      </c>
      <c r="Q457" s="46">
        <v>0.42110724531526583</v>
      </c>
      <c r="R457" s="46">
        <v>0.48858499685244194</v>
      </c>
      <c r="S457" s="51"/>
      <c r="T457" s="315">
        <f t="shared" si="426"/>
        <v>62.358990092544516</v>
      </c>
      <c r="U457" s="315">
        <f t="shared" si="456"/>
        <v>0.56197685435274281</v>
      </c>
      <c r="V457" s="350">
        <f t="shared" si="427"/>
        <v>2.8014923758466668E-6</v>
      </c>
      <c r="W457" s="350">
        <f t="shared" si="405"/>
        <v>5.3494314699601861E-6</v>
      </c>
      <c r="X457" s="350">
        <f t="shared" si="428"/>
        <v>6.0386071724966013E-6</v>
      </c>
      <c r="Y457" s="360">
        <f t="shared" si="429"/>
        <v>61.870405095692071</v>
      </c>
      <c r="Z457" s="350">
        <f t="shared" si="430"/>
        <v>2.8470067979463992E-6</v>
      </c>
      <c r="AA457" s="350">
        <f t="shared" si="431"/>
        <v>5.3253477704441408E-6</v>
      </c>
      <c r="AB457" s="350">
        <f t="shared" si="432"/>
        <v>2.8470067979463992E-6</v>
      </c>
      <c r="AC457" s="350">
        <f t="shared" si="433"/>
        <v>5.3253477704441408E-6</v>
      </c>
      <c r="AD457" s="354">
        <f t="shared" si="406"/>
        <v>61.870405095692071</v>
      </c>
      <c r="AE457" s="354" t="str">
        <f t="shared" si="459"/>
        <v/>
      </c>
      <c r="AF457" s="354" t="str">
        <f t="shared" si="459"/>
        <v/>
      </c>
      <c r="AG457" s="354">
        <f t="shared" si="459"/>
        <v>61.870405095692071</v>
      </c>
      <c r="AH457" s="354" t="str">
        <f t="shared" si="459"/>
        <v/>
      </c>
      <c r="AI457" s="348">
        <f t="shared" si="457"/>
        <v>0.53943768935807412</v>
      </c>
      <c r="AJ457" s="355">
        <f t="shared" si="434"/>
        <v>6.0386071724966013E-6</v>
      </c>
      <c r="AK457" s="359">
        <f t="shared" si="435"/>
        <v>433.9211402692838</v>
      </c>
      <c r="AL457" s="355">
        <f t="shared" si="436"/>
        <v>0.8921140269283796</v>
      </c>
      <c r="AM457" s="335">
        <f t="shared" si="437"/>
        <v>-25.512903477994978</v>
      </c>
      <c r="AN457" s="351">
        <f t="shared" si="407"/>
        <v>-4.2970999345349457</v>
      </c>
      <c r="AQ457" s="266">
        <f t="shared" si="408"/>
        <v>22.299854386051337</v>
      </c>
      <c r="AR457" s="283">
        <f t="shared" si="409"/>
        <v>7.2116048918234412</v>
      </c>
      <c r="BL457" s="258">
        <v>1.0868333578109741</v>
      </c>
      <c r="BM457" s="260">
        <v>13.171191215515137</v>
      </c>
      <c r="BN457">
        <v>2.4464254379272461</v>
      </c>
      <c r="BO457" s="258">
        <v>0.80582433938980103</v>
      </c>
      <c r="BP457" s="258">
        <v>35.38177490234375</v>
      </c>
      <c r="BQ457" s="260">
        <v>25.668825149536133</v>
      </c>
      <c r="BR457" s="258">
        <v>12.430559158325195</v>
      </c>
      <c r="BT457" s="258">
        <v>21.893888473510742</v>
      </c>
      <c r="BU457" s="258">
        <v>44.963253021240234</v>
      </c>
      <c r="BV457" s="258">
        <v>2.9960174560546875</v>
      </c>
      <c r="BW457" s="258">
        <v>154.319580078125</v>
      </c>
      <c r="BX457" s="258">
        <v>28.999465942382813</v>
      </c>
      <c r="BY457" s="258">
        <v>37.944099426269531</v>
      </c>
      <c r="BZ457" s="258">
        <v>3.4951705932617187</v>
      </c>
      <c r="CA457" s="258">
        <v>325.93270874023437</v>
      </c>
      <c r="CC457" s="283">
        <f t="shared" si="410"/>
        <v>13.031449317932129</v>
      </c>
      <c r="CD457" s="283">
        <f t="shared" si="411"/>
        <v>99.895729064941406</v>
      </c>
      <c r="CF457" s="283">
        <f t="shared" si="438"/>
        <v>22.299854386051337</v>
      </c>
      <c r="CG457" s="272">
        <f t="shared" si="412"/>
        <v>21.701013945771454</v>
      </c>
      <c r="CH457" s="283">
        <f t="shared" si="439"/>
        <v>12.163279801881792</v>
      </c>
      <c r="CI457" s="272">
        <f t="shared" si="413"/>
        <v>98.575069922605962</v>
      </c>
      <c r="CJ457" s="283">
        <f t="shared" si="440"/>
        <v>0.18580962929757544</v>
      </c>
      <c r="CK457" s="283">
        <f t="shared" si="441"/>
        <v>11.953913266489359</v>
      </c>
      <c r="CL457" s="283">
        <f t="shared" si="442"/>
        <v>2.2470721297090743</v>
      </c>
      <c r="CM457" s="283">
        <f t="shared" si="443"/>
        <v>17.750449848897958</v>
      </c>
      <c r="CN457" s="283">
        <f t="shared" si="444"/>
        <v>2.2470721297090743</v>
      </c>
      <c r="CO457" s="283">
        <f t="shared" si="414"/>
        <v>243.04009949706153</v>
      </c>
      <c r="CP457" s="268">
        <f t="shared" si="415"/>
        <v>425</v>
      </c>
      <c r="CQ457" s="283">
        <f t="shared" si="445"/>
        <v>66.804009949706156</v>
      </c>
      <c r="CR457" s="283">
        <f t="shared" si="446"/>
        <v>25.053233941149948</v>
      </c>
      <c r="CS457" s="283">
        <f t="shared" si="447"/>
        <v>2.281406931491023</v>
      </c>
      <c r="CT457" s="283">
        <f t="shared" si="448"/>
        <v>258.87380495855967</v>
      </c>
      <c r="CU457" s="283">
        <f t="shared" si="416"/>
        <v>-15.833705461498084</v>
      </c>
      <c r="CV457" s="283">
        <f t="shared" si="449"/>
        <v>40.916629453850192</v>
      </c>
      <c r="CW457" s="283">
        <f t="shared" si="450"/>
        <v>12.127121555589641</v>
      </c>
      <c r="CX457" s="283">
        <f t="shared" si="451"/>
        <v>0.93717571181642734</v>
      </c>
      <c r="CZ457" s="283">
        <f t="shared" si="417"/>
        <v>13120</v>
      </c>
      <c r="DA457" s="283">
        <f t="shared" si="418"/>
        <v>1.007438183012191E+22</v>
      </c>
      <c r="DB457" s="283">
        <f t="shared" si="419"/>
        <v>1.1062450636303471E+22</v>
      </c>
      <c r="DC457" s="286">
        <f t="shared" si="452"/>
        <v>7.678644687592919E+17</v>
      </c>
      <c r="DD457" s="286">
        <f t="shared" si="420"/>
        <v>8.4317459118166694E+17</v>
      </c>
      <c r="DE457" s="282">
        <f t="shared" si="453"/>
        <v>4.6878449590331314E-5</v>
      </c>
      <c r="DF457" s="282">
        <f t="shared" si="421"/>
        <v>4.6780141269278579E-5</v>
      </c>
      <c r="DG457" s="283">
        <f t="shared" si="454"/>
        <v>44.939859763348558</v>
      </c>
      <c r="DH457" s="283">
        <f t="shared" si="455"/>
        <v>6.6226661195978285E-5</v>
      </c>
      <c r="DL457" s="258">
        <v>26.360754013061523</v>
      </c>
      <c r="DM457" s="258">
        <v>15.360748291015625</v>
      </c>
      <c r="DN457" s="258">
        <v>9984</v>
      </c>
      <c r="DO457" s="258">
        <v>2.0781727224530492E+22</v>
      </c>
      <c r="DP457" s="258">
        <v>9.9279585647951211E+21</v>
      </c>
    </row>
    <row r="458" spans="3:120" x14ac:dyDescent="0.25">
      <c r="C458" s="50">
        <f t="shared" si="422"/>
        <v>426</v>
      </c>
      <c r="D458" s="51">
        <v>4.0522177653805276</v>
      </c>
      <c r="E458" s="260">
        <f t="shared" si="423"/>
        <v>12.153855524297262</v>
      </c>
      <c r="F458" s="265">
        <f t="shared" si="424"/>
        <v>10.277856307896879</v>
      </c>
      <c r="G458" s="265">
        <f t="shared" si="425"/>
        <v>-3.3834646064029505E-3</v>
      </c>
      <c r="H458" s="50">
        <v>12.90205192565918</v>
      </c>
      <c r="I458" s="216">
        <v>95.012840270996094</v>
      </c>
      <c r="J458" s="50">
        <v>14912</v>
      </c>
      <c r="K458" s="46">
        <v>6</v>
      </c>
      <c r="L458" s="46">
        <v>1.1449261703367546E+22</v>
      </c>
      <c r="M458" s="46">
        <v>1.2344518912235671E+22</v>
      </c>
      <c r="N458" s="46">
        <v>233</v>
      </c>
      <c r="O458" s="46">
        <v>64</v>
      </c>
      <c r="P458" s="46">
        <v>0.25276200939998777</v>
      </c>
      <c r="Q458" s="46">
        <v>0.47219678935481901</v>
      </c>
      <c r="R458" s="46">
        <v>0.54569392699526553</v>
      </c>
      <c r="S458" s="51"/>
      <c r="T458" s="315">
        <f t="shared" si="426"/>
        <v>61.84032189774657</v>
      </c>
      <c r="U458" s="315">
        <f t="shared" si="456"/>
        <v>-0.51866819479794657</v>
      </c>
      <c r="V458" s="350">
        <f t="shared" si="427"/>
        <v>2.8250403411121668E-6</v>
      </c>
      <c r="W458" s="350">
        <f t="shared" si="405"/>
        <v>5.2775928710079021E-6</v>
      </c>
      <c r="X458" s="350">
        <f t="shared" si="428"/>
        <v>5.9861372721500949E-6</v>
      </c>
      <c r="Y458" s="360">
        <f t="shared" si="429"/>
        <v>61.294627970751307</v>
      </c>
      <c r="Z458" s="350">
        <f t="shared" si="430"/>
        <v>2.8751760695175997E-6</v>
      </c>
      <c r="AA458" s="350">
        <f t="shared" si="431"/>
        <v>5.2504477914076922E-6</v>
      </c>
      <c r="AB458" s="350">
        <f t="shared" si="432"/>
        <v>2.8751760695175997E-6</v>
      </c>
      <c r="AC458" s="350">
        <f t="shared" si="433"/>
        <v>5.2504477914076922E-6</v>
      </c>
      <c r="AD458" s="354">
        <f t="shared" si="406"/>
        <v>61.294627970751307</v>
      </c>
      <c r="AE458" s="354" t="str">
        <f t="shared" si="459"/>
        <v/>
      </c>
      <c r="AF458" s="354" t="str">
        <f t="shared" si="459"/>
        <v/>
      </c>
      <c r="AG458" s="354">
        <f t="shared" si="459"/>
        <v>61.294627970751307</v>
      </c>
      <c r="AH458" s="354" t="str">
        <f t="shared" si="459"/>
        <v/>
      </c>
      <c r="AI458" s="348">
        <f t="shared" si="457"/>
        <v>-0.57577712494076394</v>
      </c>
      <c r="AJ458" s="355">
        <f t="shared" si="434"/>
        <v>5.9861372721500949E-6</v>
      </c>
      <c r="AK458" s="359">
        <f t="shared" si="435"/>
        <v>414.36349449939485</v>
      </c>
      <c r="AL458" s="355">
        <f t="shared" si="436"/>
        <v>-1.1636505500605154</v>
      </c>
      <c r="AM458" s="335">
        <f t="shared" si="437"/>
        <v>-25.588705613891058</v>
      </c>
      <c r="AN458" s="351">
        <f t="shared" si="407"/>
        <v>-4.3729020704310244</v>
      </c>
      <c r="AQ458" s="266">
        <f t="shared" si="408"/>
        <v>22.213175708503464</v>
      </c>
      <c r="AR458" s="283">
        <f t="shared" si="409"/>
        <v>1.9911950296915677</v>
      </c>
      <c r="BL458" s="258">
        <v>1.0603209733963013</v>
      </c>
      <c r="BM458" s="260">
        <v>12.517504692077637</v>
      </c>
      <c r="BN458">
        <v>1.4271637201309204</v>
      </c>
      <c r="BO458" s="258">
        <v>0.53130388259887695</v>
      </c>
      <c r="BP458" s="258">
        <v>28.855735778808594</v>
      </c>
      <c r="BQ458" s="260">
        <v>26.228403091430664</v>
      </c>
      <c r="BR458" s="258">
        <v>0.79550772905349731</v>
      </c>
      <c r="BT458" s="258">
        <v>21.785488128662109</v>
      </c>
      <c r="BU458" s="258">
        <v>45.471885681152344</v>
      </c>
      <c r="BV458" s="258">
        <v>2.9645228385925293</v>
      </c>
      <c r="BW458" s="258">
        <v>149.94532775878906</v>
      </c>
      <c r="BX458" s="258">
        <v>28.946731567382813</v>
      </c>
      <c r="BY458" s="258">
        <v>38.452735900878906</v>
      </c>
      <c r="BZ458" s="258">
        <v>3.5105516910552979</v>
      </c>
      <c r="CA458" s="258">
        <v>330.00177001953125</v>
      </c>
      <c r="CC458" s="283">
        <f t="shared" si="410"/>
        <v>12.90205192565918</v>
      </c>
      <c r="CD458" s="283">
        <f t="shared" si="411"/>
        <v>95.012840270996094</v>
      </c>
      <c r="CF458" s="283">
        <f t="shared" si="438"/>
        <v>22.213175708503464</v>
      </c>
      <c r="CG458" s="272">
        <f t="shared" si="412"/>
        <v>21.688614714484569</v>
      </c>
      <c r="CH458" s="283">
        <f t="shared" si="439"/>
        <v>12.145928933813609</v>
      </c>
      <c r="CI458" s="272">
        <f t="shared" si="413"/>
        <v>98.765189375088681</v>
      </c>
      <c r="CJ458" s="283">
        <f t="shared" si="440"/>
        <v>0.18616799602270998</v>
      </c>
      <c r="CK458" s="283">
        <f t="shared" si="441"/>
        <v>11.936056165267221</v>
      </c>
      <c r="CL458" s="283">
        <f t="shared" si="442"/>
        <v>2.2481443202866132</v>
      </c>
      <c r="CM458" s="283">
        <f t="shared" si="443"/>
        <v>17.73259274767582</v>
      </c>
      <c r="CN458" s="283">
        <f t="shared" si="444"/>
        <v>2.2481443202866132</v>
      </c>
      <c r="CO458" s="283">
        <f t="shared" si="414"/>
        <v>243.02143238088092</v>
      </c>
      <c r="CP458" s="268">
        <f t="shared" si="415"/>
        <v>426</v>
      </c>
      <c r="CQ458" s="283">
        <f t="shared" si="445"/>
        <v>66.902143238088087</v>
      </c>
      <c r="CR458" s="283">
        <f t="shared" si="446"/>
        <v>25.044695010773097</v>
      </c>
      <c r="CS458" s="283">
        <f t="shared" si="447"/>
        <v>2.2846659980386574</v>
      </c>
      <c r="CT458" s="283">
        <f t="shared" si="448"/>
        <v>259.32006429498983</v>
      </c>
      <c r="CU458" s="283">
        <f t="shared" si="416"/>
        <v>-16.298631914108967</v>
      </c>
      <c r="CV458" s="283">
        <f t="shared" si="449"/>
        <v>40.970136808589103</v>
      </c>
      <c r="CW458" s="283">
        <f t="shared" si="450"/>
        <v>12.109727817758477</v>
      </c>
      <c r="CX458" s="283">
        <f t="shared" si="451"/>
        <v>0.93706021421096708</v>
      </c>
      <c r="CZ458" s="283">
        <f t="shared" si="417"/>
        <v>14912</v>
      </c>
      <c r="DA458" s="283">
        <f t="shared" si="418"/>
        <v>1.1449261703367546E+22</v>
      </c>
      <c r="DB458" s="283">
        <f t="shared" si="419"/>
        <v>1.2344518912235671E+22</v>
      </c>
      <c r="DC458" s="286">
        <f t="shared" si="452"/>
        <v>7.6778847259707251E+17</v>
      </c>
      <c r="DD458" s="286">
        <f t="shared" si="420"/>
        <v>8.2782449786988134E+17</v>
      </c>
      <c r="DE458" s="282">
        <f t="shared" si="453"/>
        <v>4.6874384266688645E-5</v>
      </c>
      <c r="DF458" s="282">
        <f t="shared" si="421"/>
        <v>4.5959006419371021E-5</v>
      </c>
      <c r="DG458" s="283">
        <f t="shared" si="454"/>
        <v>44.435056855760195</v>
      </c>
      <c r="DH458" s="283">
        <f t="shared" si="455"/>
        <v>6.5646311179204693E-5</v>
      </c>
      <c r="DL458" s="258">
        <v>26.355871200561523</v>
      </c>
      <c r="DM458" s="258">
        <v>16.174562454223633</v>
      </c>
      <c r="DN458" s="258">
        <v>9984</v>
      </c>
      <c r="DO458" s="258">
        <v>2.0762127259880449E+22</v>
      </c>
      <c r="DP458" s="258">
        <v>9.959087920415777E+21</v>
      </c>
    </row>
    <row r="459" spans="3:120" x14ac:dyDescent="0.25">
      <c r="C459" s="50">
        <f t="shared" si="422"/>
        <v>427</v>
      </c>
      <c r="D459" s="51">
        <v>2.8806716142661322</v>
      </c>
      <c r="E459" s="260">
        <f t="shared" si="423"/>
        <v>9.1898750632778459</v>
      </c>
      <c r="F459" s="265">
        <f t="shared" si="424"/>
        <v>10.274699367750362</v>
      </c>
      <c r="G459" s="265">
        <f t="shared" si="425"/>
        <v>-2.9293854543343189E-3</v>
      </c>
      <c r="H459" s="50">
        <v>13.083695411682129</v>
      </c>
      <c r="I459" s="216">
        <v>100.81127166748047</v>
      </c>
      <c r="J459" s="50">
        <v>13056</v>
      </c>
      <c r="K459" s="46">
        <v>6</v>
      </c>
      <c r="L459" s="46">
        <v>1.0004052545201169E+22</v>
      </c>
      <c r="M459" s="46">
        <v>1.1025556585197508E+22</v>
      </c>
      <c r="N459" s="46">
        <v>204</v>
      </c>
      <c r="O459" s="46">
        <v>64</v>
      </c>
      <c r="P459" s="46">
        <v>0.21864127449185131</v>
      </c>
      <c r="Q459" s="46">
        <v>0.41939815662577062</v>
      </c>
      <c r="R459" s="46">
        <v>0.48556744917872996</v>
      </c>
      <c r="S459" s="51"/>
      <c r="T459" s="315">
        <f t="shared" si="426"/>
        <v>62.46600037108751</v>
      </c>
      <c r="U459" s="315">
        <f t="shared" si="456"/>
        <v>0.6256784733409404</v>
      </c>
      <c r="V459" s="350">
        <f t="shared" si="427"/>
        <v>2.7910701911235103E-6</v>
      </c>
      <c r="W459" s="350">
        <f t="shared" si="405"/>
        <v>5.353836762481753E-6</v>
      </c>
      <c r="X459" s="350">
        <f t="shared" si="428"/>
        <v>6.0376850606071967E-6</v>
      </c>
      <c r="Y459" s="360">
        <f t="shared" si="429"/>
        <v>61.980432921908779</v>
      </c>
      <c r="Z459" s="350">
        <f t="shared" si="430"/>
        <v>2.8363418513266262E-6</v>
      </c>
      <c r="AA459" s="350">
        <f t="shared" si="431"/>
        <v>5.3299911626092188E-6</v>
      </c>
      <c r="AB459" s="350">
        <f t="shared" si="432"/>
        <v>2.8363418513266262E-6</v>
      </c>
      <c r="AC459" s="350">
        <f t="shared" si="433"/>
        <v>5.3299911626092188E-6</v>
      </c>
      <c r="AD459" s="354">
        <f t="shared" si="406"/>
        <v>61.980432921908779</v>
      </c>
      <c r="AE459" s="354" t="str">
        <f t="shared" si="459"/>
        <v/>
      </c>
      <c r="AF459" s="354" t="str">
        <f t="shared" si="459"/>
        <v/>
      </c>
      <c r="AG459" s="354">
        <f t="shared" si="459"/>
        <v>61.980432921908779</v>
      </c>
      <c r="AH459" s="354" t="str">
        <f t="shared" si="459"/>
        <v/>
      </c>
      <c r="AI459" s="348">
        <f t="shared" si="457"/>
        <v>0.68580495115747198</v>
      </c>
      <c r="AJ459" s="355">
        <f t="shared" si="434"/>
        <v>6.0376850606071967E-6</v>
      </c>
      <c r="AK459" s="359">
        <f t="shared" si="435"/>
        <v>437.65849827946636</v>
      </c>
      <c r="AL459" s="355">
        <f t="shared" si="436"/>
        <v>1.0658498279466357</v>
      </c>
      <c r="AM459" s="335">
        <f t="shared" si="437"/>
        <v>-25.514229938462528</v>
      </c>
      <c r="AN459" s="351">
        <f t="shared" si="407"/>
        <v>-4.2984263950024939</v>
      </c>
      <c r="AQ459" s="266">
        <f t="shared" si="408"/>
        <v>22.334608503975662</v>
      </c>
      <c r="AR459" s="283">
        <f t="shared" si="409"/>
        <v>7.4521053579893817</v>
      </c>
      <c r="BL459" s="258">
        <v>0.36987167596817017</v>
      </c>
      <c r="BM459" s="260">
        <v>17.149168014526367</v>
      </c>
      <c r="BN459">
        <v>1.658833384513855</v>
      </c>
      <c r="BO459" s="258">
        <v>1.2802137136459351</v>
      </c>
      <c r="BP459" s="258">
        <v>23.960290908813477</v>
      </c>
      <c r="BQ459" s="260">
        <v>23.802761077880859</v>
      </c>
      <c r="BR459" s="258">
        <v>12.423848152160645</v>
      </c>
      <c r="BT459" s="258">
        <v>21.696620941162109</v>
      </c>
      <c r="BU459" s="258">
        <v>45.573612213134766</v>
      </c>
      <c r="BV459" s="258">
        <v>2.923140287399292</v>
      </c>
      <c r="BW459" s="258">
        <v>152.69194030761719</v>
      </c>
      <c r="BX459" s="258">
        <v>28.84223747253418</v>
      </c>
      <c r="BY459" s="258">
        <v>37.435466766357422</v>
      </c>
      <c r="BZ459" s="258">
        <v>3.537895679473877</v>
      </c>
      <c r="CA459" s="258">
        <v>326.64480590820312</v>
      </c>
      <c r="CC459" s="283">
        <f t="shared" si="410"/>
        <v>13.083695411682129</v>
      </c>
      <c r="CD459" s="283">
        <f t="shared" si="411"/>
        <v>100.81127166748047</v>
      </c>
      <c r="CF459" s="283">
        <f t="shared" si="438"/>
        <v>22.334608503975662</v>
      </c>
      <c r="CG459" s="272">
        <f t="shared" si="412"/>
        <v>21.676753644811004</v>
      </c>
      <c r="CH459" s="283">
        <f t="shared" si="439"/>
        <v>12.129354305703869</v>
      </c>
      <c r="CI459" s="272">
        <f t="shared" si="413"/>
        <v>98.954663883079576</v>
      </c>
      <c r="CJ459" s="283">
        <f t="shared" si="440"/>
        <v>0.186525147056118</v>
      </c>
      <c r="CK459" s="283">
        <f t="shared" si="441"/>
        <v>11.918965343028077</v>
      </c>
      <c r="CL459" s="283">
        <f t="shared" si="442"/>
        <v>2.2493334623822654</v>
      </c>
      <c r="CM459" s="283">
        <f t="shared" si="443"/>
        <v>17.715501925436676</v>
      </c>
      <c r="CN459" s="283">
        <f t="shared" si="444"/>
        <v>2.2493334623822654</v>
      </c>
      <c r="CO459" s="283">
        <f t="shared" si="414"/>
        <v>243.0104910422682</v>
      </c>
      <c r="CP459" s="268">
        <f t="shared" si="415"/>
        <v>427</v>
      </c>
      <c r="CQ459" s="283">
        <f t="shared" si="445"/>
        <v>67.001049104226823</v>
      </c>
      <c r="CR459" s="283">
        <f t="shared" si="446"/>
        <v>25.036524893917601</v>
      </c>
      <c r="CS459" s="283">
        <f t="shared" si="447"/>
        <v>2.2877879687815397</v>
      </c>
      <c r="CT459" s="283">
        <f t="shared" si="448"/>
        <v>259.76945785977233</v>
      </c>
      <c r="CU459" s="283">
        <f t="shared" si="416"/>
        <v>-16.758966817504131</v>
      </c>
      <c r="CV459" s="283">
        <f t="shared" si="449"/>
        <v>41.024103318249587</v>
      </c>
      <c r="CW459" s="283">
        <f t="shared" si="450"/>
        <v>12.093107336118262</v>
      </c>
      <c r="CX459" s="283">
        <f t="shared" si="451"/>
        <v>0.93701164903092171</v>
      </c>
      <c r="CZ459" s="283">
        <f t="shared" si="417"/>
        <v>13056</v>
      </c>
      <c r="DA459" s="283">
        <f t="shared" si="418"/>
        <v>1.0004052545201169E+22</v>
      </c>
      <c r="DB459" s="283">
        <f t="shared" si="419"/>
        <v>1.1025556585197508E+22</v>
      </c>
      <c r="DC459" s="286">
        <f t="shared" si="452"/>
        <v>7.6624176969984448E+17</v>
      </c>
      <c r="DD459" s="286">
        <f t="shared" si="420"/>
        <v>8.4448196884172096E+17</v>
      </c>
      <c r="DE459" s="282">
        <f t="shared" si="453"/>
        <v>4.6791645248392789E-5</v>
      </c>
      <c r="DF459" s="282">
        <f t="shared" si="421"/>
        <v>4.6850077870760777E-5</v>
      </c>
      <c r="DG459" s="283">
        <f t="shared" si="454"/>
        <v>45.035752676280516</v>
      </c>
      <c r="DH459" s="283">
        <f t="shared" si="455"/>
        <v>6.6214710310834917E-5</v>
      </c>
      <c r="DL459" s="258">
        <v>26.239658355712891</v>
      </c>
      <c r="DM459" s="258">
        <v>15.157295227050781</v>
      </c>
      <c r="DN459" s="258">
        <v>9984</v>
      </c>
      <c r="DO459" s="258">
        <v>2.0690645035862647E+22</v>
      </c>
      <c r="DP459" s="258">
        <v>9.8743468967817694E+21</v>
      </c>
    </row>
    <row r="460" spans="3:120" x14ac:dyDescent="0.25">
      <c r="C460" s="50">
        <f t="shared" si="422"/>
        <v>428</v>
      </c>
      <c r="D460" s="51">
        <v>4.1427060377378115</v>
      </c>
      <c r="E460" s="260">
        <f t="shared" si="423"/>
        <v>12.345682345822107</v>
      </c>
      <c r="F460" s="265">
        <f t="shared" si="424"/>
        <v>10.271999586422661</v>
      </c>
      <c r="G460" s="265">
        <f t="shared" si="425"/>
        <v>-2.4691580788785061E-3</v>
      </c>
      <c r="H460" s="50">
        <v>12.980178833007812</v>
      </c>
      <c r="I460" s="216">
        <v>97.047378540039063</v>
      </c>
      <c r="J460" s="50">
        <v>12416</v>
      </c>
      <c r="K460" s="46">
        <v>6</v>
      </c>
      <c r="L460" s="46">
        <v>9.5532533582501878E+21</v>
      </c>
      <c r="M460" s="46">
        <v>1.0375298934454918E+22</v>
      </c>
      <c r="N460" s="46">
        <v>194</v>
      </c>
      <c r="O460" s="46">
        <v>64</v>
      </c>
      <c r="P460" s="46">
        <v>0.20997375328083989</v>
      </c>
      <c r="Q460" s="46">
        <v>0.39553195385460538</v>
      </c>
      <c r="R460" s="46">
        <v>0.45168253337840281</v>
      </c>
      <c r="S460" s="51"/>
      <c r="T460" s="315">
        <f t="shared" si="426"/>
        <v>62.037767795625633</v>
      </c>
      <c r="U460" s="315">
        <f t="shared" si="456"/>
        <v>-0.42823257546187676</v>
      </c>
      <c r="V460" s="350">
        <f t="shared" si="427"/>
        <v>2.8185909750971847E-6</v>
      </c>
      <c r="W460" s="350">
        <f t="shared" si="405"/>
        <v>5.3094388135551628E-6</v>
      </c>
      <c r="X460" s="350">
        <f t="shared" si="428"/>
        <v>6.0112058357525365E-6</v>
      </c>
      <c r="Y460" s="360">
        <f t="shared" si="429"/>
        <v>61.586085262247231</v>
      </c>
      <c r="Z460" s="350">
        <f t="shared" si="430"/>
        <v>2.8603591088579136E-6</v>
      </c>
      <c r="AA460" s="350">
        <f t="shared" si="431"/>
        <v>5.2870541294901565E-6</v>
      </c>
      <c r="AB460" s="350">
        <f t="shared" si="432"/>
        <v>2.8603591088579136E-6</v>
      </c>
      <c r="AC460" s="350">
        <f t="shared" si="433"/>
        <v>5.2870541294901565E-6</v>
      </c>
      <c r="AD460" s="354">
        <f t="shared" si="406"/>
        <v>61.586085262247231</v>
      </c>
      <c r="AE460" s="354" t="str">
        <f t="shared" si="459"/>
        <v/>
      </c>
      <c r="AF460" s="354" t="str">
        <f t="shared" si="459"/>
        <v/>
      </c>
      <c r="AG460" s="354">
        <f t="shared" si="459"/>
        <v>61.586085262247231</v>
      </c>
      <c r="AH460" s="354" t="str">
        <f t="shared" si="459"/>
        <v/>
      </c>
      <c r="AI460" s="348">
        <f t="shared" si="457"/>
        <v>-0.39434765966154828</v>
      </c>
      <c r="AJ460" s="355">
        <f t="shared" si="434"/>
        <v>6.0112058357525365E-6</v>
      </c>
      <c r="AK460" s="359">
        <f t="shared" si="435"/>
        <v>424.26353779256146</v>
      </c>
      <c r="AL460" s="355">
        <f t="shared" si="436"/>
        <v>-0.37364622074385351</v>
      </c>
      <c r="AM460" s="335">
        <f t="shared" si="437"/>
        <v>-25.552407061491568</v>
      </c>
      <c r="AN460" s="351">
        <f t="shared" si="407"/>
        <v>-4.3366035180315352</v>
      </c>
      <c r="AQ460" s="266">
        <f t="shared" si="408"/>
        <v>22.26561351901498</v>
      </c>
      <c r="AR460" s="283">
        <f t="shared" si="409"/>
        <v>3.350691162361386</v>
      </c>
      <c r="BL460" s="258">
        <v>0.47376412153244019</v>
      </c>
      <c r="BM460" s="260">
        <v>6.1835732460021973</v>
      </c>
      <c r="BN460">
        <v>0.72566747665405273</v>
      </c>
      <c r="BO460" s="258">
        <v>1.2807351350784302</v>
      </c>
      <c r="BP460" s="258">
        <v>15.157072067260742</v>
      </c>
      <c r="BQ460" s="260">
        <v>22.071945190429688</v>
      </c>
      <c r="BR460" s="258">
        <v>5.6648736000061035</v>
      </c>
      <c r="BT460" s="258">
        <v>21.644861221313477</v>
      </c>
      <c r="BU460" s="258">
        <v>44.963253021240234</v>
      </c>
      <c r="BV460" s="258">
        <v>2.9954071044921875</v>
      </c>
      <c r="BW460" s="258">
        <v>150.96258544921875</v>
      </c>
      <c r="BX460" s="258">
        <v>28.808055877685547</v>
      </c>
      <c r="BY460" s="258">
        <v>37.740646362304688</v>
      </c>
      <c r="BZ460" s="258">
        <v>3.5083544254302979</v>
      </c>
      <c r="CA460" s="258">
        <v>323.69473266601562</v>
      </c>
      <c r="CC460" s="283">
        <f t="shared" si="410"/>
        <v>12.980178833007812</v>
      </c>
      <c r="CD460" s="283">
        <f t="shared" si="411"/>
        <v>97.047378540039063</v>
      </c>
      <c r="CF460" s="283">
        <f t="shared" si="438"/>
        <v>22.26561351901498</v>
      </c>
      <c r="CG460" s="272">
        <f t="shared" si="412"/>
        <v>21.665438646750331</v>
      </c>
      <c r="CH460" s="283">
        <f t="shared" si="439"/>
        <v>12.113563837230808</v>
      </c>
      <c r="CI460" s="272">
        <f t="shared" si="413"/>
        <v>99.143498956905262</v>
      </c>
      <c r="CJ460" s="283">
        <f t="shared" si="440"/>
        <v>0.18688109278452053</v>
      </c>
      <c r="CK460" s="283">
        <f t="shared" si="441"/>
        <v>11.902648414763135</v>
      </c>
      <c r="CL460" s="283">
        <f t="shared" si="442"/>
        <v>2.2506420313329754</v>
      </c>
      <c r="CM460" s="283">
        <f t="shared" si="443"/>
        <v>17.699184997171734</v>
      </c>
      <c r="CN460" s="283">
        <f t="shared" si="444"/>
        <v>2.2506420313329754</v>
      </c>
      <c r="CO460" s="283">
        <f t="shared" si="414"/>
        <v>243.00761289620482</v>
      </c>
      <c r="CP460" s="268">
        <f t="shared" si="415"/>
        <v>428</v>
      </c>
      <c r="CQ460" s="283">
        <f t="shared" si="445"/>
        <v>67.100761289620479</v>
      </c>
      <c r="CR460" s="283">
        <f t="shared" si="446"/>
        <v>25.028728475802641</v>
      </c>
      <c r="CS460" s="283">
        <f t="shared" si="447"/>
        <v>2.2907701831223815</v>
      </c>
      <c r="CT460" s="283">
        <f t="shared" si="448"/>
        <v>260.22212984917485</v>
      </c>
      <c r="CU460" s="283">
        <f t="shared" si="416"/>
        <v>-17.214516952970087</v>
      </c>
      <c r="CV460" s="283">
        <f t="shared" si="449"/>
        <v>41.078548304702991</v>
      </c>
      <c r="CW460" s="283">
        <f t="shared" si="450"/>
        <v>12.077267954841989</v>
      </c>
      <c r="CX460" s="283">
        <f t="shared" si="451"/>
        <v>0.93703126181188945</v>
      </c>
      <c r="CZ460" s="283">
        <f t="shared" si="417"/>
        <v>12416</v>
      </c>
      <c r="DA460" s="283">
        <f t="shared" si="418"/>
        <v>9.5532533582501878E+21</v>
      </c>
      <c r="DB460" s="283">
        <f t="shared" si="419"/>
        <v>1.0375298934454918E+22</v>
      </c>
      <c r="DC460" s="286">
        <f t="shared" si="452"/>
        <v>7.694308439312329E+17</v>
      </c>
      <c r="DD460" s="286">
        <f t="shared" si="420"/>
        <v>8.3563941160236134E+17</v>
      </c>
      <c r="DE460" s="282">
        <f t="shared" si="453"/>
        <v>4.6962240953392488E-5</v>
      </c>
      <c r="DF460" s="282">
        <f t="shared" si="421"/>
        <v>4.6377055866004253E-5</v>
      </c>
      <c r="DG460" s="283">
        <f t="shared" si="454"/>
        <v>44.640792275028566</v>
      </c>
      <c r="DH460" s="283">
        <f t="shared" si="455"/>
        <v>6.6002146829955268E-5</v>
      </c>
      <c r="DL460" s="258">
        <v>26.211338043212891</v>
      </c>
      <c r="DM460" s="258">
        <v>15.259021759033203</v>
      </c>
      <c r="DN460" s="258">
        <v>9984</v>
      </c>
      <c r="DO460" s="258">
        <v>2.0666433314824359E+22</v>
      </c>
      <c r="DP460" s="258">
        <v>9.8662763231023402E+21</v>
      </c>
    </row>
    <row r="461" spans="3:120" x14ac:dyDescent="0.25">
      <c r="C461" s="50">
        <f t="shared" si="422"/>
        <v>429</v>
      </c>
      <c r="D461" s="51">
        <v>3.5985431081278563</v>
      </c>
      <c r="E461" s="260">
        <f t="shared" si="423"/>
        <v>11.122534192213555</v>
      </c>
      <c r="F461" s="265">
        <f t="shared" si="424"/>
        <v>10.269763078406129</v>
      </c>
      <c r="G461" s="265">
        <f t="shared" si="425"/>
        <v>-2.0028503441993561E-3</v>
      </c>
      <c r="H461" s="50">
        <v>13.034379005432129</v>
      </c>
      <c r="I461" s="216">
        <v>101.52336120605469</v>
      </c>
      <c r="J461" s="50">
        <v>14464</v>
      </c>
      <c r="K461" s="46">
        <v>6</v>
      </c>
      <c r="L461" s="46">
        <v>1.106994474043437E+22</v>
      </c>
      <c r="M461" s="46">
        <v>1.2233260289369253E+22</v>
      </c>
      <c r="N461" s="46">
        <v>226</v>
      </c>
      <c r="O461" s="46">
        <v>64</v>
      </c>
      <c r="P461" s="46">
        <v>0.24189708844533969</v>
      </c>
      <c r="Q461" s="46">
        <v>0.46560459012390892</v>
      </c>
      <c r="R461" s="46">
        <v>0.5363738539349342</v>
      </c>
      <c r="S461" s="51"/>
      <c r="T461" s="315">
        <f t="shared" si="426"/>
        <v>62.546620909433031</v>
      </c>
      <c r="U461" s="315">
        <f t="shared" si="456"/>
        <v>0.50885311380739751</v>
      </c>
      <c r="V461" s="350">
        <f t="shared" si="427"/>
        <v>2.7873466128012039E-6</v>
      </c>
      <c r="W461" s="350">
        <f t="shared" si="405"/>
        <v>5.365097139149024E-6</v>
      </c>
      <c r="X461" s="350">
        <f t="shared" si="428"/>
        <v>6.0459547180242248E-6</v>
      </c>
      <c r="Y461" s="360">
        <f t="shared" si="429"/>
        <v>62.010247055498098</v>
      </c>
      <c r="Z461" s="350">
        <f t="shared" si="430"/>
        <v>2.8374490440597372E-6</v>
      </c>
      <c r="AA461" s="350">
        <f t="shared" si="431"/>
        <v>5.3387687133611494E-6</v>
      </c>
      <c r="AB461" s="350">
        <f t="shared" si="432"/>
        <v>2.8374490440597372E-6</v>
      </c>
      <c r="AC461" s="350">
        <f t="shared" si="433"/>
        <v>5.3387687133611494E-6</v>
      </c>
      <c r="AD461" s="354">
        <f t="shared" si="406"/>
        <v>62.010247055498098</v>
      </c>
      <c r="AE461" s="354" t="str">
        <f t="shared" si="459"/>
        <v/>
      </c>
      <c r="AF461" s="354" t="str">
        <f t="shared" si="459"/>
        <v/>
      </c>
      <c r="AG461" s="354">
        <f t="shared" si="459"/>
        <v>62.010247055498098</v>
      </c>
      <c r="AH461" s="354" t="str">
        <f t="shared" si="459"/>
        <v/>
      </c>
      <c r="AI461" s="348">
        <f t="shared" si="457"/>
        <v>0.42416179325086745</v>
      </c>
      <c r="AJ461" s="355">
        <f t="shared" si="434"/>
        <v>6.0459547180242248E-6</v>
      </c>
      <c r="AK461" s="359">
        <f t="shared" si="435"/>
        <v>438.67120656261682</v>
      </c>
      <c r="AL461" s="355">
        <f t="shared" si="436"/>
        <v>0.96712065626168164</v>
      </c>
      <c r="AM461" s="335">
        <f t="shared" si="437"/>
        <v>-25.502341245287493</v>
      </c>
      <c r="AN461" s="351">
        <f t="shared" si="407"/>
        <v>-4.2865377018274575</v>
      </c>
      <c r="AQ461" s="266">
        <f t="shared" si="408"/>
        <v>22.301806899671121</v>
      </c>
      <c r="AR461" s="283">
        <f t="shared" si="409"/>
        <v>7.48915276019045</v>
      </c>
      <c r="BL461" s="258">
        <v>1.3914929628372192</v>
      </c>
      <c r="BM461" s="260">
        <v>5.6701889038085937</v>
      </c>
      <c r="BN461">
        <v>1.5916645526885986</v>
      </c>
      <c r="BO461" s="258">
        <v>0.95018738508224487</v>
      </c>
      <c r="BP461" s="258">
        <v>9.4065103530883789</v>
      </c>
      <c r="BQ461" s="260">
        <v>23.388734817504883</v>
      </c>
      <c r="BR461" s="258">
        <v>10.197484016418457</v>
      </c>
      <c r="BT461" s="258">
        <v>21.599939346313477</v>
      </c>
      <c r="BU461" s="258">
        <v>45.2684326171875</v>
      </c>
      <c r="BV461" s="258">
        <v>2.9823453426361084</v>
      </c>
      <c r="BW461" s="258">
        <v>151.87812805175781</v>
      </c>
      <c r="BX461" s="258">
        <v>28.772899627685547</v>
      </c>
      <c r="BY461" s="258">
        <v>38.147556304931641</v>
      </c>
      <c r="BZ461" s="258">
        <v>3.5132372379302979</v>
      </c>
      <c r="CA461" s="258">
        <v>330.91732788085937</v>
      </c>
      <c r="CC461" s="283">
        <f t="shared" si="410"/>
        <v>13.034379005432129</v>
      </c>
      <c r="CD461" s="283">
        <f t="shared" si="411"/>
        <v>101.52336120605469</v>
      </c>
      <c r="CF461" s="283">
        <f t="shared" si="438"/>
        <v>22.301806899671121</v>
      </c>
      <c r="CG461" s="272">
        <f t="shared" si="412"/>
        <v>21.654677563909168</v>
      </c>
      <c r="CH461" s="283">
        <f t="shared" si="439"/>
        <v>12.098565448664017</v>
      </c>
      <c r="CI461" s="272">
        <f t="shared" si="413"/>
        <v>99.331700068153367</v>
      </c>
      <c r="CJ461" s="283">
        <f t="shared" si="440"/>
        <v>0.18723584352161721</v>
      </c>
      <c r="CK461" s="283">
        <f t="shared" si="441"/>
        <v>11.887112994390071</v>
      </c>
      <c r="CL461" s="283">
        <f t="shared" si="442"/>
        <v>2.2520725064281288</v>
      </c>
      <c r="CM461" s="283">
        <f t="shared" si="443"/>
        <v>17.683649576798672</v>
      </c>
      <c r="CN461" s="283">
        <f t="shared" si="444"/>
        <v>2.2520725064281288</v>
      </c>
      <c r="CO461" s="283">
        <f t="shared" si="414"/>
        <v>243.01313392689008</v>
      </c>
      <c r="CP461" s="268">
        <f t="shared" si="415"/>
        <v>429</v>
      </c>
      <c r="CQ461" s="283">
        <f t="shared" si="445"/>
        <v>67.201313392689002</v>
      </c>
      <c r="CR461" s="283">
        <f t="shared" si="446"/>
        <v>25.021310609664624</v>
      </c>
      <c r="CS461" s="283">
        <f t="shared" si="447"/>
        <v>2.2936100124781404</v>
      </c>
      <c r="CT461" s="283">
        <f t="shared" si="448"/>
        <v>260.67822321344005</v>
      </c>
      <c r="CU461" s="283">
        <f t="shared" si="416"/>
        <v>-17.665089286550028</v>
      </c>
      <c r="CV461" s="283">
        <f t="shared" si="449"/>
        <v>41.133491071344999</v>
      </c>
      <c r="CW461" s="283">
        <f t="shared" si="450"/>
        <v>12.062217518088435</v>
      </c>
      <c r="CX461" s="283">
        <f t="shared" si="451"/>
        <v>0.93712030280389136</v>
      </c>
      <c r="CZ461" s="283">
        <f t="shared" si="417"/>
        <v>14464</v>
      </c>
      <c r="DA461" s="283">
        <f t="shared" si="418"/>
        <v>1.106994474043437E+22</v>
      </c>
      <c r="DB461" s="283">
        <f t="shared" si="419"/>
        <v>1.2233260289369253E+22</v>
      </c>
      <c r="DC461" s="286">
        <f t="shared" si="452"/>
        <v>7.6534463083755315E+17</v>
      </c>
      <c r="DD461" s="286">
        <f t="shared" si="420"/>
        <v>8.4577297354599373E+17</v>
      </c>
      <c r="DE461" s="282">
        <f t="shared" si="453"/>
        <v>4.6743653879866827E-5</v>
      </c>
      <c r="DF461" s="282">
        <f t="shared" si="421"/>
        <v>4.6919138620590818E-5</v>
      </c>
      <c r="DG461" s="283">
        <f t="shared" si="454"/>
        <v>45.107348104612498</v>
      </c>
      <c r="DH461" s="283">
        <f t="shared" si="455"/>
        <v>6.6229711964789687E-5</v>
      </c>
      <c r="DL461" s="258">
        <v>26.131258010864258</v>
      </c>
      <c r="DM461" s="258">
        <v>15.462475776672363</v>
      </c>
      <c r="DN461" s="258">
        <v>9984</v>
      </c>
      <c r="DO461" s="258">
        <v>2.0598409908097737E+22</v>
      </c>
      <c r="DP461" s="258">
        <v>9.8455234193552363E+21</v>
      </c>
    </row>
    <row r="462" spans="3:120" x14ac:dyDescent="0.25">
      <c r="C462" s="50">
        <f t="shared" si="422"/>
        <v>430</v>
      </c>
      <c r="D462" s="51">
        <v>4.0096679351885136</v>
      </c>
      <c r="E462" s="260">
        <f t="shared" si="423"/>
        <v>12.062168151223045</v>
      </c>
      <c r="F462" s="265">
        <f t="shared" si="424"/>
        <v>10.267995889118531</v>
      </c>
      <c r="G462" s="265">
        <f t="shared" si="425"/>
        <v>-1.530532538023841E-3</v>
      </c>
      <c r="H462" s="50">
        <v>13.052933692932129</v>
      </c>
      <c r="I462" s="216">
        <v>98.369827270507813</v>
      </c>
      <c r="J462" s="50">
        <v>13504</v>
      </c>
      <c r="K462" s="46">
        <v>6</v>
      </c>
      <c r="L462" s="46">
        <v>1.0417381211497656E+22</v>
      </c>
      <c r="M462" s="46">
        <v>1.1375473601155621E+22</v>
      </c>
      <c r="N462" s="46">
        <v>211</v>
      </c>
      <c r="O462" s="46">
        <v>64</v>
      </c>
      <c r="P462" s="46">
        <v>0.22865165110175181</v>
      </c>
      <c r="Q462" s="46">
        <v>0.43362021607764145</v>
      </c>
      <c r="R462" s="46">
        <v>0.50527395161603705</v>
      </c>
      <c r="S462" s="51"/>
      <c r="T462" s="315">
        <f t="shared" si="426"/>
        <v>62.196934862826375</v>
      </c>
      <c r="U462" s="315">
        <f t="shared" si="456"/>
        <v>-0.34968604660665648</v>
      </c>
      <c r="V462" s="350">
        <f t="shared" si="427"/>
        <v>2.8220237349643535E-6</v>
      </c>
      <c r="W462" s="350">
        <f t="shared" si="405"/>
        <v>5.3517502971667831E-6</v>
      </c>
      <c r="X462" s="350">
        <f t="shared" si="428"/>
        <v>6.0502106743424161E-6</v>
      </c>
      <c r="Y462" s="360">
        <f t="shared" si="429"/>
        <v>61.691660911210334</v>
      </c>
      <c r="Z462" s="350">
        <f t="shared" si="430"/>
        <v>2.8691088391185369E-6</v>
      </c>
      <c r="AA462" s="350">
        <f t="shared" si="431"/>
        <v>5.3266559559651303E-6</v>
      </c>
      <c r="AB462" s="350">
        <f t="shared" si="432"/>
        <v>2.8691088391185369E-6</v>
      </c>
      <c r="AC462" s="350">
        <f t="shared" si="433"/>
        <v>5.3266559559651303E-6</v>
      </c>
      <c r="AD462" s="354">
        <f t="shared" si="406"/>
        <v>61.691660911210334</v>
      </c>
      <c r="AE462" s="354" t="str">
        <f t="shared" si="459"/>
        <v/>
      </c>
      <c r="AF462" s="354" t="str">
        <f t="shared" si="459"/>
        <v/>
      </c>
      <c r="AG462" s="354">
        <f t="shared" si="459"/>
        <v>61.691660911210334</v>
      </c>
      <c r="AH462" s="354" t="str">
        <f t="shared" si="459"/>
        <v/>
      </c>
      <c r="AI462" s="348">
        <f t="shared" si="457"/>
        <v>-0.31858614428776377</v>
      </c>
      <c r="AJ462" s="355">
        <f t="shared" si="434"/>
        <v>6.0502106743424161E-6</v>
      </c>
      <c r="AK462" s="359">
        <f t="shared" si="435"/>
        <v>427.84966696460674</v>
      </c>
      <c r="AL462" s="355">
        <f t="shared" si="436"/>
        <v>-0.21503330353932598</v>
      </c>
      <c r="AM462" s="335">
        <f t="shared" si="437"/>
        <v>-25.496229098634306</v>
      </c>
      <c r="AN462" s="351">
        <f t="shared" si="407"/>
        <v>-4.2804255551742747</v>
      </c>
      <c r="AQ462" s="266">
        <f t="shared" si="408"/>
        <v>22.314162637261564</v>
      </c>
      <c r="AR462" s="283">
        <f t="shared" si="409"/>
        <v>3.9980977564569855</v>
      </c>
      <c r="BL462" s="258">
        <v>0.30758816003799438</v>
      </c>
      <c r="BM462" s="260">
        <v>16.731769561767578</v>
      </c>
      <c r="BN462">
        <v>2.6186959743499756</v>
      </c>
      <c r="BO462" s="258">
        <v>1.0166257619857788</v>
      </c>
      <c r="BP462" s="258">
        <v>6.7050647735595703</v>
      </c>
      <c r="BQ462" s="260">
        <v>30.969455718994141</v>
      </c>
      <c r="BR462" s="258">
        <v>3.4622738361358643</v>
      </c>
      <c r="BT462" s="258">
        <v>21.586267471313477</v>
      </c>
      <c r="BU462" s="258">
        <v>44.963253021240234</v>
      </c>
      <c r="BV462" s="258">
        <v>2.9673304557800293</v>
      </c>
      <c r="BW462" s="258">
        <v>154.82820129394531</v>
      </c>
      <c r="BX462" s="258">
        <v>28.643014907836914</v>
      </c>
      <c r="BY462" s="258">
        <v>37.232013702392578</v>
      </c>
      <c r="BZ462" s="258">
        <v>3.4988327026367187</v>
      </c>
      <c r="CA462" s="258">
        <v>323.69473266601562</v>
      </c>
      <c r="CC462" s="283">
        <f t="shared" si="410"/>
        <v>13.052933692932129</v>
      </c>
      <c r="CD462" s="283">
        <f t="shared" si="411"/>
        <v>98.369827270507813</v>
      </c>
      <c r="CF462" s="283">
        <f t="shared" si="438"/>
        <v>22.314162637261564</v>
      </c>
      <c r="CG462" s="272">
        <f t="shared" si="412"/>
        <v>21.644478170805513</v>
      </c>
      <c r="CH462" s="283">
        <f t="shared" si="439"/>
        <v>12.084367063868058</v>
      </c>
      <c r="CI462" s="272">
        <f t="shared" si="413"/>
        <v>99.519272649077976</v>
      </c>
      <c r="CJ462" s="283">
        <f t="shared" si="440"/>
        <v>0.18758940950696579</v>
      </c>
      <c r="CK462" s="283">
        <f t="shared" si="441"/>
        <v>11.872366697712447</v>
      </c>
      <c r="CL462" s="283">
        <f t="shared" si="442"/>
        <v>2.2536273714497588</v>
      </c>
      <c r="CM462" s="283">
        <f t="shared" si="443"/>
        <v>17.668903280121047</v>
      </c>
      <c r="CN462" s="283">
        <f t="shared" si="444"/>
        <v>2.2536273714497588</v>
      </c>
      <c r="CO462" s="283">
        <f t="shared" si="414"/>
        <v>243.02738854448125</v>
      </c>
      <c r="CP462" s="268">
        <f t="shared" si="415"/>
        <v>430</v>
      </c>
      <c r="CQ462" s="283">
        <f t="shared" si="445"/>
        <v>67.302738854448123</v>
      </c>
      <c r="CR462" s="283">
        <f t="shared" si="446"/>
        <v>25.014276116164172</v>
      </c>
      <c r="CS462" s="283">
        <f t="shared" si="447"/>
        <v>2.2963048625565032</v>
      </c>
      <c r="CT462" s="283">
        <f t="shared" si="448"/>
        <v>261.13787958390674</v>
      </c>
      <c r="CU462" s="283">
        <f t="shared" si="416"/>
        <v>-18.110491039425483</v>
      </c>
      <c r="CV462" s="283">
        <f t="shared" si="449"/>
        <v>41.188950896057449</v>
      </c>
      <c r="CW462" s="283">
        <f t="shared" si="450"/>
        <v>12.047963872975618</v>
      </c>
      <c r="CX462" s="283">
        <f t="shared" si="451"/>
        <v>0.937280027405613</v>
      </c>
      <c r="CZ462" s="283">
        <f t="shared" si="417"/>
        <v>13504</v>
      </c>
      <c r="DA462" s="283">
        <f t="shared" si="418"/>
        <v>1.0417381211497656E+22</v>
      </c>
      <c r="DB462" s="283">
        <f t="shared" si="419"/>
        <v>1.1375473601155621E+22</v>
      </c>
      <c r="DC462" s="286">
        <f t="shared" si="452"/>
        <v>7.7142929587512269E+17</v>
      </c>
      <c r="DD462" s="286">
        <f t="shared" si="420"/>
        <v>8.4237808065429658E+17</v>
      </c>
      <c r="DE462" s="282">
        <f t="shared" si="453"/>
        <v>4.7069145745673681E-5</v>
      </c>
      <c r="DF462" s="282">
        <f t="shared" si="421"/>
        <v>4.6737532892960766E-5</v>
      </c>
      <c r="DG462" s="283">
        <f t="shared" si="454"/>
        <v>44.797456449548548</v>
      </c>
      <c r="DH462" s="283">
        <f t="shared" si="455"/>
        <v>6.6331753045943689E-5</v>
      </c>
      <c r="DL462" s="258">
        <v>26.089265823364258</v>
      </c>
      <c r="DM462" s="258">
        <v>15.869382858276367</v>
      </c>
      <c r="DN462" s="258">
        <v>9984</v>
      </c>
      <c r="DO462" s="258">
        <v>2.0556904100603529E+22</v>
      </c>
      <c r="DP462" s="258">
        <v>9.8478292975493589E+21</v>
      </c>
    </row>
    <row r="463" spans="3:120" x14ac:dyDescent="0.25">
      <c r="C463" s="50">
        <f t="shared" si="422"/>
        <v>431</v>
      </c>
      <c r="D463" s="51">
        <v>4.680626146983716</v>
      </c>
      <c r="E463" s="260">
        <f t="shared" si="423"/>
        <v>13.406079087082151</v>
      </c>
      <c r="F463" s="265">
        <f t="shared" si="424"/>
        <v>10.266703992471449</v>
      </c>
      <c r="G463" s="265">
        <f t="shared" si="425"/>
        <v>-1.052277389489229E-3</v>
      </c>
      <c r="H463" s="50">
        <v>13.155961990356445</v>
      </c>
      <c r="I463" s="216">
        <v>95.521476745605469</v>
      </c>
      <c r="J463" s="50">
        <v>12928</v>
      </c>
      <c r="K463" s="46">
        <v>6</v>
      </c>
      <c r="L463" s="46">
        <v>1.0113005289873464E+22</v>
      </c>
      <c r="M463" s="46">
        <v>1.0921215596913458E+22</v>
      </c>
      <c r="N463" s="46">
        <v>202</v>
      </c>
      <c r="O463" s="46">
        <v>64</v>
      </c>
      <c r="P463" s="46">
        <v>0.22315815174266007</v>
      </c>
      <c r="Q463" s="46">
        <v>0.41677348470976011</v>
      </c>
      <c r="R463" s="46">
        <v>0.47933002079149445</v>
      </c>
      <c r="S463" s="51"/>
      <c r="T463" s="315">
        <f t="shared" si="426"/>
        <v>61.833520011371732</v>
      </c>
      <c r="U463" s="315">
        <f t="shared" si="456"/>
        <v>-0.36341485145464247</v>
      </c>
      <c r="V463" s="350">
        <f t="shared" si="427"/>
        <v>2.8769357433820657E-6</v>
      </c>
      <c r="W463" s="350">
        <f t="shared" si="405"/>
        <v>5.3730080021369653E-6</v>
      </c>
      <c r="X463" s="350">
        <f t="shared" si="428"/>
        <v>6.0947497292815221E-6</v>
      </c>
      <c r="Y463" s="360">
        <f t="shared" si="429"/>
        <v>61.354189990580238</v>
      </c>
      <c r="Z463" s="350">
        <f t="shared" si="430"/>
        <v>2.9217845222122212E-6</v>
      </c>
      <c r="AA463" s="350">
        <f t="shared" si="431"/>
        <v>5.34875214123241E-6</v>
      </c>
      <c r="AB463" s="350">
        <f t="shared" si="432"/>
        <v>2.9217845222122212E-6</v>
      </c>
      <c r="AC463" s="350">
        <f t="shared" si="433"/>
        <v>5.34875214123241E-6</v>
      </c>
      <c r="AD463" s="354">
        <f t="shared" si="406"/>
        <v>61.354189990580231</v>
      </c>
      <c r="AE463" s="354" t="str">
        <f t="shared" si="459"/>
        <v/>
      </c>
      <c r="AF463" s="354" t="str">
        <f t="shared" si="459"/>
        <v/>
      </c>
      <c r="AG463" s="354">
        <f t="shared" si="459"/>
        <v>61.354189990580231</v>
      </c>
      <c r="AH463" s="354" t="str">
        <f t="shared" si="459"/>
        <v/>
      </c>
      <c r="AI463" s="348">
        <f t="shared" si="457"/>
        <v>-0.33747092063010342</v>
      </c>
      <c r="AJ463" s="355">
        <f t="shared" si="434"/>
        <v>6.0947497292815221E-6</v>
      </c>
      <c r="AK463" s="359">
        <f t="shared" si="435"/>
        <v>416.38666081617589</v>
      </c>
      <c r="AL463" s="355">
        <f t="shared" si="436"/>
        <v>-1.461333918382411</v>
      </c>
      <c r="AM463" s="335">
        <f t="shared" si="437"/>
        <v>-25.432521513390668</v>
      </c>
      <c r="AN463" s="351">
        <f t="shared" si="407"/>
        <v>-4.2167179699306363</v>
      </c>
      <c r="AQ463" s="266">
        <f t="shared" si="408"/>
        <v>22.382452201347185</v>
      </c>
      <c r="AR463" s="283">
        <f t="shared" si="409"/>
        <v>0.81222616336808073</v>
      </c>
      <c r="BL463" s="258">
        <v>0.38494443893432617</v>
      </c>
      <c r="BM463" s="260">
        <v>16.333696365356445</v>
      </c>
      <c r="BN463">
        <v>2.6160778999328613</v>
      </c>
      <c r="BO463" s="258">
        <v>1.2059073448181152</v>
      </c>
      <c r="BP463" s="258">
        <v>175.51205444335937</v>
      </c>
      <c r="BQ463" s="260">
        <v>19.315114974975586</v>
      </c>
      <c r="BR463" s="258">
        <v>10.235641479492187</v>
      </c>
      <c r="BT463" s="258">
        <v>21.490562438964844</v>
      </c>
      <c r="BU463" s="258">
        <v>44.861522674560547</v>
      </c>
      <c r="BV463" s="258">
        <v>2.9379110336303711</v>
      </c>
      <c r="BW463" s="258">
        <v>155.23512268066406</v>
      </c>
      <c r="BX463" s="258">
        <v>28.607858657836914</v>
      </c>
      <c r="BY463" s="258">
        <v>37.842372894287109</v>
      </c>
      <c r="BZ463" s="258">
        <v>3.4968795776367187</v>
      </c>
      <c r="CA463" s="258">
        <v>326.44134521484375</v>
      </c>
      <c r="CC463" s="283">
        <f t="shared" si="410"/>
        <v>13.155961990356445</v>
      </c>
      <c r="CD463" s="283">
        <f t="shared" si="411"/>
        <v>95.521476745605469</v>
      </c>
      <c r="CF463" s="283">
        <f t="shared" si="438"/>
        <v>22.382452201347185</v>
      </c>
      <c r="CG463" s="272">
        <f t="shared" si="412"/>
        <v>21.63484817015182</v>
      </c>
      <c r="CH463" s="283">
        <f t="shared" si="439"/>
        <v>12.070976613305904</v>
      </c>
      <c r="CI463" s="272">
        <f t="shared" si="413"/>
        <v>99.70622209200593</v>
      </c>
      <c r="CJ463" s="283">
        <f t="shared" si="440"/>
        <v>0.1879418009048629</v>
      </c>
      <c r="CK463" s="283">
        <f t="shared" si="441"/>
        <v>11.858417145377564</v>
      </c>
      <c r="CL463" s="283">
        <f t="shared" si="442"/>
        <v>2.2553091152197946</v>
      </c>
      <c r="CM463" s="283">
        <f t="shared" si="443"/>
        <v>17.654953727786165</v>
      </c>
      <c r="CN463" s="283">
        <f t="shared" si="444"/>
        <v>2.2553091152197946</v>
      </c>
      <c r="CO463" s="283">
        <f t="shared" si="414"/>
        <v>243.05070944026079</v>
      </c>
      <c r="CP463" s="268">
        <f t="shared" si="415"/>
        <v>431</v>
      </c>
      <c r="CQ463" s="283">
        <f t="shared" si="445"/>
        <v>67.405070944026079</v>
      </c>
      <c r="CR463" s="283">
        <f t="shared" si="446"/>
        <v>25.007629782784559</v>
      </c>
      <c r="CS463" s="283">
        <f t="shared" si="447"/>
        <v>2.2988521756466307</v>
      </c>
      <c r="CT463" s="283">
        <f t="shared" si="448"/>
        <v>261.60123919939383</v>
      </c>
      <c r="CU463" s="283">
        <f t="shared" si="416"/>
        <v>-18.550529759133042</v>
      </c>
      <c r="CV463" s="283">
        <f t="shared" si="449"/>
        <v>41.244947024086699</v>
      </c>
      <c r="CW463" s="283">
        <f t="shared" si="450"/>
        <v>12.034514872553311</v>
      </c>
      <c r="CX463" s="283">
        <f t="shared" si="451"/>
        <v>0.93751169660501388</v>
      </c>
      <c r="CZ463" s="283">
        <f t="shared" si="417"/>
        <v>12928</v>
      </c>
      <c r="DA463" s="283">
        <f t="shared" si="418"/>
        <v>1.0113005289873464E+22</v>
      </c>
      <c r="DB463" s="283">
        <f t="shared" si="419"/>
        <v>1.0921215596913458E+22</v>
      </c>
      <c r="DC463" s="286">
        <f t="shared" si="452"/>
        <v>7.8225597848649933E+17</v>
      </c>
      <c r="DD463" s="286">
        <f t="shared" si="420"/>
        <v>8.4477224604838016E+17</v>
      </c>
      <c r="DE463" s="282">
        <f t="shared" si="453"/>
        <v>4.7648306159914534E-5</v>
      </c>
      <c r="DF463" s="282">
        <f t="shared" si="421"/>
        <v>4.6865605902133634E-5</v>
      </c>
      <c r="DG463" s="283">
        <f t="shared" si="454"/>
        <v>44.525525975092968</v>
      </c>
      <c r="DH463" s="283">
        <f t="shared" si="455"/>
        <v>6.6833719756445188E-5</v>
      </c>
      <c r="DL463" s="258">
        <v>26.113679885864258</v>
      </c>
      <c r="DM463" s="258">
        <v>15.869382858276367</v>
      </c>
      <c r="DN463" s="258">
        <v>9984</v>
      </c>
      <c r="DO463" s="258">
        <v>2.0576504065253572E+22</v>
      </c>
      <c r="DP463" s="258">
        <v>9.8558998712287882E+21</v>
      </c>
    </row>
    <row r="464" spans="3:120" x14ac:dyDescent="0.25">
      <c r="C464" s="50">
        <f t="shared" si="422"/>
        <v>432</v>
      </c>
      <c r="D464" s="51">
        <v>4.9395435811158963</v>
      </c>
      <c r="E464" s="260">
        <f t="shared" si="423"/>
        <v>13.873736430455143</v>
      </c>
      <c r="F464" s="265">
        <f t="shared" si="424"/>
        <v>10.265893288418544</v>
      </c>
      <c r="G464" s="265">
        <f t="shared" si="425"/>
        <v>-5.6816008695228289E-4</v>
      </c>
      <c r="H464" s="50">
        <v>13.092972755432129</v>
      </c>
      <c r="I464" s="216">
        <v>103.35443878173828</v>
      </c>
      <c r="J464" s="50">
        <v>12736</v>
      </c>
      <c r="K464" s="46">
        <v>6</v>
      </c>
      <c r="L464" s="46">
        <v>9.7521353524932688E+21</v>
      </c>
      <c r="M464" s="46">
        <v>1.0854345129283899E+22</v>
      </c>
      <c r="N464" s="46">
        <v>199</v>
      </c>
      <c r="O464" s="46">
        <v>64</v>
      </c>
      <c r="P464" s="46">
        <v>0.21247634743331503</v>
      </c>
      <c r="Q464" s="46">
        <v>0.41176829640480989</v>
      </c>
      <c r="R464" s="46">
        <v>0.46946804561111322</v>
      </c>
      <c r="S464" s="51"/>
      <c r="T464" s="315">
        <f t="shared" si="426"/>
        <v>62.705836684014152</v>
      </c>
      <c r="U464" s="315">
        <f t="shared" si="456"/>
        <v>0.87231667264241963</v>
      </c>
      <c r="V464" s="350">
        <f t="shared" si="427"/>
        <v>2.7805217157835406E-6</v>
      </c>
      <c r="W464" s="350">
        <f t="shared" si="405"/>
        <v>5.3885089039574157E-6</v>
      </c>
      <c r="X464" s="350">
        <f t="shared" si="428"/>
        <v>6.0636069480114054E-6</v>
      </c>
      <c r="Y464" s="360">
        <f t="shared" si="429"/>
        <v>62.236368638403036</v>
      </c>
      <c r="Z464" s="350">
        <f t="shared" si="430"/>
        <v>2.8245800488459869E-6</v>
      </c>
      <c r="AA464" s="350">
        <f t="shared" si="431"/>
        <v>5.3655453373942703E-6</v>
      </c>
      <c r="AB464" s="350">
        <f t="shared" si="432"/>
        <v>2.8245800488459869E-6</v>
      </c>
      <c r="AC464" s="350">
        <f t="shared" si="433"/>
        <v>5.3655453373942703E-6</v>
      </c>
      <c r="AD464" s="354">
        <f t="shared" si="406"/>
        <v>62.236368638403029</v>
      </c>
      <c r="AE464" s="354" t="str">
        <f t="shared" si="459"/>
        <v/>
      </c>
      <c r="AF464" s="354" t="str">
        <f t="shared" si="459"/>
        <v/>
      </c>
      <c r="AG464" s="354">
        <f t="shared" si="459"/>
        <v>62.236368638403029</v>
      </c>
      <c r="AH464" s="354" t="str">
        <f t="shared" si="459"/>
        <v/>
      </c>
      <c r="AI464" s="348">
        <f t="shared" si="457"/>
        <v>0.88217864782279776</v>
      </c>
      <c r="AJ464" s="355">
        <f t="shared" si="434"/>
        <v>6.0636069480114054E-6</v>
      </c>
      <c r="AK464" s="359">
        <f t="shared" si="435"/>
        <v>446.35196640495383</v>
      </c>
      <c r="AL464" s="355">
        <f t="shared" si="436"/>
        <v>1.4351966404953829</v>
      </c>
      <c r="AM464" s="335">
        <f t="shared" si="437"/>
        <v>-25.477018209761631</v>
      </c>
      <c r="AN464" s="351">
        <f t="shared" si="407"/>
        <v>-4.2612146663015968</v>
      </c>
      <c r="AQ464" s="266">
        <f t="shared" si="408"/>
        <v>22.340765283502098</v>
      </c>
      <c r="AR464" s="283">
        <f t="shared" si="409"/>
        <v>8.3076671313143038</v>
      </c>
      <c r="BL464" s="258">
        <v>0.98994666337966919</v>
      </c>
      <c r="BM464" s="260">
        <v>4.2259335517883301</v>
      </c>
      <c r="BN464">
        <v>1.0702944993972778</v>
      </c>
      <c r="BO464" s="258">
        <v>1.0766581296920776</v>
      </c>
      <c r="BP464" s="258">
        <v>170.84463500976563</v>
      </c>
      <c r="BQ464" s="260">
        <v>7.6080689430236816</v>
      </c>
      <c r="BR464" s="258">
        <v>4.4045181274414062</v>
      </c>
      <c r="BT464" s="258">
        <v>21.394857406616211</v>
      </c>
      <c r="BU464" s="258">
        <v>44.047710418701172</v>
      </c>
      <c r="BV464" s="258">
        <v>2.9713587760925293</v>
      </c>
      <c r="BW464" s="258">
        <v>151.6746826171875</v>
      </c>
      <c r="BX464" s="258">
        <v>28.569772720336914</v>
      </c>
      <c r="BY464" s="258">
        <v>38.147556304931641</v>
      </c>
      <c r="BZ464" s="258">
        <v>3.5479056835174561</v>
      </c>
      <c r="CA464" s="258">
        <v>329.18795776367187</v>
      </c>
      <c r="CC464" s="283">
        <f t="shared" si="410"/>
        <v>13.092972755432129</v>
      </c>
      <c r="CD464" s="283">
        <f t="shared" si="411"/>
        <v>103.35443878173828</v>
      </c>
      <c r="CF464" s="283">
        <f t="shared" si="438"/>
        <v>22.340765283502098</v>
      </c>
      <c r="CG464" s="272">
        <f t="shared" si="412"/>
        <v>21.625795190119547</v>
      </c>
      <c r="CH464" s="283">
        <f t="shared" si="439"/>
        <v>12.058402037042542</v>
      </c>
      <c r="CI464" s="272">
        <f t="shared" si="413"/>
        <v>99.892553748748583</v>
      </c>
      <c r="CJ464" s="283">
        <f t="shared" si="440"/>
        <v>0.18829302780323526</v>
      </c>
      <c r="CK464" s="283">
        <f t="shared" si="441"/>
        <v>11.845271965833073</v>
      </c>
      <c r="CL464" s="283">
        <f t="shared" si="442"/>
        <v>2.2571202321544206</v>
      </c>
      <c r="CM464" s="283">
        <f t="shared" si="443"/>
        <v>17.64180854824167</v>
      </c>
      <c r="CN464" s="283">
        <f t="shared" si="444"/>
        <v>2.2571202321544206</v>
      </c>
      <c r="CO464" s="283">
        <f t="shared" si="414"/>
        <v>243.08342744036008</v>
      </c>
      <c r="CP464" s="268">
        <f t="shared" si="415"/>
        <v>432</v>
      </c>
      <c r="CQ464" s="283">
        <f t="shared" si="445"/>
        <v>67.508342744036014</v>
      </c>
      <c r="CR464" s="283">
        <f t="shared" si="446"/>
        <v>25.001376363221919</v>
      </c>
      <c r="CS464" s="283">
        <f t="shared" si="447"/>
        <v>2.3012494329210242</v>
      </c>
      <c r="CT464" s="283">
        <f t="shared" si="448"/>
        <v>262.06844083192834</v>
      </c>
      <c r="CU464" s="283">
        <f t="shared" si="416"/>
        <v>-18.985013391568202</v>
      </c>
      <c r="CV464" s="283">
        <f t="shared" si="449"/>
        <v>41.30149866084318</v>
      </c>
      <c r="CW464" s="283">
        <f t="shared" si="450"/>
        <v>12.021878378774932</v>
      </c>
      <c r="CX464" s="283">
        <f t="shared" si="451"/>
        <v>0.93781657742627766</v>
      </c>
      <c r="CZ464" s="283">
        <f t="shared" si="417"/>
        <v>12736</v>
      </c>
      <c r="DA464" s="283">
        <f t="shared" si="418"/>
        <v>9.7521353524932688E+21</v>
      </c>
      <c r="DB464" s="283">
        <f t="shared" si="419"/>
        <v>1.0854345129283899E+22</v>
      </c>
      <c r="DC464" s="286">
        <f t="shared" si="452"/>
        <v>7.6571414513923277E+17</v>
      </c>
      <c r="DD464" s="286">
        <f t="shared" si="420"/>
        <v>8.5225699821638656E+17</v>
      </c>
      <c r="DE464" s="282">
        <f t="shared" si="453"/>
        <v>4.6763420604699404E-5</v>
      </c>
      <c r="DF464" s="282">
        <f t="shared" si="421"/>
        <v>4.7265993751460416E-5</v>
      </c>
      <c r="DG464" s="283">
        <f t="shared" si="454"/>
        <v>45.306234450200108</v>
      </c>
      <c r="DH464" s="283">
        <f t="shared" si="455"/>
        <v>6.6489786222886295E-5</v>
      </c>
      <c r="DL464" s="258">
        <v>26.066804885864258</v>
      </c>
      <c r="DM464" s="258">
        <v>16.174562454223633</v>
      </c>
      <c r="DN464" s="258">
        <v>9984</v>
      </c>
      <c r="DO464" s="258">
        <v>2.0533845318662302E+22</v>
      </c>
      <c r="DP464" s="258">
        <v>9.8501351757434816E+21</v>
      </c>
    </row>
    <row r="465" spans="3:120" x14ac:dyDescent="0.25">
      <c r="C465" s="50">
        <f t="shared" si="422"/>
        <v>433</v>
      </c>
      <c r="D465" s="51">
        <v>3.6501069521135832</v>
      </c>
      <c r="E465" s="260">
        <f t="shared" si="423"/>
        <v>11.246111798895255</v>
      </c>
      <c r="F465" s="265">
        <f t="shared" si="424"/>
        <v>10.265569600488103</v>
      </c>
      <c r="G465" s="265">
        <f t="shared" si="425"/>
        <v>-7.8258295844644242E-5</v>
      </c>
      <c r="H465" s="50">
        <v>12.965041160583496</v>
      </c>
      <c r="I465" s="216">
        <v>100.60781860351562</v>
      </c>
      <c r="J465" s="50">
        <v>12672</v>
      </c>
      <c r="K465" s="46">
        <v>6</v>
      </c>
      <c r="L465" s="46">
        <v>9.6650884506651365E+21</v>
      </c>
      <c r="M465" s="46">
        <v>1.0643357274521677E+22</v>
      </c>
      <c r="N465" s="46">
        <v>198</v>
      </c>
      <c r="O465" s="46">
        <v>64</v>
      </c>
      <c r="P465" s="46">
        <v>0.21149972532503206</v>
      </c>
      <c r="Q465" s="46">
        <v>0.40450466947445524</v>
      </c>
      <c r="R465" s="46">
        <v>0.46604583185777904</v>
      </c>
      <c r="S465" s="51"/>
      <c r="T465" s="315">
        <f t="shared" si="426"/>
        <v>62.396685715773586</v>
      </c>
      <c r="U465" s="315">
        <f t="shared" si="456"/>
        <v>-0.30915096824056576</v>
      </c>
      <c r="V465" s="350">
        <f t="shared" si="427"/>
        <v>2.781719872225274E-6</v>
      </c>
      <c r="W465" s="350">
        <f t="shared" si="405"/>
        <v>5.3201897815979489E-6</v>
      </c>
      <c r="X465" s="350">
        <f t="shared" si="428"/>
        <v>6.0035310243016344E-6</v>
      </c>
      <c r="Y465" s="360">
        <f t="shared" si="429"/>
        <v>61.930639883915809</v>
      </c>
      <c r="Z465" s="350">
        <f t="shared" si="430"/>
        <v>2.8249019785525607E-6</v>
      </c>
      <c r="AA465" s="350">
        <f t="shared" si="431"/>
        <v>5.2973874288484941E-6</v>
      </c>
      <c r="AB465" s="350">
        <f t="shared" si="432"/>
        <v>2.8249019785525607E-6</v>
      </c>
      <c r="AC465" s="350">
        <f t="shared" si="433"/>
        <v>5.2973874288484941E-6</v>
      </c>
      <c r="AD465" s="354">
        <f t="shared" si="406"/>
        <v>61.930639883915795</v>
      </c>
      <c r="AE465" s="354" t="str">
        <f t="shared" si="459"/>
        <v/>
      </c>
      <c r="AF465" s="354" t="str">
        <f t="shared" si="459"/>
        <v/>
      </c>
      <c r="AG465" s="354">
        <f t="shared" si="459"/>
        <v>61.930639883915795</v>
      </c>
      <c r="AH465" s="354" t="str">
        <f t="shared" si="459"/>
        <v/>
      </c>
      <c r="AI465" s="348">
        <f t="shared" si="457"/>
        <v>-0.3057287544872338</v>
      </c>
      <c r="AJ465" s="355">
        <f t="shared" si="434"/>
        <v>6.0035310243016344E-6</v>
      </c>
      <c r="AK465" s="359">
        <f t="shared" si="435"/>
        <v>435.96715877205975</v>
      </c>
      <c r="AL465" s="355">
        <f t="shared" si="436"/>
        <v>0.2967158772059747</v>
      </c>
      <c r="AM465" s="335">
        <f t="shared" si="437"/>
        <v>-25.563503862877909</v>
      </c>
      <c r="AN465" s="351">
        <f t="shared" si="407"/>
        <v>-4.3477003194178749</v>
      </c>
      <c r="AQ465" s="266">
        <f t="shared" si="408"/>
        <v>22.255477997558092</v>
      </c>
      <c r="AR465" s="283">
        <f t="shared" si="409"/>
        <v>5.2235258849050865</v>
      </c>
      <c r="BL465" s="258">
        <v>1.0578372478485107</v>
      </c>
      <c r="BM465" s="260">
        <v>15.302711486816406</v>
      </c>
      <c r="BN465">
        <v>0.48679003119468689</v>
      </c>
      <c r="BO465" s="258">
        <v>1.1783859729766846</v>
      </c>
      <c r="BP465" s="258">
        <v>164.62870788574219</v>
      </c>
      <c r="BQ465" s="260">
        <v>27.792900085449219</v>
      </c>
      <c r="BR465" s="258">
        <v>4.4657421112060547</v>
      </c>
      <c r="BT465" s="258">
        <v>21.331380844116211</v>
      </c>
      <c r="BU465" s="258">
        <v>45.370159149169922</v>
      </c>
      <c r="BV465" s="258">
        <v>2.9448690414428711</v>
      </c>
      <c r="BW465" s="258">
        <v>154.21784973144531</v>
      </c>
      <c r="BX465" s="258">
        <v>28.474067687988281</v>
      </c>
      <c r="BY465" s="258">
        <v>37.740646362304688</v>
      </c>
      <c r="BZ465" s="258">
        <v>3.5222704410552979</v>
      </c>
      <c r="CA465" s="258">
        <v>326.33963012695312</v>
      </c>
      <c r="CC465" s="283">
        <f t="shared" si="410"/>
        <v>12.965041160583496</v>
      </c>
      <c r="CD465" s="283">
        <f t="shared" si="411"/>
        <v>100.60781860351562</v>
      </c>
      <c r="CF465" s="283">
        <f t="shared" si="438"/>
        <v>22.255477997558092</v>
      </c>
      <c r="CG465" s="272">
        <f t="shared" si="412"/>
        <v>21.617326781580211</v>
      </c>
      <c r="CH465" s="283">
        <f t="shared" si="439"/>
        <v>12.046651287738039</v>
      </c>
      <c r="CI465" s="272">
        <f t="shared" si="413"/>
        <v>100.07827293001233</v>
      </c>
      <c r="CJ465" s="283">
        <f t="shared" si="440"/>
        <v>0.18864310021252859</v>
      </c>
      <c r="CK465" s="283">
        <f t="shared" si="441"/>
        <v>11.832938798271876</v>
      </c>
      <c r="CL465" s="283">
        <f t="shared" si="442"/>
        <v>2.2590632228232721</v>
      </c>
      <c r="CM465" s="283">
        <f t="shared" si="443"/>
        <v>17.629475380680475</v>
      </c>
      <c r="CN465" s="283">
        <f t="shared" si="444"/>
        <v>2.2590632228232721</v>
      </c>
      <c r="CO465" s="283">
        <f t="shared" si="414"/>
        <v>243.12587135788158</v>
      </c>
      <c r="CP465" s="268">
        <f t="shared" si="415"/>
        <v>433</v>
      </c>
      <c r="CQ465" s="283">
        <f t="shared" si="445"/>
        <v>67.612587135788161</v>
      </c>
      <c r="CR465" s="283">
        <f t="shared" si="446"/>
        <v>24.995520576762381</v>
      </c>
      <c r="CS465" s="283">
        <f t="shared" si="447"/>
        <v>2.3034941567473806</v>
      </c>
      <c r="CT465" s="283">
        <f t="shared" si="448"/>
        <v>262.53962171176806</v>
      </c>
      <c r="CU465" s="283">
        <f t="shared" si="416"/>
        <v>-19.413750353886485</v>
      </c>
      <c r="CV465" s="283">
        <f t="shared" si="449"/>
        <v>41.358624964611352</v>
      </c>
      <c r="CW465" s="283">
        <f t="shared" si="450"/>
        <v>12.010062265458174</v>
      </c>
      <c r="CX465" s="283">
        <f t="shared" si="451"/>
        <v>0.93819594338186885</v>
      </c>
      <c r="CZ465" s="283">
        <f t="shared" si="417"/>
        <v>12672</v>
      </c>
      <c r="DA465" s="283">
        <f t="shared" si="418"/>
        <v>9.6650884506651365E+21</v>
      </c>
      <c r="DB465" s="283">
        <f t="shared" si="419"/>
        <v>1.0643357274521677E+22</v>
      </c>
      <c r="DC465" s="286">
        <f t="shared" si="452"/>
        <v>7.627121567759735E+17</v>
      </c>
      <c r="DD465" s="286">
        <f t="shared" si="420"/>
        <v>8.399114010828343E+17</v>
      </c>
      <c r="DE465" s="282">
        <f t="shared" si="453"/>
        <v>4.6602832834057217E-5</v>
      </c>
      <c r="DF465" s="282">
        <f t="shared" si="421"/>
        <v>4.6605580824752327E-5</v>
      </c>
      <c r="DG465" s="283">
        <f t="shared" si="454"/>
        <v>45.001689206614998</v>
      </c>
      <c r="DH465" s="283">
        <f t="shared" si="455"/>
        <v>6.5908301390428829E-5</v>
      </c>
      <c r="DL465" s="258">
        <v>26.032623291015625</v>
      </c>
      <c r="DM465" s="258">
        <v>16.581470489501953</v>
      </c>
      <c r="DN465" s="258">
        <v>9984</v>
      </c>
      <c r="DO465" s="258">
        <v>2.0501563023944585E+22</v>
      </c>
      <c r="DP465" s="258">
        <v>9.8489822366464203E+21</v>
      </c>
    </row>
    <row r="466" spans="3:120" x14ac:dyDescent="0.25">
      <c r="C466" s="50">
        <f t="shared" si="422"/>
        <v>434</v>
      </c>
      <c r="D466" s="51">
        <v>3.0599176529116043</v>
      </c>
      <c r="E466" s="260">
        <f t="shared" si="423"/>
        <v>9.714194782132882</v>
      </c>
      <c r="F466" s="265">
        <f t="shared" si="424"/>
        <v>10.265738673297324</v>
      </c>
      <c r="G466" s="265">
        <f t="shared" si="425"/>
        <v>4.1734782352263137E-4</v>
      </c>
      <c r="H466" s="50">
        <v>13.124223709106445</v>
      </c>
      <c r="I466" s="216">
        <v>100.20091247558594</v>
      </c>
      <c r="J466" s="50">
        <v>14016</v>
      </c>
      <c r="K466" s="46">
        <v>6</v>
      </c>
      <c r="L466" s="46">
        <v>1.0682557203821762E+22</v>
      </c>
      <c r="M466" s="46">
        <v>1.1742108234021125E+22</v>
      </c>
      <c r="N466" s="46">
        <v>219</v>
      </c>
      <c r="O466" s="46">
        <v>64</v>
      </c>
      <c r="P466" s="46">
        <v>0.23408411157907588</v>
      </c>
      <c r="Q466" s="46">
        <v>0.44704877006653237</v>
      </c>
      <c r="R466" s="46">
        <v>0.52374900789101997</v>
      </c>
      <c r="S466" s="51"/>
      <c r="T466" s="315">
        <f t="shared" si="426"/>
        <v>62.362502548765356</v>
      </c>
      <c r="U466" s="315">
        <f t="shared" si="456"/>
        <v>-3.4183167008229987E-2</v>
      </c>
      <c r="V466" s="350">
        <f t="shared" si="427"/>
        <v>2.7835344318288135E-6</v>
      </c>
      <c r="W466" s="350">
        <f t="shared" si="405"/>
        <v>5.3159338145278297E-6</v>
      </c>
      <c r="X466" s="350">
        <f t="shared" si="428"/>
        <v>6.0006013243355004E-6</v>
      </c>
      <c r="Y466" s="360">
        <f t="shared" si="429"/>
        <v>61.838753540874336</v>
      </c>
      <c r="Z466" s="350">
        <f t="shared" si="430"/>
        <v>2.8320111789935009E-6</v>
      </c>
      <c r="AA466" s="350">
        <f t="shared" si="431"/>
        <v>5.2902673784670658E-6</v>
      </c>
      <c r="AB466" s="350">
        <f t="shared" si="432"/>
        <v>2.8320111789935009E-6</v>
      </c>
      <c r="AC466" s="350">
        <f t="shared" si="433"/>
        <v>5.2902673784670658E-6</v>
      </c>
      <c r="AD466" s="354">
        <f t="shared" si="406"/>
        <v>61.838753540874322</v>
      </c>
      <c r="AE466" s="354" t="str">
        <f t="shared" si="459"/>
        <v/>
      </c>
      <c r="AF466" s="354" t="str">
        <f t="shared" si="459"/>
        <v/>
      </c>
      <c r="AG466" s="354">
        <f t="shared" si="459"/>
        <v>61.838753540874322</v>
      </c>
      <c r="AH466" s="354" t="str">
        <f t="shared" si="459"/>
        <v/>
      </c>
      <c r="AI466" s="348">
        <f t="shared" si="457"/>
        <v>-9.188634304147314E-2</v>
      </c>
      <c r="AJ466" s="355">
        <f t="shared" si="434"/>
        <v>6.0006013243355004E-6</v>
      </c>
      <c r="AK466" s="359">
        <f t="shared" si="435"/>
        <v>432.84601958390499</v>
      </c>
      <c r="AL466" s="355">
        <f t="shared" si="436"/>
        <v>-0.11539804160950098</v>
      </c>
      <c r="AM466" s="335">
        <f t="shared" si="437"/>
        <v>-25.567743578060092</v>
      </c>
      <c r="AN466" s="351">
        <f t="shared" si="407"/>
        <v>-4.3519400346000578</v>
      </c>
      <c r="AQ466" s="266">
        <f t="shared" si="408"/>
        <v>22.361472490973956</v>
      </c>
      <c r="AR466" s="283">
        <f t="shared" si="409"/>
        <v>4.4790986887888096</v>
      </c>
      <c r="BL466" s="258">
        <v>0.44170472025871277</v>
      </c>
      <c r="BM466" s="260">
        <v>14.730122566223145</v>
      </c>
      <c r="BN466">
        <v>0.27164769172668457</v>
      </c>
      <c r="BO466" s="258">
        <v>0.9577210545539856</v>
      </c>
      <c r="BP466" s="258">
        <v>159.74346923828125</v>
      </c>
      <c r="BQ466" s="260">
        <v>6.2108039855957031</v>
      </c>
      <c r="BR466" s="258">
        <v>14.170162200927734</v>
      </c>
      <c r="BT466" s="258">
        <v>21.184892654418945</v>
      </c>
      <c r="BU466" s="258">
        <v>44.556343078613281</v>
      </c>
      <c r="BV466" s="258">
        <v>2.9890592098236084</v>
      </c>
      <c r="BW466" s="258">
        <v>159.50764465332031</v>
      </c>
      <c r="BX466" s="258">
        <v>28.434026718139648</v>
      </c>
      <c r="BY466" s="258">
        <v>38.249282836914063</v>
      </c>
      <c r="BZ466" s="258">
        <v>3.4939498901367187</v>
      </c>
      <c r="CA466" s="258">
        <v>329.59487915039062</v>
      </c>
      <c r="CC466" s="283">
        <f t="shared" si="410"/>
        <v>13.124223709106445</v>
      </c>
      <c r="CD466" s="283">
        <f t="shared" si="411"/>
        <v>100.20091247558594</v>
      </c>
      <c r="CF466" s="283">
        <f t="shared" si="438"/>
        <v>22.361472490973956</v>
      </c>
      <c r="CG466" s="272">
        <f t="shared" si="412"/>
        <v>21.609450415328155</v>
      </c>
      <c r="CH466" s="283">
        <f t="shared" si="439"/>
        <v>12.035732333633701</v>
      </c>
      <c r="CI466" s="272">
        <f t="shared" si="413"/>
        <v>100.26338490481425</v>
      </c>
      <c r="CJ466" s="283">
        <f t="shared" si="440"/>
        <v>0.1889920280646061</v>
      </c>
      <c r="CK466" s="283">
        <f t="shared" si="441"/>
        <v>11.821425295568885</v>
      </c>
      <c r="CL466" s="283">
        <f t="shared" si="442"/>
        <v>2.2611405945141612</v>
      </c>
      <c r="CM466" s="283">
        <f t="shared" si="443"/>
        <v>17.617961877977486</v>
      </c>
      <c r="CN466" s="283">
        <f t="shared" si="444"/>
        <v>2.2611405945141612</v>
      </c>
      <c r="CO466" s="283">
        <f t="shared" si="414"/>
        <v>243.17836784362271</v>
      </c>
      <c r="CP466" s="268">
        <f t="shared" si="415"/>
        <v>434</v>
      </c>
      <c r="CQ466" s="283">
        <f t="shared" si="445"/>
        <v>67.717836784362277</v>
      </c>
      <c r="CR466" s="283">
        <f t="shared" si="446"/>
        <v>24.990067107647995</v>
      </c>
      <c r="CS466" s="283">
        <f t="shared" si="447"/>
        <v>2.3055839130064864</v>
      </c>
      <c r="CT466" s="283">
        <f t="shared" si="448"/>
        <v>263.01491745183534</v>
      </c>
      <c r="CU466" s="283">
        <f t="shared" si="416"/>
        <v>-19.836549608212579</v>
      </c>
      <c r="CV466" s="283">
        <f t="shared" si="449"/>
        <v>41.416345039178744</v>
      </c>
      <c r="CW466" s="283">
        <f t="shared" si="450"/>
        <v>11.999074421238019</v>
      </c>
      <c r="CX466" s="283">
        <f t="shared" si="451"/>
        <v>0.93865107493000155</v>
      </c>
      <c r="CZ466" s="283">
        <f t="shared" si="417"/>
        <v>14016</v>
      </c>
      <c r="DA466" s="283">
        <f t="shared" si="418"/>
        <v>1.0682557203821762E+22</v>
      </c>
      <c r="DB466" s="283">
        <f t="shared" si="419"/>
        <v>1.1742108234021125E+22</v>
      </c>
      <c r="DC466" s="286">
        <f t="shared" si="452"/>
        <v>7.6216875027267136E+17</v>
      </c>
      <c r="DD466" s="286">
        <f t="shared" si="420"/>
        <v>8.3776457149123328E+17</v>
      </c>
      <c r="DE466" s="282">
        <f t="shared" si="453"/>
        <v>4.6573763954248836E-5</v>
      </c>
      <c r="DF466" s="282">
        <f t="shared" si="421"/>
        <v>4.6490738747986385E-5</v>
      </c>
      <c r="DG466" s="283">
        <f t="shared" si="454"/>
        <v>44.948884993612964</v>
      </c>
      <c r="DH466" s="283">
        <f t="shared" si="455"/>
        <v>6.5806567135808042E-5</v>
      </c>
      <c r="DL466" s="258">
        <v>25.901762008666992</v>
      </c>
      <c r="DM466" s="258">
        <v>16.072835922241211</v>
      </c>
      <c r="DN466" s="258">
        <v>9984</v>
      </c>
      <c r="DO466" s="258">
        <v>2.0405869078888495E+22</v>
      </c>
      <c r="DP466" s="258">
        <v>9.7838411776624553E+21</v>
      </c>
    </row>
    <row r="467" spans="3:120" x14ac:dyDescent="0.25">
      <c r="C467" s="50">
        <f t="shared" si="422"/>
        <v>435</v>
      </c>
      <c r="D467" s="51">
        <v>3.2956912515021606</v>
      </c>
      <c r="E467" s="260">
        <f t="shared" si="423"/>
        <v>10.358930383016441</v>
      </c>
      <c r="F467" s="265">
        <f t="shared" si="424"/>
        <v>10.266406170048452</v>
      </c>
      <c r="G467" s="265">
        <f t="shared" si="425"/>
        <v>9.1857559810846427E-4</v>
      </c>
      <c r="H467" s="50">
        <v>12.69355297088623</v>
      </c>
      <c r="I467" s="216">
        <v>96.030113220214844</v>
      </c>
      <c r="J467" s="50">
        <v>14464</v>
      </c>
      <c r="K467" s="46">
        <v>6</v>
      </c>
      <c r="L467" s="46">
        <v>1.0903345040909006E+22</v>
      </c>
      <c r="M467" s="46">
        <v>1.1800908127971253E+22</v>
      </c>
      <c r="N467" s="46">
        <v>226</v>
      </c>
      <c r="O467" s="46">
        <v>64</v>
      </c>
      <c r="P467" s="46">
        <v>0.24043215528291523</v>
      </c>
      <c r="Q467" s="46">
        <v>0.45071110297259354</v>
      </c>
      <c r="R467" s="46">
        <v>0.5363738539349342</v>
      </c>
      <c r="S467" s="51"/>
      <c r="T467" s="315">
        <f t="shared" si="426"/>
        <v>61.922277704191487</v>
      </c>
      <c r="U467" s="315">
        <f t="shared" si="456"/>
        <v>-0.44022484457386923</v>
      </c>
      <c r="V467" s="350">
        <f t="shared" si="427"/>
        <v>2.7704663910734146E-6</v>
      </c>
      <c r="W467" s="350">
        <f t="shared" si="405"/>
        <v>5.1934815515831669E-6</v>
      </c>
      <c r="X467" s="350">
        <f t="shared" si="428"/>
        <v>5.886232636474883E-6</v>
      </c>
      <c r="Y467" s="360">
        <f t="shared" si="429"/>
        <v>61.385903850256554</v>
      </c>
      <c r="Z467" s="350">
        <f t="shared" si="430"/>
        <v>2.818963007894805E-6</v>
      </c>
      <c r="AA467" s="350">
        <f t="shared" si="431"/>
        <v>5.1673186674350485E-6</v>
      </c>
      <c r="AB467" s="350">
        <f t="shared" si="432"/>
        <v>2.818963007894805E-6</v>
      </c>
      <c r="AC467" s="350">
        <f t="shared" si="433"/>
        <v>5.1673186674350485E-6</v>
      </c>
      <c r="AD467" s="354">
        <f t="shared" si="406"/>
        <v>61.385903850256554</v>
      </c>
      <c r="AE467" s="354" t="str">
        <f t="shared" si="459"/>
        <v/>
      </c>
      <c r="AF467" s="354" t="str">
        <f t="shared" si="459"/>
        <v/>
      </c>
      <c r="AG467" s="354">
        <f t="shared" si="459"/>
        <v>61.385903850256554</v>
      </c>
      <c r="AH467" s="354" t="str">
        <f t="shared" si="459"/>
        <v/>
      </c>
      <c r="AI467" s="348">
        <f t="shared" si="457"/>
        <v>-0.45284969061776792</v>
      </c>
      <c r="AJ467" s="355">
        <f t="shared" si="434"/>
        <v>5.886232636474883E-6</v>
      </c>
      <c r="AK467" s="359">
        <f t="shared" si="435"/>
        <v>417.46389783494328</v>
      </c>
      <c r="AL467" s="355">
        <f t="shared" si="436"/>
        <v>-1.7536102165056717</v>
      </c>
      <c r="AM467" s="335">
        <f t="shared" si="437"/>
        <v>-25.734890601300616</v>
      </c>
      <c r="AN467" s="351">
        <f t="shared" si="407"/>
        <v>-4.5190870578405864</v>
      </c>
      <c r="AQ467" s="266">
        <f t="shared" si="408"/>
        <v>22.071663993792441</v>
      </c>
      <c r="AR467" s="283">
        <f t="shared" si="409"/>
        <v>-2.9221634768845206E-2</v>
      </c>
      <c r="BL467" s="258">
        <v>1.1230177879333496</v>
      </c>
      <c r="BM467" s="260">
        <v>2.5835652351379395</v>
      </c>
      <c r="BN467">
        <v>2.106731653213501</v>
      </c>
      <c r="BO467" s="258">
        <v>0.48053267598152161</v>
      </c>
      <c r="BP467" s="258">
        <v>150.30014038085937</v>
      </c>
      <c r="BQ467" s="260">
        <v>5.0603704452514648</v>
      </c>
      <c r="BR467" s="258">
        <v>5.7594366073608398</v>
      </c>
      <c r="BT467" s="258">
        <v>21.151689529418945</v>
      </c>
      <c r="BU467" s="258">
        <v>44.861522674560547</v>
      </c>
      <c r="BV467" s="258">
        <v>2.9506065845489502</v>
      </c>
      <c r="BW467" s="258">
        <v>155.74374389648437</v>
      </c>
      <c r="BX467" s="258">
        <v>28.361761093139648</v>
      </c>
      <c r="BY467" s="258">
        <v>38.452735900878906</v>
      </c>
      <c r="BZ467" s="258">
        <v>3.5129930973052979</v>
      </c>
      <c r="CA467" s="258">
        <v>330.00177001953125</v>
      </c>
      <c r="CC467" s="283">
        <f t="shared" si="410"/>
        <v>12.69355297088623</v>
      </c>
      <c r="CD467" s="283">
        <f t="shared" si="411"/>
        <v>96.030113220214844</v>
      </c>
      <c r="CF467" s="283">
        <f t="shared" si="438"/>
        <v>22.071663993792441</v>
      </c>
      <c r="CG467" s="272">
        <f t="shared" si="412"/>
        <v>21.602173479285021</v>
      </c>
      <c r="CH467" s="283">
        <f t="shared" si="439"/>
        <v>12.02565316152744</v>
      </c>
      <c r="CI467" s="272">
        <f t="shared" si="413"/>
        <v>100.44789489989944</v>
      </c>
      <c r="CJ467" s="283">
        <f t="shared" si="440"/>
        <v>0.18933982121165024</v>
      </c>
      <c r="CK467" s="283">
        <f t="shared" si="441"/>
        <v>11.810739127205817</v>
      </c>
      <c r="CL467" s="283">
        <f t="shared" si="442"/>
        <v>2.2633548618023864</v>
      </c>
      <c r="CM467" s="283">
        <f t="shared" si="443"/>
        <v>17.607275709614417</v>
      </c>
      <c r="CN467" s="283">
        <f t="shared" si="444"/>
        <v>2.2633548618023864</v>
      </c>
      <c r="CO467" s="283">
        <f t="shared" si="414"/>
        <v>243.24124123538979</v>
      </c>
      <c r="CP467" s="268">
        <f t="shared" si="415"/>
        <v>435</v>
      </c>
      <c r="CQ467" s="283">
        <f t="shared" si="445"/>
        <v>67.824124123538979</v>
      </c>
      <c r="CR467" s="283">
        <f t="shared" si="446"/>
        <v>24.98502060442987</v>
      </c>
      <c r="CS467" s="283">
        <f t="shared" si="447"/>
        <v>2.3075163134135561</v>
      </c>
      <c r="CT467" s="283">
        <f t="shared" si="448"/>
        <v>263.49446197158142</v>
      </c>
      <c r="CU467" s="283">
        <f t="shared" si="416"/>
        <v>-20.253220736191679</v>
      </c>
      <c r="CV467" s="283">
        <f t="shared" si="449"/>
        <v>41.474677926380835</v>
      </c>
      <c r="CW467" s="283">
        <f t="shared" si="450"/>
        <v>11.988922752508211</v>
      </c>
      <c r="CX467" s="283">
        <f t="shared" si="451"/>
        <v>0.9391832599369736</v>
      </c>
      <c r="CZ467" s="283">
        <f t="shared" si="417"/>
        <v>14464</v>
      </c>
      <c r="DA467" s="283">
        <f t="shared" si="418"/>
        <v>1.0903345040909006E+22</v>
      </c>
      <c r="DB467" s="283">
        <f t="shared" si="419"/>
        <v>1.1800908127971253E+22</v>
      </c>
      <c r="DC467" s="286">
        <f t="shared" si="452"/>
        <v>7.5382639939912922E+17</v>
      </c>
      <c r="DD467" s="286">
        <f t="shared" si="420"/>
        <v>8.158813694670391E+17</v>
      </c>
      <c r="DE467" s="282">
        <f t="shared" si="453"/>
        <v>4.6127499889706459E-5</v>
      </c>
      <c r="DF467" s="282">
        <f t="shared" si="421"/>
        <v>4.5320123075191938E-5</v>
      </c>
      <c r="DG467" s="283">
        <f t="shared" si="454"/>
        <v>44.494157632995453</v>
      </c>
      <c r="DH467" s="283">
        <f t="shared" si="455"/>
        <v>6.4665754473487854E-5</v>
      </c>
      <c r="DL467" s="258">
        <v>25.845121383666992</v>
      </c>
      <c r="DM467" s="258">
        <v>16.174562454223633</v>
      </c>
      <c r="DN467" s="258">
        <v>9984</v>
      </c>
      <c r="DO467" s="258">
        <v>2.0358598575908981E+22</v>
      </c>
      <c r="DP467" s="258">
        <v>9.767123560755066E+21</v>
      </c>
    </row>
    <row r="468" spans="3:120" x14ac:dyDescent="0.25">
      <c r="C468" s="50">
        <f t="shared" si="422"/>
        <v>436</v>
      </c>
      <c r="D468" s="51">
        <v>2.8077355859149309</v>
      </c>
      <c r="E468" s="260">
        <f t="shared" si="423"/>
        <v>8.9671241276663984</v>
      </c>
      <c r="F468" s="265">
        <f t="shared" si="424"/>
        <v>10.267577670005837</v>
      </c>
      <c r="G468" s="265">
        <f t="shared" si="425"/>
        <v>1.4253398243247806E-3</v>
      </c>
      <c r="H468" s="50">
        <v>13.069535255432129</v>
      </c>
      <c r="I468" s="216">
        <v>101.52336120605469</v>
      </c>
      <c r="J468" s="50">
        <v>11840</v>
      </c>
      <c r="K468" s="46">
        <v>6</v>
      </c>
      <c r="L468" s="46">
        <v>9.0866012587146147E+21</v>
      </c>
      <c r="M468" s="46">
        <v>1.0040370126758601E+22</v>
      </c>
      <c r="N468" s="46">
        <v>185</v>
      </c>
      <c r="O468" s="46">
        <v>64</v>
      </c>
      <c r="P468" s="46">
        <v>0.19837636574497955</v>
      </c>
      <c r="Q468" s="46">
        <v>0.38118781663919915</v>
      </c>
      <c r="R468" s="46">
        <v>0.41541961752348933</v>
      </c>
      <c r="S468" s="51"/>
      <c r="T468" s="315">
        <f t="shared" si="426"/>
        <v>62.506794710030015</v>
      </c>
      <c r="U468" s="315">
        <f t="shared" si="456"/>
        <v>0.58451700583852784</v>
      </c>
      <c r="V468" s="350">
        <f t="shared" si="427"/>
        <v>2.7924601033921671E-6</v>
      </c>
      <c r="W468" s="350">
        <f t="shared" si="405"/>
        <v>5.3658194909797178E-6</v>
      </c>
      <c r="X468" s="350">
        <f t="shared" si="428"/>
        <v>6.048954640168401E-6</v>
      </c>
      <c r="Y468" s="360">
        <f t="shared" si="429"/>
        <v>62.091375092506524</v>
      </c>
      <c r="Z468" s="350">
        <f t="shared" si="430"/>
        <v>2.8312909174244498E-6</v>
      </c>
      <c r="AA468" s="350">
        <f t="shared" si="431"/>
        <v>5.3454320667018724E-6</v>
      </c>
      <c r="AB468" s="350">
        <f t="shared" si="432"/>
        <v>2.8312909174244498E-6</v>
      </c>
      <c r="AC468" s="350">
        <f t="shared" si="433"/>
        <v>5.3454320667018724E-6</v>
      </c>
      <c r="AD468" s="354">
        <f t="shared" si="406"/>
        <v>62.091375092506517</v>
      </c>
      <c r="AE468" s="354" t="str">
        <f t="shared" si="459"/>
        <v/>
      </c>
      <c r="AF468" s="354" t="str">
        <f t="shared" si="459"/>
        <v/>
      </c>
      <c r="AG468" s="354">
        <f t="shared" si="459"/>
        <v>62.091375092506517</v>
      </c>
      <c r="AH468" s="354" t="str">
        <f t="shared" si="459"/>
        <v/>
      </c>
      <c r="AI468" s="348">
        <f t="shared" si="457"/>
        <v>0.70547124224996338</v>
      </c>
      <c r="AJ468" s="355">
        <f t="shared" si="434"/>
        <v>6.048954640168401E-6</v>
      </c>
      <c r="AK468" s="359">
        <f t="shared" si="435"/>
        <v>441.42691418122081</v>
      </c>
      <c r="AL468" s="355">
        <f t="shared" si="436"/>
        <v>0.54269141812208088</v>
      </c>
      <c r="AM468" s="335">
        <f t="shared" si="437"/>
        <v>-25.498032491508567</v>
      </c>
      <c r="AN468" s="351">
        <f t="shared" si="407"/>
        <v>-4.2822289480485329</v>
      </c>
      <c r="AQ468" s="266">
        <f t="shared" si="408"/>
        <v>22.325202892253792</v>
      </c>
      <c r="AR468" s="283">
        <f t="shared" si="409"/>
        <v>5.1265052828844091</v>
      </c>
      <c r="BL468" s="258">
        <v>0.38624793291091919</v>
      </c>
      <c r="BM468" s="260">
        <v>1.9710379838943481</v>
      </c>
      <c r="BN468">
        <v>0.30437079071998596</v>
      </c>
      <c r="BO468" s="258">
        <v>1.1705942153930664</v>
      </c>
      <c r="BP468" s="258">
        <v>145.04147338867187</v>
      </c>
      <c r="BQ468" s="260">
        <v>4.4173860549926758</v>
      </c>
      <c r="BR468" s="258">
        <v>4.572420597076416</v>
      </c>
      <c r="BT468" s="258">
        <v>21.093095779418945</v>
      </c>
      <c r="BU468" s="258">
        <v>44.658069610595703</v>
      </c>
      <c r="BV468" s="258">
        <v>2.9469444751739502</v>
      </c>
      <c r="BW468" s="258">
        <v>150.65740966796875</v>
      </c>
      <c r="BX468" s="258">
        <v>28.371526718139648</v>
      </c>
      <c r="BY468" s="258">
        <v>36.825107574462891</v>
      </c>
      <c r="BZ468" s="258">
        <v>3.5005416870117187</v>
      </c>
      <c r="CA468" s="258">
        <v>325.62753295898437</v>
      </c>
      <c r="CC468" s="283">
        <f t="shared" si="410"/>
        <v>13.069535255432129</v>
      </c>
      <c r="CD468" s="283">
        <f t="shared" si="411"/>
        <v>101.52336120605469</v>
      </c>
      <c r="CF468" s="283">
        <f t="shared" si="438"/>
        <v>22.325202892253792</v>
      </c>
      <c r="CG468" s="272">
        <f t="shared" si="412"/>
        <v>21.595503275678809</v>
      </c>
      <c r="CH468" s="283">
        <f t="shared" si="439"/>
        <v>12.016421779724572</v>
      </c>
      <c r="CI468" s="272">
        <f t="shared" si="413"/>
        <v>100.63180809916022</v>
      </c>
      <c r="CJ468" s="283">
        <f t="shared" si="440"/>
        <v>0.18968648942506777</v>
      </c>
      <c r="CK468" s="283">
        <f t="shared" si="441"/>
        <v>11.800887982170568</v>
      </c>
      <c r="CL468" s="283">
        <f t="shared" si="442"/>
        <v>2.2657085471219203</v>
      </c>
      <c r="CM468" s="283">
        <f t="shared" si="443"/>
        <v>17.597424564579168</v>
      </c>
      <c r="CN468" s="283">
        <f t="shared" si="444"/>
        <v>2.2657085471219203</v>
      </c>
      <c r="CO468" s="283">
        <f t="shared" si="414"/>
        <v>243.31481340575351</v>
      </c>
      <c r="CP468" s="268">
        <f t="shared" si="415"/>
        <v>436</v>
      </c>
      <c r="CQ468" s="283">
        <f t="shared" si="445"/>
        <v>67.931481340575345</v>
      </c>
      <c r="CR468" s="283">
        <f t="shared" si="446"/>
        <v>24.980385679301996</v>
      </c>
      <c r="CS468" s="283">
        <f t="shared" si="447"/>
        <v>2.3092890178422083</v>
      </c>
      <c r="CT468" s="283">
        <f t="shared" si="448"/>
        <v>263.97838742024089</v>
      </c>
      <c r="CU468" s="283">
        <f t="shared" si="416"/>
        <v>-20.663574014487494</v>
      </c>
      <c r="CV468" s="283">
        <f t="shared" si="449"/>
        <v>41.533642598551253</v>
      </c>
      <c r="CW468" s="283">
        <f t="shared" si="450"/>
        <v>11.979615186337565</v>
      </c>
      <c r="CX468" s="283">
        <f t="shared" si="451"/>
        <v>0.93979379414286746</v>
      </c>
      <c r="CZ468" s="283">
        <f t="shared" si="417"/>
        <v>11840</v>
      </c>
      <c r="DA468" s="283">
        <f t="shared" si="418"/>
        <v>9.0866012587146147E+21</v>
      </c>
      <c r="DB468" s="283">
        <f t="shared" si="419"/>
        <v>1.0040370126758601E+22</v>
      </c>
      <c r="DC468" s="286">
        <f t="shared" si="452"/>
        <v>7.6744943063468032E+17</v>
      </c>
      <c r="DD468" s="286">
        <f t="shared" si="420"/>
        <v>8.4800423367893581E+17</v>
      </c>
      <c r="DE468" s="282">
        <f t="shared" si="453"/>
        <v>4.685624762313564E-5</v>
      </c>
      <c r="DF468" s="282">
        <f t="shared" si="421"/>
        <v>4.7038497208004836E-5</v>
      </c>
      <c r="DG468" s="283">
        <f t="shared" si="454"/>
        <v>45.111210898291816</v>
      </c>
      <c r="DH468" s="283">
        <f t="shared" si="455"/>
        <v>6.6393735855938113E-5</v>
      </c>
      <c r="DL468" s="258">
        <v>25.827543258666992</v>
      </c>
      <c r="DM468" s="258">
        <v>15.665928840637207</v>
      </c>
      <c r="DN468" s="258">
        <v>9984</v>
      </c>
      <c r="DO468" s="258">
        <v>2.0352833880423674E+22</v>
      </c>
      <c r="DP468" s="258">
        <v>9.7417589006197169E+21</v>
      </c>
    </row>
    <row r="469" spans="3:120" x14ac:dyDescent="0.25">
      <c r="C469" s="50">
        <f t="shared" si="422"/>
        <v>437</v>
      </c>
      <c r="D469" s="51">
        <v>3.4345515477393551</v>
      </c>
      <c r="E469" s="260">
        <f t="shared" si="423"/>
        <v>10.717400778090996</v>
      </c>
      <c r="F469" s="265">
        <f t="shared" si="424"/>
        <v>10.269258665958738</v>
      </c>
      <c r="G469" s="265">
        <f t="shared" si="425"/>
        <v>1.9375527502059975E-3</v>
      </c>
      <c r="H469" s="50">
        <v>12.68867015838623</v>
      </c>
      <c r="I469" s="216">
        <v>106.10106658935547</v>
      </c>
      <c r="J469" s="50">
        <v>14400</v>
      </c>
      <c r="K469" s="46">
        <v>6</v>
      </c>
      <c r="L469" s="46">
        <v>1.0626639657614287E+22</v>
      </c>
      <c r="M469" s="46">
        <v>1.1948484332395103E+22</v>
      </c>
      <c r="N469" s="46">
        <v>225</v>
      </c>
      <c r="O469" s="46">
        <v>64</v>
      </c>
      <c r="P469" s="46">
        <v>0.23066593420008547</v>
      </c>
      <c r="Q469" s="46">
        <v>0.45303058047976563</v>
      </c>
      <c r="R469" s="46">
        <v>0.53477263753990034</v>
      </c>
      <c r="S469" s="51"/>
      <c r="T469" s="315">
        <f t="shared" si="426"/>
        <v>63.016536778880159</v>
      </c>
      <c r="U469" s="315">
        <f t="shared" si="456"/>
        <v>0.50974206885014439</v>
      </c>
      <c r="V469" s="350">
        <f t="shared" si="427"/>
        <v>2.6697446087972855E-6</v>
      </c>
      <c r="W469" s="350">
        <f t="shared" si="405"/>
        <v>5.2434094962935835E-6</v>
      </c>
      <c r="X469" s="350">
        <f t="shared" si="428"/>
        <v>5.8839510043867549E-6</v>
      </c>
      <c r="Y469" s="360">
        <f t="shared" si="429"/>
        <v>62.481764141340257</v>
      </c>
      <c r="Z469" s="350">
        <f t="shared" si="430"/>
        <v>2.7185672010816951E-6</v>
      </c>
      <c r="AA469" s="350">
        <f t="shared" si="431"/>
        <v>5.2182632930149029E-6</v>
      </c>
      <c r="AB469" s="350">
        <f t="shared" si="432"/>
        <v>2.7185672010816951E-6</v>
      </c>
      <c r="AC469" s="350">
        <f t="shared" si="433"/>
        <v>5.2182632930149029E-6</v>
      </c>
      <c r="AD469" s="354">
        <f t="shared" si="406"/>
        <v>62.481764141340257</v>
      </c>
      <c r="AE469" s="354" t="str">
        <f t="shared" si="459"/>
        <v/>
      </c>
      <c r="AF469" s="354" t="str">
        <f t="shared" si="459"/>
        <v/>
      </c>
      <c r="AG469" s="354">
        <f t="shared" si="459"/>
        <v>62.481764141340257</v>
      </c>
      <c r="AH469" s="354" t="str">
        <f t="shared" si="459"/>
        <v/>
      </c>
      <c r="AI469" s="348">
        <f t="shared" si="457"/>
        <v>0.39038904883373959</v>
      </c>
      <c r="AJ469" s="355">
        <f t="shared" si="434"/>
        <v>5.8839510043867549E-6</v>
      </c>
      <c r="AK469" s="359">
        <f t="shared" si="435"/>
        <v>454.68741099293379</v>
      </c>
      <c r="AL469" s="355">
        <f t="shared" si="436"/>
        <v>1.7687410992933792</v>
      </c>
      <c r="AM469" s="335">
        <f t="shared" si="437"/>
        <v>-25.738258094173304</v>
      </c>
      <c r="AN469" s="351">
        <f t="shared" si="407"/>
        <v>-4.5224545507132676</v>
      </c>
      <c r="AQ469" s="266">
        <f t="shared" si="408"/>
        <v>22.068322161140081</v>
      </c>
      <c r="AR469" s="283">
        <f t="shared" si="409"/>
        <v>9.3666895979986293</v>
      </c>
      <c r="BL469" s="258">
        <v>0.4569774866104126</v>
      </c>
      <c r="BM469" s="260">
        <v>6.4765129089355469</v>
      </c>
      <c r="BN469">
        <v>2.1041762828826904</v>
      </c>
      <c r="BO469" s="258">
        <v>0.38284724950790405</v>
      </c>
      <c r="BP469" s="258">
        <v>140.86485290527344</v>
      </c>
      <c r="BQ469" s="260">
        <v>24.702287673950195</v>
      </c>
      <c r="BR469" s="258">
        <v>14.681770324707031</v>
      </c>
      <c r="BT469" s="258">
        <v>21.060867309570313</v>
      </c>
      <c r="BU469" s="258">
        <v>45.777065277099609</v>
      </c>
      <c r="BV469" s="258">
        <v>2.9637904167175293</v>
      </c>
      <c r="BW469" s="258">
        <v>154.319580078125</v>
      </c>
      <c r="BX469" s="258">
        <v>28.313909530639648</v>
      </c>
      <c r="BY469" s="258">
        <v>37.638919830322266</v>
      </c>
      <c r="BZ469" s="258">
        <v>3.5571832656860352</v>
      </c>
      <c r="CA469" s="258">
        <v>330.20523071289062</v>
      </c>
      <c r="CC469" s="283">
        <f t="shared" si="410"/>
        <v>12.68867015838623</v>
      </c>
      <c r="CD469" s="283">
        <f t="shared" si="411"/>
        <v>106.10106658935547</v>
      </c>
      <c r="CF469" s="283">
        <f t="shared" si="438"/>
        <v>22.068322161140081</v>
      </c>
      <c r="CG469" s="272">
        <f t="shared" si="412"/>
        <v>21.589447018206108</v>
      </c>
      <c r="CH469" s="283">
        <f t="shared" si="439"/>
        <v>12.008046220972107</v>
      </c>
      <c r="CI469" s="272">
        <f t="shared" si="413"/>
        <v>100.81512964305801</v>
      </c>
      <c r="CJ469" s="283">
        <f t="shared" si="440"/>
        <v>0.19003204239440019</v>
      </c>
      <c r="CK469" s="283">
        <f t="shared" si="441"/>
        <v>11.791879571839045</v>
      </c>
      <c r="CL469" s="283">
        <f t="shared" si="442"/>
        <v>2.268204181339831</v>
      </c>
      <c r="CM469" s="283">
        <f t="shared" si="443"/>
        <v>17.588416154247646</v>
      </c>
      <c r="CN469" s="283">
        <f t="shared" si="444"/>
        <v>2.268204181339831</v>
      </c>
      <c r="CO469" s="283">
        <f t="shared" si="414"/>
        <v>243.39940360848618</v>
      </c>
      <c r="CP469" s="268">
        <f t="shared" si="415"/>
        <v>437</v>
      </c>
      <c r="CQ469" s="283">
        <f t="shared" si="445"/>
        <v>68.039940360848618</v>
      </c>
      <c r="CR469" s="283">
        <f t="shared" si="446"/>
        <v>24.976166907419909</v>
      </c>
      <c r="CS469" s="283">
        <f t="shared" si="447"/>
        <v>2.3108997366460367</v>
      </c>
      <c r="CT469" s="283">
        <f t="shared" si="448"/>
        <v>264.46682409961181</v>
      </c>
      <c r="CU469" s="283">
        <f t="shared" si="416"/>
        <v>-21.067420491125631</v>
      </c>
      <c r="CV469" s="283">
        <f t="shared" si="449"/>
        <v>41.593257950887434</v>
      </c>
      <c r="CW469" s="283">
        <f t="shared" si="450"/>
        <v>11.971159673369053</v>
      </c>
      <c r="CX469" s="283">
        <f t="shared" si="451"/>
        <v>0.94048398163128866</v>
      </c>
      <c r="CZ469" s="283">
        <f t="shared" si="417"/>
        <v>14400</v>
      </c>
      <c r="DA469" s="283">
        <f t="shared" si="418"/>
        <v>1.0626639657614287E+22</v>
      </c>
      <c r="DB469" s="283">
        <f t="shared" si="419"/>
        <v>1.1948484332395103E+22</v>
      </c>
      <c r="DC469" s="286">
        <f t="shared" si="452"/>
        <v>7.379610873343255E+17</v>
      </c>
      <c r="DD469" s="286">
        <f t="shared" si="420"/>
        <v>8.2975585641632653E+17</v>
      </c>
      <c r="DE469" s="282">
        <f t="shared" si="453"/>
        <v>4.5278804029918635E-5</v>
      </c>
      <c r="DF469" s="282">
        <f t="shared" si="421"/>
        <v>4.6062322130744273E-5</v>
      </c>
      <c r="DG469" s="283">
        <f t="shared" si="454"/>
        <v>45.491467329261603</v>
      </c>
      <c r="DH469" s="283">
        <f t="shared" si="455"/>
        <v>6.4590305886071087E-5</v>
      </c>
      <c r="DL469" s="258">
        <v>25.754299163818359</v>
      </c>
      <c r="DM469" s="258">
        <v>16.378017425537109</v>
      </c>
      <c r="DN469" s="258">
        <v>9984</v>
      </c>
      <c r="DO469" s="258">
        <v>2.0284810473697056E+22</v>
      </c>
      <c r="DP469" s="258">
        <v>9.7383000833285308E+21</v>
      </c>
    </row>
    <row r="470" spans="3:120" x14ac:dyDescent="0.25">
      <c r="C470" s="50">
        <f t="shared" si="422"/>
        <v>438</v>
      </c>
      <c r="D470" s="51">
        <v>3.6758576047969633</v>
      </c>
      <c r="E470" s="260">
        <f t="shared" si="423"/>
        <v>11.307173587204659</v>
      </c>
      <c r="F470" s="265">
        <f t="shared" si="424"/>
        <v>10.271454561661969</v>
      </c>
      <c r="G470" s="265">
        <f t="shared" si="425"/>
        <v>2.4551240575642974E-3</v>
      </c>
      <c r="H470" s="50">
        <v>12.87031364440918</v>
      </c>
      <c r="I470" s="216">
        <v>98.268104553222656</v>
      </c>
      <c r="J470" s="50">
        <v>13440</v>
      </c>
      <c r="K470" s="46">
        <v>6</v>
      </c>
      <c r="L470" s="46">
        <v>1.0225416851836943E+22</v>
      </c>
      <c r="M470" s="46">
        <v>1.1160450459553684E+22</v>
      </c>
      <c r="N470" s="46">
        <v>210</v>
      </c>
      <c r="O470" s="46">
        <v>64</v>
      </c>
      <c r="P470" s="46">
        <v>0.22462308490508454</v>
      </c>
      <c r="Q470" s="46">
        <v>0.42525788927546848</v>
      </c>
      <c r="R470" s="46">
        <v>0.50266107002194682</v>
      </c>
      <c r="S470" s="51"/>
      <c r="T470" s="315">
        <f t="shared" si="426"/>
        <v>62.156789064718289</v>
      </c>
      <c r="U470" s="315">
        <f t="shared" si="456"/>
        <v>-0.85974771416186968</v>
      </c>
      <c r="V470" s="350">
        <f t="shared" si="427"/>
        <v>2.7855045251126559E-6</v>
      </c>
      <c r="W470" s="350">
        <f t="shared" si="405"/>
        <v>5.2735353332771387E-6</v>
      </c>
      <c r="X470" s="350">
        <f t="shared" si="428"/>
        <v>5.9639928211514064E-6</v>
      </c>
      <c r="Y470" s="360">
        <f t="shared" si="429"/>
        <v>61.654127994696346</v>
      </c>
      <c r="Z470" s="350">
        <f t="shared" si="430"/>
        <v>2.8316619399423881E-6</v>
      </c>
      <c r="AA470" s="350">
        <f t="shared" si="431"/>
        <v>5.2488952198179022E-6</v>
      </c>
      <c r="AB470" s="350">
        <f t="shared" si="432"/>
        <v>2.8316619399423881E-6</v>
      </c>
      <c r="AC470" s="350">
        <f t="shared" si="433"/>
        <v>5.2488952198179022E-6</v>
      </c>
      <c r="AD470" s="354">
        <f t="shared" si="406"/>
        <v>61.654127994696346</v>
      </c>
      <c r="AE470" s="354" t="str">
        <f t="shared" si="459"/>
        <v/>
      </c>
      <c r="AF470" s="354" t="str">
        <f t="shared" si="459"/>
        <v/>
      </c>
      <c r="AG470" s="354">
        <f t="shared" si="459"/>
        <v>61.654127994696346</v>
      </c>
      <c r="AH470" s="354" t="str">
        <f t="shared" si="459"/>
        <v/>
      </c>
      <c r="AI470" s="348">
        <f t="shared" si="457"/>
        <v>-0.82763614664391127</v>
      </c>
      <c r="AJ470" s="355">
        <f t="shared" si="434"/>
        <v>5.9639928211514064E-6</v>
      </c>
      <c r="AK470" s="359">
        <f t="shared" si="435"/>
        <v>426.57477177670421</v>
      </c>
      <c r="AL470" s="355">
        <f t="shared" si="436"/>
        <v>-1.1425228223295789</v>
      </c>
      <c r="AM470" s="335">
        <f t="shared" si="437"/>
        <v>-25.620896807816305</v>
      </c>
      <c r="AN470" s="351">
        <f t="shared" si="407"/>
        <v>-4.4050932643562692</v>
      </c>
      <c r="AQ470" s="266">
        <f t="shared" si="408"/>
        <v>22.191782612332386</v>
      </c>
      <c r="AR470" s="283">
        <f t="shared" si="409"/>
        <v>1.1962064936792274</v>
      </c>
      <c r="BL470" s="258">
        <v>1.3758784532546997</v>
      </c>
      <c r="BM470" s="260">
        <v>5.9394545555114746</v>
      </c>
      <c r="BN470">
        <v>2.1303699016571045</v>
      </c>
      <c r="BO470" s="258">
        <v>6.3233986496925354E-2</v>
      </c>
      <c r="BP470" s="258">
        <v>132.82205200195312</v>
      </c>
      <c r="BQ470" s="260">
        <v>22.019792556762695</v>
      </c>
      <c r="BR470" s="258">
        <v>4.4836797714233398</v>
      </c>
      <c r="BT470" s="258">
        <v>20.983718872070313</v>
      </c>
      <c r="BU470" s="258">
        <v>46.59088134765625</v>
      </c>
      <c r="BV470" s="258">
        <v>2.926558256149292</v>
      </c>
      <c r="BW470" s="258">
        <v>157.37138366699219</v>
      </c>
      <c r="BX470" s="258">
        <v>28.277774810791016</v>
      </c>
      <c r="BY470" s="258">
        <v>37.944099426269531</v>
      </c>
      <c r="BZ470" s="258">
        <v>3.4729533195495605</v>
      </c>
      <c r="CA470" s="258">
        <v>328.17068481445312</v>
      </c>
      <c r="CC470" s="283">
        <f t="shared" si="410"/>
        <v>12.87031364440918</v>
      </c>
      <c r="CD470" s="283">
        <f t="shared" si="411"/>
        <v>98.268104553222656</v>
      </c>
      <c r="CF470" s="283">
        <f t="shared" si="438"/>
        <v>22.191782612332386</v>
      </c>
      <c r="CG470" s="272">
        <f t="shared" si="412"/>
        <v>21.584011829174816</v>
      </c>
      <c r="CH470" s="283">
        <f t="shared" si="439"/>
        <v>12.000534545368472</v>
      </c>
      <c r="CI470" s="272">
        <f t="shared" si="413"/>
        <v>100.99786462804832</v>
      </c>
      <c r="CJ470" s="283">
        <f t="shared" si="440"/>
        <v>0.1903764897262398</v>
      </c>
      <c r="CK470" s="283">
        <f t="shared" si="441"/>
        <v>11.783721632831609</v>
      </c>
      <c r="CL470" s="283">
        <f t="shared" si="442"/>
        <v>2.2708443043322943</v>
      </c>
      <c r="CM470" s="283">
        <f t="shared" si="443"/>
        <v>17.580258215240207</v>
      </c>
      <c r="CN470" s="283">
        <f t="shared" si="444"/>
        <v>2.2708443043322943</v>
      </c>
      <c r="CO470" s="283">
        <f t="shared" si="414"/>
        <v>243.49532832364048</v>
      </c>
      <c r="CP470" s="268">
        <f t="shared" si="415"/>
        <v>438</v>
      </c>
      <c r="CQ470" s="283">
        <f t="shared" si="445"/>
        <v>68.149532832364045</v>
      </c>
      <c r="CR470" s="283">
        <f t="shared" si="446"/>
        <v>24.972368826200537</v>
      </c>
      <c r="CS470" s="283">
        <f t="shared" si="447"/>
        <v>2.3123462329757278</v>
      </c>
      <c r="CT470" s="283">
        <f t="shared" si="448"/>
        <v>264.9599003863712</v>
      </c>
      <c r="CU470" s="283">
        <f t="shared" si="416"/>
        <v>-21.464572062730724</v>
      </c>
      <c r="CV470" s="283">
        <f t="shared" si="449"/>
        <v>41.653542793726928</v>
      </c>
      <c r="CW470" s="283">
        <f t="shared" si="450"/>
        <v>11.963564190693729</v>
      </c>
      <c r="CX470" s="283">
        <f t="shared" si="451"/>
        <v>0.94125513530220239</v>
      </c>
      <c r="CZ470" s="283">
        <f t="shared" si="417"/>
        <v>13440</v>
      </c>
      <c r="DA470" s="283">
        <f t="shared" si="418"/>
        <v>1.0225416851836943E+22</v>
      </c>
      <c r="DB470" s="283">
        <f t="shared" si="419"/>
        <v>1.1160450459553684E+22</v>
      </c>
      <c r="DC470" s="286">
        <f t="shared" si="452"/>
        <v>7.6081970623786778E+17</v>
      </c>
      <c r="DD470" s="286">
        <f t="shared" si="420"/>
        <v>8.303906591929824E+17</v>
      </c>
      <c r="DE470" s="282">
        <f t="shared" si="453"/>
        <v>4.6501598459972219E-5</v>
      </c>
      <c r="DF470" s="282">
        <f t="shared" si="421"/>
        <v>4.6096280144688724E-5</v>
      </c>
      <c r="DG470" s="283">
        <f t="shared" si="454"/>
        <v>44.749207207975516</v>
      </c>
      <c r="DH470" s="283">
        <f t="shared" si="455"/>
        <v>6.5477215140154779E-5</v>
      </c>
      <c r="DL470" s="258">
        <v>25.771877288818359</v>
      </c>
      <c r="DM470" s="258">
        <v>16.174562454223633</v>
      </c>
      <c r="DN470" s="258">
        <v>9984</v>
      </c>
      <c r="DO470" s="258">
        <v>2.0303257499250037E+22</v>
      </c>
      <c r="DP470" s="258">
        <v>9.7383000833285308E+21</v>
      </c>
    </row>
    <row r="471" spans="3:120" x14ac:dyDescent="0.25">
      <c r="C471" s="50">
        <f t="shared" si="422"/>
        <v>439</v>
      </c>
      <c r="D471" s="51">
        <v>4.1955942426246757</v>
      </c>
      <c r="E471" s="260">
        <f t="shared" si="423"/>
        <v>12.455869615645462</v>
      </c>
      <c r="F471" s="265">
        <f t="shared" si="424"/>
        <v>10.274170669262482</v>
      </c>
      <c r="G471" s="265">
        <f t="shared" si="425"/>
        <v>2.977960844177987E-3</v>
      </c>
      <c r="H471" s="50">
        <v>12.84931755065918</v>
      </c>
      <c r="I471" s="216">
        <v>102.03199005126953</v>
      </c>
      <c r="J471" s="50">
        <v>13568</v>
      </c>
      <c r="K471" s="46">
        <v>6</v>
      </c>
      <c r="L471" s="46">
        <v>1.0225416851836943E+22</v>
      </c>
      <c r="M471" s="46">
        <v>1.1323014872239331E+22</v>
      </c>
      <c r="N471" s="46">
        <v>212</v>
      </c>
      <c r="O471" s="46">
        <v>64</v>
      </c>
      <c r="P471" s="46">
        <v>0.22328022950619544</v>
      </c>
      <c r="Q471" s="46">
        <v>0.43032411646218643</v>
      </c>
      <c r="R471" s="46">
        <v>0.50781938886352285</v>
      </c>
      <c r="S471" s="51"/>
      <c r="T471" s="315">
        <f t="shared" si="426"/>
        <v>62.576770107616042</v>
      </c>
      <c r="U471" s="315">
        <f t="shared" si="456"/>
        <v>0.41998104289775284</v>
      </c>
      <c r="V471" s="350">
        <f t="shared" si="427"/>
        <v>2.742730806630742E-6</v>
      </c>
      <c r="W471" s="350">
        <f t="shared" si="405"/>
        <v>5.2860175469509933E-6</v>
      </c>
      <c r="X471" s="350">
        <f t="shared" si="428"/>
        <v>5.9552123206746473E-6</v>
      </c>
      <c r="Y471" s="360">
        <f t="shared" si="429"/>
        <v>62.068950718752518</v>
      </c>
      <c r="Z471" s="350">
        <f t="shared" si="430"/>
        <v>2.7894730761163767E-6</v>
      </c>
      <c r="AA471" s="350">
        <f t="shared" si="431"/>
        <v>5.2615010920779021E-6</v>
      </c>
      <c r="AB471" s="350">
        <f t="shared" si="432"/>
        <v>2.7894730761163767E-6</v>
      </c>
      <c r="AC471" s="350">
        <f t="shared" si="433"/>
        <v>5.2615010920779021E-6</v>
      </c>
      <c r="AD471" s="354">
        <f t="shared" si="406"/>
        <v>62.068950718752511</v>
      </c>
      <c r="AE471" s="354" t="str">
        <f t="shared" si="459"/>
        <v/>
      </c>
      <c r="AF471" s="354" t="str">
        <f t="shared" si="459"/>
        <v/>
      </c>
      <c r="AG471" s="354">
        <f t="shared" si="459"/>
        <v>62.068950718752511</v>
      </c>
      <c r="AH471" s="354" t="str">
        <f t="shared" si="459"/>
        <v/>
      </c>
      <c r="AI471" s="348">
        <f t="shared" si="457"/>
        <v>0.41482272405616527</v>
      </c>
      <c r="AJ471" s="355">
        <f t="shared" si="434"/>
        <v>5.9552123206746473E-6</v>
      </c>
      <c r="AK471" s="359">
        <f t="shared" si="435"/>
        <v>440.66521674744786</v>
      </c>
      <c r="AL471" s="355">
        <f t="shared" si="436"/>
        <v>0.16652167474478574</v>
      </c>
      <c r="AM471" s="335">
        <f t="shared" si="437"/>
        <v>-25.633694049074712</v>
      </c>
      <c r="AN471" s="351">
        <f t="shared" si="407"/>
        <v>-4.417890505614678</v>
      </c>
      <c r="AQ471" s="266">
        <f t="shared" si="408"/>
        <v>22.177601243068462</v>
      </c>
      <c r="AR471" s="283">
        <f t="shared" si="409"/>
        <v>4.6225709235395414</v>
      </c>
      <c r="BL471" s="258">
        <v>1.4934020042419434</v>
      </c>
      <c r="BM471" s="260">
        <v>11.417939186096191</v>
      </c>
      <c r="BN471">
        <v>1.2343453168869019</v>
      </c>
      <c r="BO471" s="258">
        <v>1.0155956745147705</v>
      </c>
      <c r="BP471" s="258">
        <v>126.43084716796875</v>
      </c>
      <c r="BQ471" s="260">
        <v>11.620674133300781</v>
      </c>
      <c r="BR471" s="258">
        <v>15.597649574279785</v>
      </c>
      <c r="BT471" s="258">
        <v>20.92512321472168</v>
      </c>
      <c r="BU471" s="258">
        <v>45.777065277099609</v>
      </c>
      <c r="BV471" s="258">
        <v>2.9357137680053711</v>
      </c>
      <c r="BW471" s="258">
        <v>154.72648620605469</v>
      </c>
      <c r="BX471" s="258">
        <v>28.220157623291016</v>
      </c>
      <c r="BY471" s="258">
        <v>37.028560638427734</v>
      </c>
      <c r="BZ471" s="258">
        <v>3.535454273223877</v>
      </c>
      <c r="CA471" s="258">
        <v>316.26864624023437</v>
      </c>
      <c r="CC471" s="283">
        <f t="shared" si="410"/>
        <v>12.84931755065918</v>
      </c>
      <c r="CD471" s="283">
        <f t="shared" si="411"/>
        <v>102.03199005126953</v>
      </c>
      <c r="CF471" s="283">
        <f t="shared" si="438"/>
        <v>22.177601243068462</v>
      </c>
      <c r="CG471" s="272">
        <f t="shared" si="412"/>
        <v>21.579204736623407</v>
      </c>
      <c r="CH471" s="283">
        <f t="shared" si="439"/>
        <v>11.993894843239415</v>
      </c>
      <c r="CI471" s="272">
        <f t="shared" si="413"/>
        <v>101.18001810600751</v>
      </c>
      <c r="CJ471" s="283">
        <f t="shared" si="440"/>
        <v>0.19071984094314925</v>
      </c>
      <c r="CK471" s="283">
        <f t="shared" si="441"/>
        <v>11.776421929835031</v>
      </c>
      <c r="CL471" s="283">
        <f t="shared" si="442"/>
        <v>2.2736314655602392</v>
      </c>
      <c r="CM471" s="283">
        <f t="shared" si="443"/>
        <v>17.57295851224363</v>
      </c>
      <c r="CN471" s="283">
        <f t="shared" si="444"/>
        <v>2.2736314655602392</v>
      </c>
      <c r="CO471" s="283">
        <f t="shared" si="414"/>
        <v>243.60290110118308</v>
      </c>
      <c r="CP471" s="268">
        <f t="shared" si="415"/>
        <v>439</v>
      </c>
      <c r="CQ471" s="283">
        <f t="shared" si="445"/>
        <v>68.260290110118305</v>
      </c>
      <c r="CR471" s="283">
        <f t="shared" si="446"/>
        <v>24.968995934598905</v>
      </c>
      <c r="CS471" s="283">
        <f t="shared" si="447"/>
        <v>2.3136263250898303</v>
      </c>
      <c r="CT471" s="283">
        <f t="shared" si="448"/>
        <v>265.45774265391799</v>
      </c>
      <c r="CU471" s="283">
        <f t="shared" si="416"/>
        <v>-21.854841552734911</v>
      </c>
      <c r="CV471" s="283">
        <f t="shared" si="449"/>
        <v>41.714515844726506</v>
      </c>
      <c r="CW471" s="283">
        <f t="shared" si="450"/>
        <v>11.956836744690239</v>
      </c>
      <c r="CX471" s="283">
        <f t="shared" si="451"/>
        <v>0.94210857734676379</v>
      </c>
      <c r="CZ471" s="283">
        <f t="shared" si="417"/>
        <v>13568</v>
      </c>
      <c r="DA471" s="283">
        <f t="shared" si="418"/>
        <v>1.0225416851836943E+22</v>
      </c>
      <c r="DB471" s="283">
        <f t="shared" si="419"/>
        <v>1.1323014872239331E+22</v>
      </c>
      <c r="DC471" s="286">
        <f t="shared" si="452"/>
        <v>7.5364216183939738E+17</v>
      </c>
      <c r="DD471" s="286">
        <f t="shared" si="420"/>
        <v>8.3453824235254502E+17</v>
      </c>
      <c r="DE471" s="282">
        <f t="shared" si="453"/>
        <v>4.6117644322193939E-5</v>
      </c>
      <c r="DF471" s="282">
        <f t="shared" si="421"/>
        <v>4.6318150136357874E-5</v>
      </c>
      <c r="DG471" s="283">
        <f t="shared" si="454"/>
        <v>45.124282145990783</v>
      </c>
      <c r="DH471" s="283">
        <f t="shared" si="455"/>
        <v>6.5362130854819725E-5</v>
      </c>
      <c r="DL471" s="258">
        <v>25.707424163818359</v>
      </c>
      <c r="DM471" s="258">
        <v>15.665928840637207</v>
      </c>
      <c r="DN471" s="258">
        <v>9984</v>
      </c>
      <c r="DO471" s="258">
        <v>2.0259445813561707E+22</v>
      </c>
      <c r="DP471" s="258">
        <v>9.7163942404843656E+21</v>
      </c>
    </row>
    <row r="472" spans="3:120" x14ac:dyDescent="0.25">
      <c r="C472" s="50">
        <f t="shared" si="422"/>
        <v>440</v>
      </c>
      <c r="D472" s="51">
        <v>3.1118451188649465</v>
      </c>
      <c r="E472" s="260">
        <f t="shared" si="423"/>
        <v>9.8603594675343125</v>
      </c>
      <c r="F472" s="265">
        <f t="shared" si="424"/>
        <v>10.277412206704666</v>
      </c>
      <c r="G472" s="265">
        <f t="shared" si="425"/>
        <v>3.5059676059559864E-3</v>
      </c>
      <c r="H472" s="50">
        <v>12.921095848083496</v>
      </c>
      <c r="I472" s="216">
        <v>107.01660919189453</v>
      </c>
      <c r="J472" s="50">
        <v>13056</v>
      </c>
      <c r="K472" s="46">
        <v>6</v>
      </c>
      <c r="L472" s="46">
        <v>9.7913352817933539E+21</v>
      </c>
      <c r="M472" s="46">
        <v>1.1048615367138735E+22</v>
      </c>
      <c r="N472" s="46">
        <v>204</v>
      </c>
      <c r="O472" s="46">
        <v>64</v>
      </c>
      <c r="P472" s="46">
        <v>0.21204907526094122</v>
      </c>
      <c r="Q472" s="46">
        <v>0.43343709943233838</v>
      </c>
      <c r="R472" s="46">
        <v>0.48556744917872996</v>
      </c>
      <c r="S472" s="51"/>
      <c r="T472" s="315">
        <f t="shared" si="426"/>
        <v>63.930877502721145</v>
      </c>
      <c r="U472" s="315">
        <f t="shared" si="456"/>
        <v>1.3541073951051033</v>
      </c>
      <c r="V472" s="350">
        <f t="shared" si="427"/>
        <v>2.7069173210393844E-6</v>
      </c>
      <c r="W472" s="350">
        <f t="shared" si="405"/>
        <v>5.5330512080312806E-6</v>
      </c>
      <c r="X472" s="350">
        <f t="shared" si="428"/>
        <v>6.1597124164720098E-6</v>
      </c>
      <c r="Y472" s="360">
        <f t="shared" si="429"/>
        <v>63.445310053542414</v>
      </c>
      <c r="Z472" s="350">
        <f t="shared" si="430"/>
        <v>2.7537107827855925E-6</v>
      </c>
      <c r="AA472" s="350">
        <f t="shared" si="431"/>
        <v>5.5099123385413134E-6</v>
      </c>
      <c r="AB472" s="350">
        <f t="shared" si="432"/>
        <v>2.7537107827855925E-6</v>
      </c>
      <c r="AC472" s="350">
        <f t="shared" si="433"/>
        <v>5.5099123385413134E-6</v>
      </c>
      <c r="AD472" s="354">
        <f t="shared" si="406"/>
        <v>63.445310053542414</v>
      </c>
      <c r="AE472" s="354" t="str">
        <f t="shared" ref="AE472:AH491" si="460">IF($K472=AE$29,$AD472,"")</f>
        <v/>
      </c>
      <c r="AF472" s="354" t="str">
        <f t="shared" si="460"/>
        <v/>
      </c>
      <c r="AG472" s="354">
        <f t="shared" si="460"/>
        <v>63.445310053542414</v>
      </c>
      <c r="AH472" s="354" t="str">
        <f t="shared" si="460"/>
        <v/>
      </c>
      <c r="AI472" s="348">
        <f t="shared" si="457"/>
        <v>1.3763593347899032</v>
      </c>
      <c r="AJ472" s="355">
        <f t="shared" si="434"/>
        <v>6.1597124164720098E-6</v>
      </c>
      <c r="AK472" s="359">
        <f t="shared" si="435"/>
        <v>487.41655012956221</v>
      </c>
      <c r="AL472" s="355">
        <f t="shared" si="436"/>
        <v>4.7416550129562207</v>
      </c>
      <c r="AM472" s="335">
        <f t="shared" si="437"/>
        <v>-25.34043032072416</v>
      </c>
      <c r="AN472" s="351">
        <f t="shared" si="407"/>
        <v>-4.1246267772641252</v>
      </c>
      <c r="AQ472" s="266">
        <f t="shared" si="408"/>
        <v>22.225986961406527</v>
      </c>
      <c r="AR472" s="283">
        <f t="shared" si="409"/>
        <v>9.2696689959779519</v>
      </c>
      <c r="BL472" s="258">
        <v>0.12501803040504456</v>
      </c>
      <c r="BM472" s="260">
        <v>11.649188041687012</v>
      </c>
      <c r="BN472">
        <v>1.3436362743377686</v>
      </c>
      <c r="BO472" s="258">
        <v>0.69173216819763184</v>
      </c>
      <c r="BP472" s="258">
        <v>122.40047454833984</v>
      </c>
      <c r="BQ472" s="260">
        <v>28.67210578918457</v>
      </c>
      <c r="BR472" s="258">
        <v>6.7126784324645996</v>
      </c>
      <c r="BT472" s="258">
        <v>20.93098258972168</v>
      </c>
      <c r="BU472" s="258">
        <v>46.183971405029297</v>
      </c>
      <c r="BV472" s="258">
        <v>2.9625697135925293</v>
      </c>
      <c r="BW472" s="258">
        <v>155.54029846191406</v>
      </c>
      <c r="BX472" s="258">
        <v>28.220157623291016</v>
      </c>
      <c r="BY472" s="258">
        <v>37.333740234375</v>
      </c>
      <c r="BZ472" s="258">
        <v>3.526421070098877</v>
      </c>
      <c r="CA472" s="258">
        <v>327.56033325195312</v>
      </c>
      <c r="CC472" s="283">
        <f t="shared" si="410"/>
        <v>12.921095848083496</v>
      </c>
      <c r="CD472" s="283">
        <f t="shared" si="411"/>
        <v>107.01660919189453</v>
      </c>
      <c r="CF472" s="283">
        <f t="shared" si="438"/>
        <v>22.225986961406527</v>
      </c>
      <c r="CG472" s="272">
        <f t="shared" si="412"/>
        <v>21.575032671421628</v>
      </c>
      <c r="CH472" s="283">
        <f t="shared" si="439"/>
        <v>11.988135237982185</v>
      </c>
      <c r="CI472" s="272">
        <f t="shared" si="413"/>
        <v>101.36159508366191</v>
      </c>
      <c r="CJ472" s="283">
        <f t="shared" si="440"/>
        <v>0.19106210548258531</v>
      </c>
      <c r="CK472" s="283">
        <f t="shared" si="441"/>
        <v>11.769988258392083</v>
      </c>
      <c r="CL472" s="283">
        <f t="shared" si="442"/>
        <v>2.2765682246448677</v>
      </c>
      <c r="CM472" s="283">
        <f t="shared" si="443"/>
        <v>17.566524840800682</v>
      </c>
      <c r="CN472" s="283">
        <f t="shared" si="444"/>
        <v>2.2765682246448677</v>
      </c>
      <c r="CO472" s="283">
        <f t="shared" si="414"/>
        <v>243.72243240333876</v>
      </c>
      <c r="CP472" s="268">
        <f t="shared" si="415"/>
        <v>440</v>
      </c>
      <c r="CQ472" s="283">
        <f t="shared" si="445"/>
        <v>68.372243240333873</v>
      </c>
      <c r="CR472" s="283">
        <f t="shared" si="446"/>
        <v>24.966052692363107</v>
      </c>
      <c r="CS472" s="283">
        <f t="shared" si="447"/>
        <v>2.3147378886550323</v>
      </c>
      <c r="CT472" s="283">
        <f t="shared" si="448"/>
        <v>265.96047519384172</v>
      </c>
      <c r="CU472" s="283">
        <f t="shared" si="416"/>
        <v>-22.238042790502959</v>
      </c>
      <c r="CV472" s="283">
        <f t="shared" si="449"/>
        <v>41.776195720949701</v>
      </c>
      <c r="CW472" s="283">
        <f t="shared" si="450"/>
        <v>11.950985373832038</v>
      </c>
      <c r="CX472" s="283">
        <f t="shared" si="451"/>
        <v>0.94304563972421007</v>
      </c>
      <c r="CZ472" s="283">
        <f t="shared" si="417"/>
        <v>13056</v>
      </c>
      <c r="DA472" s="283">
        <f t="shared" si="418"/>
        <v>9.7913352817933539E+21</v>
      </c>
      <c r="DB472" s="283">
        <f t="shared" si="419"/>
        <v>1.1048615367138735E+22</v>
      </c>
      <c r="DC472" s="286">
        <f t="shared" si="452"/>
        <v>7.499490871471625E+17</v>
      </c>
      <c r="DD472" s="286">
        <f t="shared" si="420"/>
        <v>8.462481132918761E+17</v>
      </c>
      <c r="DE472" s="282">
        <f t="shared" si="453"/>
        <v>4.5920087716412436E-5</v>
      </c>
      <c r="DF472" s="282">
        <f t="shared" si="421"/>
        <v>4.6944555652005259E-5</v>
      </c>
      <c r="DG472" s="283">
        <f t="shared" si="454"/>
        <v>45.632052262322468</v>
      </c>
      <c r="DH472" s="283">
        <f t="shared" si="455"/>
        <v>6.5669214714714159E-5</v>
      </c>
      <c r="DL472" s="258">
        <v>25.700588226318359</v>
      </c>
      <c r="DM472" s="258">
        <v>16.479743957519531</v>
      </c>
      <c r="DN472" s="258">
        <v>9984</v>
      </c>
      <c r="DO472" s="258">
        <v>2.0240998788008725E+22</v>
      </c>
      <c r="DP472" s="258">
        <v>9.7221589359696722E+21</v>
      </c>
    </row>
    <row r="473" spans="3:120" x14ac:dyDescent="0.25">
      <c r="C473" s="50">
        <f t="shared" si="422"/>
        <v>441</v>
      </c>
      <c r="D473" s="51">
        <v>3.3577837426519546</v>
      </c>
      <c r="E473" s="260">
        <f t="shared" si="423"/>
        <v>10.521054441178832</v>
      </c>
      <c r="F473" s="265">
        <f t="shared" si="424"/>
        <v>10.281184295120813</v>
      </c>
      <c r="G473" s="265">
        <f t="shared" si="425"/>
        <v>4.0390462191004306E-3</v>
      </c>
      <c r="H473" s="50">
        <v>12.720897674560547</v>
      </c>
      <c r="I473" s="216">
        <v>100.40436553955078</v>
      </c>
      <c r="J473" s="50">
        <v>13376</v>
      </c>
      <c r="K473" s="46">
        <v>6</v>
      </c>
      <c r="L473" s="46">
        <v>1.0014428997074721E+22</v>
      </c>
      <c r="M473" s="46">
        <v>1.1019215420163671E+22</v>
      </c>
      <c r="N473" s="46">
        <v>209</v>
      </c>
      <c r="O473" s="46">
        <v>64</v>
      </c>
      <c r="P473" s="46">
        <v>0.21925166330952817</v>
      </c>
      <c r="Q473" s="46">
        <v>0.41915400109869988</v>
      </c>
      <c r="R473" s="46">
        <v>0.49998074408125304</v>
      </c>
      <c r="S473" s="51"/>
      <c r="T473" s="315">
        <f t="shared" si="426"/>
        <v>62.38677060262215</v>
      </c>
      <c r="U473" s="315">
        <f t="shared" si="456"/>
        <v>-1.5441069000989955</v>
      </c>
      <c r="V473" s="350">
        <f t="shared" si="427"/>
        <v>2.7319036995306043E-6</v>
      </c>
      <c r="W473" s="350">
        <f t="shared" si="405"/>
        <v>5.2227123342641032E-6</v>
      </c>
      <c r="X473" s="350">
        <f t="shared" si="428"/>
        <v>5.8940666733574874E-6</v>
      </c>
      <c r="Y473" s="360">
        <f t="shared" si="429"/>
        <v>61.886789858540894</v>
      </c>
      <c r="Z473" s="350">
        <f t="shared" si="430"/>
        <v>2.7773741144254289E-6</v>
      </c>
      <c r="AA473" s="350">
        <f t="shared" si="431"/>
        <v>5.1986743481875225E-6</v>
      </c>
      <c r="AB473" s="350">
        <f t="shared" si="432"/>
        <v>2.7773741144254289E-6</v>
      </c>
      <c r="AC473" s="350">
        <f t="shared" si="433"/>
        <v>5.1986743481875225E-6</v>
      </c>
      <c r="AD473" s="354">
        <f t="shared" si="406"/>
        <v>61.886789858540894</v>
      </c>
      <c r="AE473" s="354" t="str">
        <f t="shared" si="460"/>
        <v/>
      </c>
      <c r="AF473" s="354" t="str">
        <f t="shared" si="460"/>
        <v/>
      </c>
      <c r="AG473" s="354">
        <f t="shared" si="460"/>
        <v>61.886789858540894</v>
      </c>
      <c r="AH473" s="354" t="str">
        <f t="shared" si="460"/>
        <v/>
      </c>
      <c r="AI473" s="348">
        <f t="shared" si="457"/>
        <v>-1.5585201950015204</v>
      </c>
      <c r="AJ473" s="355">
        <f t="shared" si="434"/>
        <v>5.8940666733574874E-6</v>
      </c>
      <c r="AK473" s="359">
        <f t="shared" si="435"/>
        <v>434.47768788804137</v>
      </c>
      <c r="AL473" s="355">
        <f t="shared" si="436"/>
        <v>-0.65223121119586269</v>
      </c>
      <c r="AM473" s="335">
        <f t="shared" si="437"/>
        <v>-25.7233381631114</v>
      </c>
      <c r="AN473" s="351">
        <f t="shared" si="407"/>
        <v>-4.5075346196513664</v>
      </c>
      <c r="AQ473" s="266">
        <f t="shared" si="408"/>
        <v>22.090355184349203</v>
      </c>
      <c r="AR473" s="283">
        <f t="shared" si="409"/>
        <v>2.3199042754476409</v>
      </c>
      <c r="BL473" s="258">
        <v>0.24450382590293884</v>
      </c>
      <c r="BM473" s="260">
        <v>4.456179141998291</v>
      </c>
      <c r="BN473">
        <v>0.56621426343917847</v>
      </c>
      <c r="BO473" s="258">
        <v>0.65215319395065308</v>
      </c>
      <c r="BP473" s="258">
        <v>112.18963623046875</v>
      </c>
      <c r="BQ473" s="260">
        <v>18.635005950927734</v>
      </c>
      <c r="BR473" s="258">
        <v>14.421402931213379</v>
      </c>
      <c r="BT473" s="258">
        <v>20.84602165222168</v>
      </c>
      <c r="BU473" s="258">
        <v>46.489154815673828</v>
      </c>
      <c r="BV473" s="258">
        <v>2.920088529586792</v>
      </c>
      <c r="BW473" s="258">
        <v>151.57295227050781</v>
      </c>
      <c r="BX473" s="258">
        <v>28.155702590942383</v>
      </c>
      <c r="BY473" s="258">
        <v>37.842372894287109</v>
      </c>
      <c r="BZ473" s="258">
        <v>3.5164110660552979</v>
      </c>
      <c r="CA473" s="258">
        <v>324.813720703125</v>
      </c>
      <c r="CC473" s="283">
        <f t="shared" si="410"/>
        <v>12.720897674560547</v>
      </c>
      <c r="CD473" s="283">
        <f t="shared" si="411"/>
        <v>100.40436553955078</v>
      </c>
      <c r="CF473" s="283">
        <f t="shared" si="438"/>
        <v>22.090355184349203</v>
      </c>
      <c r="CG473" s="272">
        <f t="shared" si="412"/>
        <v>21.571502464351127</v>
      </c>
      <c r="CH473" s="283">
        <f t="shared" si="439"/>
        <v>11.983263888871809</v>
      </c>
      <c r="CI473" s="272">
        <f t="shared" si="413"/>
        <v>101.54260052201931</v>
      </c>
      <c r="CJ473" s="283">
        <f t="shared" si="440"/>
        <v>0.19140329269582737</v>
      </c>
      <c r="CK473" s="283">
        <f t="shared" si="441"/>
        <v>11.764428447652703</v>
      </c>
      <c r="CL473" s="283">
        <f t="shared" si="442"/>
        <v>2.2796571519416946</v>
      </c>
      <c r="CM473" s="283">
        <f t="shared" si="443"/>
        <v>17.560965030061304</v>
      </c>
      <c r="CN473" s="283">
        <f t="shared" si="444"/>
        <v>2.2796571519416946</v>
      </c>
      <c r="CO473" s="283">
        <f t="shared" si="414"/>
        <v>243.85422944562845</v>
      </c>
      <c r="CP473" s="268">
        <f t="shared" si="415"/>
        <v>441</v>
      </c>
      <c r="CQ473" s="283">
        <f t="shared" si="445"/>
        <v>68.485422944562842</v>
      </c>
      <c r="CR473" s="283">
        <f t="shared" si="446"/>
        <v>24.963543519264654</v>
      </c>
      <c r="CS473" s="283">
        <f t="shared" si="447"/>
        <v>2.3156788590333219</v>
      </c>
      <c r="CT473" s="283">
        <f t="shared" si="448"/>
        <v>266.46822013704343</v>
      </c>
      <c r="CU473" s="283">
        <f t="shared" si="416"/>
        <v>-22.61399069141504</v>
      </c>
      <c r="CV473" s="283">
        <f t="shared" si="449"/>
        <v>41.838600930858497</v>
      </c>
      <c r="CW473" s="283">
        <f t="shared" si="450"/>
        <v>11.946018151456169</v>
      </c>
      <c r="CX473" s="283">
        <f t="shared" si="451"/>
        <v>0.94406766464001213</v>
      </c>
      <c r="CZ473" s="283">
        <f t="shared" si="417"/>
        <v>13376</v>
      </c>
      <c r="DA473" s="283">
        <f t="shared" si="418"/>
        <v>1.0014428997074721E+22</v>
      </c>
      <c r="DB473" s="283">
        <f t="shared" si="419"/>
        <v>1.1019215420163671E+22</v>
      </c>
      <c r="DC473" s="286">
        <f t="shared" si="452"/>
        <v>7.4868637836982067E+17</v>
      </c>
      <c r="DD473" s="286">
        <f t="shared" si="420"/>
        <v>8.2380498057443712E+17</v>
      </c>
      <c r="DE473" s="282">
        <f t="shared" si="453"/>
        <v>4.5852540623290635E-5</v>
      </c>
      <c r="DF473" s="282">
        <f t="shared" si="421"/>
        <v>4.5743987157660003E-5</v>
      </c>
      <c r="DG473" s="283">
        <f t="shared" si="454"/>
        <v>44.932097289373857</v>
      </c>
      <c r="DH473" s="283">
        <f t="shared" si="455"/>
        <v>6.4768571411531699E-5</v>
      </c>
      <c r="DL473" s="258">
        <v>25.671289443969727</v>
      </c>
      <c r="DM473" s="258">
        <v>15.665928840637207</v>
      </c>
      <c r="DN473" s="258">
        <v>8704</v>
      </c>
      <c r="DO473" s="258">
        <v>1.7639968185038364E+22</v>
      </c>
      <c r="DP473" s="258">
        <v>8.4374965470690856E+21</v>
      </c>
    </row>
    <row r="474" spans="3:120" x14ac:dyDescent="0.25">
      <c r="C474" s="50">
        <f t="shared" si="422"/>
        <v>442</v>
      </c>
      <c r="D474" s="51">
        <v>5.6362768579732352</v>
      </c>
      <c r="E474" s="260">
        <f t="shared" si="423"/>
        <v>15.019846356372042</v>
      </c>
      <c r="F474" s="265">
        <f t="shared" si="424"/>
        <v>10.285491956202332</v>
      </c>
      <c r="G474" s="265">
        <f t="shared" si="425"/>
        <v>4.577095922284149E-3</v>
      </c>
      <c r="H474" s="50">
        <v>12.68183422088623</v>
      </c>
      <c r="I474" s="216">
        <v>101.21817779541016</v>
      </c>
      <c r="J474" s="50">
        <v>13440</v>
      </c>
      <c r="K474" s="46">
        <v>6</v>
      </c>
      <c r="L474" s="46">
        <v>1.0016158405720313E+22</v>
      </c>
      <c r="M474" s="46">
        <v>1.105265065397845E+22</v>
      </c>
      <c r="N474" s="46">
        <v>210</v>
      </c>
      <c r="O474" s="46">
        <v>64</v>
      </c>
      <c r="P474" s="46">
        <v>0.21900750778245742</v>
      </c>
      <c r="Q474" s="46">
        <v>0.42019166208875053</v>
      </c>
      <c r="R474" s="46">
        <v>0.50266107002194682</v>
      </c>
      <c r="S474" s="51"/>
      <c r="T474" s="315">
        <f t="shared" si="426"/>
        <v>62.471086794585318</v>
      </c>
      <c r="U474" s="315">
        <f t="shared" si="456"/>
        <v>8.4316191963168308E-2</v>
      </c>
      <c r="V474" s="350">
        <f t="shared" si="427"/>
        <v>2.7158669119848389E-6</v>
      </c>
      <c r="W474" s="350">
        <f t="shared" si="405"/>
        <v>5.2107100953466082E-6</v>
      </c>
      <c r="X474" s="350">
        <f t="shared" si="428"/>
        <v>5.8760048316318743E-6</v>
      </c>
      <c r="Y474" s="360">
        <f t="shared" si="429"/>
        <v>61.968425724563375</v>
      </c>
      <c r="Z474" s="350">
        <f t="shared" si="430"/>
        <v>2.7614758422607722E-6</v>
      </c>
      <c r="AA474" s="350">
        <f t="shared" si="431"/>
        <v>5.1866833288693551E-6</v>
      </c>
      <c r="AB474" s="350">
        <f t="shared" si="432"/>
        <v>2.7614758422607722E-6</v>
      </c>
      <c r="AC474" s="350">
        <f t="shared" si="433"/>
        <v>5.1866833288693551E-6</v>
      </c>
      <c r="AD474" s="354">
        <f t="shared" si="406"/>
        <v>61.968425724563382</v>
      </c>
      <c r="AE474" s="354" t="str">
        <f t="shared" si="460"/>
        <v/>
      </c>
      <c r="AF474" s="354" t="str">
        <f t="shared" si="460"/>
        <v/>
      </c>
      <c r="AG474" s="354">
        <f t="shared" si="460"/>
        <v>61.968425724563382</v>
      </c>
      <c r="AH474" s="354" t="str">
        <f t="shared" si="460"/>
        <v/>
      </c>
      <c r="AI474" s="348">
        <f t="shared" si="457"/>
        <v>8.1635866022487846E-2</v>
      </c>
      <c r="AJ474" s="355">
        <f t="shared" si="434"/>
        <v>5.8760048316318743E-6</v>
      </c>
      <c r="AK474" s="359">
        <f t="shared" si="435"/>
        <v>437.25064513247912</v>
      </c>
      <c r="AL474" s="355">
        <f t="shared" si="436"/>
        <v>-0.47493548675208785</v>
      </c>
      <c r="AM474" s="335">
        <f t="shared" si="437"/>
        <v>-25.74999616378178</v>
      </c>
      <c r="AN474" s="351">
        <f t="shared" si="407"/>
        <v>-4.5341926203217477</v>
      </c>
      <c r="AQ474" s="266">
        <f t="shared" si="408"/>
        <v>22.063641434320701</v>
      </c>
      <c r="AR474" s="283">
        <f t="shared" si="409"/>
        <v>2.7961954631204549</v>
      </c>
      <c r="BL474" s="258">
        <v>0.38774913549423218</v>
      </c>
      <c r="BM474" s="260">
        <v>15.165578842163086</v>
      </c>
      <c r="BN474">
        <v>2.1287977695465088</v>
      </c>
      <c r="BO474" s="258">
        <v>0.87808531522750854</v>
      </c>
      <c r="BP474" s="258">
        <v>107.73813629150391</v>
      </c>
      <c r="BQ474" s="260">
        <v>18.240161895751953</v>
      </c>
      <c r="BR474" s="258">
        <v>7.1928191184997559</v>
      </c>
      <c r="BT474" s="258">
        <v>20.81672477722168</v>
      </c>
      <c r="BU474" s="258">
        <v>46.387428283691406</v>
      </c>
      <c r="BV474" s="258">
        <v>2.9574425220489502</v>
      </c>
      <c r="BW474" s="258">
        <v>156.55757141113281</v>
      </c>
      <c r="BX474" s="258">
        <v>28.05511474609375</v>
      </c>
      <c r="BY474" s="258">
        <v>37.333740234375</v>
      </c>
      <c r="BZ474" s="258">
        <v>3.5508353710174561</v>
      </c>
      <c r="CA474" s="258">
        <v>328.78106689453125</v>
      </c>
      <c r="CC474" s="283">
        <f t="shared" si="410"/>
        <v>12.68183422088623</v>
      </c>
      <c r="CD474" s="283">
        <f t="shared" si="411"/>
        <v>101.21817779541016</v>
      </c>
      <c r="CF474" s="283">
        <f t="shared" si="438"/>
        <v>22.063641434320701</v>
      </c>
      <c r="CG474" s="272">
        <f t="shared" si="412"/>
        <v>21.568620843165355</v>
      </c>
      <c r="CH474" s="283">
        <f t="shared" si="439"/>
        <v>11.979288993823861</v>
      </c>
      <c r="CI474" s="272">
        <f t="shared" si="413"/>
        <v>101.72303933580397</v>
      </c>
      <c r="CJ474" s="283">
        <f t="shared" si="440"/>
        <v>0.19174341184691238</v>
      </c>
      <c r="CK474" s="283">
        <f t="shared" si="441"/>
        <v>11.759750363081258</v>
      </c>
      <c r="CL474" s="283">
        <f t="shared" si="442"/>
        <v>2.2829008291118789</v>
      </c>
      <c r="CM474" s="283">
        <f t="shared" si="443"/>
        <v>17.556286945489859</v>
      </c>
      <c r="CN474" s="283">
        <f t="shared" si="444"/>
        <v>2.2829008291118789</v>
      </c>
      <c r="CO474" s="283">
        <f t="shared" si="414"/>
        <v>243.99859603662594</v>
      </c>
      <c r="CP474" s="268">
        <f t="shared" si="415"/>
        <v>442</v>
      </c>
      <c r="CQ474" s="283">
        <f t="shared" si="445"/>
        <v>68.599859603662594</v>
      </c>
      <c r="CR474" s="283">
        <f t="shared" si="446"/>
        <v>24.961472794301937</v>
      </c>
      <c r="CS474" s="283">
        <f t="shared" si="447"/>
        <v>2.3164472335532249</v>
      </c>
      <c r="CT474" s="283">
        <f t="shared" si="448"/>
        <v>266.98109737455013</v>
      </c>
      <c r="CU474" s="283">
        <f t="shared" si="416"/>
        <v>-22.982501337924191</v>
      </c>
      <c r="CV474" s="283">
        <f t="shared" si="449"/>
        <v>41.901749866207581</v>
      </c>
      <c r="CW474" s="283">
        <f t="shared" si="450"/>
        <v>11.941943188488015</v>
      </c>
      <c r="CX474" s="283">
        <f t="shared" si="451"/>
        <v>0.94517600502456856</v>
      </c>
      <c r="CZ474" s="283">
        <f t="shared" si="417"/>
        <v>13440</v>
      </c>
      <c r="DA474" s="283">
        <f t="shared" si="418"/>
        <v>1.0016158405720313E+22</v>
      </c>
      <c r="DB474" s="283">
        <f t="shared" si="419"/>
        <v>1.105265065397845E+22</v>
      </c>
      <c r="DC474" s="286">
        <f t="shared" si="452"/>
        <v>7.4524988137799949E+17</v>
      </c>
      <c r="DD474" s="286">
        <f t="shared" si="420"/>
        <v>8.2236984032577754E+17</v>
      </c>
      <c r="DE474" s="282">
        <f t="shared" si="453"/>
        <v>4.5668709334172655E-5</v>
      </c>
      <c r="DF474" s="282">
        <f t="shared" si="421"/>
        <v>4.566721604957986E-5</v>
      </c>
      <c r="DG474" s="283">
        <f t="shared" si="454"/>
        <v>44.999063250255453</v>
      </c>
      <c r="DH474" s="283">
        <f t="shared" si="455"/>
        <v>6.4584252213431662E-5</v>
      </c>
      <c r="DL474" s="258">
        <v>25.621484756469727</v>
      </c>
      <c r="DM474" s="258">
        <v>15.665928840637207</v>
      </c>
      <c r="DN474" s="258">
        <v>9984</v>
      </c>
      <c r="DO474" s="258">
        <v>1.8897248270383745E+22</v>
      </c>
      <c r="DP474" s="258">
        <v>9.6639355115680752E+21</v>
      </c>
    </row>
    <row r="475" spans="3:120" x14ac:dyDescent="0.25">
      <c r="C475" s="50">
        <f t="shared" si="422"/>
        <v>443</v>
      </c>
      <c r="D475" s="51">
        <v>3.5249262706145359</v>
      </c>
      <c r="E475" s="260">
        <f t="shared" si="423"/>
        <v>10.943000749384456</v>
      </c>
      <c r="F475" s="265">
        <f t="shared" si="424"/>
        <v>10.290340109552833</v>
      </c>
      <c r="G475" s="265">
        <f t="shared" si="425"/>
        <v>5.1200132988192615E-3</v>
      </c>
      <c r="H475" s="50">
        <v>12.67353343963623</v>
      </c>
      <c r="I475" s="216">
        <v>93.588668823242188</v>
      </c>
      <c r="J475" s="50">
        <v>13504</v>
      </c>
      <c r="K475" s="46">
        <v>6</v>
      </c>
      <c r="L475" s="46">
        <v>1.0214463930414861E+22</v>
      </c>
      <c r="M475" s="46">
        <v>1.0952921422082645E+22</v>
      </c>
      <c r="N475" s="46">
        <v>211</v>
      </c>
      <c r="O475" s="46">
        <v>64</v>
      </c>
      <c r="P475" s="46">
        <v>0.22596594030397363</v>
      </c>
      <c r="Q475" s="46">
        <v>0.41872672892632606</v>
      </c>
      <c r="R475" s="46">
        <v>0.50527395161603705</v>
      </c>
      <c r="S475" s="51"/>
      <c r="T475" s="315">
        <f t="shared" si="426"/>
        <v>61.646475619546159</v>
      </c>
      <c r="U475" s="315">
        <f t="shared" si="456"/>
        <v>-0.82461117503915915</v>
      </c>
      <c r="V475" s="350">
        <f t="shared" si="427"/>
        <v>2.7888766328985686E-6</v>
      </c>
      <c r="W475" s="350">
        <f t="shared" si="405"/>
        <v>5.1679345493474283E-6</v>
      </c>
      <c r="X475" s="350">
        <f t="shared" si="428"/>
        <v>5.872425425653907E-6</v>
      </c>
      <c r="Y475" s="360">
        <f t="shared" si="429"/>
        <v>61.141201667930119</v>
      </c>
      <c r="Z475" s="350">
        <f t="shared" si="430"/>
        <v>2.8343420321225904E-6</v>
      </c>
      <c r="AA475" s="350">
        <f t="shared" si="431"/>
        <v>5.1431396660804051E-6</v>
      </c>
      <c r="AB475" s="350">
        <f t="shared" si="432"/>
        <v>2.8343420321225904E-6</v>
      </c>
      <c r="AC475" s="350">
        <f t="shared" si="433"/>
        <v>5.1431396660804051E-6</v>
      </c>
      <c r="AD475" s="354">
        <f t="shared" si="406"/>
        <v>61.141201667930133</v>
      </c>
      <c r="AE475" s="354" t="str">
        <f t="shared" si="460"/>
        <v/>
      </c>
      <c r="AF475" s="354" t="str">
        <f t="shared" si="460"/>
        <v/>
      </c>
      <c r="AG475" s="354">
        <f t="shared" si="460"/>
        <v>61.141201667930133</v>
      </c>
      <c r="AH475" s="354" t="str">
        <f t="shared" si="460"/>
        <v/>
      </c>
      <c r="AI475" s="348">
        <f t="shared" si="457"/>
        <v>-0.82722405663324849</v>
      </c>
      <c r="AJ475" s="355">
        <f t="shared" si="434"/>
        <v>5.872425425653907E-6</v>
      </c>
      <c r="AK475" s="359">
        <f t="shared" si="435"/>
        <v>409.15200353808063</v>
      </c>
      <c r="AL475" s="355">
        <f t="shared" si="436"/>
        <v>-3.3847996461919365</v>
      </c>
      <c r="AM475" s="335">
        <f t="shared" si="437"/>
        <v>-25.755288841284319</v>
      </c>
      <c r="AN475" s="351">
        <f t="shared" si="407"/>
        <v>-4.5394852978242861</v>
      </c>
      <c r="AQ475" s="266">
        <f t="shared" si="408"/>
        <v>22.057954301450977</v>
      </c>
      <c r="AR475" s="283">
        <f t="shared" si="409"/>
        <v>-5.1708345772341033</v>
      </c>
      <c r="BL475" s="258">
        <v>0.96117240190505981</v>
      </c>
      <c r="BM475" s="260">
        <v>14.669336318969727</v>
      </c>
      <c r="BN475">
        <v>0.75811558961868286</v>
      </c>
      <c r="BO475" s="258">
        <v>0.8737417459487915</v>
      </c>
      <c r="BP475" s="258">
        <v>103.69718170166016</v>
      </c>
      <c r="BQ475" s="260">
        <v>16.665567398071289</v>
      </c>
      <c r="BR475" s="258">
        <v>13.35739803314209</v>
      </c>
      <c r="BT475" s="258">
        <v>20.563791275024414</v>
      </c>
      <c r="BU475" s="258">
        <v>46.285697937011719</v>
      </c>
      <c r="BV475" s="258">
        <v>2.914351224899292</v>
      </c>
      <c r="BW475" s="258">
        <v>152.48849487304687</v>
      </c>
      <c r="BX475" s="258">
        <v>28.02581787109375</v>
      </c>
      <c r="BY475" s="258">
        <v>37.638919830322266</v>
      </c>
      <c r="BZ475" s="258">
        <v>3.5505912303924561</v>
      </c>
      <c r="CA475" s="258">
        <v>325.118896484375</v>
      </c>
      <c r="CC475" s="283">
        <f t="shared" si="410"/>
        <v>12.67353343963623</v>
      </c>
      <c r="CD475" s="283">
        <f t="shared" si="411"/>
        <v>93.588668823242188</v>
      </c>
      <c r="CF475" s="283">
        <f t="shared" si="438"/>
        <v>22.057954301450977</v>
      </c>
      <c r="CG475" s="272">
        <f t="shared" si="412"/>
        <v>21.566394429628645</v>
      </c>
      <c r="CH475" s="283">
        <f t="shared" si="439"/>
        <v>11.976218792109142</v>
      </c>
      <c r="CI475" s="272">
        <f t="shared" si="413"/>
        <v>101.90291639289231</v>
      </c>
      <c r="CJ475" s="283">
        <f t="shared" si="440"/>
        <v>0.19208247211157123</v>
      </c>
      <c r="CK475" s="283">
        <f t="shared" si="441"/>
        <v>11.755961909115458</v>
      </c>
      <c r="CL475" s="283">
        <f t="shared" si="442"/>
        <v>2.2863018496897127</v>
      </c>
      <c r="CM475" s="283">
        <f t="shared" si="443"/>
        <v>17.552498491524055</v>
      </c>
      <c r="CN475" s="283">
        <f t="shared" si="444"/>
        <v>2.2863018496897127</v>
      </c>
      <c r="CO475" s="283">
        <f t="shared" si="414"/>
        <v>244.15583241643299</v>
      </c>
      <c r="CP475" s="268">
        <f t="shared" si="415"/>
        <v>443</v>
      </c>
      <c r="CQ475" s="283">
        <f t="shared" si="445"/>
        <v>68.715583241643301</v>
      </c>
      <c r="CR475" s="283">
        <f t="shared" si="446"/>
        <v>24.959844854874795</v>
      </c>
      <c r="CS475" s="283">
        <f t="shared" si="447"/>
        <v>2.3170410737620557</v>
      </c>
      <c r="CT475" s="283">
        <f t="shared" si="448"/>
        <v>267.49922447805909</v>
      </c>
      <c r="CU475" s="283">
        <f t="shared" si="416"/>
        <v>-23.343392061626048</v>
      </c>
      <c r="CV475" s="283">
        <f t="shared" si="449"/>
        <v>41.965660793837394</v>
      </c>
      <c r="CW475" s="283">
        <f t="shared" si="450"/>
        <v>11.938768636117517</v>
      </c>
      <c r="CX475" s="283">
        <f t="shared" si="451"/>
        <v>0.94637202501174833</v>
      </c>
      <c r="CZ475" s="283">
        <f t="shared" si="417"/>
        <v>13504</v>
      </c>
      <c r="DA475" s="283">
        <f t="shared" si="418"/>
        <v>1.0214463930414861E+22</v>
      </c>
      <c r="DB475" s="283">
        <f t="shared" si="419"/>
        <v>1.0952921422082645E+22</v>
      </c>
      <c r="DC475" s="286">
        <f t="shared" si="452"/>
        <v>7.5640283844896781E+17</v>
      </c>
      <c r="DD475" s="286">
        <f t="shared" si="420"/>
        <v>8.1108719061630963E+17</v>
      </c>
      <c r="DE475" s="282">
        <f t="shared" si="453"/>
        <v>4.6265323409701666E-5</v>
      </c>
      <c r="DF475" s="282">
        <f t="shared" si="421"/>
        <v>4.5063664221746329E-5</v>
      </c>
      <c r="DG475" s="283">
        <f t="shared" si="454"/>
        <v>44.246175513442893</v>
      </c>
      <c r="DH475" s="283">
        <f t="shared" si="455"/>
        <v>6.4584936194863498E-5</v>
      </c>
      <c r="DL475" s="258">
        <v>25.573633193969727</v>
      </c>
      <c r="DM475" s="258">
        <v>15.665928840637207</v>
      </c>
      <c r="DN475" s="258">
        <v>9984</v>
      </c>
      <c r="DO475" s="258">
        <v>2.0154528355729126E+22</v>
      </c>
      <c r="DP475" s="258">
        <v>9.6449120164665633E+21</v>
      </c>
    </row>
    <row r="476" spans="3:120" x14ac:dyDescent="0.25">
      <c r="C476" s="50">
        <f t="shared" si="422"/>
        <v>444</v>
      </c>
      <c r="D476" s="51">
        <v>5.26498938247647</v>
      </c>
      <c r="E476" s="260">
        <f t="shared" si="423"/>
        <v>14.427949994241958</v>
      </c>
      <c r="F476" s="265">
        <f t="shared" si="424"/>
        <v>10.295733570024476</v>
      </c>
      <c r="G476" s="265">
        <f t="shared" si="425"/>
        <v>5.6676922588277745E-3</v>
      </c>
      <c r="H476" s="50">
        <v>12.69306468963623</v>
      </c>
      <c r="I476" s="216">
        <v>96.437019348144531</v>
      </c>
      <c r="J476" s="50">
        <v>14464</v>
      </c>
      <c r="K476" s="46">
        <v>6</v>
      </c>
      <c r="L476" s="46">
        <v>1.081975695637206E+22</v>
      </c>
      <c r="M476" s="46">
        <v>1.1724814147565205E+22</v>
      </c>
      <c r="N476" s="46">
        <v>226</v>
      </c>
      <c r="O476" s="46">
        <v>64</v>
      </c>
      <c r="P476" s="46">
        <v>0.23847891106634928</v>
      </c>
      <c r="Q476" s="46">
        <v>0.44765915888420926</v>
      </c>
      <c r="R476" s="46">
        <v>0.5363738539349342</v>
      </c>
      <c r="S476" s="51"/>
      <c r="T476" s="315">
        <f t="shared" si="426"/>
        <v>61.954687451045075</v>
      </c>
      <c r="U476" s="315">
        <f t="shared" si="456"/>
        <v>0.30821183149891596</v>
      </c>
      <c r="V476" s="350">
        <f t="shared" si="427"/>
        <v>2.7479594287696954E-6</v>
      </c>
      <c r="W476" s="350">
        <f t="shared" si="405"/>
        <v>5.1583144229836054E-6</v>
      </c>
      <c r="X476" s="350">
        <f t="shared" si="428"/>
        <v>5.8446119382320801E-6</v>
      </c>
      <c r="Y476" s="360">
        <f t="shared" si="429"/>
        <v>61.418313597110142</v>
      </c>
      <c r="Z476" s="350">
        <f t="shared" si="430"/>
        <v>2.7961278199046109E-6</v>
      </c>
      <c r="AA476" s="350">
        <f t="shared" si="431"/>
        <v>5.1323637754236052E-6</v>
      </c>
      <c r="AB476" s="350">
        <f t="shared" si="432"/>
        <v>2.7961278199046109E-6</v>
      </c>
      <c r="AC476" s="350">
        <f t="shared" si="433"/>
        <v>5.1323637754236052E-6</v>
      </c>
      <c r="AD476" s="354">
        <f t="shared" si="406"/>
        <v>61.418313597110142</v>
      </c>
      <c r="AE476" s="354" t="str">
        <f t="shared" si="460"/>
        <v/>
      </c>
      <c r="AF476" s="354" t="str">
        <f t="shared" si="460"/>
        <v/>
      </c>
      <c r="AG476" s="354">
        <f t="shared" si="460"/>
        <v>61.418313597110142</v>
      </c>
      <c r="AH476" s="354" t="str">
        <f t="shared" si="460"/>
        <v/>
      </c>
      <c r="AI476" s="348">
        <f t="shared" si="457"/>
        <v>0.27711192918000904</v>
      </c>
      <c r="AJ476" s="355">
        <f t="shared" si="434"/>
        <v>5.8446119382320801E-6</v>
      </c>
      <c r="AK476" s="359">
        <f t="shared" si="435"/>
        <v>418.56477232438988</v>
      </c>
      <c r="AL476" s="355">
        <f t="shared" si="436"/>
        <v>-2.5435227675610124</v>
      </c>
      <c r="AM476" s="335">
        <f t="shared" si="437"/>
        <v>-25.796525431806643</v>
      </c>
      <c r="AN476" s="351">
        <f t="shared" si="407"/>
        <v>-4.580721888346611</v>
      </c>
      <c r="AQ476" s="266">
        <f t="shared" si="408"/>
        <v>22.071329868379831</v>
      </c>
      <c r="AR476" s="283">
        <f t="shared" si="409"/>
        <v>-2.6600051205183206</v>
      </c>
      <c r="BL476" s="258">
        <v>0.34619152545928955</v>
      </c>
      <c r="BM476" s="260">
        <v>2.8931188583374023</v>
      </c>
      <c r="BN476">
        <v>2.6832249164581299</v>
      </c>
      <c r="BO476" s="258">
        <v>0.57796984910964966</v>
      </c>
      <c r="BP476" s="258">
        <v>94.8955078125</v>
      </c>
      <c r="BQ476" s="260">
        <v>3.2574515342712402</v>
      </c>
      <c r="BR476" s="258">
        <v>1.6940290927886963</v>
      </c>
      <c r="BT476" s="258">
        <v>20.546211242675781</v>
      </c>
      <c r="BU476" s="258">
        <v>46.59088134765625</v>
      </c>
      <c r="BV476" s="258">
        <v>2.9352254867553711</v>
      </c>
      <c r="BW476" s="258">
        <v>154.72648620605469</v>
      </c>
      <c r="BX476" s="258">
        <v>28.00921630859375</v>
      </c>
      <c r="BY476" s="258">
        <v>38.757915496826172</v>
      </c>
      <c r="BZ476" s="258">
        <v>3.4854047298431396</v>
      </c>
      <c r="CA476" s="258">
        <v>325.01718139648437</v>
      </c>
      <c r="CC476" s="283">
        <f t="shared" si="410"/>
        <v>12.69306468963623</v>
      </c>
      <c r="CD476" s="283">
        <f t="shared" si="411"/>
        <v>96.437019348144531</v>
      </c>
      <c r="CF476" s="283">
        <f t="shared" si="438"/>
        <v>22.071329868379831</v>
      </c>
      <c r="CG476" s="272">
        <f t="shared" si="412"/>
        <v>21.564829736535806</v>
      </c>
      <c r="CH476" s="283">
        <f t="shared" si="439"/>
        <v>11.974061567017083</v>
      </c>
      <c r="CI476" s="272">
        <f t="shared" si="413"/>
        <v>102.08223651375266</v>
      </c>
      <c r="CJ476" s="283">
        <f t="shared" si="440"/>
        <v>0.19242048257617267</v>
      </c>
      <c r="CK476" s="283">
        <f t="shared" si="441"/>
        <v>11.753071031773807</v>
      </c>
      <c r="CL476" s="283">
        <f t="shared" si="442"/>
        <v>2.2898628196455273</v>
      </c>
      <c r="CM476" s="283">
        <f t="shared" si="443"/>
        <v>17.549607614182406</v>
      </c>
      <c r="CN476" s="283">
        <f t="shared" si="444"/>
        <v>2.2898628196455273</v>
      </c>
      <c r="CO476" s="283">
        <f t="shared" si="414"/>
        <v>244.32623509396387</v>
      </c>
      <c r="CP476" s="268">
        <f t="shared" si="415"/>
        <v>444</v>
      </c>
      <c r="CQ476" s="283">
        <f t="shared" si="445"/>
        <v>68.832623509396385</v>
      </c>
      <c r="CR476" s="283">
        <f t="shared" si="446"/>
        <v>24.958663995929097</v>
      </c>
      <c r="CS476" s="283">
        <f t="shared" si="447"/>
        <v>2.317458507655783</v>
      </c>
      <c r="CT476" s="283">
        <f t="shared" si="448"/>
        <v>268.02271662028443</v>
      </c>
      <c r="CU476" s="283">
        <f t="shared" si="416"/>
        <v>-23.696481526320611</v>
      </c>
      <c r="CV476" s="283">
        <f t="shared" si="449"/>
        <v>42.030351847367939</v>
      </c>
      <c r="CW476" s="283">
        <f t="shared" si="450"/>
        <v>11.936502688423658</v>
      </c>
      <c r="CX476" s="283">
        <f t="shared" si="451"/>
        <v>0.94765710041681217</v>
      </c>
      <c r="CZ476" s="283">
        <f t="shared" si="417"/>
        <v>14464</v>
      </c>
      <c r="DA476" s="283">
        <f t="shared" si="418"/>
        <v>1.081975695637206E+22</v>
      </c>
      <c r="DB476" s="283">
        <f t="shared" si="419"/>
        <v>1.1724814147565205E+22</v>
      </c>
      <c r="DC476" s="286">
        <f t="shared" si="452"/>
        <v>7.480473559438647E+17</v>
      </c>
      <c r="DD476" s="286">
        <f t="shared" si="420"/>
        <v>8.1062044714914304E+17</v>
      </c>
      <c r="DE476" s="282">
        <f t="shared" si="453"/>
        <v>4.5818356884262676E-5</v>
      </c>
      <c r="DF476" s="282">
        <f t="shared" si="421"/>
        <v>4.5038696339201739E-5</v>
      </c>
      <c r="DG476" s="283">
        <f t="shared" si="454"/>
        <v>44.508346785765397</v>
      </c>
      <c r="DH476" s="283">
        <f t="shared" si="455"/>
        <v>6.4248003825087706E-5</v>
      </c>
      <c r="DL476" s="258">
        <v>25.469139099121094</v>
      </c>
      <c r="DM476" s="258">
        <v>16.072835922241211</v>
      </c>
      <c r="DN476" s="258">
        <v>9984</v>
      </c>
      <c r="DO476" s="258">
        <v>2.0065752045255404E+22</v>
      </c>
      <c r="DP476" s="258">
        <v>9.6183944172341528E+21</v>
      </c>
    </row>
    <row r="477" spans="3:120" x14ac:dyDescent="0.25">
      <c r="C477" s="50">
        <f t="shared" si="422"/>
        <v>445</v>
      </c>
      <c r="D477" s="51">
        <v>6.9771954442665765</v>
      </c>
      <c r="E477" s="260">
        <f t="shared" si="423"/>
        <v>16.873617770970732</v>
      </c>
      <c r="F477" s="265">
        <f t="shared" si="424"/>
        <v>10.301677045034907</v>
      </c>
      <c r="G477" s="265">
        <f t="shared" si="425"/>
        <v>6.2200240214060698E-3</v>
      </c>
      <c r="H477" s="50">
        <v>12.733592987060547</v>
      </c>
      <c r="I477" s="216">
        <v>109.25460052490234</v>
      </c>
      <c r="J477" s="50">
        <v>12736</v>
      </c>
      <c r="K477" s="46">
        <v>6</v>
      </c>
      <c r="L477" s="46">
        <v>9.3684948679461102E+21</v>
      </c>
      <c r="M477" s="46">
        <v>1.0660074891429066E+22</v>
      </c>
      <c r="N477" s="46">
        <v>199</v>
      </c>
      <c r="O477" s="46">
        <v>64</v>
      </c>
      <c r="P477" s="46">
        <v>0.20209973753280841</v>
      </c>
      <c r="Q477" s="46">
        <v>0.40273454190319236</v>
      </c>
      <c r="R477" s="46">
        <v>0.46946804561111322</v>
      </c>
      <c r="S477" s="51"/>
      <c r="T477" s="315">
        <f t="shared" si="426"/>
        <v>63.351644907045667</v>
      </c>
      <c r="U477" s="315">
        <f t="shared" si="456"/>
        <v>1.3969574560005924</v>
      </c>
      <c r="V477" s="350">
        <f t="shared" si="427"/>
        <v>2.644730652387045E-6</v>
      </c>
      <c r="W477" s="350">
        <f t="shared" si="405"/>
        <v>5.2702908017063494E-6</v>
      </c>
      <c r="X477" s="350">
        <f t="shared" si="428"/>
        <v>5.8966571341927419E-6</v>
      </c>
      <c r="Y477" s="360">
        <f t="shared" si="429"/>
        <v>62.882176861434552</v>
      </c>
      <c r="Z477" s="350">
        <f t="shared" si="430"/>
        <v>2.6878249034889309E-6</v>
      </c>
      <c r="AA477" s="350">
        <f t="shared" si="431"/>
        <v>5.2484438309284476E-6</v>
      </c>
      <c r="AB477" s="350">
        <f t="shared" si="432"/>
        <v>2.6878249034889309E-6</v>
      </c>
      <c r="AC477" s="350">
        <f t="shared" si="433"/>
        <v>5.2484438309284476E-6</v>
      </c>
      <c r="AD477" s="354">
        <f t="shared" si="406"/>
        <v>62.882176861434544</v>
      </c>
      <c r="AE477" s="354" t="str">
        <f t="shared" si="460"/>
        <v/>
      </c>
      <c r="AF477" s="354" t="str">
        <f t="shared" si="460"/>
        <v/>
      </c>
      <c r="AG477" s="354">
        <f t="shared" si="460"/>
        <v>62.882176861434544</v>
      </c>
      <c r="AH477" s="354" t="str">
        <f t="shared" si="460"/>
        <v/>
      </c>
      <c r="AI477" s="348">
        <f t="shared" si="457"/>
        <v>1.4638632643244023</v>
      </c>
      <c r="AJ477" s="355">
        <f t="shared" si="434"/>
        <v>5.8966571341927419E-6</v>
      </c>
      <c r="AK477" s="359">
        <f t="shared" si="435"/>
        <v>468.28838574886436</v>
      </c>
      <c r="AL477" s="355">
        <f t="shared" si="436"/>
        <v>2.3288385748864355</v>
      </c>
      <c r="AM477" s="335">
        <f t="shared" si="437"/>
        <v>-25.719521525955606</v>
      </c>
      <c r="AN477" s="351">
        <f t="shared" si="407"/>
        <v>-4.5037179824955755</v>
      </c>
      <c r="AQ477" s="266">
        <f t="shared" si="408"/>
        <v>22.099019281690989</v>
      </c>
      <c r="AR477" s="283">
        <f t="shared" si="409"/>
        <v>9.8200549880529024</v>
      </c>
      <c r="BL477" s="258">
        <v>2.9691107571125031E-2</v>
      </c>
      <c r="BM477" s="260">
        <v>5.7985076904296875</v>
      </c>
      <c r="BN477">
        <v>2.993797779083252</v>
      </c>
      <c r="BO477" s="258">
        <v>0.61902272701263428</v>
      </c>
      <c r="BP477" s="258">
        <v>89.282455444335938</v>
      </c>
      <c r="BQ477" s="260">
        <v>2.2309954166412354</v>
      </c>
      <c r="BR477" s="258">
        <v>3.6160838603973389</v>
      </c>
      <c r="BT477" s="258">
        <v>20.452461242675781</v>
      </c>
      <c r="BU477" s="258">
        <v>46.692607879638672</v>
      </c>
      <c r="BV477" s="258">
        <v>2.9355916976928711</v>
      </c>
      <c r="BW477" s="258">
        <v>150.14877319335937</v>
      </c>
      <c r="BX477" s="258">
        <v>27.97601318359375</v>
      </c>
      <c r="BY477" s="258">
        <v>37.944099426269531</v>
      </c>
      <c r="BZ477" s="258">
        <v>3.5181200504302979</v>
      </c>
      <c r="CA477" s="258">
        <v>330.103515625</v>
      </c>
      <c r="CC477" s="283">
        <f t="shared" si="410"/>
        <v>12.733592987060547</v>
      </c>
      <c r="CD477" s="283">
        <f t="shared" si="411"/>
        <v>109.25460052490234</v>
      </c>
      <c r="CF477" s="283">
        <f t="shared" si="438"/>
        <v>22.099019281690989</v>
      </c>
      <c r="CG477" s="272">
        <f t="shared" si="412"/>
        <v>21.563933164710321</v>
      </c>
      <c r="CH477" s="283">
        <f t="shared" si="439"/>
        <v>11.972825648460606</v>
      </c>
      <c r="CI477" s="272">
        <f t="shared" si="413"/>
        <v>102.26100447088598</v>
      </c>
      <c r="CJ477" s="283">
        <f t="shared" si="440"/>
        <v>0.19275745223666901</v>
      </c>
      <c r="CK477" s="283">
        <f t="shared" si="441"/>
        <v>11.751085721204527</v>
      </c>
      <c r="CL477" s="283">
        <f t="shared" si="442"/>
        <v>2.2935863579423454</v>
      </c>
      <c r="CM477" s="283">
        <f t="shared" si="443"/>
        <v>17.547622303613124</v>
      </c>
      <c r="CN477" s="283">
        <f t="shared" si="444"/>
        <v>2.2935863579423454</v>
      </c>
      <c r="CO477" s="283">
        <f t="shared" si="414"/>
        <v>244.51009668300094</v>
      </c>
      <c r="CP477" s="268">
        <f t="shared" si="415"/>
        <v>445</v>
      </c>
      <c r="CQ477" s="283">
        <f t="shared" si="445"/>
        <v>68.951009668300088</v>
      </c>
      <c r="CR477" s="283">
        <f t="shared" si="446"/>
        <v>24.957934469068146</v>
      </c>
      <c r="CS477" s="283">
        <f t="shared" si="447"/>
        <v>2.3176977318838454</v>
      </c>
      <c r="CT477" s="283">
        <f t="shared" si="448"/>
        <v>268.55168649512751</v>
      </c>
      <c r="CU477" s="283">
        <f t="shared" si="416"/>
        <v>-24.041589812126631</v>
      </c>
      <c r="CV477" s="283">
        <f t="shared" si="449"/>
        <v>42.09584101878734</v>
      </c>
      <c r="CW477" s="283">
        <f t="shared" si="450"/>
        <v>11.935153584940011</v>
      </c>
      <c r="CX477" s="283">
        <f t="shared" si="451"/>
        <v>0.94903261921273019</v>
      </c>
      <c r="CZ477" s="283">
        <f t="shared" si="417"/>
        <v>12736</v>
      </c>
      <c r="DA477" s="283">
        <f t="shared" si="418"/>
        <v>9.3684948679461102E+21</v>
      </c>
      <c r="DB477" s="283">
        <f t="shared" si="419"/>
        <v>1.0660074891429066E+22</v>
      </c>
      <c r="DC477" s="286">
        <f t="shared" si="452"/>
        <v>7.3559161965657267E+17</v>
      </c>
      <c r="DD477" s="286">
        <f t="shared" si="420"/>
        <v>8.3700336773155354E+17</v>
      </c>
      <c r="DE477" s="282">
        <f t="shared" si="453"/>
        <v>4.5152052195489166E-5</v>
      </c>
      <c r="DF477" s="282">
        <f t="shared" si="421"/>
        <v>4.6450019064903171E-5</v>
      </c>
      <c r="DG477" s="283">
        <f t="shared" si="454"/>
        <v>45.811805300703625</v>
      </c>
      <c r="DH477" s="283">
        <f t="shared" si="455"/>
        <v>6.4778947881190892E-5</v>
      </c>
      <c r="DL477" s="258">
        <v>25.434957504272461</v>
      </c>
      <c r="DM477" s="258">
        <v>16.581470489501953</v>
      </c>
      <c r="DN477" s="258">
        <v>9984</v>
      </c>
      <c r="DO477" s="258">
        <v>2.0031163872343564E+22</v>
      </c>
      <c r="DP477" s="258">
        <v>9.6230061736223981E+21</v>
      </c>
    </row>
    <row r="478" spans="3:120" x14ac:dyDescent="0.25">
      <c r="C478" s="50">
        <f t="shared" si="422"/>
        <v>446</v>
      </c>
      <c r="D478" s="51">
        <v>3.8416803550313703</v>
      </c>
      <c r="E478" s="260">
        <f t="shared" si="423"/>
        <v>11.690424535754998</v>
      </c>
      <c r="F478" s="265">
        <f t="shared" si="424"/>
        <v>10.308175131868389</v>
      </c>
      <c r="G478" s="265">
        <f t="shared" si="425"/>
        <v>6.7768970968026055E-3</v>
      </c>
      <c r="H478" s="50">
        <v>13.066605567932129</v>
      </c>
      <c r="I478" s="216">
        <v>103.96480560302734</v>
      </c>
      <c r="J478" s="50">
        <v>11776</v>
      </c>
      <c r="K478" s="46">
        <v>6</v>
      </c>
      <c r="L478" s="46">
        <v>8.9880249659158702E+21</v>
      </c>
      <c r="M478" s="46">
        <v>1.0027111327142395E+22</v>
      </c>
      <c r="N478" s="46">
        <v>184</v>
      </c>
      <c r="O478" s="46">
        <v>64</v>
      </c>
      <c r="P478" s="46">
        <v>0.19544649942013062</v>
      </c>
      <c r="Q478" s="46">
        <v>0.37996703900384543</v>
      </c>
      <c r="R478" s="46">
        <v>0.41105318291770276</v>
      </c>
      <c r="S478" s="51"/>
      <c r="T478" s="315">
        <f t="shared" si="426"/>
        <v>62.779729205535943</v>
      </c>
      <c r="U478" s="315">
        <f t="shared" si="456"/>
        <v>-0.57191570150972382</v>
      </c>
      <c r="V478" s="350">
        <f t="shared" si="427"/>
        <v>2.7661698853619027E-6</v>
      </c>
      <c r="W478" s="350">
        <f t="shared" si="405"/>
        <v>5.3777037902491714E-6</v>
      </c>
      <c r="X478" s="350">
        <f t="shared" si="428"/>
        <v>6.0474287007242498E-6</v>
      </c>
      <c r="Y478" s="360">
        <f t="shared" si="429"/>
        <v>62.368676022618239</v>
      </c>
      <c r="Z478" s="350">
        <f t="shared" si="430"/>
        <v>2.8046792595082175E-6</v>
      </c>
      <c r="AA478" s="350">
        <f t="shared" si="431"/>
        <v>5.3577204239889021E-6</v>
      </c>
      <c r="AB478" s="350">
        <f t="shared" si="432"/>
        <v>2.8046792595082175E-6</v>
      </c>
      <c r="AC478" s="350">
        <f t="shared" si="433"/>
        <v>5.3577204239889021E-6</v>
      </c>
      <c r="AD478" s="354">
        <f t="shared" si="406"/>
        <v>62.368676022618239</v>
      </c>
      <c r="AE478" s="354" t="str">
        <f t="shared" si="460"/>
        <v/>
      </c>
      <c r="AF478" s="354" t="str">
        <f t="shared" si="460"/>
        <v/>
      </c>
      <c r="AG478" s="354">
        <f t="shared" si="460"/>
        <v>62.368676022618239</v>
      </c>
      <c r="AH478" s="354" t="str">
        <f t="shared" si="460"/>
        <v/>
      </c>
      <c r="AI478" s="348">
        <f t="shared" si="457"/>
        <v>-0.51350083881630582</v>
      </c>
      <c r="AJ478" s="355">
        <f t="shared" si="434"/>
        <v>6.0474287007242498E-6</v>
      </c>
      <c r="AK478" s="359">
        <f t="shared" si="435"/>
        <v>450.8461028357608</v>
      </c>
      <c r="AL478" s="355">
        <f t="shared" si="436"/>
        <v>0.48461028357608027</v>
      </c>
      <c r="AM478" s="335">
        <f t="shared" si="437"/>
        <v>-25.500223913738346</v>
      </c>
      <c r="AN478" s="351">
        <f t="shared" si="407"/>
        <v>-4.284420370278311</v>
      </c>
      <c r="AQ478" s="266">
        <f t="shared" si="408"/>
        <v>22.32325563136493</v>
      </c>
      <c r="AR478" s="283">
        <f t="shared" si="409"/>
        <v>4.1927389979913414</v>
      </c>
      <c r="BL478" s="258">
        <v>0.20910729467868805</v>
      </c>
      <c r="BM478" s="260">
        <v>6.3605551719665527</v>
      </c>
      <c r="BN478">
        <v>0.49330797791481018</v>
      </c>
      <c r="BO478" s="258">
        <v>0.55966484546661377</v>
      </c>
      <c r="BP478" s="258">
        <v>84.285194396972656</v>
      </c>
      <c r="BQ478" s="260">
        <v>22.586122512817383</v>
      </c>
      <c r="BR478" s="258">
        <v>4.0901122093200684</v>
      </c>
      <c r="BT478" s="258">
        <v>20.452461242675781</v>
      </c>
      <c r="BU478" s="258">
        <v>47.302967071533203</v>
      </c>
      <c r="BV478" s="258">
        <v>2.8938429355621338</v>
      </c>
      <c r="BW478" s="258">
        <v>150.14877319335937</v>
      </c>
      <c r="BX478" s="258">
        <v>27.95550537109375</v>
      </c>
      <c r="BY478" s="258">
        <v>38.249282836914063</v>
      </c>
      <c r="BZ478" s="258">
        <v>3.5000534057617187</v>
      </c>
      <c r="CA478" s="258">
        <v>326.94998168945312</v>
      </c>
      <c r="CC478" s="283">
        <f t="shared" si="410"/>
        <v>13.066605567932129</v>
      </c>
      <c r="CD478" s="283">
        <f t="shared" si="411"/>
        <v>103.96480560302734</v>
      </c>
      <c r="CF478" s="283">
        <f t="shared" si="438"/>
        <v>22.32325563136493</v>
      </c>
      <c r="CG478" s="272">
        <f t="shared" si="412"/>
        <v>21.563710999983506</v>
      </c>
      <c r="CH478" s="283">
        <f t="shared" si="439"/>
        <v>11.972519415520399</v>
      </c>
      <c r="CI478" s="272">
        <f t="shared" si="413"/>
        <v>102.43922498827058</v>
      </c>
      <c r="CJ478" s="283">
        <f t="shared" si="440"/>
        <v>0.19309338999754969</v>
      </c>
      <c r="CK478" s="283">
        <f t="shared" si="441"/>
        <v>11.750014014173933</v>
      </c>
      <c r="CL478" s="283">
        <f t="shared" si="442"/>
        <v>2.2974750970857301</v>
      </c>
      <c r="CM478" s="283">
        <f t="shared" si="443"/>
        <v>17.546550596582534</v>
      </c>
      <c r="CN478" s="283">
        <f t="shared" si="444"/>
        <v>2.2974750970857301</v>
      </c>
      <c r="CO478" s="283">
        <f t="shared" si="414"/>
        <v>244.70770573713412</v>
      </c>
      <c r="CP478" s="268">
        <f t="shared" si="415"/>
        <v>446</v>
      </c>
      <c r="CQ478" s="283">
        <f t="shared" si="445"/>
        <v>69.070770573713418</v>
      </c>
      <c r="CR478" s="283">
        <f t="shared" si="446"/>
        <v>24.957660481630406</v>
      </c>
      <c r="CS478" s="283">
        <f t="shared" si="447"/>
        <v>2.3177570139251862</v>
      </c>
      <c r="CT478" s="283">
        <f t="shared" si="448"/>
        <v>269.08624423775495</v>
      </c>
      <c r="CU478" s="283">
        <f t="shared" si="416"/>
        <v>-24.378538500620721</v>
      </c>
      <c r="CV478" s="283">
        <f t="shared" si="449"/>
        <v>42.162146149937925</v>
      </c>
      <c r="CW478" s="283">
        <f t="shared" si="450"/>
        <v>11.934729613159334</v>
      </c>
      <c r="CX478" s="283">
        <f t="shared" si="451"/>
        <v>0.95049998200450514</v>
      </c>
      <c r="CZ478" s="283">
        <f t="shared" si="417"/>
        <v>11776</v>
      </c>
      <c r="DA478" s="283">
        <f t="shared" si="418"/>
        <v>8.9880249659158702E+21</v>
      </c>
      <c r="DB478" s="283">
        <f t="shared" si="419"/>
        <v>1.0027111327142395E+22</v>
      </c>
      <c r="DC478" s="286">
        <f t="shared" si="452"/>
        <v>7.6324940267627968E+17</v>
      </c>
      <c r="DD478" s="286">
        <f t="shared" si="420"/>
        <v>8.5148703525326042E+17</v>
      </c>
      <c r="DE478" s="282">
        <f t="shared" si="453"/>
        <v>4.6631572159789702E-5</v>
      </c>
      <c r="DF478" s="282">
        <f t="shared" si="421"/>
        <v>4.7224805505283724E-5</v>
      </c>
      <c r="DG478" s="283">
        <f t="shared" si="454"/>
        <v>45.362141765772641</v>
      </c>
      <c r="DH478" s="283">
        <f t="shared" si="455"/>
        <v>6.6367806782396759E-5</v>
      </c>
      <c r="DL478" s="258">
        <v>25.387105941772461</v>
      </c>
      <c r="DM478" s="258">
        <v>15.259021759033203</v>
      </c>
      <c r="DN478" s="258">
        <v>9984</v>
      </c>
      <c r="DO478" s="258">
        <v>2.0015022724984705E+22</v>
      </c>
      <c r="DP478" s="258">
        <v>9.5572886450899025E+21</v>
      </c>
    </row>
    <row r="479" spans="3:120" x14ac:dyDescent="0.25">
      <c r="C479" s="50">
        <f t="shared" si="422"/>
        <v>447</v>
      </c>
      <c r="D479" s="51">
        <v>4.3116016695170645</v>
      </c>
      <c r="E479" s="260">
        <f t="shared" si="423"/>
        <v>12.692772628353346</v>
      </c>
      <c r="F479" s="265">
        <f t="shared" si="424"/>
        <v>10.315232314957626</v>
      </c>
      <c r="G479" s="265">
        <f t="shared" si="425"/>
        <v>7.33819726858296E-3</v>
      </c>
      <c r="H479" s="50">
        <v>12.756542205810547</v>
      </c>
      <c r="I479" s="216">
        <v>107.93215179443359</v>
      </c>
      <c r="J479" s="50">
        <v>14208</v>
      </c>
      <c r="K479" s="46">
        <v>6</v>
      </c>
      <c r="L479" s="46">
        <v>1.0694086594792375E+22</v>
      </c>
      <c r="M479" s="46">
        <v>1.1617014341989971E+22</v>
      </c>
      <c r="N479" s="46">
        <v>222</v>
      </c>
      <c r="O479" s="46">
        <v>64</v>
      </c>
      <c r="P479" s="46">
        <v>0.20881401452725387</v>
      </c>
      <c r="Q479" s="46">
        <v>0.41347738509430509</v>
      </c>
      <c r="R479" s="46">
        <v>0.52956432227517747</v>
      </c>
      <c r="S479" s="51"/>
      <c r="T479" s="315">
        <f t="shared" si="426"/>
        <v>63.205348248236987</v>
      </c>
      <c r="U479" s="315">
        <f t="shared" si="456"/>
        <v>0.42561904270104378</v>
      </c>
      <c r="V479" s="350">
        <f t="shared" si="427"/>
        <v>2.4494887214627189E-6</v>
      </c>
      <c r="W479" s="350">
        <f t="shared" si="405"/>
        <v>4.8502883949688566E-6</v>
      </c>
      <c r="X479" s="350">
        <f t="shared" si="428"/>
        <v>5.4337181111042769E-6</v>
      </c>
      <c r="Y479" s="360">
        <f t="shared" si="429"/>
        <v>62.675783925961809</v>
      </c>
      <c r="Z479" s="350">
        <f t="shared" si="430"/>
        <v>2.4942129329237607E-6</v>
      </c>
      <c r="AA479" s="350">
        <f t="shared" si="431"/>
        <v>4.8274418024641668E-6</v>
      </c>
      <c r="AB479" s="350">
        <f t="shared" si="432"/>
        <v>2.4942129329237607E-6</v>
      </c>
      <c r="AC479" s="350">
        <f t="shared" si="433"/>
        <v>4.8274418024641668E-6</v>
      </c>
      <c r="AD479" s="354">
        <f t="shared" si="406"/>
        <v>62.675783925961824</v>
      </c>
      <c r="AE479" s="354" t="str">
        <f t="shared" si="460"/>
        <v/>
      </c>
      <c r="AF479" s="354" t="str">
        <f t="shared" si="460"/>
        <v/>
      </c>
      <c r="AG479" s="354">
        <f t="shared" si="460"/>
        <v>62.675783925961824</v>
      </c>
      <c r="AH479" s="354" t="str">
        <f t="shared" si="460"/>
        <v/>
      </c>
      <c r="AI479" s="348">
        <f t="shared" si="457"/>
        <v>0.30710790334358506</v>
      </c>
      <c r="AJ479" s="355">
        <f t="shared" si="434"/>
        <v>5.4337181111042769E-6</v>
      </c>
      <c r="AK479" s="359">
        <f t="shared" si="435"/>
        <v>461.27775655480195</v>
      </c>
      <c r="AL479" s="355">
        <f t="shared" si="436"/>
        <v>1.4277756554801955</v>
      </c>
      <c r="AM479" s="335">
        <f t="shared" si="437"/>
        <v>-26.42969695905812</v>
      </c>
      <c r="AN479" s="351">
        <f t="shared" si="407"/>
        <v>-5.2138934155980863</v>
      </c>
      <c r="AQ479" s="266">
        <f t="shared" si="408"/>
        <v>22.114659405502991</v>
      </c>
      <c r="AR479" s="283">
        <f t="shared" si="409"/>
        <v>7.822564121211002</v>
      </c>
      <c r="BL479" s="258">
        <v>1.023527979850769</v>
      </c>
      <c r="BM479" s="260">
        <v>1.6581629514694214</v>
      </c>
      <c r="BN479">
        <v>0.54052448272705078</v>
      </c>
      <c r="BO479" s="258">
        <v>0.48119920492172241</v>
      </c>
      <c r="BP479" s="258">
        <v>76.815841674804688</v>
      </c>
      <c r="BQ479" s="260">
        <v>22.002458572387695</v>
      </c>
      <c r="BR479" s="258">
        <v>5.9363565444946289</v>
      </c>
      <c r="BT479" s="258">
        <v>20.404607772827148</v>
      </c>
      <c r="BU479" s="258">
        <v>47.506420135498047</v>
      </c>
      <c r="BV479" s="258">
        <v>2.918501615524292</v>
      </c>
      <c r="BW479" s="258">
        <v>162.45771789550781</v>
      </c>
      <c r="BX479" s="258">
        <v>27.901792526245117</v>
      </c>
      <c r="BY479" s="258">
        <v>37.944099426269531</v>
      </c>
      <c r="BZ479" s="258">
        <v>3.4990768432617187</v>
      </c>
      <c r="CA479" s="258">
        <v>328.17068481445312</v>
      </c>
      <c r="CC479" s="283">
        <f t="shared" si="410"/>
        <v>12.756542205810547</v>
      </c>
      <c r="CD479" s="283">
        <f t="shared" si="411"/>
        <v>107.93215179443359</v>
      </c>
      <c r="CF479" s="283">
        <f t="shared" si="438"/>
        <v>22.114659405502991</v>
      </c>
      <c r="CG479" s="272">
        <f t="shared" si="412"/>
        <v>21.564169410153085</v>
      </c>
      <c r="CH479" s="283">
        <f t="shared" si="439"/>
        <v>11.973151298921396</v>
      </c>
      <c r="CI479" s="272">
        <f t="shared" si="413"/>
        <v>102.61690274080757</v>
      </c>
      <c r="CJ479" s="283">
        <f t="shared" si="440"/>
        <v>0.19342830467079564</v>
      </c>
      <c r="CK479" s="283">
        <f t="shared" si="441"/>
        <v>11.749863996487305</v>
      </c>
      <c r="CL479" s="283">
        <f t="shared" si="442"/>
        <v>2.3015316836651394</v>
      </c>
      <c r="CM479" s="283">
        <f t="shared" si="443"/>
        <v>17.546400578895906</v>
      </c>
      <c r="CN479" s="283">
        <f t="shared" si="444"/>
        <v>2.3015316836651394</v>
      </c>
      <c r="CO479" s="283">
        <f t="shared" si="414"/>
        <v>244.91934658355922</v>
      </c>
      <c r="CP479" s="268">
        <f t="shared" si="415"/>
        <v>447</v>
      </c>
      <c r="CQ479" s="283">
        <f t="shared" si="445"/>
        <v>69.191934658355919</v>
      </c>
      <c r="CR479" s="283">
        <f t="shared" si="446"/>
        <v>24.957846195730529</v>
      </c>
      <c r="CS479" s="283">
        <f t="shared" si="447"/>
        <v>2.3176346942327277</v>
      </c>
      <c r="CT479" s="283">
        <f t="shared" si="448"/>
        <v>269.62649734461343</v>
      </c>
      <c r="CU479" s="283">
        <f t="shared" si="416"/>
        <v>-24.707150761054265</v>
      </c>
      <c r="CV479" s="283">
        <f t="shared" si="449"/>
        <v>42.229284923894575</v>
      </c>
      <c r="CW479" s="283">
        <f t="shared" si="450"/>
        <v>11.935239110970063</v>
      </c>
      <c r="CX479" s="283">
        <f t="shared" si="451"/>
        <v>0.95206060250051183</v>
      </c>
      <c r="CZ479" s="283">
        <f t="shared" si="417"/>
        <v>14208</v>
      </c>
      <c r="DA479" s="283">
        <f t="shared" si="418"/>
        <v>1.0694086594792375E+22</v>
      </c>
      <c r="DB479" s="283">
        <f t="shared" si="419"/>
        <v>1.1617014341989971E+22</v>
      </c>
      <c r="DC479" s="286">
        <f t="shared" si="452"/>
        <v>7.5268064434067955E+17</v>
      </c>
      <c r="DD479" s="286">
        <f t="shared" si="420"/>
        <v>8.1763895988105088E+17</v>
      </c>
      <c r="DE479" s="282">
        <f t="shared" si="453"/>
        <v>4.6066209095647991E-5</v>
      </c>
      <c r="DF479" s="282">
        <f t="shared" si="421"/>
        <v>4.5414143268522001E-5</v>
      </c>
      <c r="DG479" s="283">
        <f t="shared" si="454"/>
        <v>44.591606435912759</v>
      </c>
      <c r="DH479" s="283">
        <f t="shared" si="455"/>
        <v>6.4688020755452114E-5</v>
      </c>
      <c r="DL479" s="258">
        <v>25.380270004272461</v>
      </c>
      <c r="DM479" s="258">
        <v>15.157295227050781</v>
      </c>
      <c r="DN479" s="258">
        <v>9984</v>
      </c>
      <c r="DO479" s="258">
        <v>2.0012716846790583E+22</v>
      </c>
      <c r="DP479" s="258">
        <v>9.5509474800560652E+21</v>
      </c>
    </row>
    <row r="480" spans="3:120" x14ac:dyDescent="0.25">
      <c r="C480" s="50">
        <f t="shared" si="422"/>
        <v>448</v>
      </c>
      <c r="D480" s="51">
        <v>5.5955881160339151</v>
      </c>
      <c r="E480" s="260">
        <f t="shared" si="423"/>
        <v>14.956914782882517</v>
      </c>
      <c r="F480" s="265">
        <f t="shared" si="424"/>
        <v>10.322852963148071</v>
      </c>
      <c r="G480" s="265">
        <f t="shared" si="425"/>
        <v>7.9038075758028695E-3</v>
      </c>
      <c r="H480" s="50">
        <v>12.613473892211914</v>
      </c>
      <c r="I480" s="216">
        <v>105.38897705078125</v>
      </c>
      <c r="J480" s="50">
        <v>12672</v>
      </c>
      <c r="K480" s="46">
        <v>6</v>
      </c>
      <c r="L480" s="46">
        <v>9.3249714170320451E+21</v>
      </c>
      <c r="M480" s="46">
        <v>1.0456004671249211E+22</v>
      </c>
      <c r="N480" s="46">
        <v>198</v>
      </c>
      <c r="O480" s="46">
        <v>64</v>
      </c>
      <c r="P480" s="46">
        <v>0.20240493194164683</v>
      </c>
      <c r="Q480" s="46">
        <v>0.39602026490874687</v>
      </c>
      <c r="R480" s="46">
        <v>0.46604583185777904</v>
      </c>
      <c r="S480" s="51"/>
      <c r="T480" s="315">
        <f t="shared" si="426"/>
        <v>62.928542156605261</v>
      </c>
      <c r="U480" s="315">
        <f t="shared" si="456"/>
        <v>-0.27680609163172676</v>
      </c>
      <c r="V480" s="350">
        <f t="shared" si="427"/>
        <v>2.6621019036937976E-6</v>
      </c>
      <c r="W480" s="350">
        <f t="shared" ref="W480:W543" si="461">IF(Q480&lt;&gt;"",Q480/$J480/$K480,"")</f>
        <v>5.2085998646457651E-6</v>
      </c>
      <c r="X480" s="350">
        <f t="shared" si="428"/>
        <v>5.8494699841642084E-6</v>
      </c>
      <c r="Y480" s="360">
        <f t="shared" si="429"/>
        <v>62.462496324747484</v>
      </c>
      <c r="Z480" s="350">
        <f t="shared" si="430"/>
        <v>2.7043803009166116E-6</v>
      </c>
      <c r="AA480" s="350">
        <f t="shared" si="431"/>
        <v>5.1867741693322451E-6</v>
      </c>
      <c r="AB480" s="350">
        <f t="shared" si="432"/>
        <v>2.7043803009166116E-6</v>
      </c>
      <c r="AC480" s="350">
        <f t="shared" si="433"/>
        <v>5.1867741693322451E-6</v>
      </c>
      <c r="AD480" s="354">
        <f t="shared" ref="AD480:AD543" si="462">IF(AB480&lt;&gt;"",180*ATAN2(AB480,AC480)/PI(),"")</f>
        <v>62.46249632474747</v>
      </c>
      <c r="AE480" s="354" t="str">
        <f t="shared" si="460"/>
        <v/>
      </c>
      <c r="AF480" s="354" t="str">
        <f t="shared" si="460"/>
        <v/>
      </c>
      <c r="AG480" s="354">
        <f t="shared" si="460"/>
        <v>62.46249632474747</v>
      </c>
      <c r="AH480" s="354" t="str">
        <f t="shared" si="460"/>
        <v/>
      </c>
      <c r="AI480" s="348">
        <f t="shared" si="457"/>
        <v>-0.21328760121435408</v>
      </c>
      <c r="AJ480" s="355">
        <f t="shared" si="434"/>
        <v>5.8494699841642084E-6</v>
      </c>
      <c r="AK480" s="359">
        <f t="shared" si="435"/>
        <v>454.03293356519703</v>
      </c>
      <c r="AL480" s="355">
        <f t="shared" si="436"/>
        <v>0.60329335651970273</v>
      </c>
      <c r="AM480" s="335">
        <f t="shared" si="437"/>
        <v>-25.789308712524097</v>
      </c>
      <c r="AN480" s="351">
        <f t="shared" ref="AN480:AN543" si="463">20*LOG10(AJ480/(($AB$30^2+$AC$30^2)^0.5))</f>
        <v>-4.5735051690640596</v>
      </c>
      <c r="AQ480" s="266">
        <f t="shared" ref="AQ480:AQ543" si="464">IF(H480&lt;&gt;"",20*LOG10(H480),"")</f>
        <v>22.01669425238773</v>
      </c>
      <c r="AR480" s="283">
        <f t="shared" ref="AR480:AR543" si="465">IF(I480&lt;&gt;"",I480-(AR$27*C480+AR$28),"")</f>
        <v>4.9418683093720972</v>
      </c>
      <c r="BL480" s="258">
        <v>1.3721423149108887</v>
      </c>
      <c r="BM480" s="260">
        <v>2.271082878112793</v>
      </c>
      <c r="BN480">
        <v>2.1172630786895752</v>
      </c>
      <c r="BO480" s="258">
        <v>0.30350032448768616</v>
      </c>
      <c r="BP480" s="258">
        <v>72.426841735839844</v>
      </c>
      <c r="BQ480" s="260">
        <v>27.260158538818359</v>
      </c>
      <c r="BR480" s="258">
        <v>1.21607506275177</v>
      </c>
      <c r="BT480" s="258">
        <v>20.344060897827148</v>
      </c>
      <c r="BU480" s="258">
        <v>47.099514007568359</v>
      </c>
      <c r="BV480" s="258">
        <v>2.8961622714996338</v>
      </c>
      <c r="BW480" s="258">
        <v>159.91455078125</v>
      </c>
      <c r="BX480" s="258">
        <v>27.873472213745117</v>
      </c>
      <c r="BY480" s="258">
        <v>38.045829772949219</v>
      </c>
      <c r="BZ480" s="258">
        <v>3.538383960723877</v>
      </c>
      <c r="CA480" s="258">
        <v>327.05169677734375</v>
      </c>
      <c r="CC480" s="283">
        <f t="shared" ref="CC480:CC543" si="466">IF(H480&lt;&gt;"",H480,"")</f>
        <v>12.613473892211914</v>
      </c>
      <c r="CD480" s="283">
        <f t="shared" ref="CD480:CD543" si="467">IF(I480&lt;&gt;"",I480,"")</f>
        <v>105.38897705078125</v>
      </c>
      <c r="CF480" s="283">
        <f t="shared" si="438"/>
        <v>22.01669425238773</v>
      </c>
      <c r="CG480" s="272">
        <f t="shared" ref="CG480:CG543" si="468">IF(C480&lt;&gt;"",$CK$27*C480^6+$CL$27*C480^5+$CM$27*C480^4+$CN$27*C480^3+$CO$27*C480^2+$CP$27*C480+$CQ$27,"")</f>
        <v>21.565314441919263</v>
      </c>
      <c r="CH480" s="283">
        <f t="shared" si="439"/>
        <v>11.974729783433338</v>
      </c>
      <c r="CI480" s="272">
        <f t="shared" ref="CI480:CI543" si="469">IF(C480&lt;&gt;"",$CK$28*C480^6+$CL$28*C480^5+$CM$28*C480^4+$CN$28*C480^3+$CO$28*C480^2+$CP$28*C480+$CQ$28,"")</f>
        <v>102.79404235377029</v>
      </c>
      <c r="CJ480" s="283">
        <f t="shared" si="440"/>
        <v>0.19376220497484167</v>
      </c>
      <c r="CK480" s="283">
        <f t="shared" si="441"/>
        <v>11.750643805334239</v>
      </c>
      <c r="CL480" s="283">
        <f t="shared" si="442"/>
        <v>2.3057587788850613</v>
      </c>
      <c r="CM480" s="283">
        <f t="shared" si="443"/>
        <v>17.547180387742838</v>
      </c>
      <c r="CN480" s="283">
        <f t="shared" si="444"/>
        <v>2.3057587788850613</v>
      </c>
      <c r="CO480" s="283">
        <f t="shared" ref="CO480:CO543" si="470">IF(C480&lt;&gt;"",10*CQ480-C480,"")</f>
        <v>245.14529915574099</v>
      </c>
      <c r="CP480" s="268">
        <f t="shared" ref="CP480:CP543" si="471">C480</f>
        <v>448</v>
      </c>
      <c r="CQ480" s="283">
        <f t="shared" si="445"/>
        <v>69.314529915574099</v>
      </c>
      <c r="CR480" s="283">
        <f t="shared" si="446"/>
        <v>24.958495727260331</v>
      </c>
      <c r="CS480" s="283">
        <f t="shared" si="447"/>
        <v>2.3173291883436304</v>
      </c>
      <c r="CT480" s="283">
        <f t="shared" si="448"/>
        <v>270.17255059342006</v>
      </c>
      <c r="CU480" s="283">
        <f t="shared" ref="CU480:CU543" si="472">IF(CV480&lt;&gt;"",10*CV480-C480,"")</f>
        <v>-25.02725143767907</v>
      </c>
      <c r="CV480" s="283">
        <f t="shared" si="449"/>
        <v>42.297274856232093</v>
      </c>
      <c r="CW480" s="283">
        <f t="shared" si="450"/>
        <v>11.936690469016597</v>
      </c>
      <c r="CX480" s="283">
        <f t="shared" si="451"/>
        <v>0.9537159079798081</v>
      </c>
      <c r="CZ480" s="283">
        <f t="shared" ref="CZ480:CZ543" si="473">IF(J480&lt;&gt;"",J480,"")</f>
        <v>12672</v>
      </c>
      <c r="DA480" s="283">
        <f t="shared" ref="DA480:DA543" si="474">IF(L480&lt;&gt;"",L480,"")</f>
        <v>9.3249714170320451E+21</v>
      </c>
      <c r="DB480" s="283">
        <f t="shared" ref="DB480:DB543" si="475">IF(M480&lt;&gt;"",M480,"")</f>
        <v>1.0456004671249211E+22</v>
      </c>
      <c r="DC480" s="286">
        <f t="shared" si="452"/>
        <v>7.3587211308649344E+17</v>
      </c>
      <c r="DD480" s="286">
        <f t="shared" ref="DD480:DD543" si="476">IF(DB480&lt;&gt;"",DB480/$CZ480,"")</f>
        <v>8.2512663125388339E+17</v>
      </c>
      <c r="DE480" s="282">
        <f t="shared" si="453"/>
        <v>4.516705685544789E-5</v>
      </c>
      <c r="DF480" s="282">
        <f t="shared" ref="DF480:DF543" si="477">IF(DD480&lt;&gt;"",(DD480+DJ$31)/$DC$31,"")</f>
        <v>4.5814687277213289E-5</v>
      </c>
      <c r="DG480" s="283">
        <f t="shared" si="454"/>
        <v>45.407838555995326</v>
      </c>
      <c r="DH480" s="283">
        <f t="shared" si="455"/>
        <v>6.4335438098237212E-5</v>
      </c>
      <c r="DL480" s="258">
        <v>25.319723129272461</v>
      </c>
      <c r="DM480" s="258">
        <v>16.988378524780273</v>
      </c>
      <c r="DN480" s="258">
        <v>9984</v>
      </c>
      <c r="DO480" s="258">
        <v>1.9930858170899229E+22</v>
      </c>
      <c r="DP480" s="258">
        <v>9.5964885743899876E+21</v>
      </c>
    </row>
    <row r="481" spans="3:120" x14ac:dyDescent="0.25">
      <c r="C481" s="50">
        <f t="shared" ref="C481:C544" si="478">IF(C480&lt;&gt;"",IF(C480+aptStep*10&gt;600,"",C480+aptStep*10),"")</f>
        <v>449</v>
      </c>
      <c r="D481" s="51">
        <v>2.6258679435795202</v>
      </c>
      <c r="E481" s="260">
        <f t="shared" ref="E481:E544" si="479">IF(D481&lt;&gt;"",20*LOG10(D481),"")</f>
        <v>8.3854576276297053</v>
      </c>
      <c r="F481" s="265">
        <f t="shared" ref="F481:F544" si="480">IF(C481&lt;&gt;"",$B$23*C481^6+$C$23*C481^5+$D$23*C481^4+$E$23*C481^3+$F$23*C481^2+$G$23*C481^1+$H$23,"")</f>
        <v>10.331041326944312</v>
      </c>
      <c r="G481" s="265">
        <f t="shared" ref="G481:G544" si="481">IF(C481&lt;&gt;"",$C$24*C481^5+$D$24*C481^4+$E$24*C481^3+$F$24*C481^2+$G$24*C481^1+$H$24,"")</f>
        <v>8.4736082951752736E-3</v>
      </c>
      <c r="H481" s="50">
        <v>12.749217987060547</v>
      </c>
      <c r="I481" s="216">
        <v>107.62696838378906</v>
      </c>
      <c r="J481" s="50">
        <v>14464</v>
      </c>
      <c r="K481" s="46">
        <v>6</v>
      </c>
      <c r="L481" s="46">
        <v>1.068947483840413E+22</v>
      </c>
      <c r="M481" s="46">
        <v>1.2089719371785115E+22</v>
      </c>
      <c r="N481" s="46">
        <v>226</v>
      </c>
      <c r="O481" s="46">
        <v>64</v>
      </c>
      <c r="P481" s="46">
        <v>0.23145943966306537</v>
      </c>
      <c r="Q481" s="46">
        <v>0.45791369102118051</v>
      </c>
      <c r="R481" s="46">
        <v>0.5363738539349342</v>
      </c>
      <c r="S481" s="51"/>
      <c r="T481" s="315">
        <f t="shared" ref="T481:T544" si="482">IF(P481&lt;&gt;"",180*ATAN2(P481,Q481)/PI(),"")</f>
        <v>63.18499010224533</v>
      </c>
      <c r="U481" s="315">
        <f t="shared" si="456"/>
        <v>0.25644794564006901</v>
      </c>
      <c r="V481" s="350">
        <f t="shared" ref="V481:V544" si="483">IF(P481&lt;&gt;"",P481/$J481/$K481,"")</f>
        <v>2.6670750329907053E-6</v>
      </c>
      <c r="W481" s="350">
        <f t="shared" si="461"/>
        <v>5.2764759750781303E-6</v>
      </c>
      <c r="X481" s="350">
        <f t="shared" ref="X481:X544" si="484">(V481^2+W481^2)^0.5</f>
        <v>5.9122320613435905E-6</v>
      </c>
      <c r="Y481" s="360">
        <f t="shared" ref="Y481:Y544" si="485">IF(V481&lt;&gt;"",T481-$T$30*R481,"")</f>
        <v>62.648616248310397</v>
      </c>
      <c r="Z481" s="350">
        <f t="shared" ref="Z481:Z544" si="486">X481*COS(PI()*Y481/180)</f>
        <v>2.7163531203570533E-6</v>
      </c>
      <c r="AA481" s="350">
        <f t="shared" ref="AA481:AA544" si="487">X481*SIN(PI()*Y481/180)</f>
        <v>5.2512773372490602E-6</v>
      </c>
      <c r="AB481" s="350">
        <f t="shared" ref="AB481:AB544" si="488">IF($K481=1,Z481+AF$18,IF($K481=3,Z481+AF$19,IF($K481=6,Z481+AF$20,IF($K481=12,Z481+AF$21,""))))</f>
        <v>2.7163531203570533E-6</v>
      </c>
      <c r="AC481" s="350">
        <f t="shared" ref="AC481:AC544" si="489">IF($K481=1,AA481+AG$18,IF($K481=3,AA481+AG$19,IF($K481=6,AA481+AG$20,IF($K481=12,AA481+AG$21,""))))</f>
        <v>5.2512773372490602E-6</v>
      </c>
      <c r="AD481" s="354">
        <f t="shared" si="462"/>
        <v>62.64861624831039</v>
      </c>
      <c r="AE481" s="354" t="str">
        <f t="shared" si="460"/>
        <v/>
      </c>
      <c r="AF481" s="354" t="str">
        <f t="shared" si="460"/>
        <v/>
      </c>
      <c r="AG481" s="354">
        <f t="shared" si="460"/>
        <v>62.64861624831039</v>
      </c>
      <c r="AH481" s="354" t="str">
        <f t="shared" si="460"/>
        <v/>
      </c>
      <c r="AI481" s="348">
        <f t="shared" si="457"/>
        <v>0.18611992356292006</v>
      </c>
      <c r="AJ481" s="355">
        <f t="shared" ref="AJ481:AJ544" si="490">IF(V481&lt;&gt;"",(V481^2+W481^2)^0.5,"")</f>
        <v>5.9122320613435905E-6</v>
      </c>
      <c r="AK481" s="359">
        <f t="shared" ref="AK481:AK544" si="491">IF(K481=1,$Q$25*AE481+$R$25,IF(K481=3,$Q$26*AF481+$R$26,IF(K481=6,$Q$27*AG481+$R$27,IF(K481=12,$Q$28*AH481+$R$28,""))))</f>
        <v>460.35494147083705</v>
      </c>
      <c r="AL481" s="355">
        <f t="shared" ref="AL481:AL544" si="492">(AK481-C481)/10</f>
        <v>1.1354941470837048</v>
      </c>
      <c r="AM481" s="335">
        <f t="shared" ref="AM481:AM544" si="493">20*LOG10(AJ481/AM$30)</f>
        <v>-25.696609603495165</v>
      </c>
      <c r="AN481" s="351">
        <f t="shared" si="463"/>
        <v>-4.4808060600351327</v>
      </c>
      <c r="AQ481" s="266">
        <f t="shared" si="464"/>
        <v>22.109670935681653</v>
      </c>
      <c r="AR481" s="283">
        <f t="shared" si="465"/>
        <v>6.8423385741933203</v>
      </c>
      <c r="BL481" s="258">
        <v>1.0057051181793213</v>
      </c>
      <c r="BM481" s="260">
        <v>6.0592131614685059</v>
      </c>
      <c r="BN481">
        <v>2.7061831951141357</v>
      </c>
      <c r="BO481" s="258">
        <v>0.20221814513206482</v>
      </c>
      <c r="BP481" s="258">
        <v>66.895774841308594</v>
      </c>
      <c r="BQ481" s="260">
        <v>11.030279159545898</v>
      </c>
      <c r="BR481" s="258">
        <v>0.69592559337615967</v>
      </c>
      <c r="BT481" s="258">
        <v>20.355779647827148</v>
      </c>
      <c r="BU481" s="258">
        <v>46.489154815673828</v>
      </c>
      <c r="BV481" s="258">
        <v>2.8984818458557129</v>
      </c>
      <c r="BW481" s="258">
        <v>159.20246887207031</v>
      </c>
      <c r="BX481" s="258">
        <v>27.837339401245117</v>
      </c>
      <c r="BY481" s="258">
        <v>38.147556304931641</v>
      </c>
      <c r="BZ481" s="258">
        <v>3.5154345035552979</v>
      </c>
      <c r="CA481" s="258">
        <v>329.08624267578125</v>
      </c>
      <c r="CC481" s="283">
        <f t="shared" si="466"/>
        <v>12.749217987060547</v>
      </c>
      <c r="CD481" s="283">
        <f t="shared" si="467"/>
        <v>107.62696838378906</v>
      </c>
      <c r="CF481" s="283">
        <f t="shared" ref="CF481:CF544" si="494">IF(CC481&lt;&gt;"",20*LOG10(CC481),"")</f>
        <v>22.109670935681653</v>
      </c>
      <c r="CG481" s="272">
        <f t="shared" si="468"/>
        <v>21.567152017804133</v>
      </c>
      <c r="CH481" s="283">
        <f t="shared" ref="CH481:CH544" si="495">IF(CG481&lt;&gt;"",10^(CG481/20),"")</f>
        <v>11.977263410197956</v>
      </c>
      <c r="CI481" s="272">
        <f t="shared" si="469"/>
        <v>102.97064840225502</v>
      </c>
      <c r="CJ481" s="283">
        <f t="shared" ref="CJ481:CJ544" si="496">IF(CI481&lt;&gt;"",CJ$30*CI481,"")</f>
        <v>0.19409509953354118</v>
      </c>
      <c r="CK481" s="283">
        <f t="shared" ref="CK481:CK544" si="497">IF(CH481&lt;&gt;"",CH481*COS(CJ481),"")</f>
        <v>11.75236163156109</v>
      </c>
      <c r="CL481" s="283">
        <f t="shared" ref="CL481:CL544" si="498">IF(CH481&lt;&gt;"",CH481*SIN(CJ481),"")</f>
        <v>2.3101590590860952</v>
      </c>
      <c r="CM481" s="283">
        <f t="shared" ref="CM481:CM544" si="499">IF(CK481&lt;&gt;"",CK481+CM$31,"")</f>
        <v>17.548898213969689</v>
      </c>
      <c r="CN481" s="283">
        <f t="shared" ref="CN481:CN544" si="500">IF(CL481&lt;&gt;"",CL481+CN$31,"")</f>
        <v>2.3101590590860952</v>
      </c>
      <c r="CO481" s="283">
        <f t="shared" si="470"/>
        <v>245.3858388251208</v>
      </c>
      <c r="CP481" s="268">
        <f t="shared" si="471"/>
        <v>449</v>
      </c>
      <c r="CQ481" s="283">
        <f t="shared" ref="CQ481:CQ544" si="501">IF(CM481&lt;&gt;"",(ATAN2(CM481,CN481))/$CJ$30,"")</f>
        <v>69.438583882512077</v>
      </c>
      <c r="CR481" s="283">
        <f t="shared" ref="CR481:CR544" si="502">IF(CM481&lt;&gt;"",10*LOG10(CM481*CM481+CN481*CN481),"")</f>
        <v>24.959613144851524</v>
      </c>
      <c r="CS481" s="283">
        <f t="shared" ref="CS481:CS544" si="503">IF(CH481&lt;&gt;"",CS$31/CH481,"")</f>
        <v>2.3168389889505856</v>
      </c>
      <c r="CT481" s="283">
        <f t="shared" ref="CT481:CT544" si="504">IF(CQ481&lt;&gt;"",$CT$27*CQ481^2+$CU$27*CQ481+$CV$27,"")</f>
        <v>270.72450596324916</v>
      </c>
      <c r="CU481" s="283">
        <f t="shared" si="472"/>
        <v>-25.338667138128358</v>
      </c>
      <c r="CV481" s="283">
        <f t="shared" ref="CV481:CV544" si="505">IF(CQ481&lt;&gt;"",CQ481-CT481/10,"")</f>
        <v>42.366133286187164</v>
      </c>
      <c r="CW481" s="283">
        <f t="shared" ref="CW481:CW544" si="506">IF(CH481&lt;&gt;"",CH481*COS($CJ$30*$CV481),"")</f>
        <v>11.939092132985971</v>
      </c>
      <c r="CX481" s="283">
        <f t="shared" ref="CX481:CX544" si="507">IF(CH481&lt;&gt;"",CH481*SIN($CJ$30*$CV481),"")</f>
        <v>0.9554673397554122</v>
      </c>
      <c r="CZ481" s="283">
        <f t="shared" si="473"/>
        <v>14464</v>
      </c>
      <c r="DA481" s="283">
        <f t="shared" si="474"/>
        <v>1.068947483840413E+22</v>
      </c>
      <c r="DB481" s="283">
        <f t="shared" si="475"/>
        <v>1.2089719371785115E+22</v>
      </c>
      <c r="DC481" s="286">
        <f t="shared" ref="DC481:DC544" si="508">IF(DA481&lt;&gt;"",DA481/$CZ481,"")</f>
        <v>7.3904001924807309E+17</v>
      </c>
      <c r="DD481" s="286">
        <f t="shared" si="476"/>
        <v>8.3584896099178061E+17</v>
      </c>
      <c r="DE481" s="282">
        <f t="shared" ref="DE481:DE544" si="509">IF(DC481&lt;&gt;"",(DC481+DI$31)/$DC$31,"")</f>
        <v>4.5336520199915818E-5</v>
      </c>
      <c r="DF481" s="282">
        <f t="shared" si="477"/>
        <v>4.6388265459518378E-5</v>
      </c>
      <c r="DG481" s="283">
        <f t="shared" ref="DG481:DG544" si="510">IF(DE481&lt;&gt;"",180*ATAN2(DE481,DF481)/PI(),"")</f>
        <v>45.656942649976223</v>
      </c>
      <c r="DH481" s="283">
        <f t="shared" ref="DH481:DH544" si="511">IF(DE481&lt;&gt;"",(DE481^2+DF481^2)^0.5,"")</f>
        <v>6.4863481529903413E-5</v>
      </c>
      <c r="DL481" s="258">
        <v>25.270893096923828</v>
      </c>
      <c r="DM481" s="258">
        <v>16.784923553466797</v>
      </c>
      <c r="DN481" s="258">
        <v>9984</v>
      </c>
      <c r="DO481" s="258">
        <v>1.9896269997987389E+22</v>
      </c>
      <c r="DP481" s="258">
        <v>9.5705474447061077E+21</v>
      </c>
    </row>
    <row r="482" spans="3:120" x14ac:dyDescent="0.25">
      <c r="C482" s="50">
        <f t="shared" si="478"/>
        <v>450</v>
      </c>
      <c r="D482" s="51">
        <v>4.9041515531475275</v>
      </c>
      <c r="E482" s="260">
        <f t="shared" si="479"/>
        <v>13.811277654671599</v>
      </c>
      <c r="F482" s="265">
        <f t="shared" si="480"/>
        <v>10.339801535739273</v>
      </c>
      <c r="G482" s="265">
        <f t="shared" si="481"/>
        <v>9.0474769232401289E-3</v>
      </c>
      <c r="H482" s="50">
        <v>12.627145767211914</v>
      </c>
      <c r="I482" s="216">
        <v>103.55789184570312</v>
      </c>
      <c r="J482" s="50">
        <v>12992</v>
      </c>
      <c r="K482" s="46">
        <v>6</v>
      </c>
      <c r="L482" s="46">
        <v>9.5907238789046809E+21</v>
      </c>
      <c r="M482" s="46">
        <v>1.0683710142918823E+22</v>
      </c>
      <c r="N482" s="46">
        <v>203</v>
      </c>
      <c r="O482" s="46">
        <v>64</v>
      </c>
      <c r="P482" s="46">
        <v>0.20881401452725387</v>
      </c>
      <c r="Q482" s="46">
        <v>0.40529817493743514</v>
      </c>
      <c r="R482" s="46">
        <v>0.48248245715841398</v>
      </c>
      <c r="S482" s="51"/>
      <c r="T482" s="315">
        <f t="shared" si="482"/>
        <v>62.74198533974252</v>
      </c>
      <c r="U482" s="315">
        <f t="shared" ref="U482:U545" si="512">IF(T482&lt;&gt;"",T482-T481,"")</f>
        <v>-0.44300476250280951</v>
      </c>
      <c r="V482" s="350">
        <f t="shared" si="483"/>
        <v>2.6787512126341064E-6</v>
      </c>
      <c r="W482" s="350">
        <f t="shared" si="461"/>
        <v>5.199330035630069E-6</v>
      </c>
      <c r="X482" s="350">
        <f t="shared" si="484"/>
        <v>5.8488238884919136E-6</v>
      </c>
      <c r="Y482" s="360">
        <f t="shared" si="485"/>
        <v>62.259502882584108</v>
      </c>
      <c r="Z482" s="350">
        <f t="shared" si="486"/>
        <v>2.7224387954510046E-6</v>
      </c>
      <c r="AA482" s="350">
        <f t="shared" si="487"/>
        <v>5.1765884406254425E-6</v>
      </c>
      <c r="AB482" s="350">
        <f t="shared" si="488"/>
        <v>2.7224387954510046E-6</v>
      </c>
      <c r="AC482" s="350">
        <f t="shared" si="489"/>
        <v>5.1765884406254425E-6</v>
      </c>
      <c r="AD482" s="354">
        <f t="shared" si="462"/>
        <v>62.259502882584094</v>
      </c>
      <c r="AE482" s="354" t="str">
        <f t="shared" si="460"/>
        <v/>
      </c>
      <c r="AF482" s="354" t="str">
        <f t="shared" si="460"/>
        <v/>
      </c>
      <c r="AG482" s="354">
        <f t="shared" si="460"/>
        <v>62.259502882584094</v>
      </c>
      <c r="AH482" s="354" t="str">
        <f t="shared" si="460"/>
        <v/>
      </c>
      <c r="AI482" s="348">
        <f t="shared" ref="AI482:AI545" si="513">IF(AD482&lt;&gt;"",AD482-AD481,"")</f>
        <v>-0.38911336572629551</v>
      </c>
      <c r="AJ482" s="355">
        <f t="shared" si="490"/>
        <v>5.8488238884919136E-6</v>
      </c>
      <c r="AK482" s="359">
        <f t="shared" si="491"/>
        <v>447.13777628389585</v>
      </c>
      <c r="AL482" s="355">
        <f t="shared" si="492"/>
        <v>-0.28622237161041542</v>
      </c>
      <c r="AM482" s="335">
        <f t="shared" si="493"/>
        <v>-25.790268154263543</v>
      </c>
      <c r="AN482" s="351">
        <f t="shared" si="463"/>
        <v>-4.5744646108035099</v>
      </c>
      <c r="AQ482" s="266">
        <f t="shared" si="464"/>
        <v>22.026103879458034</v>
      </c>
      <c r="AR482" s="283">
        <f t="shared" si="465"/>
        <v>2.4357409679208217</v>
      </c>
      <c r="BL482" s="258">
        <v>0.2441127598285675</v>
      </c>
      <c r="BM482" s="260">
        <v>12.47335147857666</v>
      </c>
      <c r="BN482">
        <v>0.55237418413162231</v>
      </c>
      <c r="BO482" s="258">
        <v>0.22471731901168823</v>
      </c>
      <c r="BP482" s="258">
        <v>59.792400360107422</v>
      </c>
      <c r="BQ482" s="260">
        <v>22.620275497436523</v>
      </c>
      <c r="BR482" s="258">
        <v>12.543240547180176</v>
      </c>
      <c r="BT482" s="258">
        <v>20.271793365478516</v>
      </c>
      <c r="BU482" s="258">
        <v>47.099514007568359</v>
      </c>
      <c r="BV482" s="258">
        <v>2.9117875099182129</v>
      </c>
      <c r="BW482" s="258">
        <v>151.47122192382812</v>
      </c>
      <c r="BX482" s="258">
        <v>27.767024993896484</v>
      </c>
      <c r="BY482" s="258">
        <v>37.232013702392578</v>
      </c>
      <c r="BZ482" s="258">
        <v>3.5566949844360352</v>
      </c>
      <c r="CA482" s="258">
        <v>328.17068481445312</v>
      </c>
      <c r="CC482" s="283">
        <f t="shared" si="466"/>
        <v>12.627145767211914</v>
      </c>
      <c r="CD482" s="283">
        <f t="shared" si="467"/>
        <v>103.55789184570312</v>
      </c>
      <c r="CF482" s="283">
        <f t="shared" si="494"/>
        <v>22.026103879458034</v>
      </c>
      <c r="CG482" s="272">
        <f t="shared" si="468"/>
        <v>21.569687933047998</v>
      </c>
      <c r="CH482" s="283">
        <f t="shared" si="495"/>
        <v>11.980760778968124</v>
      </c>
      <c r="CI482" s="272">
        <f t="shared" si="469"/>
        <v>103.1467254106347</v>
      </c>
      <c r="CJ482" s="283">
        <f t="shared" si="496"/>
        <v>0.19442699687513618</v>
      </c>
      <c r="CK482" s="283">
        <f t="shared" si="497"/>
        <v>11.755025721856136</v>
      </c>
      <c r="CL482" s="283">
        <f t="shared" si="498"/>
        <v>2.3147352162529358</v>
      </c>
      <c r="CM482" s="283">
        <f t="shared" si="499"/>
        <v>17.551562304264735</v>
      </c>
      <c r="CN482" s="283">
        <f t="shared" si="500"/>
        <v>2.3147352162529358</v>
      </c>
      <c r="CO482" s="283">
        <f t="shared" si="470"/>
        <v>245.64123623174748</v>
      </c>
      <c r="CP482" s="268">
        <f t="shared" si="471"/>
        <v>450</v>
      </c>
      <c r="CQ482" s="283">
        <f t="shared" si="501"/>
        <v>69.564123623174751</v>
      </c>
      <c r="CR482" s="283">
        <f t="shared" si="502"/>
        <v>24.961202468793793</v>
      </c>
      <c r="CS482" s="283">
        <f t="shared" si="503"/>
        <v>2.3161626679326677</v>
      </c>
      <c r="CT482" s="283">
        <f t="shared" si="504"/>
        <v>271.28246255470032</v>
      </c>
      <c r="CU482" s="283">
        <f t="shared" si="472"/>
        <v>-25.641226322952775</v>
      </c>
      <c r="CV482" s="283">
        <f t="shared" si="505"/>
        <v>42.43587736770472</v>
      </c>
      <c r="CW482" s="283">
        <f t="shared" si="506"/>
        <v>11.942452605806313</v>
      </c>
      <c r="CX482" s="283">
        <f t="shared" si="507"/>
        <v>0.95731635363179057</v>
      </c>
      <c r="CZ482" s="283">
        <f t="shared" si="473"/>
        <v>12992</v>
      </c>
      <c r="DA482" s="283">
        <f t="shared" si="474"/>
        <v>9.5907238789046809E+21</v>
      </c>
      <c r="DB482" s="283">
        <f t="shared" si="475"/>
        <v>1.0683710142918823E+22</v>
      </c>
      <c r="DC482" s="286">
        <f t="shared" si="508"/>
        <v>7.3820226900436275E+17</v>
      </c>
      <c r="DD482" s="286">
        <f t="shared" si="476"/>
        <v>8.2232990632072218E+17</v>
      </c>
      <c r="DE482" s="282">
        <f t="shared" si="509"/>
        <v>4.5291705754384015E-5</v>
      </c>
      <c r="DF482" s="282">
        <f t="shared" si="477"/>
        <v>4.5665079827826591E-5</v>
      </c>
      <c r="DG482" s="283">
        <f t="shared" si="510"/>
        <v>45.235195629343302</v>
      </c>
      <c r="DH482" s="283">
        <f t="shared" si="511"/>
        <v>6.4316701764187788E-5</v>
      </c>
      <c r="DL482" s="258">
        <v>25.276752471923828</v>
      </c>
      <c r="DM482" s="258">
        <v>16.683197021484375</v>
      </c>
      <c r="DN482" s="258">
        <v>9984</v>
      </c>
      <c r="DO482" s="258">
        <v>1.9902034693472695E+22</v>
      </c>
      <c r="DP482" s="258">
        <v>9.5705474447061077E+21</v>
      </c>
    </row>
    <row r="483" spans="3:120" x14ac:dyDescent="0.25">
      <c r="C483" s="50">
        <f t="shared" si="478"/>
        <v>451</v>
      </c>
      <c r="D483" s="51">
        <v>4.0561646244626068</v>
      </c>
      <c r="E483" s="260">
        <f t="shared" si="479"/>
        <v>12.162311461243313</v>
      </c>
      <c r="F483" s="265">
        <f t="shared" si="480"/>
        <v>10.349137595024555</v>
      </c>
      <c r="G483" s="265">
        <f t="shared" si="481"/>
        <v>9.6252881585358954E-3</v>
      </c>
      <c r="H483" s="50">
        <v>12.747753143310547</v>
      </c>
      <c r="I483" s="216">
        <v>97.861190795898438</v>
      </c>
      <c r="J483" s="50">
        <v>13568</v>
      </c>
      <c r="K483" s="46">
        <v>6</v>
      </c>
      <c r="L483" s="46">
        <v>1.0122228802649955E+22</v>
      </c>
      <c r="M483" s="46">
        <v>1.1029591872037223E+22</v>
      </c>
      <c r="N483" s="46">
        <v>212</v>
      </c>
      <c r="O483" s="46">
        <v>64</v>
      </c>
      <c r="P483" s="46">
        <v>0.22212049075260942</v>
      </c>
      <c r="Q483" s="46">
        <v>0.42067997314289202</v>
      </c>
      <c r="R483" s="46">
        <v>0.50781938886352285</v>
      </c>
      <c r="S483" s="51"/>
      <c r="T483" s="315">
        <f t="shared" si="482"/>
        <v>62.165790035672138</v>
      </c>
      <c r="U483" s="315">
        <f t="shared" si="512"/>
        <v>-0.57619530407038155</v>
      </c>
      <c r="V483" s="350">
        <f t="shared" si="483"/>
        <v>2.7284848018942788E-6</v>
      </c>
      <c r="W483" s="350">
        <f t="shared" si="461"/>
        <v>5.1675507707214529E-6</v>
      </c>
      <c r="X483" s="350">
        <f t="shared" si="484"/>
        <v>5.8436470018432797E-6</v>
      </c>
      <c r="Y483" s="360">
        <f t="shared" si="485"/>
        <v>61.657970646808614</v>
      </c>
      <c r="Z483" s="350">
        <f t="shared" si="486"/>
        <v>2.7741776593757176E-6</v>
      </c>
      <c r="AA483" s="350">
        <f t="shared" si="487"/>
        <v>5.1431652312921678E-6</v>
      </c>
      <c r="AB483" s="350">
        <f t="shared" si="488"/>
        <v>2.7741776593757176E-6</v>
      </c>
      <c r="AC483" s="350">
        <f t="shared" si="489"/>
        <v>5.1431652312921678E-6</v>
      </c>
      <c r="AD483" s="354">
        <f t="shared" si="462"/>
        <v>61.657970646808607</v>
      </c>
      <c r="AE483" s="354" t="str">
        <f t="shared" si="460"/>
        <v/>
      </c>
      <c r="AF483" s="354" t="str">
        <f t="shared" si="460"/>
        <v/>
      </c>
      <c r="AG483" s="354">
        <f t="shared" si="460"/>
        <v>61.657970646808607</v>
      </c>
      <c r="AH483" s="354" t="str">
        <f t="shared" si="460"/>
        <v/>
      </c>
      <c r="AI483" s="348">
        <f t="shared" si="513"/>
        <v>-0.60153223577548687</v>
      </c>
      <c r="AJ483" s="355">
        <f t="shared" si="490"/>
        <v>5.8436470018432797E-6</v>
      </c>
      <c r="AK483" s="359">
        <f t="shared" si="491"/>
        <v>426.70529663705952</v>
      </c>
      <c r="AL483" s="355">
        <f t="shared" si="492"/>
        <v>-2.429470336294048</v>
      </c>
      <c r="AM483" s="335">
        <f t="shared" si="493"/>
        <v>-25.797959577138791</v>
      </c>
      <c r="AN483" s="351">
        <f t="shared" si="463"/>
        <v>-4.5821560336787579</v>
      </c>
      <c r="AQ483" s="266">
        <f t="shared" si="464"/>
        <v>22.108672897828576</v>
      </c>
      <c r="AR483" s="283">
        <f t="shared" si="465"/>
        <v>-3.5984811500704552</v>
      </c>
      <c r="BL483" s="258">
        <v>0.68247890472412109</v>
      </c>
      <c r="BM483" s="260">
        <v>10.918554306030273</v>
      </c>
      <c r="BN483">
        <v>1.1709316968917847</v>
      </c>
      <c r="BO483" s="258">
        <v>0.30078443884849548</v>
      </c>
      <c r="BP483" s="258">
        <v>53.216182708740234</v>
      </c>
      <c r="BQ483" s="260">
        <v>9.3778610229492187</v>
      </c>
      <c r="BR483" s="258">
        <v>1.1372548341751099</v>
      </c>
      <c r="BT483" s="258">
        <v>20.096010208129883</v>
      </c>
      <c r="BU483" s="258">
        <v>47.709877014160156</v>
      </c>
      <c r="BV483" s="258">
        <v>2.9126420021057129</v>
      </c>
      <c r="BW483" s="258">
        <v>155.23512268066406</v>
      </c>
      <c r="BX483" s="258">
        <v>27.739681243896484</v>
      </c>
      <c r="BY483" s="258">
        <v>37.333740234375</v>
      </c>
      <c r="BZ483" s="258">
        <v>3.5029830932617187</v>
      </c>
      <c r="CA483" s="258">
        <v>328.78106689453125</v>
      </c>
      <c r="CC483" s="283">
        <f t="shared" si="466"/>
        <v>12.747753143310547</v>
      </c>
      <c r="CD483" s="283">
        <f t="shared" si="467"/>
        <v>97.861190795898438</v>
      </c>
      <c r="CF483" s="283">
        <f t="shared" si="494"/>
        <v>22.108672897828576</v>
      </c>
      <c r="CG483" s="272">
        <f t="shared" si="468"/>
        <v>21.572927852486036</v>
      </c>
      <c r="CH483" s="283">
        <f t="shared" si="495"/>
        <v>11.985230550257803</v>
      </c>
      <c r="CI483" s="272">
        <f t="shared" si="469"/>
        <v>103.32227785201496</v>
      </c>
      <c r="CJ483" s="283">
        <f t="shared" si="496"/>
        <v>0.19475790543123217</v>
      </c>
      <c r="CK483" s="283">
        <f t="shared" si="497"/>
        <v>11.758644380846375</v>
      </c>
      <c r="CL483" s="283">
        <f t="shared" si="498"/>
        <v>2.3194899585087461</v>
      </c>
      <c r="CM483" s="283">
        <f t="shared" si="499"/>
        <v>17.555180963254976</v>
      </c>
      <c r="CN483" s="283">
        <f t="shared" si="500"/>
        <v>2.3194899585087461</v>
      </c>
      <c r="CO483" s="283">
        <f t="shared" si="470"/>
        <v>245.91175711396681</v>
      </c>
      <c r="CP483" s="268">
        <f t="shared" si="471"/>
        <v>451</v>
      </c>
      <c r="CQ483" s="283">
        <f t="shared" si="501"/>
        <v>69.691175711396681</v>
      </c>
      <c r="CR483" s="283">
        <f t="shared" si="502"/>
        <v>24.963267669908447</v>
      </c>
      <c r="CS483" s="283">
        <f t="shared" si="503"/>
        <v>2.3152988783416424</v>
      </c>
      <c r="CT483" s="283">
        <f t="shared" si="504"/>
        <v>271.84651651024922</v>
      </c>
      <c r="CU483" s="283">
        <f t="shared" si="472"/>
        <v>-25.934759396282402</v>
      </c>
      <c r="CV483" s="283">
        <f t="shared" si="505"/>
        <v>42.50652406037176</v>
      </c>
      <c r="CW483" s="283">
        <f t="shared" si="506"/>
        <v>11.946780449755982</v>
      </c>
      <c r="CX483" s="283">
        <f t="shared" si="507"/>
        <v>0.95926442035616055</v>
      </c>
      <c r="CZ483" s="283">
        <f t="shared" si="473"/>
        <v>13568</v>
      </c>
      <c r="DA483" s="283">
        <f t="shared" si="474"/>
        <v>1.0122228802649955E+22</v>
      </c>
      <c r="DB483" s="283">
        <f t="shared" si="475"/>
        <v>1.1029591872037223E+22</v>
      </c>
      <c r="DC483" s="286">
        <f t="shared" si="508"/>
        <v>7.4603691057266765E+17</v>
      </c>
      <c r="DD483" s="286">
        <f t="shared" si="476"/>
        <v>8.1291213679519629E+17</v>
      </c>
      <c r="DE483" s="282">
        <f t="shared" si="509"/>
        <v>4.5710810517957676E-5</v>
      </c>
      <c r="DF483" s="282">
        <f t="shared" si="477"/>
        <v>4.5161287531015649E-5</v>
      </c>
      <c r="DG483" s="283">
        <f t="shared" si="510"/>
        <v>44.653524406414192</v>
      </c>
      <c r="DH483" s="283">
        <f t="shared" si="511"/>
        <v>6.4257451627555996E-5</v>
      </c>
      <c r="DL483" s="258">
        <v>25.115617752075195</v>
      </c>
      <c r="DM483" s="258">
        <v>16.581470489501953</v>
      </c>
      <c r="DN483" s="258">
        <v>9984</v>
      </c>
      <c r="DO483" s="258">
        <v>1.9778670210087133E+22</v>
      </c>
      <c r="DP483" s="258">
        <v>9.5054063857221428E+21</v>
      </c>
    </row>
    <row r="484" spans="3:120" x14ac:dyDescent="0.25">
      <c r="C484" s="50">
        <f t="shared" si="478"/>
        <v>452</v>
      </c>
      <c r="D484" s="51">
        <v>3.516458608535824</v>
      </c>
      <c r="E484" s="260">
        <f t="shared" si="479"/>
        <v>10.922110195885498</v>
      </c>
      <c r="F484" s="265">
        <f t="shared" si="480"/>
        <v>10.359053383584312</v>
      </c>
      <c r="G484" s="265">
        <f t="shared" si="481"/>
        <v>1.0206913883777903E-2</v>
      </c>
      <c r="H484" s="50">
        <v>12.634958267211914</v>
      </c>
      <c r="I484" s="216">
        <v>106.30451965332031</v>
      </c>
      <c r="J484" s="50">
        <v>15040</v>
      </c>
      <c r="K484" s="46">
        <v>6</v>
      </c>
      <c r="L484" s="46">
        <v>1.1048615367138735E+22</v>
      </c>
      <c r="M484" s="46">
        <v>1.2429259935869678E+22</v>
      </c>
      <c r="N484" s="46">
        <v>235</v>
      </c>
      <c r="O484" s="46">
        <v>64</v>
      </c>
      <c r="P484" s="46">
        <v>0.23945553317463225</v>
      </c>
      <c r="Q484" s="46">
        <v>0.4717695171824452</v>
      </c>
      <c r="R484" s="46">
        <v>0.54774980589306976</v>
      </c>
      <c r="S484" s="51"/>
      <c r="T484" s="315">
        <f t="shared" si="482"/>
        <v>63.08906755927952</v>
      </c>
      <c r="U484" s="315">
        <f t="shared" si="512"/>
        <v>0.92327752360738202</v>
      </c>
      <c r="V484" s="350">
        <f t="shared" si="483"/>
        <v>2.6535409261373257E-6</v>
      </c>
      <c r="W484" s="350">
        <f t="shared" si="461"/>
        <v>5.2279423446636213E-6</v>
      </c>
      <c r="X484" s="350">
        <f t="shared" si="484"/>
        <v>5.8628201921782229E-6</v>
      </c>
      <c r="Y484" s="360">
        <f t="shared" si="485"/>
        <v>62.541317753386451</v>
      </c>
      <c r="Z484" s="350">
        <f t="shared" si="486"/>
        <v>2.7033982318106688E-6</v>
      </c>
      <c r="AA484" s="350">
        <f t="shared" si="487"/>
        <v>5.2023358797808936E-6</v>
      </c>
      <c r="AB484" s="350">
        <f t="shared" si="488"/>
        <v>2.7033982318106688E-6</v>
      </c>
      <c r="AC484" s="350">
        <f t="shared" si="489"/>
        <v>5.2023358797808936E-6</v>
      </c>
      <c r="AD484" s="354">
        <f t="shared" si="462"/>
        <v>62.541317753386458</v>
      </c>
      <c r="AE484" s="354" t="str">
        <f t="shared" si="460"/>
        <v/>
      </c>
      <c r="AF484" s="354" t="str">
        <f t="shared" si="460"/>
        <v/>
      </c>
      <c r="AG484" s="354">
        <f t="shared" si="460"/>
        <v>62.541317753386458</v>
      </c>
      <c r="AH484" s="354" t="str">
        <f t="shared" si="460"/>
        <v/>
      </c>
      <c r="AI484" s="348">
        <f t="shared" si="513"/>
        <v>0.88334710657785109</v>
      </c>
      <c r="AJ484" s="355">
        <f t="shared" si="490"/>
        <v>5.8628201921782229E-6</v>
      </c>
      <c r="AK484" s="359">
        <f t="shared" si="491"/>
        <v>456.71029171928535</v>
      </c>
      <c r="AL484" s="355">
        <f t="shared" si="492"/>
        <v>0.47102917192853511</v>
      </c>
      <c r="AM484" s="335">
        <f t="shared" si="493"/>
        <v>-25.769507549484466</v>
      </c>
      <c r="AN484" s="351">
        <f t="shared" si="463"/>
        <v>-4.5537040060244296</v>
      </c>
      <c r="AQ484" s="266">
        <f t="shared" si="464"/>
        <v>22.031476236001915</v>
      </c>
      <c r="AR484" s="283">
        <f t="shared" si="465"/>
        <v>4.5073266391648588</v>
      </c>
      <c r="BL484" s="258">
        <v>1.3310426473617554</v>
      </c>
      <c r="BM484" s="260">
        <v>4.6478171348571777</v>
      </c>
      <c r="BN484">
        <v>2.6864309310913086</v>
      </c>
      <c r="BO484" s="258">
        <v>0.23435261845588684</v>
      </c>
      <c r="BP484" s="258">
        <v>49.863052368164063</v>
      </c>
      <c r="BQ484" s="260">
        <v>23.061622619628906</v>
      </c>
      <c r="BR484" s="258">
        <v>3.3991615772247314</v>
      </c>
      <c r="BT484" s="258">
        <v>20.03057861328125</v>
      </c>
      <c r="BU484" s="258">
        <v>48.015056610107422</v>
      </c>
      <c r="BV484" s="258">
        <v>2.918745756149292</v>
      </c>
      <c r="BW484" s="258">
        <v>154.624755859375</v>
      </c>
      <c r="BX484" s="258">
        <v>27.698665618896484</v>
      </c>
      <c r="BY484" s="258">
        <v>37.435466766357422</v>
      </c>
      <c r="BZ484" s="258">
        <v>3.4968795776367187</v>
      </c>
      <c r="CA484" s="258">
        <v>326.64480590820312</v>
      </c>
      <c r="CC484" s="283">
        <f t="shared" si="466"/>
        <v>12.634958267211914</v>
      </c>
      <c r="CD484" s="283">
        <f t="shared" si="467"/>
        <v>106.30451965332031</v>
      </c>
      <c r="CF484" s="283">
        <f t="shared" si="494"/>
        <v>22.031476236001915</v>
      </c>
      <c r="CG484" s="272">
        <f t="shared" si="468"/>
        <v>21.57687730740491</v>
      </c>
      <c r="CH484" s="283">
        <f t="shared" si="495"/>
        <v>11.990681447396032</v>
      </c>
      <c r="CI484" s="272">
        <f t="shared" si="469"/>
        <v>103.49731014769267</v>
      </c>
      <c r="CJ484" s="283">
        <f t="shared" si="496"/>
        <v>0.19508783353577738</v>
      </c>
      <c r="CK484" s="283">
        <f t="shared" si="497"/>
        <v>11.763225973099384</v>
      </c>
      <c r="CL484" s="283">
        <f t="shared" si="498"/>
        <v>2.324426010594324</v>
      </c>
      <c r="CM484" s="283">
        <f t="shared" si="499"/>
        <v>17.559762555507984</v>
      </c>
      <c r="CN484" s="283">
        <f t="shared" si="500"/>
        <v>2.324426010594324</v>
      </c>
      <c r="CO484" s="283">
        <f t="shared" si="470"/>
        <v>246.19766213720459</v>
      </c>
      <c r="CP484" s="268">
        <f t="shared" si="471"/>
        <v>452</v>
      </c>
      <c r="CQ484" s="283">
        <f t="shared" si="501"/>
        <v>69.819766213720456</v>
      </c>
      <c r="CR484" s="283">
        <f t="shared" si="502"/>
        <v>24.965812668375143</v>
      </c>
      <c r="CS484" s="283">
        <f t="shared" si="503"/>
        <v>2.3142463563406648</v>
      </c>
      <c r="CT484" s="283">
        <f t="shared" si="504"/>
        <v>272.41676093483807</v>
      </c>
      <c r="CU484" s="283">
        <f t="shared" si="472"/>
        <v>-26.219098797633478</v>
      </c>
      <c r="CV484" s="283">
        <f t="shared" si="505"/>
        <v>42.578090120236652</v>
      </c>
      <c r="CW484" s="283">
        <f t="shared" si="506"/>
        <v>11.952084288476623</v>
      </c>
      <c r="CX484" s="283">
        <f t="shared" si="507"/>
        <v>0.96131302606261859</v>
      </c>
      <c r="CZ484" s="283">
        <f t="shared" si="473"/>
        <v>15040</v>
      </c>
      <c r="DA484" s="283">
        <f t="shared" si="474"/>
        <v>1.1048615367138735E+22</v>
      </c>
      <c r="DB484" s="283">
        <f t="shared" si="475"/>
        <v>1.2429259935869678E+22</v>
      </c>
      <c r="DC484" s="286">
        <f t="shared" si="508"/>
        <v>7.3461538345337331E+17</v>
      </c>
      <c r="DD484" s="286">
        <f t="shared" si="476"/>
        <v>8.2641355956580301E+17</v>
      </c>
      <c r="DE484" s="282">
        <f t="shared" si="509"/>
        <v>4.5099829609482284E-5</v>
      </c>
      <c r="DF484" s="282">
        <f t="shared" si="477"/>
        <v>4.5883529965318545E-5</v>
      </c>
      <c r="DG484" s="283">
        <f t="shared" si="510"/>
        <v>45.493514556162367</v>
      </c>
      <c r="DH484" s="283">
        <f t="shared" si="511"/>
        <v>6.4337337160334974E-5</v>
      </c>
      <c r="DL484" s="258">
        <v>25.079484939575195</v>
      </c>
      <c r="DM484" s="258">
        <v>17.497011184692383</v>
      </c>
      <c r="DN484" s="258">
        <v>9984</v>
      </c>
      <c r="DO484" s="258">
        <v>1.973255264620468E+22</v>
      </c>
      <c r="DP484" s="258">
        <v>9.5261592894692466E+21</v>
      </c>
    </row>
    <row r="485" spans="3:120" x14ac:dyDescent="0.25">
      <c r="C485" s="50">
        <f t="shared" si="478"/>
        <v>453</v>
      </c>
      <c r="D485" s="51">
        <v>3.2781181975587472</v>
      </c>
      <c r="E485" s="260">
        <f t="shared" si="479"/>
        <v>10.312492173353977</v>
      </c>
      <c r="F485" s="265">
        <f t="shared" si="480"/>
        <v>10.369552650670052</v>
      </c>
      <c r="G485" s="265">
        <f t="shared" si="481"/>
        <v>1.0792223148008297E-2</v>
      </c>
      <c r="H485" s="50">
        <v>12.719432830810547</v>
      </c>
      <c r="I485" s="216">
        <v>103.15098571777344</v>
      </c>
      <c r="J485" s="50">
        <v>12416</v>
      </c>
      <c r="K485" s="46">
        <v>6</v>
      </c>
      <c r="L485" s="46">
        <v>9.2413833324950979E+21</v>
      </c>
      <c r="M485" s="46">
        <v>1.0274993233010581E+22</v>
      </c>
      <c r="N485" s="46">
        <v>194</v>
      </c>
      <c r="O485" s="46">
        <v>64</v>
      </c>
      <c r="P485" s="46">
        <v>0.20093999877922236</v>
      </c>
      <c r="Q485" s="46">
        <v>0.39003845449551366</v>
      </c>
      <c r="R485" s="46">
        <v>0.45168253337840281</v>
      </c>
      <c r="S485" s="51"/>
      <c r="T485" s="315">
        <f t="shared" si="482"/>
        <v>62.743383278455603</v>
      </c>
      <c r="U485" s="315">
        <f t="shared" si="512"/>
        <v>-0.34568428082391733</v>
      </c>
      <c r="V485" s="350">
        <f t="shared" si="483"/>
        <v>2.6973260145406778E-6</v>
      </c>
      <c r="W485" s="350">
        <f t="shared" si="461"/>
        <v>5.2356966078113413E-6</v>
      </c>
      <c r="X485" s="350">
        <f t="shared" si="484"/>
        <v>5.8896592938611548E-6</v>
      </c>
      <c r="Y485" s="360">
        <f t="shared" si="485"/>
        <v>62.2917007450772</v>
      </c>
      <c r="Z485" s="350">
        <f t="shared" si="486"/>
        <v>2.7385165870155416E-6</v>
      </c>
      <c r="AA485" s="350">
        <f t="shared" si="487"/>
        <v>5.2142701790764377E-6</v>
      </c>
      <c r="AB485" s="350">
        <f t="shared" si="488"/>
        <v>2.7385165870155416E-6</v>
      </c>
      <c r="AC485" s="350">
        <f t="shared" si="489"/>
        <v>5.2142701790764377E-6</v>
      </c>
      <c r="AD485" s="354">
        <f t="shared" si="462"/>
        <v>62.291700745077208</v>
      </c>
      <c r="AE485" s="354" t="str">
        <f t="shared" si="460"/>
        <v/>
      </c>
      <c r="AF485" s="354" t="str">
        <f t="shared" si="460"/>
        <v/>
      </c>
      <c r="AG485" s="354">
        <f t="shared" si="460"/>
        <v>62.291700745077208</v>
      </c>
      <c r="AH485" s="354" t="str">
        <f t="shared" si="460"/>
        <v/>
      </c>
      <c r="AI485" s="348">
        <f t="shared" si="513"/>
        <v>-0.24961700830925082</v>
      </c>
      <c r="AJ485" s="355">
        <f t="shared" si="490"/>
        <v>5.8896592938611548E-6</v>
      </c>
      <c r="AK485" s="359">
        <f t="shared" si="491"/>
        <v>448.23145361477759</v>
      </c>
      <c r="AL485" s="355">
        <f t="shared" si="492"/>
        <v>-0.47685463852224075</v>
      </c>
      <c r="AM485" s="335">
        <f t="shared" si="493"/>
        <v>-25.729835600982888</v>
      </c>
      <c r="AN485" s="351">
        <f t="shared" si="463"/>
        <v>-4.514032057522857</v>
      </c>
      <c r="AQ485" s="266">
        <f t="shared" si="464"/>
        <v>22.089354924453929</v>
      </c>
      <c r="AR485" s="283">
        <f t="shared" si="465"/>
        <v>1.0162716354313943</v>
      </c>
      <c r="BL485" s="258">
        <v>1.0043326616287231</v>
      </c>
      <c r="BM485" s="260">
        <v>4.2660531997680664</v>
      </c>
      <c r="BN485">
        <v>0.41227719187736511</v>
      </c>
      <c r="BO485" s="258">
        <v>0.48563715815544128</v>
      </c>
      <c r="BP485" s="258">
        <v>41.404884338378906</v>
      </c>
      <c r="BQ485" s="260">
        <v>24.450021743774414</v>
      </c>
      <c r="BR485" s="258">
        <v>11.274953842163086</v>
      </c>
      <c r="BT485" s="258">
        <v>19.97393798828125</v>
      </c>
      <c r="BU485" s="258">
        <v>47.404693603515625</v>
      </c>
      <c r="BV485" s="258">
        <v>2.9097123146057129</v>
      </c>
      <c r="BW485" s="258">
        <v>160.83009338378906</v>
      </c>
      <c r="BX485" s="258">
        <v>27.626398086547852</v>
      </c>
      <c r="BY485" s="258">
        <v>38.757915496826172</v>
      </c>
      <c r="BZ485" s="258">
        <v>3.533745288848877</v>
      </c>
      <c r="CA485" s="258">
        <v>330.61215209960937</v>
      </c>
      <c r="CC485" s="283">
        <f t="shared" si="466"/>
        <v>12.719432830810547</v>
      </c>
      <c r="CD485" s="283">
        <f t="shared" si="467"/>
        <v>103.15098571777344</v>
      </c>
      <c r="CF485" s="283">
        <f t="shared" si="494"/>
        <v>22.089354924453929</v>
      </c>
      <c r="CG485" s="272">
        <f t="shared" si="468"/>
        <v>21.581541692379421</v>
      </c>
      <c r="CH485" s="283">
        <f t="shared" si="495"/>
        <v>11.997122258478759</v>
      </c>
      <c r="CI485" s="272">
        <f t="shared" si="469"/>
        <v>103.67182666661651</v>
      </c>
      <c r="CJ485" s="283">
        <f t="shared" si="496"/>
        <v>0.19541678942404611</v>
      </c>
      <c r="CK485" s="283">
        <f t="shared" si="497"/>
        <v>11.768778925024204</v>
      </c>
      <c r="CL485" s="283">
        <f t="shared" si="498"/>
        <v>2.3295461143305611</v>
      </c>
      <c r="CM485" s="283">
        <f t="shared" si="499"/>
        <v>17.565315507432803</v>
      </c>
      <c r="CN485" s="283">
        <f t="shared" si="500"/>
        <v>2.3295461143305611</v>
      </c>
      <c r="CO485" s="283">
        <f t="shared" si="470"/>
        <v>246.49920672189364</v>
      </c>
      <c r="CP485" s="268">
        <f t="shared" si="471"/>
        <v>453</v>
      </c>
      <c r="CQ485" s="283">
        <f t="shared" si="501"/>
        <v>69.949920672189364</v>
      </c>
      <c r="CR485" s="283">
        <f t="shared" si="502"/>
        <v>24.968841332509669</v>
      </c>
      <c r="CS485" s="283">
        <f t="shared" si="503"/>
        <v>2.3130039230921793</v>
      </c>
      <c r="CT485" s="283">
        <f t="shared" si="504"/>
        <v>272.9932858167702</v>
      </c>
      <c r="CU485" s="283">
        <f t="shared" si="472"/>
        <v>-26.494079094876497</v>
      </c>
      <c r="CV485" s="283">
        <f t="shared" si="505"/>
        <v>42.650592090512347</v>
      </c>
      <c r="CW485" s="283">
        <f t="shared" si="506"/>
        <v>11.958372808884084</v>
      </c>
      <c r="CX485" s="283">
        <f t="shared" si="507"/>
        <v>0.9634636727081558</v>
      </c>
      <c r="CZ485" s="283">
        <f t="shared" si="473"/>
        <v>12416</v>
      </c>
      <c r="DA485" s="283">
        <f t="shared" si="474"/>
        <v>9.2413833324950979E+21</v>
      </c>
      <c r="DB485" s="283">
        <f t="shared" si="475"/>
        <v>1.0274993233010581E+22</v>
      </c>
      <c r="DC485" s="286">
        <f t="shared" si="508"/>
        <v>7.4431244623832934E+17</v>
      </c>
      <c r="DD485" s="286">
        <f t="shared" si="476"/>
        <v>8.2756066631850675E+17</v>
      </c>
      <c r="DE485" s="282">
        <f t="shared" si="509"/>
        <v>4.561856236456954E-5</v>
      </c>
      <c r="DF485" s="282">
        <f t="shared" si="477"/>
        <v>4.5944893066641593E-5</v>
      </c>
      <c r="DG485" s="283">
        <f t="shared" si="510"/>
        <v>45.204200384337334</v>
      </c>
      <c r="DH485" s="283">
        <f t="shared" si="511"/>
        <v>6.4745551438807368E-5</v>
      </c>
      <c r="DL485" s="258">
        <v>25.248432159423828</v>
      </c>
      <c r="DM485" s="258">
        <v>16.072835922241211</v>
      </c>
      <c r="DN485" s="258">
        <v>9984</v>
      </c>
      <c r="DO485" s="258">
        <v>1.9794811357445992E+22</v>
      </c>
      <c r="DP485" s="258">
        <v>9.4869593601691615E+21</v>
      </c>
    </row>
    <row r="486" spans="3:120" x14ac:dyDescent="0.25">
      <c r="C486" s="50">
        <f t="shared" si="478"/>
        <v>454</v>
      </c>
      <c r="D486" s="51">
        <v>4.6739641336454376</v>
      </c>
      <c r="E486" s="260">
        <f t="shared" si="479"/>
        <v>13.393707508922038</v>
      </c>
      <c r="F486" s="265">
        <f t="shared" si="480"/>
        <v>10.380639013157776</v>
      </c>
      <c r="G486" s="265">
        <f t="shared" si="481"/>
        <v>1.1381082148783507E-2</v>
      </c>
      <c r="H486" s="50">
        <v>12.550484657287598</v>
      </c>
      <c r="I486" s="216">
        <v>100.91299438476562</v>
      </c>
      <c r="J486" s="50">
        <v>14848</v>
      </c>
      <c r="K486" s="46">
        <v>6</v>
      </c>
      <c r="L486" s="46">
        <v>1.0955803769825298E+22</v>
      </c>
      <c r="M486" s="46">
        <v>1.2078189980814502E+22</v>
      </c>
      <c r="N486" s="46">
        <v>232</v>
      </c>
      <c r="O486" s="46">
        <v>64</v>
      </c>
      <c r="P486" s="46">
        <v>0.21717634132942684</v>
      </c>
      <c r="Q486" s="46">
        <v>0.41927607886223522</v>
      </c>
      <c r="R486" s="46">
        <v>0.54456482102645831</v>
      </c>
      <c r="S486" s="51"/>
      <c r="T486" s="315">
        <f t="shared" si="482"/>
        <v>62.616777245663833</v>
      </c>
      <c r="U486" s="315">
        <f t="shared" si="512"/>
        <v>-0.12660603279176996</v>
      </c>
      <c r="V486" s="350">
        <f t="shared" si="483"/>
        <v>2.4377732279254989E-6</v>
      </c>
      <c r="W486" s="350">
        <f t="shared" si="461"/>
        <v>4.7063137444126618E-6</v>
      </c>
      <c r="X486" s="350">
        <f t="shared" si="484"/>
        <v>5.300200691637802E-6</v>
      </c>
      <c r="Y486" s="360">
        <f t="shared" si="485"/>
        <v>62.072212424637378</v>
      </c>
      <c r="Z486" s="350">
        <f t="shared" si="486"/>
        <v>2.4823933672365195E-6</v>
      </c>
      <c r="AA486" s="350">
        <f t="shared" si="487"/>
        <v>4.6829318318696424E-6</v>
      </c>
      <c r="AB486" s="350">
        <f t="shared" si="488"/>
        <v>2.4823933672365195E-6</v>
      </c>
      <c r="AC486" s="350">
        <f t="shared" si="489"/>
        <v>4.6829318318696424E-6</v>
      </c>
      <c r="AD486" s="354">
        <f t="shared" si="462"/>
        <v>62.072212424637385</v>
      </c>
      <c r="AE486" s="354" t="str">
        <f t="shared" si="460"/>
        <v/>
      </c>
      <c r="AF486" s="354" t="str">
        <f t="shared" si="460"/>
        <v/>
      </c>
      <c r="AG486" s="354">
        <f t="shared" si="460"/>
        <v>62.072212424637385</v>
      </c>
      <c r="AH486" s="354" t="str">
        <f t="shared" si="460"/>
        <v/>
      </c>
      <c r="AI486" s="348">
        <f t="shared" si="513"/>
        <v>-0.21948832043982236</v>
      </c>
      <c r="AJ486" s="355">
        <f t="shared" si="490"/>
        <v>5.300200691637802E-6</v>
      </c>
      <c r="AK486" s="359">
        <f t="shared" si="491"/>
        <v>440.77600838111789</v>
      </c>
      <c r="AL486" s="355">
        <f t="shared" si="492"/>
        <v>-1.3223991618882109</v>
      </c>
      <c r="AM486" s="335">
        <f t="shared" si="493"/>
        <v>-26.645792759552634</v>
      </c>
      <c r="AN486" s="351">
        <f t="shared" si="463"/>
        <v>-5.4299892160925998</v>
      </c>
      <c r="AQ486" s="266">
        <f t="shared" si="464"/>
        <v>21.973209942510824</v>
      </c>
      <c r="AR486" s="283">
        <f t="shared" si="465"/>
        <v>-1.5592407657629792</v>
      </c>
      <c r="BL486" s="258">
        <v>0.96640706062316895</v>
      </c>
      <c r="BM486" s="260">
        <v>9.8896999359130859</v>
      </c>
      <c r="BN486">
        <v>1.7961649894714355</v>
      </c>
      <c r="BO486" s="258">
        <v>1.0583639144897461</v>
      </c>
      <c r="BP486" s="258">
        <v>35.917003631591797</v>
      </c>
      <c r="BQ486" s="260">
        <v>23.679891586303711</v>
      </c>
      <c r="BR486" s="258">
        <v>7.1723871231079102</v>
      </c>
      <c r="BT486" s="258">
        <v>19.93975830078125</v>
      </c>
      <c r="BU486" s="258">
        <v>48.015056610107422</v>
      </c>
      <c r="BV486" s="258">
        <v>2.923750638961792</v>
      </c>
      <c r="BW486" s="258">
        <v>155.23512268066406</v>
      </c>
      <c r="BX486" s="258">
        <v>27.597101211547852</v>
      </c>
      <c r="BY486" s="258">
        <v>38.249282836914063</v>
      </c>
      <c r="BZ486" s="258">
        <v>3.525688648223877</v>
      </c>
      <c r="CA486" s="258">
        <v>331.62939453125</v>
      </c>
      <c r="CC486" s="283">
        <f t="shared" si="466"/>
        <v>12.550484657287598</v>
      </c>
      <c r="CD486" s="283">
        <f t="shared" si="467"/>
        <v>100.91299438476562</v>
      </c>
      <c r="CF486" s="283">
        <f t="shared" si="494"/>
        <v>21.973209942510824</v>
      </c>
      <c r="CG486" s="272">
        <f t="shared" si="468"/>
        <v>21.586926262087545</v>
      </c>
      <c r="CH486" s="283">
        <f t="shared" si="495"/>
        <v>12.004561838209643</v>
      </c>
      <c r="CI486" s="272">
        <f t="shared" si="469"/>
        <v>103.84583172485048</v>
      </c>
      <c r="CJ486" s="283">
        <f t="shared" si="496"/>
        <v>0.19574478123162728</v>
      </c>
      <c r="CK486" s="283">
        <f t="shared" si="497"/>
        <v>11.775311726662629</v>
      </c>
      <c r="CL486" s="283">
        <f t="shared" si="498"/>
        <v>2.3348530290621827</v>
      </c>
      <c r="CM486" s="283">
        <f t="shared" si="499"/>
        <v>17.571848309071228</v>
      </c>
      <c r="CN486" s="283">
        <f t="shared" si="500"/>
        <v>2.3348530290621827</v>
      </c>
      <c r="CO486" s="283">
        <f t="shared" si="470"/>
        <v>246.81664087056095</v>
      </c>
      <c r="CP486" s="268">
        <f t="shared" si="471"/>
        <v>454</v>
      </c>
      <c r="CQ486" s="283">
        <f t="shared" si="501"/>
        <v>70.081664087056097</v>
      </c>
      <c r="CR486" s="283">
        <f t="shared" si="502"/>
        <v>24.972357477489474</v>
      </c>
      <c r="CS486" s="283">
        <f t="shared" si="503"/>
        <v>2.3115704865923212</v>
      </c>
      <c r="CT486" s="283">
        <f t="shared" si="504"/>
        <v>273.57617794895816</v>
      </c>
      <c r="CU486" s="283">
        <f t="shared" si="472"/>
        <v>-26.759537078397216</v>
      </c>
      <c r="CV486" s="283">
        <f t="shared" si="505"/>
        <v>42.724046292160281</v>
      </c>
      <c r="CW486" s="283">
        <f t="shared" si="506"/>
        <v>11.965654762968303</v>
      </c>
      <c r="CX486" s="283">
        <f t="shared" si="507"/>
        <v>0.965717878499322</v>
      </c>
      <c r="CZ486" s="283">
        <f t="shared" si="473"/>
        <v>14848</v>
      </c>
      <c r="DA486" s="283">
        <f t="shared" si="474"/>
        <v>1.0955803769825298E+22</v>
      </c>
      <c r="DB486" s="283">
        <f t="shared" si="475"/>
        <v>1.2078189980814502E+22</v>
      </c>
      <c r="DC486" s="286">
        <f t="shared" si="508"/>
        <v>7.3786393923931162E+17</v>
      </c>
      <c r="DD486" s="286">
        <f t="shared" si="476"/>
        <v>8.1345568297511462E+17</v>
      </c>
      <c r="DE486" s="282">
        <f t="shared" si="509"/>
        <v>4.5273607208974445E-5</v>
      </c>
      <c r="DF486" s="282">
        <f t="shared" si="477"/>
        <v>4.5190363882657268E-5</v>
      </c>
      <c r="DG486" s="283">
        <f t="shared" si="510"/>
        <v>44.947277464532164</v>
      </c>
      <c r="DH486" s="283">
        <f t="shared" si="511"/>
        <v>6.3967714493793482E-5</v>
      </c>
      <c r="DL486" s="258">
        <v>25.108781814575195</v>
      </c>
      <c r="DM486" s="258">
        <v>15.869382858276367</v>
      </c>
      <c r="DN486" s="258">
        <v>9984</v>
      </c>
      <c r="DO486" s="258">
        <v>1.978443490557244E+22</v>
      </c>
      <c r="DP486" s="258">
        <v>9.4765829082956096E+21</v>
      </c>
    </row>
    <row r="487" spans="3:120" x14ac:dyDescent="0.25">
      <c r="C487" s="50">
        <f t="shared" si="478"/>
        <v>455</v>
      </c>
      <c r="D487" s="51">
        <v>4.6841113840919499</v>
      </c>
      <c r="E487" s="260">
        <f t="shared" si="479"/>
        <v>13.412544273358179</v>
      </c>
      <c r="F487" s="265">
        <f t="shared" si="480"/>
        <v>10.392315952688044</v>
      </c>
      <c r="G487" s="265">
        <f t="shared" si="481"/>
        <v>1.1973354214340516E-2</v>
      </c>
      <c r="H487" s="50">
        <v>12.69745922088623</v>
      </c>
      <c r="I487" s="216">
        <v>109.76322937011719</v>
      </c>
      <c r="J487" s="50">
        <v>14272</v>
      </c>
      <c r="K487" s="46">
        <v>6</v>
      </c>
      <c r="L487" s="46">
        <v>1.0456004671249211E+22</v>
      </c>
      <c r="M487" s="46">
        <v>1.1922543202711223E+22</v>
      </c>
      <c r="N487" s="46">
        <v>223</v>
      </c>
      <c r="O487" s="46">
        <v>64</v>
      </c>
      <c r="P487" s="46">
        <v>0.22535555148629677</v>
      </c>
      <c r="Q487" s="46">
        <v>0.45095525849966428</v>
      </c>
      <c r="R487" s="46">
        <v>0.53136787171002198</v>
      </c>
      <c r="S487" s="51"/>
      <c r="T487" s="315">
        <f t="shared" si="482"/>
        <v>63.447358564879373</v>
      </c>
      <c r="U487" s="315">
        <f t="shared" si="512"/>
        <v>0.83058131921553979</v>
      </c>
      <c r="V487" s="350">
        <f t="shared" si="483"/>
        <v>2.6316745082013359E-6</v>
      </c>
      <c r="W487" s="350">
        <f t="shared" si="461"/>
        <v>5.2662002347214157E-6</v>
      </c>
      <c r="X487" s="350">
        <f t="shared" si="484"/>
        <v>5.8871534402711672E-6</v>
      </c>
      <c r="Y487" s="360">
        <f t="shared" si="485"/>
        <v>62.915990693169348</v>
      </c>
      <c r="Z487" s="350">
        <f t="shared" si="486"/>
        <v>2.6804000018238544E-6</v>
      </c>
      <c r="AA487" s="350">
        <f t="shared" si="487"/>
        <v>5.2415676528610521E-6</v>
      </c>
      <c r="AB487" s="350">
        <f t="shared" si="488"/>
        <v>2.6804000018238544E-6</v>
      </c>
      <c r="AC487" s="350">
        <f t="shared" si="489"/>
        <v>5.2415676528610521E-6</v>
      </c>
      <c r="AD487" s="354">
        <f t="shared" si="462"/>
        <v>62.915990693169348</v>
      </c>
      <c r="AE487" s="354" t="str">
        <f t="shared" si="460"/>
        <v/>
      </c>
      <c r="AF487" s="354" t="str">
        <f t="shared" si="460"/>
        <v/>
      </c>
      <c r="AG487" s="354">
        <f t="shared" si="460"/>
        <v>62.915990693169348</v>
      </c>
      <c r="AH487" s="354" t="str">
        <f t="shared" si="460"/>
        <v/>
      </c>
      <c r="AI487" s="348">
        <f t="shared" si="513"/>
        <v>0.84377826853196325</v>
      </c>
      <c r="AJ487" s="355">
        <f t="shared" si="490"/>
        <v>5.8871534402711672E-6</v>
      </c>
      <c r="AK487" s="359">
        <f t="shared" si="491"/>
        <v>469.436953336123</v>
      </c>
      <c r="AL487" s="355">
        <f t="shared" si="492"/>
        <v>1.4436953336122997</v>
      </c>
      <c r="AM487" s="335">
        <f t="shared" si="493"/>
        <v>-25.733531943711881</v>
      </c>
      <c r="AN487" s="351">
        <f t="shared" si="463"/>
        <v>-4.5177284002518503</v>
      </c>
      <c r="AQ487" s="266">
        <f t="shared" si="464"/>
        <v>22.074336534485987</v>
      </c>
      <c r="AR487" s="283">
        <f t="shared" si="465"/>
        <v>6.9534731514019938</v>
      </c>
      <c r="BL487" s="258">
        <v>0.95294332504272461</v>
      </c>
      <c r="BM487" s="260">
        <v>14.206607818603516</v>
      </c>
      <c r="BN487">
        <v>2.3136515617370605</v>
      </c>
      <c r="BO487" s="258">
        <v>1.2680803537368774</v>
      </c>
      <c r="BP487" s="258">
        <v>32.925067901611328</v>
      </c>
      <c r="BQ487" s="260">
        <v>14.282429695129395</v>
      </c>
      <c r="BR487" s="258">
        <v>6.0767831802368164</v>
      </c>
      <c r="BT487" s="258">
        <v>19.925107955932617</v>
      </c>
      <c r="BU487" s="258">
        <v>46.997787475585937</v>
      </c>
      <c r="BV487" s="258">
        <v>2.926192045211792</v>
      </c>
      <c r="BW487" s="258">
        <v>161.03353881835937</v>
      </c>
      <c r="BX487" s="258">
        <v>27.559013366699219</v>
      </c>
      <c r="BY487" s="258">
        <v>38.859642028808594</v>
      </c>
      <c r="BZ487" s="258">
        <v>3.5449759960174561</v>
      </c>
      <c r="CA487" s="258">
        <v>325.32235717773437</v>
      </c>
      <c r="CC487" s="283">
        <f t="shared" si="466"/>
        <v>12.69745922088623</v>
      </c>
      <c r="CD487" s="283">
        <f t="shared" si="467"/>
        <v>109.76322937011719</v>
      </c>
      <c r="CF487" s="283">
        <f t="shared" si="494"/>
        <v>22.074336534485987</v>
      </c>
      <c r="CG487" s="272">
        <f t="shared" si="468"/>
        <v>21.59303612810664</v>
      </c>
      <c r="CH487" s="283">
        <f t="shared" si="495"/>
        <v>12.013009109626809</v>
      </c>
      <c r="CI487" s="272">
        <f t="shared" si="469"/>
        <v>104.01932958503969</v>
      </c>
      <c r="CJ487" s="283">
        <f t="shared" si="496"/>
        <v>0.19607181699341766</v>
      </c>
      <c r="CK487" s="283">
        <f t="shared" si="497"/>
        <v>11.782832933367976</v>
      </c>
      <c r="CL487" s="283">
        <f t="shared" si="498"/>
        <v>2.3403495320818508</v>
      </c>
      <c r="CM487" s="283">
        <f t="shared" si="499"/>
        <v>17.579369515776577</v>
      </c>
      <c r="CN487" s="283">
        <f t="shared" si="500"/>
        <v>2.3403495320818508</v>
      </c>
      <c r="CO487" s="283">
        <f t="shared" si="470"/>
        <v>247.15020899420381</v>
      </c>
      <c r="CP487" s="268">
        <f t="shared" si="471"/>
        <v>455</v>
      </c>
      <c r="CQ487" s="283">
        <f t="shared" si="501"/>
        <v>70.215020899420381</v>
      </c>
      <c r="CR487" s="283">
        <f t="shared" si="502"/>
        <v>24.976364864026635</v>
      </c>
      <c r="CS487" s="283">
        <f t="shared" si="503"/>
        <v>2.3099450434479798</v>
      </c>
      <c r="CT487" s="283">
        <f t="shared" si="504"/>
        <v>274.16552085062585</v>
      </c>
      <c r="CU487" s="283">
        <f t="shared" si="472"/>
        <v>-27.015311856422045</v>
      </c>
      <c r="CV487" s="283">
        <f t="shared" si="505"/>
        <v>42.798468814357797</v>
      </c>
      <c r="CW487" s="283">
        <f t="shared" si="506"/>
        <v>11.973938969479265</v>
      </c>
      <c r="CX487" s="283">
        <f t="shared" si="507"/>
        <v>0.96807717830890494</v>
      </c>
      <c r="CZ487" s="283">
        <f t="shared" si="473"/>
        <v>14272</v>
      </c>
      <c r="DA487" s="283">
        <f t="shared" si="474"/>
        <v>1.0456004671249211E+22</v>
      </c>
      <c r="DB487" s="283">
        <f t="shared" si="475"/>
        <v>1.1922543202711223E+22</v>
      </c>
      <c r="DC487" s="286">
        <f t="shared" si="508"/>
        <v>7.3262364568730458E+17</v>
      </c>
      <c r="DD487" s="286">
        <f t="shared" si="476"/>
        <v>8.3537998897920563E+17</v>
      </c>
      <c r="DE487" s="282">
        <f t="shared" si="509"/>
        <v>4.4993283984098994E-5</v>
      </c>
      <c r="DF487" s="282">
        <f t="shared" si="477"/>
        <v>4.6363178363607314E-5</v>
      </c>
      <c r="DG487" s="283">
        <f t="shared" si="510"/>
        <v>45.859088479360814</v>
      </c>
      <c r="DH487" s="283">
        <f t="shared" si="511"/>
        <v>6.4606036185866137E-5</v>
      </c>
      <c r="DL487" s="258">
        <v>25.040420532226563</v>
      </c>
      <c r="DM487" s="258">
        <v>16.072835922241211</v>
      </c>
      <c r="DN487" s="258">
        <v>9984</v>
      </c>
      <c r="DO487" s="258">
        <v>1.9729093828913496E+22</v>
      </c>
      <c r="DP487" s="258">
        <v>9.4546770654514444E+21</v>
      </c>
    </row>
    <row r="488" spans="3:120" x14ac:dyDescent="0.25">
      <c r="C488" s="50">
        <f t="shared" si="478"/>
        <v>456</v>
      </c>
      <c r="D488" s="51">
        <v>3.588978112079412</v>
      </c>
      <c r="E488" s="260">
        <f t="shared" si="479"/>
        <v>11.099416194627361</v>
      </c>
      <c r="F488" s="265">
        <f t="shared" si="480"/>
        <v>10.404586812787228</v>
      </c>
      <c r="G488" s="265">
        <f t="shared" si="481"/>
        <v>1.2568899785759459E-2</v>
      </c>
      <c r="H488" s="50">
        <v>12.66865062713623</v>
      </c>
      <c r="I488" s="216">
        <v>95.724929809570313</v>
      </c>
      <c r="J488" s="50">
        <v>13760</v>
      </c>
      <c r="K488" s="46">
        <v>6</v>
      </c>
      <c r="L488" s="46">
        <v>1.0197746313507472E+22</v>
      </c>
      <c r="M488" s="46">
        <v>1.1346650123729088E+22</v>
      </c>
      <c r="N488" s="46">
        <v>215</v>
      </c>
      <c r="O488" s="46">
        <v>64</v>
      </c>
      <c r="P488" s="46">
        <v>0.24806201550387597</v>
      </c>
      <c r="Q488" s="46">
        <v>0.46493316242446436</v>
      </c>
      <c r="R488" s="46">
        <v>0.51505103452635803</v>
      </c>
      <c r="S488" s="51"/>
      <c r="T488" s="315">
        <f t="shared" si="482"/>
        <v>61.918143800647371</v>
      </c>
      <c r="U488" s="315">
        <f t="shared" si="512"/>
        <v>-1.5292147642320018</v>
      </c>
      <c r="V488" s="350">
        <f t="shared" si="483"/>
        <v>3.0046271257736914E-6</v>
      </c>
      <c r="W488" s="350">
        <f t="shared" si="461"/>
        <v>5.631457878203299E-6</v>
      </c>
      <c r="X488" s="350">
        <f t="shared" si="484"/>
        <v>6.3828756841186462E-6</v>
      </c>
      <c r="Y488" s="360">
        <f t="shared" si="485"/>
        <v>61.403092766121013</v>
      </c>
      <c r="Z488" s="350">
        <f t="shared" si="486"/>
        <v>3.0551281147047542E-6</v>
      </c>
      <c r="AA488" s="350">
        <f t="shared" si="487"/>
        <v>5.6042211057071661E-6</v>
      </c>
      <c r="AB488" s="350">
        <f t="shared" si="488"/>
        <v>3.0551281147047542E-6</v>
      </c>
      <c r="AC488" s="350">
        <f t="shared" si="489"/>
        <v>5.6042211057071661E-6</v>
      </c>
      <c r="AD488" s="354">
        <f t="shared" si="462"/>
        <v>61.403092766121013</v>
      </c>
      <c r="AE488" s="354" t="str">
        <f t="shared" si="460"/>
        <v/>
      </c>
      <c r="AF488" s="354" t="str">
        <f t="shared" si="460"/>
        <v/>
      </c>
      <c r="AG488" s="354">
        <f t="shared" si="460"/>
        <v>61.403092766121013</v>
      </c>
      <c r="AH488" s="354" t="str">
        <f t="shared" si="460"/>
        <v/>
      </c>
      <c r="AI488" s="348">
        <f t="shared" si="513"/>
        <v>-1.5128979270483356</v>
      </c>
      <c r="AJ488" s="355">
        <f t="shared" si="490"/>
        <v>6.3828756841186462E-6</v>
      </c>
      <c r="AK488" s="359">
        <f t="shared" si="491"/>
        <v>418.04776043226343</v>
      </c>
      <c r="AL488" s="355">
        <f t="shared" si="492"/>
        <v>-3.7952239567736568</v>
      </c>
      <c r="AM488" s="335">
        <f t="shared" si="493"/>
        <v>-25.031311328468384</v>
      </c>
      <c r="AN488" s="351">
        <f t="shared" si="463"/>
        <v>-3.8155077850083514</v>
      </c>
      <c r="AQ488" s="266">
        <f t="shared" si="464"/>
        <v>22.054607188912335</v>
      </c>
      <c r="AR488" s="283">
        <f t="shared" si="465"/>
        <v>-7.4223474773314422</v>
      </c>
      <c r="BL488" s="258">
        <v>1.3671009540557861</v>
      </c>
      <c r="BM488" s="260">
        <v>2.8519699573516846</v>
      </c>
      <c r="BN488">
        <v>1.6236268281936646</v>
      </c>
      <c r="BO488" s="258">
        <v>1.0397007465362549</v>
      </c>
      <c r="BP488" s="258">
        <v>24.386194229125977</v>
      </c>
      <c r="BQ488" s="260">
        <v>19.879337310791016</v>
      </c>
      <c r="BR488" s="258">
        <v>10.383293151855469</v>
      </c>
      <c r="BT488" s="258">
        <v>19.873350143432617</v>
      </c>
      <c r="BU488" s="258">
        <v>46.794334411621094</v>
      </c>
      <c r="BV488" s="258">
        <v>2.8966505527496338</v>
      </c>
      <c r="BW488" s="258">
        <v>157.47309875488281</v>
      </c>
      <c r="BX488" s="258">
        <v>27.529716491699219</v>
      </c>
      <c r="BY488" s="258">
        <v>38.961368560791016</v>
      </c>
      <c r="BZ488" s="258">
        <v>3.4976119995117187</v>
      </c>
      <c r="CA488" s="258">
        <v>334.68121337890625</v>
      </c>
      <c r="CC488" s="283">
        <f t="shared" si="466"/>
        <v>12.66865062713623</v>
      </c>
      <c r="CD488" s="283">
        <f t="shared" si="467"/>
        <v>95.724929809570313</v>
      </c>
      <c r="CF488" s="283">
        <f t="shared" si="494"/>
        <v>22.054607188912335</v>
      </c>
      <c r="CG488" s="272">
        <f t="shared" si="468"/>
        <v>21.599876255688315</v>
      </c>
      <c r="CH488" s="283">
        <f t="shared" si="495"/>
        <v>12.022473065705036</v>
      </c>
      <c r="CI488" s="272">
        <f t="shared" si="469"/>
        <v>104.19232445587809</v>
      </c>
      <c r="CJ488" s="283">
        <f t="shared" si="496"/>
        <v>0.19639790464261844</v>
      </c>
      <c r="CK488" s="283">
        <f t="shared" si="497"/>
        <v>11.791351167361093</v>
      </c>
      <c r="CL488" s="283">
        <f t="shared" si="498"/>
        <v>2.3460384190322316</v>
      </c>
      <c r="CM488" s="283">
        <f t="shared" si="499"/>
        <v>17.587887749769692</v>
      </c>
      <c r="CN488" s="283">
        <f t="shared" si="500"/>
        <v>2.3460384190322316</v>
      </c>
      <c r="CO488" s="283">
        <f t="shared" si="470"/>
        <v>247.50014973793805</v>
      </c>
      <c r="CP488" s="268">
        <f t="shared" si="471"/>
        <v>456</v>
      </c>
      <c r="CQ488" s="283">
        <f t="shared" si="501"/>
        <v>70.350014973793805</v>
      </c>
      <c r="CR488" s="283">
        <f t="shared" si="502"/>
        <v>24.980867196984342</v>
      </c>
      <c r="CS488" s="283">
        <f t="shared" si="503"/>
        <v>2.3081266805941114</v>
      </c>
      <c r="CT488" s="283">
        <f t="shared" si="504"/>
        <v>274.76139468950214</v>
      </c>
      <c r="CU488" s="283">
        <f t="shared" si="472"/>
        <v>-27.261244951564095</v>
      </c>
      <c r="CV488" s="283">
        <f t="shared" si="505"/>
        <v>42.873875504843589</v>
      </c>
      <c r="CW488" s="283">
        <f t="shared" si="506"/>
        <v>11.983234315488529</v>
      </c>
      <c r="CX488" s="283">
        <f t="shared" si="507"/>
        <v>0.97054312408115329</v>
      </c>
      <c r="CZ488" s="283">
        <f t="shared" si="473"/>
        <v>13760</v>
      </c>
      <c r="DA488" s="283">
        <f t="shared" si="474"/>
        <v>1.0197746313507472E+22</v>
      </c>
      <c r="DB488" s="283">
        <f t="shared" si="475"/>
        <v>1.1346650123729088E+22</v>
      </c>
      <c r="DC488" s="286">
        <f t="shared" si="508"/>
        <v>7.4111528441188019E+17</v>
      </c>
      <c r="DD488" s="286">
        <f t="shared" si="476"/>
        <v>8.2461120085240461E+17</v>
      </c>
      <c r="DE488" s="282">
        <f t="shared" si="509"/>
        <v>4.5447534023362268E-5</v>
      </c>
      <c r="DF488" s="282">
        <f t="shared" si="477"/>
        <v>4.5787114945452205E-5</v>
      </c>
      <c r="DG488" s="283">
        <f t="shared" si="510"/>
        <v>45.213257397391303</v>
      </c>
      <c r="DH488" s="283">
        <f t="shared" si="511"/>
        <v>6.4513085834059462E-5</v>
      </c>
      <c r="DL488" s="258">
        <v>24.968154907226563</v>
      </c>
      <c r="DM488" s="258">
        <v>15.971109390258789</v>
      </c>
      <c r="DN488" s="258">
        <v>9984</v>
      </c>
      <c r="DO488" s="258">
        <v>1.967144687406043E+22</v>
      </c>
      <c r="DP488" s="258">
        <v>9.4258535880249112E+21</v>
      </c>
    </row>
    <row r="489" spans="3:120" x14ac:dyDescent="0.25">
      <c r="C489" s="50">
        <f t="shared" si="478"/>
        <v>457</v>
      </c>
      <c r="D489" s="51">
        <v>4.8607779461281293</v>
      </c>
      <c r="E489" s="260">
        <f t="shared" si="479"/>
        <v>13.734115634928592</v>
      </c>
      <c r="F489" s="265">
        <f t="shared" si="480"/>
        <v>10.417454795972478</v>
      </c>
      <c r="G489" s="265">
        <f t="shared" si="481"/>
        <v>1.3167576399142879E-2</v>
      </c>
      <c r="H489" s="50">
        <v>12.584176063537598</v>
      </c>
      <c r="I489" s="216">
        <v>102.84580993652344</v>
      </c>
      <c r="J489" s="50">
        <v>12160</v>
      </c>
      <c r="K489" s="46">
        <v>6</v>
      </c>
      <c r="L489" s="46">
        <v>8.9609308971349291E+21</v>
      </c>
      <c r="M489" s="46">
        <v>9.952170285833409E+21</v>
      </c>
      <c r="N489" s="46">
        <v>190</v>
      </c>
      <c r="O489" s="46">
        <v>64</v>
      </c>
      <c r="P489" s="46">
        <v>0.19526338277482758</v>
      </c>
      <c r="Q489" s="46">
        <v>0.37728132820606725</v>
      </c>
      <c r="R489" s="46">
        <v>0.43624012535336754</v>
      </c>
      <c r="S489" s="51"/>
      <c r="T489" s="315">
        <f t="shared" si="482"/>
        <v>62.636004134081283</v>
      </c>
      <c r="U489" s="315">
        <f t="shared" si="512"/>
        <v>0.71786033343391153</v>
      </c>
      <c r="V489" s="350">
        <f t="shared" si="483"/>
        <v>2.6763073296988427E-6</v>
      </c>
      <c r="W489" s="350">
        <f t="shared" si="461"/>
        <v>5.1710708361577192E-6</v>
      </c>
      <c r="X489" s="350">
        <f t="shared" si="484"/>
        <v>5.8225934527116562E-6</v>
      </c>
      <c r="Y489" s="360">
        <f t="shared" si="485"/>
        <v>62.199764008727918</v>
      </c>
      <c r="Z489" s="350">
        <f t="shared" si="486"/>
        <v>2.7156010126869998E-6</v>
      </c>
      <c r="AA489" s="350">
        <f t="shared" si="487"/>
        <v>5.1505442096397918E-6</v>
      </c>
      <c r="AB489" s="350">
        <f t="shared" si="488"/>
        <v>2.7156010126869998E-6</v>
      </c>
      <c r="AC489" s="350">
        <f t="shared" si="489"/>
        <v>5.1505442096397918E-6</v>
      </c>
      <c r="AD489" s="354">
        <f t="shared" si="462"/>
        <v>62.199764008727918</v>
      </c>
      <c r="AE489" s="354" t="str">
        <f t="shared" si="460"/>
        <v/>
      </c>
      <c r="AF489" s="354" t="str">
        <f t="shared" si="460"/>
        <v/>
      </c>
      <c r="AG489" s="354">
        <f t="shared" si="460"/>
        <v>62.199764008727918</v>
      </c>
      <c r="AH489" s="354" t="str">
        <f t="shared" si="460"/>
        <v/>
      </c>
      <c r="AI489" s="348">
        <f t="shared" si="513"/>
        <v>0.79667124260690514</v>
      </c>
      <c r="AJ489" s="355">
        <f t="shared" si="490"/>
        <v>5.8225934527116562E-6</v>
      </c>
      <c r="AK489" s="359">
        <f t="shared" si="491"/>
        <v>445.10860269751697</v>
      </c>
      <c r="AL489" s="355">
        <f t="shared" si="492"/>
        <v>-1.1891397302483029</v>
      </c>
      <c r="AM489" s="335">
        <f t="shared" si="493"/>
        <v>-25.829309694339088</v>
      </c>
      <c r="AN489" s="351">
        <f t="shared" si="463"/>
        <v>-4.6135061508790551</v>
      </c>
      <c r="AQ489" s="266">
        <f t="shared" si="464"/>
        <v>21.99649571628418</v>
      </c>
      <c r="AR489" s="283">
        <f t="shared" si="465"/>
        <v>-0.6389884185648782</v>
      </c>
      <c r="BL489" s="258">
        <v>0.96825325489044189</v>
      </c>
      <c r="BM489" s="260">
        <v>2.6530208587646484</v>
      </c>
      <c r="BN489">
        <v>1.5902231931686401</v>
      </c>
      <c r="BO489" s="258">
        <v>0.17246909439563751</v>
      </c>
      <c r="BP489" s="258">
        <v>17.281364440917969</v>
      </c>
      <c r="BQ489" s="260">
        <v>12.478925704956055</v>
      </c>
      <c r="BR489" s="258">
        <v>8.0060234069824219</v>
      </c>
      <c r="BT489" s="258">
        <v>19.837217330932617</v>
      </c>
      <c r="BU489" s="258">
        <v>46.489154815673828</v>
      </c>
      <c r="BV489" s="258">
        <v>2.8992142677307129</v>
      </c>
      <c r="BW489" s="258">
        <v>160.83009338378906</v>
      </c>
      <c r="BX489" s="258">
        <v>27.515068054199219</v>
      </c>
      <c r="BY489" s="258">
        <v>38.351009368896484</v>
      </c>
      <c r="BZ489" s="258">
        <v>3.4763712882995605</v>
      </c>
      <c r="CA489" s="258">
        <v>327.05169677734375</v>
      </c>
      <c r="CC489" s="283">
        <f t="shared" si="466"/>
        <v>12.584176063537598</v>
      </c>
      <c r="CD489" s="283">
        <f t="shared" si="467"/>
        <v>102.84580993652344</v>
      </c>
      <c r="CF489" s="283">
        <f t="shared" si="494"/>
        <v>21.99649571628418</v>
      </c>
      <c r="CG489" s="272">
        <f t="shared" si="468"/>
        <v>21.607451460512628</v>
      </c>
      <c r="CH489" s="283">
        <f t="shared" si="495"/>
        <v>12.032962770826961</v>
      </c>
      <c r="CI489" s="272">
        <f t="shared" si="469"/>
        <v>104.36482049157922</v>
      </c>
      <c r="CJ489" s="283">
        <f t="shared" si="496"/>
        <v>0.19672305200973766</v>
      </c>
      <c r="CK489" s="283">
        <f t="shared" si="497"/>
        <v>11.800875119157388</v>
      </c>
      <c r="CL489" s="283">
        <f t="shared" si="498"/>
        <v>2.3519225042844729</v>
      </c>
      <c r="CM489" s="283">
        <f t="shared" si="499"/>
        <v>17.597411701565989</v>
      </c>
      <c r="CN489" s="283">
        <f t="shared" si="500"/>
        <v>2.3519225042844729</v>
      </c>
      <c r="CO489" s="283">
        <f t="shared" si="470"/>
        <v>247.86669580601824</v>
      </c>
      <c r="CP489" s="268">
        <f t="shared" si="471"/>
        <v>457</v>
      </c>
      <c r="CQ489" s="283">
        <f t="shared" si="501"/>
        <v>70.486669580601827</v>
      </c>
      <c r="CR489" s="283">
        <f t="shared" si="502"/>
        <v>24.985868123935223</v>
      </c>
      <c r="CS489" s="283">
        <f t="shared" si="503"/>
        <v>2.3061145769481017</v>
      </c>
      <c r="CT489" s="283">
        <f t="shared" si="504"/>
        <v>275.36387620459112</v>
      </c>
      <c r="CU489" s="283">
        <f t="shared" si="472"/>
        <v>-27.497180398572823</v>
      </c>
      <c r="CV489" s="283">
        <f t="shared" si="505"/>
        <v>42.950281960142718</v>
      </c>
      <c r="CW489" s="283">
        <f t="shared" si="506"/>
        <v>11.993549757820029</v>
      </c>
      <c r="CX489" s="283">
        <f t="shared" si="507"/>
        <v>0.97311728522454488</v>
      </c>
      <c r="CZ489" s="283">
        <f t="shared" si="473"/>
        <v>12160</v>
      </c>
      <c r="DA489" s="283">
        <f t="shared" si="474"/>
        <v>8.9609308971349291E+21</v>
      </c>
      <c r="DB489" s="283">
        <f t="shared" si="475"/>
        <v>9.952170285833409E+21</v>
      </c>
      <c r="DC489" s="286">
        <f t="shared" si="508"/>
        <v>7.3691865930385933E+17</v>
      </c>
      <c r="DD489" s="286">
        <f t="shared" si="476"/>
        <v>8.1843505640077376E+17</v>
      </c>
      <c r="DE489" s="282">
        <f t="shared" si="509"/>
        <v>4.522304059142025E-5</v>
      </c>
      <c r="DF489" s="282">
        <f t="shared" si="477"/>
        <v>4.5456729497996752E-5</v>
      </c>
      <c r="DG489" s="283">
        <f t="shared" si="510"/>
        <v>45.14765540772369</v>
      </c>
      <c r="DH489" s="283">
        <f t="shared" si="511"/>
        <v>6.4120493268434009E-5</v>
      </c>
      <c r="DL489" s="258">
        <v>24.974990844726562</v>
      </c>
      <c r="DM489" s="258">
        <v>15.665928840637207</v>
      </c>
      <c r="DN489" s="258">
        <v>9984</v>
      </c>
      <c r="DO489" s="258">
        <v>1.9685282143225166E+22</v>
      </c>
      <c r="DP489" s="258">
        <v>9.4172065447969512E+21</v>
      </c>
    </row>
    <row r="490" spans="3:120" x14ac:dyDescent="0.25">
      <c r="C490" s="50">
        <f t="shared" si="478"/>
        <v>458</v>
      </c>
      <c r="D490" s="51">
        <v>3.2437074967008184</v>
      </c>
      <c r="E490" s="260">
        <f t="shared" si="479"/>
        <v>10.220833690707025</v>
      </c>
      <c r="F490" s="265">
        <f t="shared" si="480"/>
        <v>10.430922960836849</v>
      </c>
      <c r="G490" s="265">
        <f t="shared" si="481"/>
        <v>1.376923866777633E-2</v>
      </c>
      <c r="H490" s="50">
        <v>12.634958267211914</v>
      </c>
      <c r="I490" s="216">
        <v>109.05113983154297</v>
      </c>
      <c r="J490" s="50">
        <v>13440</v>
      </c>
      <c r="K490" s="46">
        <v>6</v>
      </c>
      <c r="L490" s="46">
        <v>9.8155470028316418E+21</v>
      </c>
      <c r="M490" s="46">
        <v>1.1158144581359561E+22</v>
      </c>
      <c r="N490" s="46">
        <v>210</v>
      </c>
      <c r="O490" s="46">
        <v>64</v>
      </c>
      <c r="P490" s="46">
        <v>0.21198803637917354</v>
      </c>
      <c r="Q490" s="46">
        <v>0.42171763413294266</v>
      </c>
      <c r="R490" s="46">
        <v>0.50266107002194682</v>
      </c>
      <c r="S490" s="51"/>
      <c r="T490" s="315">
        <f t="shared" si="482"/>
        <v>63.312345121209724</v>
      </c>
      <c r="U490" s="315">
        <f t="shared" si="512"/>
        <v>0.67634098712844093</v>
      </c>
      <c r="V490" s="350">
        <f t="shared" si="483"/>
        <v>2.6288198955750689E-6</v>
      </c>
      <c r="W490" s="350">
        <f t="shared" si="461"/>
        <v>5.2296333597835151E-6</v>
      </c>
      <c r="X490" s="350">
        <f t="shared" si="484"/>
        <v>5.8531836739617124E-6</v>
      </c>
      <c r="Y490" s="360">
        <f t="shared" si="485"/>
        <v>62.80968405118778</v>
      </c>
      <c r="Z490" s="350">
        <f t="shared" si="486"/>
        <v>2.6745981890941162E-6</v>
      </c>
      <c r="AA490" s="350">
        <f t="shared" si="487"/>
        <v>5.206369526649679E-6</v>
      </c>
      <c r="AB490" s="350">
        <f t="shared" si="488"/>
        <v>2.6745981890941162E-6</v>
      </c>
      <c r="AC490" s="350">
        <f t="shared" si="489"/>
        <v>5.206369526649679E-6</v>
      </c>
      <c r="AD490" s="354">
        <f t="shared" si="462"/>
        <v>62.80968405118778</v>
      </c>
      <c r="AE490" s="354" t="str">
        <f t="shared" si="460"/>
        <v/>
      </c>
      <c r="AF490" s="354" t="str">
        <f t="shared" si="460"/>
        <v/>
      </c>
      <c r="AG490" s="354">
        <f t="shared" si="460"/>
        <v>62.80968405118778</v>
      </c>
      <c r="AH490" s="354" t="str">
        <f t="shared" si="460"/>
        <v/>
      </c>
      <c r="AI490" s="348">
        <f t="shared" si="513"/>
        <v>0.60992004245986209</v>
      </c>
      <c r="AJ490" s="355">
        <f t="shared" si="490"/>
        <v>5.8531836739617124E-6</v>
      </c>
      <c r="AK490" s="359">
        <f t="shared" si="491"/>
        <v>465.82599423962233</v>
      </c>
      <c r="AL490" s="355">
        <f t="shared" si="492"/>
        <v>0.78259942396223325</v>
      </c>
      <c r="AM490" s="335">
        <f t="shared" si="493"/>
        <v>-25.783795996903134</v>
      </c>
      <c r="AN490" s="351">
        <f t="shared" si="463"/>
        <v>-4.567992453443102</v>
      </c>
      <c r="AQ490" s="266">
        <f t="shared" si="464"/>
        <v>22.031476236001915</v>
      </c>
      <c r="AR490" s="283">
        <f t="shared" si="465"/>
        <v>5.2288204082680636</v>
      </c>
      <c r="BL490" s="258">
        <v>0.81490331888198853</v>
      </c>
      <c r="BM490" s="260">
        <v>12.929381370544434</v>
      </c>
      <c r="BN490">
        <v>1.4127191305160522</v>
      </c>
      <c r="BO490" s="258">
        <v>0.34310293197631836</v>
      </c>
      <c r="BP490" s="258">
        <v>15.164188385009766</v>
      </c>
      <c r="BQ490" s="260">
        <v>2.7161662578582764</v>
      </c>
      <c r="BR490" s="258">
        <v>5.821690559387207</v>
      </c>
      <c r="BT490" s="258">
        <v>19.755184173583984</v>
      </c>
      <c r="BU490" s="258">
        <v>47.099514007568359</v>
      </c>
      <c r="BV490" s="258">
        <v>2.8920118808746338</v>
      </c>
      <c r="BW490" s="258">
        <v>154.72648620605469</v>
      </c>
      <c r="BX490" s="258">
        <v>27.510185241699219</v>
      </c>
      <c r="BY490" s="258">
        <v>38.452735900878906</v>
      </c>
      <c r="BZ490" s="258">
        <v>3.4551308155059814</v>
      </c>
      <c r="CA490" s="258">
        <v>330.30694580078125</v>
      </c>
      <c r="CC490" s="283">
        <f t="shared" si="466"/>
        <v>12.634958267211914</v>
      </c>
      <c r="CD490" s="283">
        <f t="shared" si="467"/>
        <v>109.05113983154297</v>
      </c>
      <c r="CF490" s="283">
        <f t="shared" si="494"/>
        <v>22.031476236001915</v>
      </c>
      <c r="CG490" s="272">
        <f t="shared" si="468"/>
        <v>21.615766405423514</v>
      </c>
      <c r="CH490" s="283">
        <f t="shared" si="495"/>
        <v>12.044487362118316</v>
      </c>
      <c r="CI490" s="272">
        <f t="shared" si="469"/>
        <v>104.53682179134992</v>
      </c>
      <c r="CJ490" s="283">
        <f t="shared" si="496"/>
        <v>0.19704726682159818</v>
      </c>
      <c r="CK490" s="283">
        <f t="shared" si="497"/>
        <v>11.811413548860044</v>
      </c>
      <c r="CL490" s="283">
        <f t="shared" si="498"/>
        <v>2.3580046212917387</v>
      </c>
      <c r="CM490" s="283">
        <f t="shared" si="499"/>
        <v>17.607950131268645</v>
      </c>
      <c r="CN490" s="283">
        <f t="shared" si="500"/>
        <v>2.3580046212917387</v>
      </c>
      <c r="CO490" s="283">
        <f t="shared" si="470"/>
        <v>248.2500737863412</v>
      </c>
      <c r="CP490" s="268">
        <f t="shared" si="471"/>
        <v>458</v>
      </c>
      <c r="CQ490" s="283">
        <f t="shared" si="501"/>
        <v>70.625007378634123</v>
      </c>
      <c r="CR490" s="283">
        <f t="shared" si="502"/>
        <v>24.991371233660558</v>
      </c>
      <c r="CS490" s="283">
        <f t="shared" si="503"/>
        <v>2.3039080049976883</v>
      </c>
      <c r="CT490" s="283">
        <f t="shared" si="504"/>
        <v>275.97303862961621</v>
      </c>
      <c r="CU490" s="283">
        <f t="shared" si="472"/>
        <v>-27.722964843275008</v>
      </c>
      <c r="CV490" s="283">
        <f t="shared" si="505"/>
        <v>43.027703515672499</v>
      </c>
      <c r="CW490" s="283">
        <f t="shared" si="506"/>
        <v>12.004894324345178</v>
      </c>
      <c r="CX490" s="283">
        <f t="shared" si="507"/>
        <v>0.97580124899117826</v>
      </c>
      <c r="CZ490" s="283">
        <f t="shared" si="473"/>
        <v>13440</v>
      </c>
      <c r="DA490" s="283">
        <f t="shared" si="474"/>
        <v>9.8155470028316418E+21</v>
      </c>
      <c r="DB490" s="283">
        <f t="shared" si="475"/>
        <v>1.1158144581359561E+22</v>
      </c>
      <c r="DC490" s="286">
        <f t="shared" si="508"/>
        <v>7.3032343771068762E+17</v>
      </c>
      <c r="DD490" s="286">
        <f t="shared" si="476"/>
        <v>8.302190908749673E+17</v>
      </c>
      <c r="DE490" s="282">
        <f t="shared" si="509"/>
        <v>4.4870237114397855E-5</v>
      </c>
      <c r="DF490" s="282">
        <f t="shared" si="477"/>
        <v>4.6087102303082117E-5</v>
      </c>
      <c r="DG490" s="283">
        <f t="shared" si="510"/>
        <v>45.766481086899873</v>
      </c>
      <c r="DH490" s="283">
        <f t="shared" si="511"/>
        <v>6.4322306996850194E-5</v>
      </c>
      <c r="DL490" s="258">
        <v>24.84608268737793</v>
      </c>
      <c r="DM490" s="258">
        <v>15.767656326293945</v>
      </c>
      <c r="DN490" s="258">
        <v>9984</v>
      </c>
      <c r="DO490" s="258">
        <v>1.9579211746295524E+22</v>
      </c>
      <c r="DP490" s="258">
        <v>9.3800242589167235E+21</v>
      </c>
    </row>
    <row r="491" spans="3:120" x14ac:dyDescent="0.25">
      <c r="C491" s="50">
        <f t="shared" si="478"/>
        <v>459</v>
      </c>
      <c r="D491" s="51">
        <v>3.7110941994568893</v>
      </c>
      <c r="E491" s="260">
        <f t="shared" si="479"/>
        <v>11.390039565472582</v>
      </c>
      <c r="F491" s="265">
        <f t="shared" si="480"/>
        <v>10.444994219116968</v>
      </c>
      <c r="G491" s="265">
        <f t="shared" si="481"/>
        <v>1.4373738264314963E-2</v>
      </c>
      <c r="H491" s="50">
        <v>12.501167297363281</v>
      </c>
      <c r="I491" s="216">
        <v>99.997459411621094</v>
      </c>
      <c r="J491" s="50">
        <v>15168</v>
      </c>
      <c r="K491" s="46">
        <v>6</v>
      </c>
      <c r="L491" s="46">
        <v>1.1169673972330174E+22</v>
      </c>
      <c r="M491" s="46">
        <v>1.2272460218669338E+22</v>
      </c>
      <c r="N491" s="46">
        <v>237</v>
      </c>
      <c r="O491" s="46">
        <v>64</v>
      </c>
      <c r="P491" s="46">
        <v>0.24494903253372399</v>
      </c>
      <c r="Q491" s="46">
        <v>0.4673747176951718</v>
      </c>
      <c r="R491" s="46">
        <v>0.54953590740445846</v>
      </c>
      <c r="S491" s="51"/>
      <c r="T491" s="315">
        <f t="shared" si="482"/>
        <v>62.341164258524707</v>
      </c>
      <c r="U491" s="315">
        <f t="shared" si="512"/>
        <v>-0.97118086268501713</v>
      </c>
      <c r="V491" s="350">
        <f t="shared" si="483"/>
        <v>2.6915109939095905E-6</v>
      </c>
      <c r="W491" s="350">
        <f t="shared" si="461"/>
        <v>5.1355344331835868E-6</v>
      </c>
      <c r="X491" s="350">
        <f t="shared" si="484"/>
        <v>5.7980984248933248E-6</v>
      </c>
      <c r="Y491" s="360">
        <f t="shared" si="485"/>
        <v>61.791628351120245</v>
      </c>
      <c r="Z491" s="350">
        <f t="shared" si="486"/>
        <v>2.7406424358895751E-6</v>
      </c>
      <c r="AA491" s="350">
        <f t="shared" si="487"/>
        <v>5.1094837687727036E-6</v>
      </c>
      <c r="AB491" s="350">
        <f t="shared" si="488"/>
        <v>2.7406424358895751E-6</v>
      </c>
      <c r="AC491" s="350">
        <f t="shared" si="489"/>
        <v>5.1094837687727036E-6</v>
      </c>
      <c r="AD491" s="354">
        <f t="shared" si="462"/>
        <v>61.791628351120245</v>
      </c>
      <c r="AE491" s="354" t="str">
        <f t="shared" si="460"/>
        <v/>
      </c>
      <c r="AF491" s="354" t="str">
        <f t="shared" si="460"/>
        <v/>
      </c>
      <c r="AG491" s="354">
        <f t="shared" si="460"/>
        <v>61.791628351120245</v>
      </c>
      <c r="AH491" s="354" t="str">
        <f t="shared" si="460"/>
        <v/>
      </c>
      <c r="AI491" s="348">
        <f t="shared" si="513"/>
        <v>-1.018055700067535</v>
      </c>
      <c r="AJ491" s="355">
        <f t="shared" si="490"/>
        <v>5.7980984248933248E-6</v>
      </c>
      <c r="AK491" s="359">
        <f t="shared" si="491"/>
        <v>431.24529991630129</v>
      </c>
      <c r="AL491" s="355">
        <f t="shared" si="492"/>
        <v>-2.7754700083698709</v>
      </c>
      <c r="AM491" s="335">
        <f t="shared" si="493"/>
        <v>-25.865927380388012</v>
      </c>
      <c r="AN491" s="351">
        <f t="shared" si="463"/>
        <v>-4.65012383692798</v>
      </c>
      <c r="AQ491" s="266">
        <f t="shared" si="464"/>
        <v>21.939011343576475</v>
      </c>
      <c r="AR491" s="283">
        <f t="shared" si="465"/>
        <v>-4.1623810798403724</v>
      </c>
      <c r="BL491" s="258">
        <v>0.95852923393249512</v>
      </c>
      <c r="BM491" s="260">
        <v>1.6331925392150879</v>
      </c>
      <c r="BN491">
        <v>1.9841001033782959</v>
      </c>
      <c r="BO491" s="258">
        <v>0.18829578161239624</v>
      </c>
      <c r="BP491" s="258">
        <v>8.1342067718505859</v>
      </c>
      <c r="BQ491" s="260">
        <v>10.838106155395508</v>
      </c>
      <c r="BR491" s="258">
        <v>9.6238784790039062</v>
      </c>
      <c r="BT491" s="258">
        <v>19.713191986083984</v>
      </c>
      <c r="BU491" s="258">
        <v>47.506420135498047</v>
      </c>
      <c r="BV491" s="258">
        <v>2.8873732089996338</v>
      </c>
      <c r="BW491" s="258">
        <v>152.08158874511719</v>
      </c>
      <c r="BX491" s="258">
        <v>27.427175521850586</v>
      </c>
      <c r="BY491" s="258">
        <v>38.249282836914063</v>
      </c>
      <c r="BZ491" s="258">
        <v>3.4822309017181396</v>
      </c>
      <c r="CA491" s="258">
        <v>330.103515625</v>
      </c>
      <c r="CC491" s="283">
        <f t="shared" si="466"/>
        <v>12.501167297363281</v>
      </c>
      <c r="CD491" s="283">
        <f t="shared" si="467"/>
        <v>99.997459411621094</v>
      </c>
      <c r="CF491" s="283">
        <f t="shared" si="494"/>
        <v>21.939011343576475</v>
      </c>
      <c r="CG491" s="272">
        <f t="shared" si="468"/>
        <v>21.624825597142582</v>
      </c>
      <c r="CH491" s="283">
        <f t="shared" si="495"/>
        <v>12.057056050635385</v>
      </c>
      <c r="CI491" s="272">
        <f t="shared" si="469"/>
        <v>104.70833239886437</v>
      </c>
      <c r="CJ491" s="283">
        <f t="shared" si="496"/>
        <v>0.19737055670034626</v>
      </c>
      <c r="CK491" s="283">
        <f t="shared" si="497"/>
        <v>11.822975287307926</v>
      </c>
      <c r="CL491" s="283">
        <f t="shared" si="498"/>
        <v>2.3642876229150742</v>
      </c>
      <c r="CM491" s="283">
        <f t="shared" si="499"/>
        <v>17.619511869716526</v>
      </c>
      <c r="CN491" s="283">
        <f t="shared" si="500"/>
        <v>2.3642876229150742</v>
      </c>
      <c r="CO491" s="283">
        <f t="shared" si="470"/>
        <v>248.65050397441041</v>
      </c>
      <c r="CP491" s="268">
        <f t="shared" si="471"/>
        <v>459</v>
      </c>
      <c r="CQ491" s="283">
        <f t="shared" si="501"/>
        <v>70.765050397441044</v>
      </c>
      <c r="CR491" s="283">
        <f t="shared" si="502"/>
        <v>24.997380054586195</v>
      </c>
      <c r="CS491" s="283">
        <f t="shared" si="503"/>
        <v>2.3015063323202791</v>
      </c>
      <c r="CT491" s="283">
        <f t="shared" si="504"/>
        <v>276.58895161717049</v>
      </c>
      <c r="CU491" s="283">
        <f t="shared" si="472"/>
        <v>-27.938447642760025</v>
      </c>
      <c r="CV491" s="283">
        <f t="shared" si="505"/>
        <v>43.106155235723996</v>
      </c>
      <c r="CW491" s="283">
        <f t="shared" si="506"/>
        <v>12.017277115130602</v>
      </c>
      <c r="CX491" s="283">
        <f t="shared" si="507"/>
        <v>0.97859662084112908</v>
      </c>
      <c r="CZ491" s="283">
        <f t="shared" si="473"/>
        <v>15168</v>
      </c>
      <c r="DA491" s="283">
        <f t="shared" si="474"/>
        <v>1.1169673972330174E+22</v>
      </c>
      <c r="DB491" s="283">
        <f t="shared" si="475"/>
        <v>1.2272460218669338E+22</v>
      </c>
      <c r="DC491" s="286">
        <f t="shared" si="508"/>
        <v>7.363972819310505E+17</v>
      </c>
      <c r="DD491" s="286">
        <f t="shared" si="476"/>
        <v>8.0910207137851648E+17</v>
      </c>
      <c r="DE491" s="282">
        <f t="shared" si="509"/>
        <v>4.5195150133553271E-5</v>
      </c>
      <c r="DF491" s="282">
        <f t="shared" si="477"/>
        <v>4.4957472646603106E-5</v>
      </c>
      <c r="DG491" s="283">
        <f t="shared" si="510"/>
        <v>44.84894632106073</v>
      </c>
      <c r="DH491" s="283">
        <f t="shared" si="511"/>
        <v>6.374775244951376E-5</v>
      </c>
      <c r="DL491" s="258">
        <v>24.786510467529297</v>
      </c>
      <c r="DM491" s="258">
        <v>15.564202308654785</v>
      </c>
      <c r="DN491" s="258">
        <v>9984</v>
      </c>
      <c r="DO491" s="258">
        <v>1.9537705938801316E+22</v>
      </c>
      <c r="DP491" s="258">
        <v>9.3416890339394343E+21</v>
      </c>
    </row>
    <row r="492" spans="3:120" x14ac:dyDescent="0.25">
      <c r="C492" s="50">
        <f t="shared" si="478"/>
        <v>460</v>
      </c>
      <c r="D492" s="51">
        <v>5.0210987557942595</v>
      </c>
      <c r="E492" s="260">
        <f t="shared" si="479"/>
        <v>14.01597526466967</v>
      </c>
      <c r="F492" s="265">
        <f t="shared" si="480"/>
        <v>10.459671332745765</v>
      </c>
      <c r="G492" s="265">
        <f t="shared" si="481"/>
        <v>1.4980923902930245E-2</v>
      </c>
      <c r="H492" s="50">
        <v>12.453314781188965</v>
      </c>
      <c r="I492" s="216">
        <v>104.26998138427734</v>
      </c>
      <c r="J492" s="50">
        <v>14208</v>
      </c>
      <c r="K492" s="46">
        <v>6</v>
      </c>
      <c r="L492" s="46">
        <v>1.0331487248766588E+22</v>
      </c>
      <c r="M492" s="46">
        <v>1.1534002727001556E+22</v>
      </c>
      <c r="N492" s="46">
        <v>222</v>
      </c>
      <c r="O492" s="46">
        <v>64</v>
      </c>
      <c r="P492" s="46">
        <v>0.22486724043215528</v>
      </c>
      <c r="Q492" s="46">
        <v>0.43770982115607643</v>
      </c>
      <c r="R492" s="46">
        <v>0.52956432227517747</v>
      </c>
      <c r="S492" s="51"/>
      <c r="T492" s="315">
        <f t="shared" si="482"/>
        <v>62.808807736206987</v>
      </c>
      <c r="U492" s="315">
        <f t="shared" si="512"/>
        <v>0.46764347768228021</v>
      </c>
      <c r="V492" s="350">
        <f t="shared" si="483"/>
        <v>2.6378007745889086E-6</v>
      </c>
      <c r="W492" s="350">
        <f t="shared" si="461"/>
        <v>5.1345465131859561E-6</v>
      </c>
      <c r="X492" s="350">
        <f t="shared" si="484"/>
        <v>5.7724830725167051E-6</v>
      </c>
      <c r="Y492" s="360">
        <f t="shared" si="485"/>
        <v>62.279243413931809</v>
      </c>
      <c r="Z492" s="350">
        <f t="shared" si="486"/>
        <v>2.6851442010340707E-6</v>
      </c>
      <c r="AA492" s="350">
        <f t="shared" si="487"/>
        <v>5.1099473032649758E-6</v>
      </c>
      <c r="AB492" s="350">
        <f t="shared" si="488"/>
        <v>2.6851442010340707E-6</v>
      </c>
      <c r="AC492" s="350">
        <f t="shared" si="489"/>
        <v>5.1099473032649758E-6</v>
      </c>
      <c r="AD492" s="354">
        <f t="shared" si="462"/>
        <v>62.279243413931802</v>
      </c>
      <c r="AE492" s="354" t="str">
        <f t="shared" ref="AE492:AH511" si="514">IF($K492=AE$29,$AD492,"")</f>
        <v/>
      </c>
      <c r="AF492" s="354" t="str">
        <f t="shared" si="514"/>
        <v/>
      </c>
      <c r="AG492" s="354">
        <f t="shared" si="514"/>
        <v>62.279243413931802</v>
      </c>
      <c r="AH492" s="354" t="str">
        <f t="shared" si="514"/>
        <v/>
      </c>
      <c r="AI492" s="348">
        <f t="shared" si="513"/>
        <v>0.48761506281155675</v>
      </c>
      <c r="AJ492" s="355">
        <f t="shared" si="490"/>
        <v>5.7724830725167051E-6</v>
      </c>
      <c r="AK492" s="359">
        <f t="shared" si="491"/>
        <v>447.80831059775505</v>
      </c>
      <c r="AL492" s="355">
        <f t="shared" si="492"/>
        <v>-1.2191689402244947</v>
      </c>
      <c r="AM492" s="335">
        <f t="shared" si="493"/>
        <v>-25.90438568731355</v>
      </c>
      <c r="AN492" s="351">
        <f t="shared" si="463"/>
        <v>-4.6885821438535196</v>
      </c>
      <c r="AQ492" s="266">
        <f t="shared" si="464"/>
        <v>21.905699317099888</v>
      </c>
      <c r="AR492" s="283">
        <f t="shared" si="465"/>
        <v>-0.22738017537071187</v>
      </c>
      <c r="BL492" s="258">
        <v>0.93097406625747681</v>
      </c>
      <c r="BM492" s="260">
        <v>1.4103271961212158</v>
      </c>
      <c r="BN492">
        <v>1.783876895904541</v>
      </c>
      <c r="BO492" s="258">
        <v>1.127470850944519</v>
      </c>
      <c r="BP492" s="258">
        <v>126.68067932128906</v>
      </c>
      <c r="BQ492" s="260">
        <v>25.815038681030273</v>
      </c>
      <c r="BR492" s="258">
        <v>9.0452117919921875</v>
      </c>
      <c r="BT492" s="258">
        <v>19.600885391235352</v>
      </c>
      <c r="BU492" s="258">
        <v>48.116783142089844</v>
      </c>
      <c r="BV492" s="258">
        <v>2.926680326461792</v>
      </c>
      <c r="BW492" s="258">
        <v>157.77828979492187</v>
      </c>
      <c r="BX492" s="258">
        <v>27.407644271850586</v>
      </c>
      <c r="BY492" s="258">
        <v>38.249282836914063</v>
      </c>
      <c r="BZ492" s="258">
        <v>3.5503470897674561</v>
      </c>
      <c r="CA492" s="258">
        <v>332.64666748046875</v>
      </c>
      <c r="CC492" s="283">
        <f t="shared" si="466"/>
        <v>12.453314781188965</v>
      </c>
      <c r="CD492" s="283">
        <f t="shared" si="467"/>
        <v>104.26998138427734</v>
      </c>
      <c r="CF492" s="283">
        <f t="shared" si="494"/>
        <v>21.905699317099888</v>
      </c>
      <c r="CG492" s="272">
        <f t="shared" si="468"/>
        <v>21.634633382962818</v>
      </c>
      <c r="CH492" s="283">
        <f t="shared" si="495"/>
        <v>12.070678122398562</v>
      </c>
      <c r="CI492" s="272">
        <f t="shared" si="469"/>
        <v>104.8793563017436</v>
      </c>
      <c r="CJ492" s="283">
        <f t="shared" si="496"/>
        <v>0.19769292916247044</v>
      </c>
      <c r="CK492" s="283">
        <f t="shared" si="497"/>
        <v>11.835569237072242</v>
      </c>
      <c r="CL492" s="283">
        <f t="shared" si="498"/>
        <v>2.3707743817201226</v>
      </c>
      <c r="CM492" s="283">
        <f t="shared" si="499"/>
        <v>17.632105819480842</v>
      </c>
      <c r="CN492" s="283">
        <f t="shared" si="500"/>
        <v>2.3707743817201226</v>
      </c>
      <c r="CO492" s="283">
        <f t="shared" si="470"/>
        <v>249.06820019691895</v>
      </c>
      <c r="CP492" s="268">
        <f t="shared" si="471"/>
        <v>460</v>
      </c>
      <c r="CQ492" s="283">
        <f t="shared" si="501"/>
        <v>70.906820019691892</v>
      </c>
      <c r="CR492" s="283">
        <f t="shared" si="502"/>
        <v>25.003898053154096</v>
      </c>
      <c r="CS492" s="283">
        <f t="shared" si="503"/>
        <v>2.2989090230304146</v>
      </c>
      <c r="CT492" s="283">
        <f t="shared" si="504"/>
        <v>277.21168116368796</v>
      </c>
      <c r="CU492" s="283">
        <f t="shared" si="472"/>
        <v>-28.143480966769005</v>
      </c>
      <c r="CV492" s="283">
        <f t="shared" si="505"/>
        <v>43.185651903323098</v>
      </c>
      <c r="CW492" s="283">
        <f t="shared" si="506"/>
        <v>12.030707303432402</v>
      </c>
      <c r="CX492" s="283">
        <f t="shared" si="507"/>
        <v>0.98150502479076052</v>
      </c>
      <c r="CZ492" s="283">
        <f t="shared" si="473"/>
        <v>14208</v>
      </c>
      <c r="DA492" s="283">
        <f t="shared" si="474"/>
        <v>1.0331487248766588E+22</v>
      </c>
      <c r="DB492" s="283">
        <f t="shared" si="475"/>
        <v>1.1534002727001556E+22</v>
      </c>
      <c r="DC492" s="286">
        <f t="shared" si="508"/>
        <v>7.2715985703593664E+17</v>
      </c>
      <c r="DD492" s="286">
        <f t="shared" si="476"/>
        <v>8.1179636310540224E+17</v>
      </c>
      <c r="DE492" s="282">
        <f t="shared" si="509"/>
        <v>4.4701005156665227E-5</v>
      </c>
      <c r="DF492" s="282">
        <f t="shared" si="477"/>
        <v>4.5101600554351062E-5</v>
      </c>
      <c r="DG492" s="283">
        <f t="shared" si="510"/>
        <v>45.255585827999546</v>
      </c>
      <c r="DH492" s="283">
        <f t="shared" si="511"/>
        <v>6.3500663260949105E-5</v>
      </c>
      <c r="DL492" s="258">
        <v>24.805065155029297</v>
      </c>
      <c r="DM492" s="258">
        <v>15.462475776672363</v>
      </c>
      <c r="DN492" s="258">
        <v>9984</v>
      </c>
      <c r="DO492" s="258">
        <v>1.9553847086160175E+22</v>
      </c>
      <c r="DP492" s="258">
        <v>9.3442831469078223E+21</v>
      </c>
    </row>
    <row r="493" spans="3:120" x14ac:dyDescent="0.25">
      <c r="C493" s="50">
        <f t="shared" si="478"/>
        <v>461</v>
      </c>
      <c r="D493" s="51">
        <v>4.6333033369032224</v>
      </c>
      <c r="E493" s="260">
        <f t="shared" si="479"/>
        <v>13.31781467762573</v>
      </c>
      <c r="F493" s="265">
        <f t="shared" si="480"/>
        <v>10.474956910882895</v>
      </c>
      <c r="G493" s="265">
        <f t="shared" si="481"/>
        <v>1.5590641321498323E-2</v>
      </c>
      <c r="H493" s="50">
        <v>12.602731704711914</v>
      </c>
      <c r="I493" s="216">
        <v>110.17013549804687</v>
      </c>
      <c r="J493" s="50">
        <v>13888</v>
      </c>
      <c r="K493" s="46">
        <v>6</v>
      </c>
      <c r="L493" s="46">
        <v>1.0091099447029299E+22</v>
      </c>
      <c r="M493" s="46">
        <v>1.1521896866482412E+22</v>
      </c>
      <c r="N493" s="46">
        <v>217</v>
      </c>
      <c r="O493" s="46">
        <v>64</v>
      </c>
      <c r="P493" s="46">
        <v>0.21748153573826529</v>
      </c>
      <c r="Q493" s="46">
        <v>0.43539034364890433</v>
      </c>
      <c r="R493" s="46">
        <v>0.51953490990189677</v>
      </c>
      <c r="S493" s="51"/>
      <c r="T493" s="315">
        <f t="shared" si="482"/>
        <v>63.457444220082998</v>
      </c>
      <c r="U493" s="315">
        <f t="shared" si="512"/>
        <v>0.64863648387601103</v>
      </c>
      <c r="V493" s="350">
        <f t="shared" si="483"/>
        <v>2.6099454653689674E-6</v>
      </c>
      <c r="W493" s="350">
        <f t="shared" si="461"/>
        <v>5.2250185249724504E-6</v>
      </c>
      <c r="X493" s="350">
        <f t="shared" si="484"/>
        <v>5.8406021880029904E-6</v>
      </c>
      <c r="Y493" s="360">
        <f t="shared" si="485"/>
        <v>62.937909310181098</v>
      </c>
      <c r="Z493" s="350">
        <f t="shared" si="486"/>
        <v>2.6572158709153473E-6</v>
      </c>
      <c r="AA493" s="350">
        <f t="shared" si="487"/>
        <v>5.2011381190909467E-6</v>
      </c>
      <c r="AB493" s="350">
        <f t="shared" si="488"/>
        <v>2.6572158709153473E-6</v>
      </c>
      <c r="AC493" s="350">
        <f t="shared" si="489"/>
        <v>5.2011381190909467E-6</v>
      </c>
      <c r="AD493" s="354">
        <f t="shared" si="462"/>
        <v>62.937909310181098</v>
      </c>
      <c r="AE493" s="354" t="str">
        <f t="shared" si="514"/>
        <v/>
      </c>
      <c r="AF493" s="354" t="str">
        <f t="shared" si="514"/>
        <v/>
      </c>
      <c r="AG493" s="354">
        <f t="shared" si="514"/>
        <v>62.937909310181098</v>
      </c>
      <c r="AH493" s="354" t="str">
        <f t="shared" si="514"/>
        <v/>
      </c>
      <c r="AI493" s="348">
        <f t="shared" si="513"/>
        <v>0.65866589624929617</v>
      </c>
      <c r="AJ493" s="355">
        <f t="shared" si="490"/>
        <v>5.8406021880029904E-6</v>
      </c>
      <c r="AK493" s="359">
        <f t="shared" si="491"/>
        <v>470.1814715337257</v>
      </c>
      <c r="AL493" s="355">
        <f t="shared" si="492"/>
        <v>0.9181471533725698</v>
      </c>
      <c r="AM493" s="335">
        <f t="shared" si="493"/>
        <v>-25.802486512015676</v>
      </c>
      <c r="AN493" s="351">
        <f t="shared" si="463"/>
        <v>-4.5866829685556407</v>
      </c>
      <c r="AQ493" s="266">
        <f t="shared" si="464"/>
        <v>22.009293816157776</v>
      </c>
      <c r="AR493" s="283">
        <f t="shared" si="465"/>
        <v>5.3352528702122584</v>
      </c>
      <c r="BL493" s="258">
        <v>0.27254968881607056</v>
      </c>
      <c r="BM493" s="260">
        <v>4.7473964691162109</v>
      </c>
      <c r="BN493">
        <v>1.7972214221954346</v>
      </c>
      <c r="BO493" s="258">
        <v>4.1441675275564194E-3</v>
      </c>
      <c r="BP493" s="258">
        <v>126.1368408203125</v>
      </c>
      <c r="BQ493" s="260">
        <v>24.949737548828125</v>
      </c>
      <c r="BR493" s="258">
        <v>4.2164130210876465</v>
      </c>
      <c r="BT493" s="258">
        <v>19.504203796386719</v>
      </c>
      <c r="BU493" s="258">
        <v>48.116783142089844</v>
      </c>
      <c r="BV493" s="258">
        <v>2.8644235134124756</v>
      </c>
      <c r="BW493" s="258">
        <v>162.35598754882812</v>
      </c>
      <c r="BX493" s="258">
        <v>27.311939239501953</v>
      </c>
      <c r="BY493" s="258">
        <v>38.351009368896484</v>
      </c>
      <c r="BZ493" s="258">
        <v>3.5200731754302979</v>
      </c>
      <c r="CA493" s="258">
        <v>330.7138671875</v>
      </c>
      <c r="CC493" s="283">
        <f t="shared" si="466"/>
        <v>12.602731704711914</v>
      </c>
      <c r="CD493" s="283">
        <f t="shared" si="467"/>
        <v>110.17013549804687</v>
      </c>
      <c r="CF493" s="283">
        <f t="shared" si="494"/>
        <v>22.009293816157776</v>
      </c>
      <c r="CG493" s="272">
        <f t="shared" si="468"/>
        <v>21.645193947421966</v>
      </c>
      <c r="CH493" s="283">
        <f t="shared" si="495"/>
        <v>12.085362939263286</v>
      </c>
      <c r="CI493" s="272">
        <f t="shared" si="469"/>
        <v>105.04989743103363</v>
      </c>
      <c r="CJ493" s="283">
        <f t="shared" si="496"/>
        <v>0.19801439161781792</v>
      </c>
      <c r="CK493" s="283">
        <f t="shared" si="497"/>
        <v>11.849204373293521</v>
      </c>
      <c r="CL493" s="283">
        <f t="shared" si="498"/>
        <v>2.3774677902424308</v>
      </c>
      <c r="CM493" s="283">
        <f t="shared" si="499"/>
        <v>17.64574095570212</v>
      </c>
      <c r="CN493" s="283">
        <f t="shared" si="500"/>
        <v>2.3774677902424308</v>
      </c>
      <c r="CO493" s="283">
        <f t="shared" si="470"/>
        <v>249.50336963497125</v>
      </c>
      <c r="CP493" s="268">
        <f t="shared" si="471"/>
        <v>461</v>
      </c>
      <c r="CQ493" s="283">
        <f t="shared" si="501"/>
        <v>71.050336963497131</v>
      </c>
      <c r="CR493" s="283">
        <f t="shared" si="502"/>
        <v>25.010928632127076</v>
      </c>
      <c r="CS493" s="283">
        <f t="shared" si="503"/>
        <v>2.2961156391526174</v>
      </c>
      <c r="CT493" s="283">
        <f t="shared" si="504"/>
        <v>277.84128953529108</v>
      </c>
      <c r="CU493" s="283">
        <f t="shared" si="472"/>
        <v>-28.337919900319775</v>
      </c>
      <c r="CV493" s="283">
        <f t="shared" si="505"/>
        <v>43.266208009968025</v>
      </c>
      <c r="CW493" s="283">
        <f t="shared" si="506"/>
        <v>12.04519413652838</v>
      </c>
      <c r="CX493" s="283">
        <f t="shared" si="507"/>
        <v>0.98452810374355459</v>
      </c>
      <c r="CZ493" s="283">
        <f t="shared" si="473"/>
        <v>13888</v>
      </c>
      <c r="DA493" s="283">
        <f t="shared" si="474"/>
        <v>1.0091099447029299E+22</v>
      </c>
      <c r="DB493" s="283">
        <f t="shared" si="475"/>
        <v>1.1521896866482412E+22</v>
      </c>
      <c r="DC493" s="286">
        <f t="shared" si="508"/>
        <v>7.2660566294853824E+17</v>
      </c>
      <c r="DD493" s="286">
        <f t="shared" si="476"/>
        <v>8.2962967068565747E+17</v>
      </c>
      <c r="DE493" s="282">
        <f t="shared" si="509"/>
        <v>4.4671359207970815E-5</v>
      </c>
      <c r="DF493" s="282">
        <f t="shared" si="477"/>
        <v>4.6055571976272327E-5</v>
      </c>
      <c r="DG493" s="283">
        <f t="shared" si="510"/>
        <v>45.874088825439394</v>
      </c>
      <c r="DH493" s="283">
        <f t="shared" si="511"/>
        <v>6.4161094469695261E-5</v>
      </c>
      <c r="DL493" s="258">
        <v>24.791393280029297</v>
      </c>
      <c r="DM493" s="258">
        <v>15.360748291015625</v>
      </c>
      <c r="DN493" s="258">
        <v>9984</v>
      </c>
      <c r="DO493" s="258">
        <v>1.9544623573383684E+22</v>
      </c>
      <c r="DP493" s="258">
        <v>9.337077277551189E+21</v>
      </c>
    </row>
    <row r="494" spans="3:120" x14ac:dyDescent="0.25">
      <c r="C494" s="50">
        <f t="shared" si="478"/>
        <v>462</v>
      </c>
      <c r="D494" s="51">
        <v>2.9938959842508579</v>
      </c>
      <c r="E494" s="260">
        <f t="shared" si="479"/>
        <v>9.5247341549396261</v>
      </c>
      <c r="F494" s="265">
        <f t="shared" si="480"/>
        <v>10.490853406930079</v>
      </c>
      <c r="G494" s="265">
        <f t="shared" si="481"/>
        <v>1.6202733263765069E-2</v>
      </c>
      <c r="H494" s="50">
        <v>12.600778579711914</v>
      </c>
      <c r="I494" s="216">
        <v>94.199028015136719</v>
      </c>
      <c r="J494" s="50">
        <v>13568</v>
      </c>
      <c r="K494" s="46">
        <v>6</v>
      </c>
      <c r="L494" s="46">
        <v>1.0190828678925104E+22</v>
      </c>
      <c r="M494" s="46">
        <v>1.0952921422082645E+22</v>
      </c>
      <c r="N494" s="46">
        <v>212</v>
      </c>
      <c r="O494" s="46">
        <v>64</v>
      </c>
      <c r="P494" s="46">
        <v>0.2252334737227614</v>
      </c>
      <c r="Q494" s="46">
        <v>0.41854361228102299</v>
      </c>
      <c r="R494" s="46">
        <v>0.50781938886352285</v>
      </c>
      <c r="S494" s="51"/>
      <c r="T494" s="315">
        <f t="shared" si="482"/>
        <v>61.713696379061865</v>
      </c>
      <c r="U494" s="315">
        <f t="shared" si="512"/>
        <v>-1.7437478410211327</v>
      </c>
      <c r="V494" s="350">
        <f t="shared" si="483"/>
        <v>2.7667240777658386E-6</v>
      </c>
      <c r="W494" s="350">
        <f t="shared" si="461"/>
        <v>5.1413081304174397E-6</v>
      </c>
      <c r="X494" s="350">
        <f t="shared" si="484"/>
        <v>5.8384768060159065E-6</v>
      </c>
      <c r="Y494" s="360">
        <f t="shared" si="485"/>
        <v>61.205876990198341</v>
      </c>
      <c r="Z494" s="350">
        <f t="shared" si="486"/>
        <v>2.8121828446819276E-6</v>
      </c>
      <c r="AA494" s="350">
        <f t="shared" si="487"/>
        <v>5.1165847068588987E-6</v>
      </c>
      <c r="AB494" s="350">
        <f t="shared" si="488"/>
        <v>2.8121828446819276E-6</v>
      </c>
      <c r="AC494" s="350">
        <f t="shared" si="489"/>
        <v>5.1165847068588987E-6</v>
      </c>
      <c r="AD494" s="354">
        <f t="shared" si="462"/>
        <v>61.205876990198355</v>
      </c>
      <c r="AE494" s="354" t="str">
        <f t="shared" si="514"/>
        <v/>
      </c>
      <c r="AF494" s="354" t="str">
        <f t="shared" si="514"/>
        <v/>
      </c>
      <c r="AG494" s="354">
        <f t="shared" si="514"/>
        <v>61.205876990198355</v>
      </c>
      <c r="AH494" s="354" t="str">
        <f t="shared" si="514"/>
        <v/>
      </c>
      <c r="AI494" s="348">
        <f t="shared" si="513"/>
        <v>-1.7320323199827428</v>
      </c>
      <c r="AJ494" s="355">
        <f t="shared" si="490"/>
        <v>5.8384768060159065E-6</v>
      </c>
      <c r="AK494" s="359">
        <f t="shared" si="491"/>
        <v>411.34885538957701</v>
      </c>
      <c r="AL494" s="355">
        <f t="shared" si="492"/>
        <v>-5.0651144610422989</v>
      </c>
      <c r="AM494" s="335">
        <f t="shared" si="493"/>
        <v>-25.805647862939285</v>
      </c>
      <c r="AN494" s="351">
        <f t="shared" si="463"/>
        <v>-4.5898443194792531</v>
      </c>
      <c r="AQ494" s="266">
        <f t="shared" si="464"/>
        <v>22.007947604614873</v>
      </c>
      <c r="AR494" s="283">
        <f t="shared" si="465"/>
        <v>-10.973375680884487</v>
      </c>
      <c r="BL494" s="258">
        <v>0.37228518724441528</v>
      </c>
      <c r="BM494" s="260">
        <v>9.9033575057983398</v>
      </c>
      <c r="BN494">
        <v>2.1373584270477295</v>
      </c>
      <c r="BO494" s="258">
        <v>1.4321072101593018</v>
      </c>
      <c r="BP494" s="258">
        <v>172.44178771972656</v>
      </c>
      <c r="BQ494" s="260">
        <v>23.268243789672852</v>
      </c>
      <c r="BR494" s="258">
        <v>12.952028274536133</v>
      </c>
      <c r="BT494" s="258">
        <v>19.436819076538086</v>
      </c>
      <c r="BU494" s="258">
        <v>49.439231872558594</v>
      </c>
      <c r="BV494" s="258">
        <v>2.923506498336792</v>
      </c>
      <c r="BW494" s="258">
        <v>157.06619262695312</v>
      </c>
      <c r="BX494" s="258">
        <v>27.252368927001953</v>
      </c>
      <c r="BY494" s="258">
        <v>38.452735900878906</v>
      </c>
      <c r="BZ494" s="258">
        <v>3.525200366973877</v>
      </c>
      <c r="CA494" s="258">
        <v>328.57760620117187</v>
      </c>
      <c r="CC494" s="283">
        <f t="shared" si="466"/>
        <v>12.600778579711914</v>
      </c>
      <c r="CD494" s="283">
        <f t="shared" si="467"/>
        <v>94.199028015136719</v>
      </c>
      <c r="CF494" s="283">
        <f t="shared" si="494"/>
        <v>22.007947604614873</v>
      </c>
      <c r="CG494" s="272">
        <f t="shared" si="468"/>
        <v>21.656511308956013</v>
      </c>
      <c r="CH494" s="283">
        <f t="shared" si="495"/>
        <v>12.101119939620062</v>
      </c>
      <c r="CI494" s="272">
        <f t="shared" si="469"/>
        <v>105.21995966069076</v>
      </c>
      <c r="CJ494" s="283">
        <f t="shared" si="496"/>
        <v>0.19833495136862428</v>
      </c>
      <c r="CK494" s="283">
        <f t="shared" si="497"/>
        <v>11.863889744350791</v>
      </c>
      <c r="CL494" s="283">
        <f t="shared" si="498"/>
        <v>2.3843707612194862</v>
      </c>
      <c r="CM494" s="283">
        <f t="shared" si="499"/>
        <v>17.660426326759392</v>
      </c>
      <c r="CN494" s="283">
        <f t="shared" si="500"/>
        <v>2.3843707612194862</v>
      </c>
      <c r="CO494" s="283">
        <f t="shared" si="470"/>
        <v>249.95621264710871</v>
      </c>
      <c r="CP494" s="268">
        <f t="shared" si="471"/>
        <v>462</v>
      </c>
      <c r="CQ494" s="283">
        <f t="shared" si="501"/>
        <v>71.195621264710866</v>
      </c>
      <c r="CR494" s="283">
        <f t="shared" si="502"/>
        <v>25.018475128824882</v>
      </c>
      <c r="CS494" s="283">
        <f t="shared" si="503"/>
        <v>2.2931258419168365</v>
      </c>
      <c r="CT494" s="283">
        <f t="shared" si="504"/>
        <v>278.47783519462917</v>
      </c>
      <c r="CU494" s="283">
        <f t="shared" si="472"/>
        <v>-28.521622547520508</v>
      </c>
      <c r="CV494" s="283">
        <f t="shared" si="505"/>
        <v>43.347837745247951</v>
      </c>
      <c r="CW494" s="283">
        <f t="shared" si="506"/>
        <v>12.060746936379935</v>
      </c>
      <c r="CX494" s="283">
        <f t="shared" si="507"/>
        <v>0.98766751980222156</v>
      </c>
      <c r="CZ494" s="283">
        <f t="shared" si="473"/>
        <v>13568</v>
      </c>
      <c r="DA494" s="283">
        <f t="shared" si="474"/>
        <v>1.0190828678925104E+22</v>
      </c>
      <c r="DB494" s="283">
        <f t="shared" si="475"/>
        <v>1.0952921422082645E+22</v>
      </c>
      <c r="DC494" s="286">
        <f t="shared" si="508"/>
        <v>7.5109291560473933E+17</v>
      </c>
      <c r="DD494" s="286">
        <f t="shared" si="476"/>
        <v>8.0726130764170432E+17</v>
      </c>
      <c r="DE494" s="282">
        <f t="shared" si="509"/>
        <v>4.5981275449265582E-5</v>
      </c>
      <c r="DF494" s="282">
        <f t="shared" si="477"/>
        <v>4.4859003196024458E-5</v>
      </c>
      <c r="DG494" s="283">
        <f t="shared" si="510"/>
        <v>44.292184112681689</v>
      </c>
      <c r="DH494" s="283">
        <f t="shared" si="511"/>
        <v>6.4238678844463841E-5</v>
      </c>
      <c r="DL494" s="258">
        <v>24.756237030029297</v>
      </c>
      <c r="DM494" s="258">
        <v>16.276290893554687</v>
      </c>
      <c r="DN494" s="258">
        <v>9984</v>
      </c>
      <c r="DO494" s="258">
        <v>1.9500811887695354E+22</v>
      </c>
      <c r="DP494" s="258">
        <v>9.3281419995489637E+21</v>
      </c>
    </row>
    <row r="495" spans="3:120" x14ac:dyDescent="0.25">
      <c r="C495" s="50">
        <f t="shared" si="478"/>
        <v>463</v>
      </c>
      <c r="D495" s="51">
        <v>3.8667414834079117</v>
      </c>
      <c r="E495" s="260">
        <f t="shared" si="479"/>
        <v>11.746902753163377</v>
      </c>
      <c r="F495" s="265">
        <f t="shared" si="480"/>
        <v>10.507363115529257</v>
      </c>
      <c r="G495" s="265">
        <f t="shared" si="481"/>
        <v>1.681703946151112E-2</v>
      </c>
      <c r="H495" s="50">
        <v>12.592965126037598</v>
      </c>
      <c r="I495" s="216">
        <v>107.22006225585937</v>
      </c>
      <c r="J495" s="50">
        <v>14784</v>
      </c>
      <c r="K495" s="46">
        <v>6</v>
      </c>
      <c r="L495" s="46">
        <v>1.0709651272602703E+22</v>
      </c>
      <c r="M495" s="46">
        <v>1.2094331128173361E+22</v>
      </c>
      <c r="N495" s="46">
        <v>231</v>
      </c>
      <c r="O495" s="46">
        <v>64</v>
      </c>
      <c r="P495" s="46">
        <v>0.23206982848074223</v>
      </c>
      <c r="Q495" s="46">
        <v>0.45821888543001893</v>
      </c>
      <c r="R495" s="46">
        <v>0.5433682707110471</v>
      </c>
      <c r="S495" s="51"/>
      <c r="T495" s="315">
        <f t="shared" si="482"/>
        <v>63.139580977476058</v>
      </c>
      <c r="U495" s="315">
        <f t="shared" si="512"/>
        <v>1.4258845984141928</v>
      </c>
      <c r="V495" s="350">
        <f t="shared" si="483"/>
        <v>2.6162273232406909E-6</v>
      </c>
      <c r="W495" s="350">
        <f t="shared" si="461"/>
        <v>5.1657071319221115E-6</v>
      </c>
      <c r="X495" s="350">
        <f t="shared" si="484"/>
        <v>5.7904382890815887E-6</v>
      </c>
      <c r="Y495" s="360">
        <f t="shared" si="485"/>
        <v>62.596212706765009</v>
      </c>
      <c r="Z495" s="350">
        <f t="shared" si="486"/>
        <v>2.6650982619421027E-6</v>
      </c>
      <c r="AA495" s="350">
        <f t="shared" si="487"/>
        <v>5.1406640460017711E-6</v>
      </c>
      <c r="AB495" s="350">
        <f t="shared" si="488"/>
        <v>2.6650982619421027E-6</v>
      </c>
      <c r="AC495" s="350">
        <f t="shared" si="489"/>
        <v>5.1406640460017711E-6</v>
      </c>
      <c r="AD495" s="354">
        <f t="shared" si="462"/>
        <v>62.596212706765009</v>
      </c>
      <c r="AE495" s="354" t="str">
        <f t="shared" si="514"/>
        <v/>
      </c>
      <c r="AF495" s="354" t="str">
        <f t="shared" si="514"/>
        <v/>
      </c>
      <c r="AG495" s="354">
        <f t="shared" si="514"/>
        <v>62.596212706765009</v>
      </c>
      <c r="AH495" s="354" t="str">
        <f t="shared" si="514"/>
        <v/>
      </c>
      <c r="AI495" s="348">
        <f t="shared" si="513"/>
        <v>1.3903357165666534</v>
      </c>
      <c r="AJ495" s="355">
        <f t="shared" si="490"/>
        <v>5.7904382890815887E-6</v>
      </c>
      <c r="AK495" s="359">
        <f t="shared" si="491"/>
        <v>458.57492997292024</v>
      </c>
      <c r="AL495" s="355">
        <f t="shared" si="492"/>
        <v>-0.44250700270797549</v>
      </c>
      <c r="AM495" s="335">
        <f t="shared" si="493"/>
        <v>-25.877410297620106</v>
      </c>
      <c r="AN495" s="351">
        <f t="shared" si="463"/>
        <v>-4.6616067541600703</v>
      </c>
      <c r="AQ495" s="266">
        <f t="shared" si="464"/>
        <v>22.002560013213149</v>
      </c>
      <c r="AR495" s="283">
        <f t="shared" si="465"/>
        <v>1.7101374916516079</v>
      </c>
      <c r="BL495" s="258">
        <v>0.65724664926528931</v>
      </c>
      <c r="BM495" s="260">
        <v>9.5006656646728516</v>
      </c>
      <c r="BN495">
        <v>1.6442739963531494</v>
      </c>
      <c r="BO495" s="258">
        <v>0.88462918996810913</v>
      </c>
      <c r="BP495" s="258">
        <v>166.14700317382812</v>
      </c>
      <c r="BQ495" s="260">
        <v>11.797285079956055</v>
      </c>
      <c r="BR495" s="258">
        <v>4.369046688079834</v>
      </c>
      <c r="BT495" s="258">
        <v>19.421194076538086</v>
      </c>
      <c r="BU495" s="258">
        <v>48.320236206054688</v>
      </c>
      <c r="BV495" s="258">
        <v>2.8789501190185547</v>
      </c>
      <c r="BW495" s="258">
        <v>158.38864135742187</v>
      </c>
      <c r="BX495" s="258">
        <v>27.257251739501953</v>
      </c>
      <c r="BY495" s="258">
        <v>38.249282836914063</v>
      </c>
      <c r="BZ495" s="258">
        <v>3.529106616973877</v>
      </c>
      <c r="CA495" s="258">
        <v>327.05169677734375</v>
      </c>
      <c r="CC495" s="283">
        <f t="shared" si="466"/>
        <v>12.592965126037598</v>
      </c>
      <c r="CD495" s="283">
        <f t="shared" si="467"/>
        <v>107.22006225585937</v>
      </c>
      <c r="CF495" s="283">
        <f t="shared" si="494"/>
        <v>22.002560013213149</v>
      </c>
      <c r="CG495" s="272">
        <f t="shared" si="468"/>
        <v>21.668589316531449</v>
      </c>
      <c r="CH495" s="283">
        <f t="shared" si="495"/>
        <v>12.117958638912627</v>
      </c>
      <c r="CI495" s="272">
        <f t="shared" si="469"/>
        <v>105.38954680706416</v>
      </c>
      <c r="CJ495" s="283">
        <f t="shared" si="496"/>
        <v>0.19865461560853825</v>
      </c>
      <c r="CK495" s="283">
        <f t="shared" si="497"/>
        <v>11.879634472352414</v>
      </c>
      <c r="CL495" s="283">
        <f t="shared" si="498"/>
        <v>2.3914862277866771</v>
      </c>
      <c r="CM495" s="283">
        <f t="shared" si="499"/>
        <v>17.676171054761014</v>
      </c>
      <c r="CN495" s="283">
        <f t="shared" si="500"/>
        <v>2.3914862277866771</v>
      </c>
      <c r="CO495" s="283">
        <f t="shared" si="470"/>
        <v>250.42692259211344</v>
      </c>
      <c r="CP495" s="268">
        <f t="shared" si="471"/>
        <v>463</v>
      </c>
      <c r="CQ495" s="283">
        <f t="shared" si="501"/>
        <v>71.342692259211347</v>
      </c>
      <c r="CR495" s="283">
        <f t="shared" si="502"/>
        <v>25.026540813288495</v>
      </c>
      <c r="CS495" s="283">
        <f t="shared" si="503"/>
        <v>2.289939392974186</v>
      </c>
      <c r="CT495" s="283">
        <f t="shared" si="504"/>
        <v>279.12137272874531</v>
      </c>
      <c r="CU495" s="283">
        <f t="shared" si="472"/>
        <v>-28.694450136631872</v>
      </c>
      <c r="CV495" s="283">
        <f t="shared" si="505"/>
        <v>43.430554986336816</v>
      </c>
      <c r="CW495" s="283">
        <f t="shared" si="506"/>
        <v>12.077375100112887</v>
      </c>
      <c r="CX495" s="283">
        <f t="shared" si="507"/>
        <v>0.99092495456033958</v>
      </c>
      <c r="CZ495" s="283">
        <f t="shared" si="473"/>
        <v>14784</v>
      </c>
      <c r="DA495" s="283">
        <f t="shared" si="474"/>
        <v>1.0709651272602703E+22</v>
      </c>
      <c r="DB495" s="283">
        <f t="shared" si="475"/>
        <v>1.2094331128173361E+22</v>
      </c>
      <c r="DC495" s="286">
        <f t="shared" si="508"/>
        <v>7.2440823001912218E+17</v>
      </c>
      <c r="DD495" s="286">
        <f t="shared" si="476"/>
        <v>8.1806893453553574E+17</v>
      </c>
      <c r="DE495" s="282">
        <f t="shared" si="509"/>
        <v>4.4553810166279155E-5</v>
      </c>
      <c r="DF495" s="282">
        <f t="shared" si="477"/>
        <v>4.5437144247486953E-5</v>
      </c>
      <c r="DG495" s="283">
        <f t="shared" si="510"/>
        <v>45.562386405480218</v>
      </c>
      <c r="DH495" s="283">
        <f t="shared" si="511"/>
        <v>6.3636279571481686E-5</v>
      </c>
      <c r="DL495" s="258">
        <v>24.731822967529297</v>
      </c>
      <c r="DM495" s="258">
        <v>14.038300514221191</v>
      </c>
      <c r="DN495" s="258">
        <v>9984</v>
      </c>
      <c r="DO495" s="258">
        <v>1.9521564791442457E+22</v>
      </c>
      <c r="DP495" s="258">
        <v>9.2627127057907324E+21</v>
      </c>
    </row>
    <row r="496" spans="3:120" x14ac:dyDescent="0.25">
      <c r="C496" s="50">
        <f t="shared" si="478"/>
        <v>464</v>
      </c>
      <c r="D496" s="51">
        <v>4.0453959815359939</v>
      </c>
      <c r="E496" s="260">
        <f t="shared" si="479"/>
        <v>12.139220774486306</v>
      </c>
      <c r="F496" s="265">
        <f t="shared" si="480"/>
        <v>10.524488169539472</v>
      </c>
      <c r="G496" s="265">
        <f t="shared" si="481"/>
        <v>1.7433396616724252E-2</v>
      </c>
      <c r="H496" s="50">
        <v>12.70624828338623</v>
      </c>
      <c r="I496" s="216">
        <v>105.38897705078125</v>
      </c>
      <c r="J496" s="50">
        <v>10240</v>
      </c>
      <c r="K496" s="46">
        <v>6</v>
      </c>
      <c r="L496" s="46">
        <v>7.57942162408119E+21</v>
      </c>
      <c r="M496" s="46">
        <v>8.4974493801162746E+21</v>
      </c>
      <c r="N496" s="46">
        <v>160</v>
      </c>
      <c r="O496" s="46">
        <v>64</v>
      </c>
      <c r="P496" s="46">
        <v>0.16401147530977234</v>
      </c>
      <c r="Q496" s="46">
        <v>0.32100347921626077</v>
      </c>
      <c r="R496" s="46">
        <v>0.2860254483976975</v>
      </c>
      <c r="S496" s="51"/>
      <c r="T496" s="315">
        <f t="shared" si="482"/>
        <v>62.935982668176536</v>
      </c>
      <c r="U496" s="315">
        <f t="shared" si="512"/>
        <v>-0.20359830929952238</v>
      </c>
      <c r="V496" s="350">
        <f t="shared" si="483"/>
        <v>2.6694576059533257E-6</v>
      </c>
      <c r="W496" s="350">
        <f t="shared" si="461"/>
        <v>5.2246660028688274E-6</v>
      </c>
      <c r="X496" s="350">
        <f t="shared" si="484"/>
        <v>5.8671235500469385E-6</v>
      </c>
      <c r="Y496" s="360">
        <f t="shared" si="485"/>
        <v>62.649957219778841</v>
      </c>
      <c r="Z496" s="350">
        <f t="shared" si="486"/>
        <v>2.6955062160826585E-6</v>
      </c>
      <c r="AA496" s="350">
        <f t="shared" si="487"/>
        <v>5.2112747951509079E-6</v>
      </c>
      <c r="AB496" s="350">
        <f t="shared" si="488"/>
        <v>2.6955062160826585E-6</v>
      </c>
      <c r="AC496" s="350">
        <f t="shared" si="489"/>
        <v>5.2112747951509079E-6</v>
      </c>
      <c r="AD496" s="354">
        <f t="shared" si="462"/>
        <v>62.649957219778841</v>
      </c>
      <c r="AE496" s="354" t="str">
        <f t="shared" si="514"/>
        <v/>
      </c>
      <c r="AF496" s="354" t="str">
        <f t="shared" si="514"/>
        <v/>
      </c>
      <c r="AG496" s="354">
        <f t="shared" si="514"/>
        <v>62.649957219778841</v>
      </c>
      <c r="AH496" s="354" t="str">
        <f t="shared" si="514"/>
        <v/>
      </c>
      <c r="AI496" s="348">
        <f t="shared" si="513"/>
        <v>5.3744513013832318E-2</v>
      </c>
      <c r="AJ496" s="355">
        <f t="shared" si="490"/>
        <v>5.8671235500469385E-6</v>
      </c>
      <c r="AK496" s="359">
        <f t="shared" si="491"/>
        <v>460.40049077078606</v>
      </c>
      <c r="AL496" s="355">
        <f t="shared" si="492"/>
        <v>-0.35995092292139363</v>
      </c>
      <c r="AM496" s="335">
        <f t="shared" si="493"/>
        <v>-25.763134374298097</v>
      </c>
      <c r="AN496" s="351">
        <f t="shared" si="463"/>
        <v>-4.547330830838062</v>
      </c>
      <c r="AQ496" s="266">
        <f t="shared" si="464"/>
        <v>22.080346746178922</v>
      </c>
      <c r="AR496" s="283">
        <f t="shared" si="465"/>
        <v>-0.45846878161310656</v>
      </c>
      <c r="BL496" s="258">
        <v>1.1611092090606689</v>
      </c>
      <c r="BM496" s="260">
        <v>10.25642204284668</v>
      </c>
      <c r="BN496">
        <v>2.7725708484649658</v>
      </c>
      <c r="BO496" s="258">
        <v>1.4108450412750244</v>
      </c>
      <c r="BP496" s="258">
        <v>161.27137756347656</v>
      </c>
      <c r="BQ496" s="260">
        <v>10.82505989074707</v>
      </c>
      <c r="BR496" s="258">
        <v>12.991392135620117</v>
      </c>
      <c r="BT496" s="258">
        <v>19.381155014038086</v>
      </c>
      <c r="BU496" s="258">
        <v>48.320236206054688</v>
      </c>
      <c r="BV496" s="258">
        <v>2.8738231658935547</v>
      </c>
      <c r="BW496" s="258">
        <v>153.70921325683594</v>
      </c>
      <c r="BX496" s="258">
        <v>27.196704864501953</v>
      </c>
      <c r="BY496" s="258">
        <v>37.944099426269531</v>
      </c>
      <c r="BZ496" s="258">
        <v>3.5486381053924561</v>
      </c>
      <c r="CA496" s="258">
        <v>332.7484130859375</v>
      </c>
      <c r="CC496" s="283">
        <f t="shared" si="466"/>
        <v>12.70624828338623</v>
      </c>
      <c r="CD496" s="283">
        <f t="shared" si="467"/>
        <v>105.38897705078125</v>
      </c>
      <c r="CF496" s="283">
        <f t="shared" si="494"/>
        <v>22.080346746178922</v>
      </c>
      <c r="CG496" s="272">
        <f t="shared" si="468"/>
        <v>21.681431646258435</v>
      </c>
      <c r="CH496" s="283">
        <f t="shared" si="495"/>
        <v>12.135888629967788</v>
      </c>
      <c r="CI496" s="272">
        <f t="shared" si="469"/>
        <v>105.55866262838543</v>
      </c>
      <c r="CJ496" s="283">
        <f t="shared" si="496"/>
        <v>0.19897339142165948</v>
      </c>
      <c r="CK496" s="283">
        <f t="shared" si="497"/>
        <v>11.896447753442244</v>
      </c>
      <c r="CL496" s="283">
        <f t="shared" si="498"/>
        <v>2.3988171436356684</v>
      </c>
      <c r="CM496" s="283">
        <f t="shared" si="499"/>
        <v>17.692984335850845</v>
      </c>
      <c r="CN496" s="283">
        <f t="shared" si="500"/>
        <v>2.3988171436356684</v>
      </c>
      <c r="CO496" s="283">
        <f t="shared" si="470"/>
        <v>250.91568565182104</v>
      </c>
      <c r="CP496" s="268">
        <f t="shared" si="471"/>
        <v>464</v>
      </c>
      <c r="CQ496" s="283">
        <f t="shared" si="501"/>
        <v>71.491568565182106</v>
      </c>
      <c r="CR496" s="283">
        <f t="shared" si="502"/>
        <v>25.035128886371997</v>
      </c>
      <c r="CS496" s="283">
        <f t="shared" si="503"/>
        <v>2.2865561555298757</v>
      </c>
      <c r="CT496" s="283">
        <f t="shared" si="504"/>
        <v>279.77195277811325</v>
      </c>
      <c r="CU496" s="283">
        <f t="shared" si="472"/>
        <v>-28.856267126292209</v>
      </c>
      <c r="CV496" s="283">
        <f t="shared" si="505"/>
        <v>43.51437328737078</v>
      </c>
      <c r="CW496" s="283">
        <f t="shared" si="506"/>
        <v>12.095088100310759</v>
      </c>
      <c r="CX496" s="283">
        <f t="shared" si="507"/>
        <v>0.99430210937243313</v>
      </c>
      <c r="CZ496" s="283">
        <f t="shared" si="473"/>
        <v>10240</v>
      </c>
      <c r="DA496" s="283">
        <f t="shared" si="474"/>
        <v>7.57942162408119E+21</v>
      </c>
      <c r="DB496" s="283">
        <f t="shared" si="475"/>
        <v>8.4974493801162746E+21</v>
      </c>
      <c r="DC496" s="286">
        <f t="shared" si="508"/>
        <v>7.4017789297667866E+17</v>
      </c>
      <c r="DD496" s="286">
        <f t="shared" si="476"/>
        <v>8.2982904102697997E+17</v>
      </c>
      <c r="DE496" s="282">
        <f t="shared" si="509"/>
        <v>4.5397389391677335E-5</v>
      </c>
      <c r="DF496" s="282">
        <f t="shared" si="477"/>
        <v>4.6066237053804601E-5</v>
      </c>
      <c r="DG496" s="283">
        <f t="shared" si="510"/>
        <v>45.418980381440015</v>
      </c>
      <c r="DH496" s="283">
        <f t="shared" si="511"/>
        <v>6.4676279731265456E-5</v>
      </c>
      <c r="DL496" s="258">
        <v>24.707408905029297</v>
      </c>
      <c r="DM496" s="258">
        <v>14.241753578186035</v>
      </c>
      <c r="DN496" s="258">
        <v>9984</v>
      </c>
      <c r="DO496" s="258">
        <v>1.949735307040417E+22</v>
      </c>
      <c r="DP496" s="258">
        <v>9.2627127057907324E+21</v>
      </c>
    </row>
    <row r="497" spans="3:120" x14ac:dyDescent="0.25">
      <c r="C497" s="50">
        <f t="shared" si="478"/>
        <v>465</v>
      </c>
      <c r="D497" s="51">
        <v>4.4996889131259996</v>
      </c>
      <c r="E497" s="260">
        <f t="shared" si="479"/>
        <v>13.06364979558305</v>
      </c>
      <c r="F497" s="265">
        <f t="shared" si="480"/>
        <v>10.542230537000787</v>
      </c>
      <c r="G497" s="265">
        <f t="shared" si="481"/>
        <v>1.8051638383778969E-2</v>
      </c>
      <c r="H497" s="50">
        <v>12.496772766113281</v>
      </c>
      <c r="I497" s="216">
        <v>106.40624237060547</v>
      </c>
      <c r="J497" s="50">
        <v>14208</v>
      </c>
      <c r="K497" s="46">
        <v>6</v>
      </c>
      <c r="L497" s="46">
        <v>1.0321110796893034E+22</v>
      </c>
      <c r="M497" s="46">
        <v>1.1615284933344379E+22</v>
      </c>
      <c r="N497" s="46">
        <v>222</v>
      </c>
      <c r="O497" s="46">
        <v>64</v>
      </c>
      <c r="P497" s="46">
        <v>0.22370750167856926</v>
      </c>
      <c r="Q497" s="46">
        <v>0.44027345419031921</v>
      </c>
      <c r="R497" s="46">
        <v>0.52956432227517747</v>
      </c>
      <c r="S497" s="51"/>
      <c r="T497" s="315">
        <f t="shared" si="482"/>
        <v>63.064404754399199</v>
      </c>
      <c r="U497" s="315">
        <f t="shared" si="512"/>
        <v>0.12842208622266327</v>
      </c>
      <c r="V497" s="350">
        <f t="shared" si="483"/>
        <v>2.6241964817775111E-6</v>
      </c>
      <c r="W497" s="350">
        <f t="shared" si="461"/>
        <v>5.1646191604532572E-6</v>
      </c>
      <c r="X497" s="350">
        <f t="shared" si="484"/>
        <v>5.793073298992028E-6</v>
      </c>
      <c r="Y497" s="360">
        <f t="shared" si="485"/>
        <v>62.534840432124021</v>
      </c>
      <c r="Z497" s="350">
        <f t="shared" si="486"/>
        <v>2.6718184360274921E-6</v>
      </c>
      <c r="AA497" s="350">
        <f t="shared" si="487"/>
        <v>5.1401444038468394E-6</v>
      </c>
      <c r="AB497" s="350">
        <f t="shared" si="488"/>
        <v>2.6718184360274921E-6</v>
      </c>
      <c r="AC497" s="350">
        <f t="shared" si="489"/>
        <v>5.1401444038468394E-6</v>
      </c>
      <c r="AD497" s="354">
        <f t="shared" si="462"/>
        <v>62.534840432124014</v>
      </c>
      <c r="AE497" s="354" t="str">
        <f t="shared" si="514"/>
        <v/>
      </c>
      <c r="AF497" s="354" t="str">
        <f t="shared" si="514"/>
        <v/>
      </c>
      <c r="AG497" s="354">
        <f t="shared" si="514"/>
        <v>62.534840432124014</v>
      </c>
      <c r="AH497" s="354" t="str">
        <f t="shared" si="514"/>
        <v/>
      </c>
      <c r="AI497" s="348">
        <f t="shared" si="513"/>
        <v>-0.11511678765482714</v>
      </c>
      <c r="AJ497" s="355">
        <f t="shared" si="490"/>
        <v>5.793073298992028E-6</v>
      </c>
      <c r="AK497" s="359">
        <f t="shared" si="491"/>
        <v>456.49027402615161</v>
      </c>
      <c r="AL497" s="355">
        <f t="shared" si="492"/>
        <v>-0.85097259738483899</v>
      </c>
      <c r="AM497" s="335">
        <f t="shared" si="493"/>
        <v>-25.873458576158427</v>
      </c>
      <c r="AN497" s="351">
        <f t="shared" si="463"/>
        <v>-4.6576550326983961</v>
      </c>
      <c r="AQ497" s="266">
        <f t="shared" si="464"/>
        <v>21.935957458836789</v>
      </c>
      <c r="AR497" s="283">
        <f t="shared" si="465"/>
        <v>0.22127547002455117</v>
      </c>
      <c r="BL497" s="258">
        <v>1.3226931095123291</v>
      </c>
      <c r="BM497" s="260">
        <v>13.687713623046875</v>
      </c>
      <c r="BN497">
        <v>2.7451636791229248</v>
      </c>
      <c r="BO497" s="258">
        <v>0.14305855333805084</v>
      </c>
      <c r="BP497" s="258">
        <v>158.83607482910156</v>
      </c>
      <c r="BQ497" s="260">
        <v>21.216772079467773</v>
      </c>
      <c r="BR497" s="258">
        <v>11.073076248168945</v>
      </c>
      <c r="BT497" s="258">
        <v>19.348928451538086</v>
      </c>
      <c r="BU497" s="258">
        <v>48.320236206054688</v>
      </c>
      <c r="BV497" s="258">
        <v>2.9022660255432129</v>
      </c>
      <c r="BW497" s="258">
        <v>155.23512268066406</v>
      </c>
      <c r="BX497" s="258">
        <v>27.14787483215332</v>
      </c>
      <c r="BY497" s="258">
        <v>38.452735900878906</v>
      </c>
      <c r="BZ497" s="258">
        <v>3.4731974601745605</v>
      </c>
      <c r="CA497" s="258">
        <v>325.424072265625</v>
      </c>
      <c r="CC497" s="283">
        <f t="shared" si="466"/>
        <v>12.496772766113281</v>
      </c>
      <c r="CD497" s="283">
        <f t="shared" si="467"/>
        <v>106.40624237060547</v>
      </c>
      <c r="CF497" s="283">
        <f t="shared" si="494"/>
        <v>21.935957458836789</v>
      </c>
      <c r="CG497" s="272">
        <f t="shared" si="468"/>
        <v>21.695041797982721</v>
      </c>
      <c r="CH497" s="283">
        <f t="shared" si="495"/>
        <v>12.154919583123942</v>
      </c>
      <c r="CI497" s="272">
        <f t="shared" si="469"/>
        <v>105.72731082425699</v>
      </c>
      <c r="CJ497" s="283">
        <f t="shared" si="496"/>
        <v>0.19929128578157423</v>
      </c>
      <c r="CK497" s="283">
        <f t="shared" si="497"/>
        <v>11.91433885790852</v>
      </c>
      <c r="CL497" s="283">
        <f t="shared" si="498"/>
        <v>2.4063664831319858</v>
      </c>
      <c r="CM497" s="283">
        <f t="shared" si="499"/>
        <v>17.710875440317118</v>
      </c>
      <c r="CN497" s="283">
        <f t="shared" si="500"/>
        <v>2.4063664831319858</v>
      </c>
      <c r="CO497" s="283">
        <f t="shared" si="470"/>
        <v>251.42268065392057</v>
      </c>
      <c r="CP497" s="268">
        <f t="shared" si="471"/>
        <v>465</v>
      </c>
      <c r="CQ497" s="283">
        <f t="shared" si="501"/>
        <v>71.642268065392059</v>
      </c>
      <c r="CR497" s="283">
        <f t="shared" si="502"/>
        <v>25.044242477758228</v>
      </c>
      <c r="CS497" s="283">
        <f t="shared" si="503"/>
        <v>2.2829760953914917</v>
      </c>
      <c r="CT497" s="283">
        <f t="shared" si="504"/>
        <v>280.42962196688342</v>
      </c>
      <c r="CU497" s="283">
        <f t="shared" si="472"/>
        <v>-29.006941312962851</v>
      </c>
      <c r="CV497" s="283">
        <f t="shared" si="505"/>
        <v>43.599305868703716</v>
      </c>
      <c r="CW497" s="283">
        <f t="shared" si="506"/>
        <v>12.113895485107713</v>
      </c>
      <c r="CX497" s="283">
        <f t="shared" si="507"/>
        <v>0.99780070560050171</v>
      </c>
      <c r="CZ497" s="283">
        <f t="shared" si="473"/>
        <v>14208</v>
      </c>
      <c r="DA497" s="283">
        <f t="shared" si="474"/>
        <v>1.0321110796893034E+22</v>
      </c>
      <c r="DB497" s="283">
        <f t="shared" si="475"/>
        <v>1.1615284933344379E+22</v>
      </c>
      <c r="DC497" s="286">
        <f t="shared" si="508"/>
        <v>7.2642953243898035E+17</v>
      </c>
      <c r="DD497" s="286">
        <f t="shared" si="476"/>
        <v>8.1751723911489152E+17</v>
      </c>
      <c r="DE497" s="282">
        <f t="shared" si="509"/>
        <v>4.4661937317393845E-5</v>
      </c>
      <c r="DF497" s="282">
        <f t="shared" si="477"/>
        <v>4.5407631961976769E-5</v>
      </c>
      <c r="DG497" s="283">
        <f t="shared" si="510"/>
        <v>45.474346442930063</v>
      </c>
      <c r="DH497" s="283">
        <f t="shared" si="511"/>
        <v>6.3690985903321908E-5</v>
      </c>
      <c r="DL497" s="258">
        <v>24.690807342529297</v>
      </c>
      <c r="DM497" s="258">
        <v>14.445207595825195</v>
      </c>
      <c r="DN497" s="258">
        <v>9984</v>
      </c>
      <c r="DO497" s="258">
        <v>1.9481211923045311E+22</v>
      </c>
      <c r="DP497" s="258">
        <v>9.2627127057907324E+21</v>
      </c>
    </row>
    <row r="498" spans="3:120" x14ac:dyDescent="0.25">
      <c r="C498" s="50">
        <f t="shared" si="478"/>
        <v>466</v>
      </c>
      <c r="D498" s="51">
        <v>3.9660624110437745</v>
      </c>
      <c r="E498" s="260">
        <f t="shared" si="479"/>
        <v>11.967190881998164</v>
      </c>
      <c r="F498" s="265">
        <f t="shared" si="480"/>
        <v>10.560592018074932</v>
      </c>
      <c r="G498" s="265">
        <f t="shared" si="481"/>
        <v>1.8671595351588445E-2</v>
      </c>
      <c r="H498" s="50">
        <v>12.498725891113281</v>
      </c>
      <c r="I498" s="216">
        <v>103.45616912841797</v>
      </c>
      <c r="J498" s="50">
        <v>14976</v>
      </c>
      <c r="K498" s="46">
        <v>6</v>
      </c>
      <c r="L498" s="46">
        <v>1.0835321634182387E+22</v>
      </c>
      <c r="M498" s="46">
        <v>1.2064354711649766E+22</v>
      </c>
      <c r="N498" s="46">
        <v>234</v>
      </c>
      <c r="O498" s="46">
        <v>64</v>
      </c>
      <c r="P498" s="46">
        <v>0.23597631691387413</v>
      </c>
      <c r="Q498" s="46">
        <v>0.45846304095708967</v>
      </c>
      <c r="R498" s="46">
        <v>0.5467555886174692</v>
      </c>
      <c r="S498" s="51"/>
      <c r="T498" s="315">
        <f t="shared" si="482"/>
        <v>62.764587245113404</v>
      </c>
      <c r="U498" s="315">
        <f t="shared" si="512"/>
        <v>-0.29981750928579487</v>
      </c>
      <c r="V498" s="350">
        <f t="shared" si="483"/>
        <v>2.6261609343157289E-6</v>
      </c>
      <c r="W498" s="350">
        <f t="shared" si="461"/>
        <v>5.1021973040986645E-6</v>
      </c>
      <c r="X498" s="350">
        <f t="shared" si="484"/>
        <v>5.7383916372863344E-6</v>
      </c>
      <c r="Y498" s="360">
        <f t="shared" si="485"/>
        <v>62.217831656495932</v>
      </c>
      <c r="Z498" s="350">
        <f t="shared" si="486"/>
        <v>2.6747292862627485E-6</v>
      </c>
      <c r="AA498" s="350">
        <f t="shared" si="487"/>
        <v>5.0769047487702692E-6</v>
      </c>
      <c r="AB498" s="350">
        <f t="shared" si="488"/>
        <v>2.6747292862627485E-6</v>
      </c>
      <c r="AC498" s="350">
        <f t="shared" si="489"/>
        <v>5.0769047487702692E-6</v>
      </c>
      <c r="AD498" s="354">
        <f t="shared" si="462"/>
        <v>62.217831656495932</v>
      </c>
      <c r="AE498" s="354" t="str">
        <f t="shared" si="514"/>
        <v/>
      </c>
      <c r="AF498" s="354" t="str">
        <f t="shared" si="514"/>
        <v/>
      </c>
      <c r="AG498" s="354">
        <f t="shared" si="514"/>
        <v>62.217831656495932</v>
      </c>
      <c r="AH498" s="354" t="str">
        <f t="shared" si="514"/>
        <v/>
      </c>
      <c r="AI498" s="348">
        <f t="shared" si="513"/>
        <v>-0.31700877562808216</v>
      </c>
      <c r="AJ498" s="355">
        <f t="shared" si="490"/>
        <v>5.7383916372863344E-6</v>
      </c>
      <c r="AK498" s="359">
        <f t="shared" si="491"/>
        <v>445.72231352352151</v>
      </c>
      <c r="AL498" s="355">
        <f t="shared" si="492"/>
        <v>-2.0277686476478491</v>
      </c>
      <c r="AM498" s="335">
        <f t="shared" si="493"/>
        <v>-25.955835349875858</v>
      </c>
      <c r="AN498" s="351">
        <f t="shared" si="463"/>
        <v>-4.7400318064158258</v>
      </c>
      <c r="AQ498" s="266">
        <f t="shared" si="464"/>
        <v>21.937314873503048</v>
      </c>
      <c r="AR498" s="283">
        <f t="shared" si="465"/>
        <v>-3.0663188403495383</v>
      </c>
      <c r="BL498" s="258">
        <v>0.97896766662597656</v>
      </c>
      <c r="BM498" s="260">
        <v>9.1344480514526367</v>
      </c>
      <c r="BN498">
        <v>0.41139674186706543</v>
      </c>
      <c r="BO498" s="258">
        <v>4.6634841710329056E-2</v>
      </c>
      <c r="BP498" s="258">
        <v>149.13409423828125</v>
      </c>
      <c r="BQ498" s="260">
        <v>9.327754020690918</v>
      </c>
      <c r="BR498" s="258">
        <v>9.2873992919921875</v>
      </c>
      <c r="BT498" s="258">
        <v>19.272754669189453</v>
      </c>
      <c r="BU498" s="258">
        <v>47.709877014160156</v>
      </c>
      <c r="BV498" s="258">
        <v>2.8424506187438965</v>
      </c>
      <c r="BW498" s="258">
        <v>161.44044494628906</v>
      </c>
      <c r="BX498" s="258">
        <v>27.10099983215332</v>
      </c>
      <c r="BY498" s="258">
        <v>38.452735900878906</v>
      </c>
      <c r="BZ498" s="258">
        <v>3.5151903629302979</v>
      </c>
      <c r="CA498" s="258">
        <v>326.94998168945312</v>
      </c>
      <c r="CC498" s="283">
        <f t="shared" si="466"/>
        <v>12.498725891113281</v>
      </c>
      <c r="CD498" s="283">
        <f t="shared" si="467"/>
        <v>103.45616912841797</v>
      </c>
      <c r="CF498" s="283">
        <f t="shared" si="494"/>
        <v>21.937314873503048</v>
      </c>
      <c r="CG498" s="272">
        <f t="shared" si="468"/>
        <v>21.709423091856245</v>
      </c>
      <c r="CH498" s="283">
        <f t="shared" si="495"/>
        <v>12.175061246148109</v>
      </c>
      <c r="CI498" s="272">
        <f t="shared" si="469"/>
        <v>105.89549503514615</v>
      </c>
      <c r="CJ498" s="283">
        <f t="shared" si="496"/>
        <v>0.19960830555040174</v>
      </c>
      <c r="CK498" s="283">
        <f t="shared" si="497"/>
        <v>11.933317130085587</v>
      </c>
      <c r="CL498" s="283">
        <f t="shared" si="498"/>
        <v>2.4141372413894495</v>
      </c>
      <c r="CM498" s="283">
        <f t="shared" si="499"/>
        <v>17.729853712494187</v>
      </c>
      <c r="CN498" s="283">
        <f t="shared" si="500"/>
        <v>2.4141372413894495</v>
      </c>
      <c r="CO498" s="283">
        <f t="shared" si="470"/>
        <v>251.94807889489459</v>
      </c>
      <c r="CP498" s="268">
        <f t="shared" si="471"/>
        <v>466</v>
      </c>
      <c r="CQ498" s="283">
        <f t="shared" si="501"/>
        <v>71.794807889489462</v>
      </c>
      <c r="CR498" s="283">
        <f t="shared" si="502"/>
        <v>25.053884643896268</v>
      </c>
      <c r="CS498" s="283">
        <f t="shared" si="503"/>
        <v>2.279199281930274</v>
      </c>
      <c r="CT498" s="283">
        <f t="shared" si="504"/>
        <v>281.09442283444491</v>
      </c>
      <c r="CU498" s="283">
        <f t="shared" si="472"/>
        <v>-29.14634393955032</v>
      </c>
      <c r="CV498" s="283">
        <f t="shared" si="505"/>
        <v>43.685365606044968</v>
      </c>
      <c r="CW498" s="283">
        <f t="shared" si="506"/>
        <v>12.13380687807102</v>
      </c>
      <c r="CX498" s="283">
        <f t="shared" si="507"/>
        <v>1.0014224848354241</v>
      </c>
      <c r="CZ498" s="283">
        <f t="shared" si="473"/>
        <v>14976</v>
      </c>
      <c r="DA498" s="283">
        <f t="shared" si="474"/>
        <v>1.0835321634182387E+22</v>
      </c>
      <c r="DB498" s="283">
        <f t="shared" si="475"/>
        <v>1.2064354711649766E+22</v>
      </c>
      <c r="DC498" s="286">
        <f t="shared" si="508"/>
        <v>7.2351239544487091E+17</v>
      </c>
      <c r="DD498" s="286">
        <f t="shared" si="476"/>
        <v>8.0557924089541709E+17</v>
      </c>
      <c r="DE498" s="282">
        <f t="shared" si="509"/>
        <v>4.4505888569079158E-5</v>
      </c>
      <c r="DF498" s="282">
        <f t="shared" si="477"/>
        <v>4.4769023050810187E-5</v>
      </c>
      <c r="DG498" s="283">
        <f t="shared" si="510"/>
        <v>45.168876690158669</v>
      </c>
      <c r="DH498" s="283">
        <f t="shared" si="511"/>
        <v>6.3127169604277881E-5</v>
      </c>
      <c r="DL498" s="258">
        <v>24.526741027832031</v>
      </c>
      <c r="DM498" s="258">
        <v>15.665928840637207</v>
      </c>
      <c r="DN498" s="258">
        <v>9984</v>
      </c>
      <c r="DO498" s="258">
        <v>1.9331329840427334E+22</v>
      </c>
      <c r="DP498" s="258">
        <v>9.2474362627546698E+21</v>
      </c>
    </row>
    <row r="499" spans="3:120" x14ac:dyDescent="0.25">
      <c r="C499" s="50">
        <f t="shared" si="478"/>
        <v>467</v>
      </c>
      <c r="D499" s="51">
        <v>3.6539839771244704</v>
      </c>
      <c r="E499" s="260">
        <f t="shared" si="479"/>
        <v>11.255332772417496</v>
      </c>
      <c r="F499" s="265">
        <f t="shared" si="480"/>
        <v>10.579574241973669</v>
      </c>
      <c r="G499" s="265">
        <f t="shared" si="481"/>
        <v>1.9293095025786446E-2</v>
      </c>
      <c r="H499" s="50">
        <v>12.469429016113281</v>
      </c>
      <c r="I499" s="216">
        <v>100.40436553955078</v>
      </c>
      <c r="J499" s="50">
        <v>14656</v>
      </c>
      <c r="K499" s="46">
        <v>6</v>
      </c>
      <c r="L499" s="46">
        <v>1.0755768836485156E+22</v>
      </c>
      <c r="M499" s="46">
        <v>1.1834343361786031E+22</v>
      </c>
      <c r="N499" s="46">
        <v>229</v>
      </c>
      <c r="O499" s="46">
        <v>64</v>
      </c>
      <c r="P499" s="46">
        <v>0.23561008362326802</v>
      </c>
      <c r="Q499" s="46">
        <v>0.45052798632729046</v>
      </c>
      <c r="R499" s="46">
        <v>0.54077283704041312</v>
      </c>
      <c r="S499" s="51"/>
      <c r="T499" s="315">
        <f t="shared" si="482"/>
        <v>62.392035919578269</v>
      </c>
      <c r="U499" s="315">
        <f t="shared" si="512"/>
        <v>-0.37255132553513448</v>
      </c>
      <c r="V499" s="350">
        <f t="shared" si="483"/>
        <v>2.6793359218439325E-6</v>
      </c>
      <c r="W499" s="350">
        <f t="shared" si="461"/>
        <v>5.1233622899300683E-6</v>
      </c>
      <c r="X499" s="350">
        <f t="shared" si="484"/>
        <v>5.781667764232112E-6</v>
      </c>
      <c r="Y499" s="360">
        <f t="shared" si="485"/>
        <v>61.851263082537855</v>
      </c>
      <c r="Z499" s="350">
        <f t="shared" si="486"/>
        <v>2.7275715247401882E-6</v>
      </c>
      <c r="AA499" s="350">
        <f t="shared" si="487"/>
        <v>5.0978461837708712E-6</v>
      </c>
      <c r="AB499" s="350">
        <f t="shared" si="488"/>
        <v>2.7275715247401882E-6</v>
      </c>
      <c r="AC499" s="350">
        <f t="shared" si="489"/>
        <v>5.0978461837708712E-6</v>
      </c>
      <c r="AD499" s="354">
        <f t="shared" si="462"/>
        <v>61.851263082537855</v>
      </c>
      <c r="AE499" s="354" t="str">
        <f t="shared" si="514"/>
        <v/>
      </c>
      <c r="AF499" s="354" t="str">
        <f t="shared" si="514"/>
        <v/>
      </c>
      <c r="AG499" s="354">
        <f t="shared" si="514"/>
        <v>61.851263082537855</v>
      </c>
      <c r="AH499" s="354" t="str">
        <f t="shared" si="514"/>
        <v/>
      </c>
      <c r="AI499" s="348">
        <f t="shared" si="513"/>
        <v>-0.36656857395807663</v>
      </c>
      <c r="AJ499" s="355">
        <f t="shared" si="490"/>
        <v>5.781667764232112E-6</v>
      </c>
      <c r="AK499" s="359">
        <f t="shared" si="491"/>
        <v>433.27093605592404</v>
      </c>
      <c r="AL499" s="355">
        <f t="shared" si="492"/>
        <v>-3.3729063944075959</v>
      </c>
      <c r="AM499" s="335">
        <f t="shared" si="493"/>
        <v>-25.890576410192146</v>
      </c>
      <c r="AN499" s="351">
        <f t="shared" si="463"/>
        <v>-4.67477286673211</v>
      </c>
      <c r="AQ499" s="266">
        <f t="shared" si="464"/>
        <v>21.916931345707745</v>
      </c>
      <c r="AR499" s="283">
        <f t="shared" si="465"/>
        <v>-6.4556434974032868</v>
      </c>
      <c r="BL499" s="258">
        <v>0.81651157140731812</v>
      </c>
      <c r="BM499" s="260">
        <v>3.2545723915100098</v>
      </c>
      <c r="BN499">
        <v>1.598197340965271</v>
      </c>
      <c r="BO499" s="258">
        <v>5.477585643529892E-2</v>
      </c>
      <c r="BP499" s="258">
        <v>145.49200439453125</v>
      </c>
      <c r="BQ499" s="260">
        <v>16.327733993530273</v>
      </c>
      <c r="BR499" s="258">
        <v>6.3434667587280273</v>
      </c>
      <c r="BT499" s="258">
        <v>19.243457794189453</v>
      </c>
      <c r="BU499" s="258">
        <v>48.523689270019531</v>
      </c>
      <c r="BV499" s="258">
        <v>2.8993363380432129</v>
      </c>
      <c r="BW499" s="258">
        <v>161.23699951171875</v>
      </c>
      <c r="BX499" s="258">
        <v>27.06974983215332</v>
      </c>
      <c r="BY499" s="258">
        <v>38.859642028808594</v>
      </c>
      <c r="BZ499" s="258">
        <v>3.5530326366424561</v>
      </c>
      <c r="CA499" s="258">
        <v>327.25515747070312</v>
      </c>
      <c r="CC499" s="283">
        <f t="shared" si="466"/>
        <v>12.469429016113281</v>
      </c>
      <c r="CD499" s="283">
        <f t="shared" si="467"/>
        <v>100.40436553955078</v>
      </c>
      <c r="CF499" s="283">
        <f t="shared" si="494"/>
        <v>21.916931345707745</v>
      </c>
      <c r="CG499" s="272">
        <f t="shared" si="468"/>
        <v>21.724578664890842</v>
      </c>
      <c r="CH499" s="283">
        <f t="shared" si="495"/>
        <v>12.196323443937031</v>
      </c>
      <c r="CI499" s="272">
        <f t="shared" si="469"/>
        <v>106.06321884187815</v>
      </c>
      <c r="CJ499" s="283">
        <f t="shared" si="496"/>
        <v>0.19992445747783855</v>
      </c>
      <c r="CK499" s="283">
        <f t="shared" si="497"/>
        <v>11.953391988044242</v>
      </c>
      <c r="CL499" s="283">
        <f t="shared" si="498"/>
        <v>2.4221324342999422</v>
      </c>
      <c r="CM499" s="283">
        <f t="shared" si="499"/>
        <v>17.749928570452841</v>
      </c>
      <c r="CN499" s="283">
        <f t="shared" si="500"/>
        <v>2.4221324342999422</v>
      </c>
      <c r="CO499" s="283">
        <f t="shared" si="470"/>
        <v>252.49204396328628</v>
      </c>
      <c r="CP499" s="268">
        <f t="shared" si="471"/>
        <v>467</v>
      </c>
      <c r="CQ499" s="283">
        <f t="shared" si="501"/>
        <v>71.949204396328625</v>
      </c>
      <c r="CR499" s="283">
        <f t="shared" si="502"/>
        <v>25.064058365861456</v>
      </c>
      <c r="CS499" s="283">
        <f t="shared" si="503"/>
        <v>2.2752258889520105</v>
      </c>
      <c r="CT499" s="283">
        <f t="shared" si="504"/>
        <v>281.76639376843286</v>
      </c>
      <c r="CU499" s="283">
        <f t="shared" si="472"/>
        <v>-29.274349805146585</v>
      </c>
      <c r="CV499" s="283">
        <f t="shared" si="505"/>
        <v>43.772565019485342</v>
      </c>
      <c r="CW499" s="283">
        <f t="shared" si="506"/>
        <v>12.154831977868767</v>
      </c>
      <c r="CX499" s="283">
        <f t="shared" si="507"/>
        <v>1.005169209092122</v>
      </c>
      <c r="CZ499" s="283">
        <f t="shared" si="473"/>
        <v>14656</v>
      </c>
      <c r="DA499" s="283">
        <f t="shared" si="474"/>
        <v>1.0755768836485156E+22</v>
      </c>
      <c r="DB499" s="283">
        <f t="shared" si="475"/>
        <v>1.1834343361786031E+22</v>
      </c>
      <c r="DC499" s="286">
        <f t="shared" si="508"/>
        <v>7.3388160729292826E+17</v>
      </c>
      <c r="DD499" s="286">
        <f t="shared" si="476"/>
        <v>8.074743014319072E+17</v>
      </c>
      <c r="DE499" s="282">
        <f t="shared" si="509"/>
        <v>4.5060577132957587E-5</v>
      </c>
      <c r="DF499" s="282">
        <f t="shared" si="477"/>
        <v>4.4870397043631577E-5</v>
      </c>
      <c r="DG499" s="283">
        <f t="shared" si="510"/>
        <v>44.878834847257288</v>
      </c>
      <c r="DH499" s="283">
        <f t="shared" si="511"/>
        <v>6.3590943871029003E-5</v>
      </c>
      <c r="DL499" s="258">
        <v>24.488655090332031</v>
      </c>
      <c r="DM499" s="258">
        <v>16.072835922241211</v>
      </c>
      <c r="DN499" s="258">
        <v>9984</v>
      </c>
      <c r="DO499" s="258">
        <v>1.9293282850224311E+22</v>
      </c>
      <c r="DP499" s="258">
        <v>9.2506068452715885E+21</v>
      </c>
    </row>
    <row r="500" spans="3:120" x14ac:dyDescent="0.25">
      <c r="C500" s="50">
        <f t="shared" si="478"/>
        <v>468</v>
      </c>
      <c r="D500" s="51">
        <v>5.2127777561918167</v>
      </c>
      <c r="E500" s="260">
        <f t="shared" si="479"/>
        <v>14.341384188480824</v>
      </c>
      <c r="F500" s="265">
        <f t="shared" si="480"/>
        <v>10.599178663864878</v>
      </c>
      <c r="G500" s="265">
        <f t="shared" si="481"/>
        <v>1.9915961810903028E-2</v>
      </c>
      <c r="H500" s="50">
        <v>12.359563827514648</v>
      </c>
      <c r="I500" s="216">
        <v>107.93215179443359</v>
      </c>
      <c r="J500" s="50">
        <v>15680</v>
      </c>
      <c r="K500" s="46">
        <v>6</v>
      </c>
      <c r="L500" s="46">
        <v>1.122674445763471E+22</v>
      </c>
      <c r="M500" s="46">
        <v>1.2711730014649705E+22</v>
      </c>
      <c r="N500" s="46">
        <v>245</v>
      </c>
      <c r="O500" s="46">
        <v>64</v>
      </c>
      <c r="P500" s="46">
        <v>0.24305682719892571</v>
      </c>
      <c r="Q500" s="46">
        <v>0.48159677714704269</v>
      </c>
      <c r="R500" s="46">
        <v>0.55398253958586496</v>
      </c>
      <c r="S500" s="51"/>
      <c r="T500" s="315">
        <f t="shared" si="482"/>
        <v>63.22040232624763</v>
      </c>
      <c r="U500" s="315">
        <f t="shared" si="512"/>
        <v>0.82836640666936034</v>
      </c>
      <c r="V500" s="350">
        <f t="shared" si="483"/>
        <v>2.5835121938661323E-6</v>
      </c>
      <c r="W500" s="350">
        <f t="shared" si="461"/>
        <v>5.119013362532342E-6</v>
      </c>
      <c r="X500" s="350">
        <f t="shared" si="484"/>
        <v>5.7340067197065322E-6</v>
      </c>
      <c r="Y500" s="360">
        <f t="shared" si="485"/>
        <v>62.666419786661763</v>
      </c>
      <c r="Z500" s="350">
        <f t="shared" si="486"/>
        <v>2.6328854777042994E-6</v>
      </c>
      <c r="AA500" s="350">
        <f t="shared" si="487"/>
        <v>5.0937949627888905E-6</v>
      </c>
      <c r="AB500" s="350">
        <f t="shared" si="488"/>
        <v>2.6328854777042994E-6</v>
      </c>
      <c r="AC500" s="350">
        <f t="shared" si="489"/>
        <v>5.0937949627888905E-6</v>
      </c>
      <c r="AD500" s="354">
        <f t="shared" si="462"/>
        <v>62.666419786661763</v>
      </c>
      <c r="AE500" s="354" t="str">
        <f t="shared" si="514"/>
        <v/>
      </c>
      <c r="AF500" s="354" t="str">
        <f t="shared" si="514"/>
        <v/>
      </c>
      <c r="AG500" s="354">
        <f t="shared" si="514"/>
        <v>62.666419786661763</v>
      </c>
      <c r="AH500" s="354" t="str">
        <f t="shared" si="514"/>
        <v/>
      </c>
      <c r="AI500" s="348">
        <f t="shared" si="513"/>
        <v>0.81515670412390762</v>
      </c>
      <c r="AJ500" s="355">
        <f t="shared" si="490"/>
        <v>5.7340067197065322E-6</v>
      </c>
      <c r="AK500" s="359">
        <f t="shared" si="491"/>
        <v>460.95968118946098</v>
      </c>
      <c r="AL500" s="355">
        <f t="shared" si="492"/>
        <v>-0.70403188105390202</v>
      </c>
      <c r="AM500" s="335">
        <f t="shared" si="493"/>
        <v>-25.962475097004521</v>
      </c>
      <c r="AN500" s="351">
        <f t="shared" si="463"/>
        <v>-4.7466715535444877</v>
      </c>
      <c r="AQ500" s="266">
        <f t="shared" si="464"/>
        <v>21.84006289297507</v>
      </c>
      <c r="AR500" s="283">
        <f t="shared" si="465"/>
        <v>0.73462168929293625</v>
      </c>
      <c r="BL500" s="258">
        <v>1.0435891151428223</v>
      </c>
      <c r="BM500" s="260">
        <v>9.15789794921875</v>
      </c>
      <c r="BN500">
        <v>2.0824601650238037</v>
      </c>
      <c r="BO500" s="258">
        <v>0.9833827018737793</v>
      </c>
      <c r="BP500" s="258">
        <v>141.65711975097656</v>
      </c>
      <c r="BQ500" s="260">
        <v>29.936040878295898</v>
      </c>
      <c r="BR500" s="258">
        <v>3.7003569602966309</v>
      </c>
      <c r="BT500" s="258">
        <v>19.10283088684082</v>
      </c>
      <c r="BU500" s="258">
        <v>48.625415802001953</v>
      </c>
      <c r="BV500" s="258">
        <v>2.8800487518310547</v>
      </c>
      <c r="BW500" s="258">
        <v>154.21784973144531</v>
      </c>
      <c r="BX500" s="258">
        <v>27.057052612304688</v>
      </c>
      <c r="BY500" s="258">
        <v>38.351009368896484</v>
      </c>
      <c r="BZ500" s="258">
        <v>3.4941940307617187</v>
      </c>
      <c r="CA500" s="258">
        <v>332.64666748046875</v>
      </c>
      <c r="CC500" s="283">
        <f t="shared" si="466"/>
        <v>12.359563827514648</v>
      </c>
      <c r="CD500" s="283">
        <f t="shared" si="467"/>
        <v>107.93215179443359</v>
      </c>
      <c r="CF500" s="283">
        <f t="shared" si="494"/>
        <v>21.84006289297507</v>
      </c>
      <c r="CG500" s="272">
        <f t="shared" si="468"/>
        <v>21.740511467487302</v>
      </c>
      <c r="CH500" s="283">
        <f t="shared" si="495"/>
        <v>12.21871607798041</v>
      </c>
      <c r="CI500" s="272">
        <f t="shared" si="469"/>
        <v>106.230485765135</v>
      </c>
      <c r="CJ500" s="283">
        <f t="shared" si="496"/>
        <v>0.20023974820021392</v>
      </c>
      <c r="CK500" s="283">
        <f t="shared" si="497"/>
        <v>11.974572923049283</v>
      </c>
      <c r="CL500" s="283">
        <f t="shared" si="498"/>
        <v>2.4303550985137843</v>
      </c>
      <c r="CM500" s="283">
        <f t="shared" si="499"/>
        <v>17.771109505457883</v>
      </c>
      <c r="CN500" s="283">
        <f t="shared" si="500"/>
        <v>2.4303550985137843</v>
      </c>
      <c r="CO500" s="283">
        <f t="shared" si="470"/>
        <v>253.05473156323922</v>
      </c>
      <c r="CP500" s="268">
        <f t="shared" si="471"/>
        <v>468</v>
      </c>
      <c r="CQ500" s="283">
        <f t="shared" si="501"/>
        <v>72.105473156323924</v>
      </c>
      <c r="CR500" s="283">
        <f t="shared" si="502"/>
        <v>25.074766547130697</v>
      </c>
      <c r="CS500" s="283">
        <f t="shared" si="503"/>
        <v>2.2710561954774939</v>
      </c>
      <c r="CT500" s="283">
        <f t="shared" si="504"/>
        <v>282.44556893919656</v>
      </c>
      <c r="CU500" s="283">
        <f t="shared" si="472"/>
        <v>-29.390837375957346</v>
      </c>
      <c r="CV500" s="283">
        <f t="shared" si="505"/>
        <v>43.860916262404267</v>
      </c>
      <c r="CW500" s="283">
        <f t="shared" si="506"/>
        <v>12.176980557701006</v>
      </c>
      <c r="CX500" s="283">
        <f t="shared" si="507"/>
        <v>1.0090426609755954</v>
      </c>
      <c r="CZ500" s="283">
        <f t="shared" si="473"/>
        <v>15680</v>
      </c>
      <c r="DA500" s="283">
        <f t="shared" si="474"/>
        <v>1.122674445763471E+22</v>
      </c>
      <c r="DB500" s="283">
        <f t="shared" si="475"/>
        <v>1.2711730014649705E+22</v>
      </c>
      <c r="DC500" s="286">
        <f t="shared" si="508"/>
        <v>7.1599135571649933E+17</v>
      </c>
      <c r="DD500" s="286">
        <f t="shared" si="476"/>
        <v>8.1069706726082304E+17</v>
      </c>
      <c r="DE500" s="282">
        <f t="shared" si="509"/>
        <v>4.4103559560188801E-5</v>
      </c>
      <c r="DF500" s="282">
        <f t="shared" si="477"/>
        <v>4.5042795040273213E-5</v>
      </c>
      <c r="DG500" s="283">
        <f t="shared" si="510"/>
        <v>45.603639241770352</v>
      </c>
      <c r="DH500" s="283">
        <f t="shared" si="511"/>
        <v>6.3039490408149586E-5</v>
      </c>
      <c r="DL500" s="258">
        <v>24.476936340332031</v>
      </c>
      <c r="DM500" s="258">
        <v>15.665928840637207</v>
      </c>
      <c r="DN500" s="258">
        <v>9984</v>
      </c>
      <c r="DO500" s="258">
        <v>1.9292129911127249E+22</v>
      </c>
      <c r="DP500" s="258">
        <v>9.2289892372016886E+21</v>
      </c>
    </row>
    <row r="501" spans="3:120" x14ac:dyDescent="0.25">
      <c r="C501" s="50">
        <f t="shared" si="478"/>
        <v>469</v>
      </c>
      <c r="D501" s="51">
        <v>3.5858076619580803</v>
      </c>
      <c r="E501" s="260">
        <f t="shared" si="479"/>
        <v>11.091739817236711</v>
      </c>
      <c r="F501" s="265">
        <f t="shared" si="480"/>
        <v>10.619406561762524</v>
      </c>
      <c r="G501" s="265">
        <f t="shared" si="481"/>
        <v>2.0540016992513822E-2</v>
      </c>
      <c r="H501" s="50">
        <v>12.517768859863281</v>
      </c>
      <c r="I501" s="216">
        <v>109.05113983154297</v>
      </c>
      <c r="J501" s="50">
        <v>13632</v>
      </c>
      <c r="K501" s="46">
        <v>6</v>
      </c>
      <c r="L501" s="46">
        <v>9.8633939753596868E+21</v>
      </c>
      <c r="M501" s="46">
        <v>1.1211756249372913E+22</v>
      </c>
      <c r="N501" s="46">
        <v>213</v>
      </c>
      <c r="O501" s="46">
        <v>64</v>
      </c>
      <c r="P501" s="46">
        <v>0.21296465848745652</v>
      </c>
      <c r="Q501" s="46">
        <v>0.42391503387657936</v>
      </c>
      <c r="R501" s="46">
        <v>0.51029738176440509</v>
      </c>
      <c r="S501" s="51"/>
      <c r="T501" s="315">
        <f t="shared" si="482"/>
        <v>63.326153239085755</v>
      </c>
      <c r="U501" s="315">
        <f t="shared" si="512"/>
        <v>0.10575091283812554</v>
      </c>
      <c r="V501" s="350">
        <f t="shared" si="483"/>
        <v>2.6037345765778626E-6</v>
      </c>
      <c r="W501" s="350">
        <f t="shared" si="461"/>
        <v>5.1828422569026226E-6</v>
      </c>
      <c r="X501" s="350">
        <f t="shared" si="484"/>
        <v>5.8001109993863541E-6</v>
      </c>
      <c r="Y501" s="360">
        <f t="shared" si="485"/>
        <v>62.815855857321353</v>
      </c>
      <c r="Z501" s="350">
        <f t="shared" si="486"/>
        <v>2.6497910065115399E-6</v>
      </c>
      <c r="AA501" s="350">
        <f t="shared" si="487"/>
        <v>5.1594471823067567E-6</v>
      </c>
      <c r="AB501" s="350">
        <f t="shared" si="488"/>
        <v>2.6497910065115399E-6</v>
      </c>
      <c r="AC501" s="350">
        <f t="shared" si="489"/>
        <v>5.1594471823067567E-6</v>
      </c>
      <c r="AD501" s="354">
        <f t="shared" si="462"/>
        <v>62.81585585732136</v>
      </c>
      <c r="AE501" s="354" t="str">
        <f t="shared" si="514"/>
        <v/>
      </c>
      <c r="AF501" s="354" t="str">
        <f t="shared" si="514"/>
        <v/>
      </c>
      <c r="AG501" s="354">
        <f t="shared" si="514"/>
        <v>62.81585585732136</v>
      </c>
      <c r="AH501" s="354" t="str">
        <f t="shared" si="514"/>
        <v/>
      </c>
      <c r="AI501" s="348">
        <f t="shared" si="513"/>
        <v>0.14943607065959696</v>
      </c>
      <c r="AJ501" s="355">
        <f t="shared" si="490"/>
        <v>5.8001109993863541E-6</v>
      </c>
      <c r="AK501" s="359">
        <f t="shared" si="491"/>
        <v>466.03563438142805</v>
      </c>
      <c r="AL501" s="355">
        <f t="shared" si="492"/>
        <v>-0.29643656185719464</v>
      </c>
      <c r="AM501" s="335">
        <f t="shared" si="493"/>
        <v>-25.862912949544281</v>
      </c>
      <c r="AN501" s="351">
        <f t="shared" si="463"/>
        <v>-4.6471094060842493</v>
      </c>
      <c r="AQ501" s="266">
        <f t="shared" si="464"/>
        <v>21.950538561196961</v>
      </c>
      <c r="AR501" s="283">
        <f t="shared" si="465"/>
        <v>1.5160886582157502</v>
      </c>
      <c r="BL501" s="258">
        <v>1.1711269617080688</v>
      </c>
      <c r="BM501" s="260">
        <v>3.4301314353942871</v>
      </c>
      <c r="BN501">
        <v>0.50724375247955322</v>
      </c>
      <c r="BO501" s="258">
        <v>1.0924108028411865</v>
      </c>
      <c r="BP501" s="258">
        <v>133.22825622558594</v>
      </c>
      <c r="BQ501" s="260">
        <v>6.5421528816223145</v>
      </c>
      <c r="BR501" s="258">
        <v>10.448979377746582</v>
      </c>
      <c r="BT501" s="258">
        <v>19.09794807434082</v>
      </c>
      <c r="BU501" s="258">
        <v>48.218509674072266</v>
      </c>
      <c r="BV501" s="258">
        <v>2.8463568687438965</v>
      </c>
      <c r="BW501" s="258">
        <v>159.30418395996094</v>
      </c>
      <c r="BX501" s="258">
        <v>27.011154174804688</v>
      </c>
      <c r="BY501" s="258">
        <v>39.063095092773438</v>
      </c>
      <c r="BZ501" s="258">
        <v>3.5562067031860352</v>
      </c>
      <c r="CA501" s="258">
        <v>330.91732788085937</v>
      </c>
      <c r="CC501" s="283">
        <f t="shared" si="466"/>
        <v>12.517768859863281</v>
      </c>
      <c r="CD501" s="283">
        <f t="shared" si="467"/>
        <v>109.05113983154297</v>
      </c>
      <c r="CF501" s="283">
        <f t="shared" si="494"/>
        <v>21.950538561196961</v>
      </c>
      <c r="CG501" s="272">
        <f t="shared" si="468"/>
        <v>21.757224259947407</v>
      </c>
      <c r="CH501" s="283">
        <f t="shared" si="495"/>
        <v>12.242249125585678</v>
      </c>
      <c r="CI501" s="272">
        <f t="shared" si="469"/>
        <v>106.39729926495383</v>
      </c>
      <c r="CJ501" s="283">
        <f t="shared" si="496"/>
        <v>0.20055418423954419</v>
      </c>
      <c r="CK501" s="283">
        <f t="shared" si="497"/>
        <v>11.996869498783784</v>
      </c>
      <c r="CL501" s="283">
        <f t="shared" si="498"/>
        <v>2.4388082913699116</v>
      </c>
      <c r="CM501" s="283">
        <f t="shared" si="499"/>
        <v>17.793406081192384</v>
      </c>
      <c r="CN501" s="283">
        <f t="shared" si="500"/>
        <v>2.4388082913699116</v>
      </c>
      <c r="CO501" s="283">
        <f t="shared" si="470"/>
        <v>253.63628933860582</v>
      </c>
      <c r="CP501" s="268">
        <f t="shared" si="471"/>
        <v>469</v>
      </c>
      <c r="CQ501" s="283">
        <f t="shared" si="501"/>
        <v>72.263628933860588</v>
      </c>
      <c r="CR501" s="283">
        <f t="shared" si="502"/>
        <v>25.08601201127609</v>
      </c>
      <c r="CS501" s="283">
        <f t="shared" si="503"/>
        <v>2.2666905864285232</v>
      </c>
      <c r="CT501" s="283">
        <f t="shared" si="504"/>
        <v>283.13197823590184</v>
      </c>
      <c r="CU501" s="283">
        <f t="shared" si="472"/>
        <v>-29.495688897295963</v>
      </c>
      <c r="CV501" s="283">
        <f t="shared" si="505"/>
        <v>43.950431110270401</v>
      </c>
      <c r="CW501" s="283">
        <f t="shared" si="506"/>
        <v>12.20026246449382</v>
      </c>
      <c r="CX501" s="283">
        <f t="shared" si="507"/>
        <v>1.0130446438170726</v>
      </c>
      <c r="CZ501" s="283">
        <f t="shared" si="473"/>
        <v>13632</v>
      </c>
      <c r="DA501" s="283">
        <f t="shared" si="474"/>
        <v>9.8633939753596868E+21</v>
      </c>
      <c r="DB501" s="283">
        <f t="shared" si="475"/>
        <v>1.1211756249372913E+22</v>
      </c>
      <c r="DC501" s="286">
        <f t="shared" si="508"/>
        <v>7.2354709326288781E+17</v>
      </c>
      <c r="DD501" s="286">
        <f t="shared" si="476"/>
        <v>8.224586450537641E+17</v>
      </c>
      <c r="DE501" s="282">
        <f t="shared" si="509"/>
        <v>4.4507744687280569E-5</v>
      </c>
      <c r="DF501" s="282">
        <f t="shared" si="477"/>
        <v>4.5671966552101584E-5</v>
      </c>
      <c r="DG501" s="283">
        <f t="shared" si="510"/>
        <v>45.739648562280344</v>
      </c>
      <c r="DH501" s="283">
        <f t="shared" si="511"/>
        <v>6.3771999073923021E-5</v>
      </c>
      <c r="DL501" s="258">
        <v>24.470100402832031</v>
      </c>
      <c r="DM501" s="258">
        <v>15.665928840637207</v>
      </c>
      <c r="DN501" s="258">
        <v>9984</v>
      </c>
      <c r="DO501" s="258">
        <v>1.9287518154739004E+22</v>
      </c>
      <c r="DP501" s="258">
        <v>9.2261068894590353E+21</v>
      </c>
    </row>
    <row r="502" spans="3:120" x14ac:dyDescent="0.25">
      <c r="C502" s="50">
        <f t="shared" si="478"/>
        <v>470</v>
      </c>
      <c r="D502" s="51">
        <v>1.3884347056656365</v>
      </c>
      <c r="E502" s="260">
        <f t="shared" si="479"/>
        <v>2.8505092173988587</v>
      </c>
      <c r="F502" s="265">
        <f t="shared" si="480"/>
        <v>10.640259033399914</v>
      </c>
      <c r="G502" s="265">
        <f t="shared" si="481"/>
        <v>2.1165078719432052E-2</v>
      </c>
      <c r="H502" s="50">
        <v>12.442084312438965</v>
      </c>
      <c r="I502" s="216">
        <v>109.15287017822266</v>
      </c>
      <c r="J502" s="50">
        <v>13056</v>
      </c>
      <c r="K502" s="46">
        <v>6</v>
      </c>
      <c r="L502" s="46">
        <v>9.3863654239505608E+21</v>
      </c>
      <c r="M502" s="46">
        <v>1.0676216038787924E+22</v>
      </c>
      <c r="N502" s="46">
        <v>204</v>
      </c>
      <c r="O502" s="46">
        <v>64</v>
      </c>
      <c r="P502" s="46">
        <v>0.2025880485869499</v>
      </c>
      <c r="Q502" s="46">
        <v>0.40322285295733384</v>
      </c>
      <c r="R502" s="46">
        <v>0.48556744917872996</v>
      </c>
      <c r="S502" s="51"/>
      <c r="T502" s="315">
        <f t="shared" si="482"/>
        <v>63.324038251611682</v>
      </c>
      <c r="U502" s="315">
        <f t="shared" si="512"/>
        <v>-2.1149874740729047E-3</v>
      </c>
      <c r="V502" s="350">
        <f t="shared" si="483"/>
        <v>2.5861423686038333E-6</v>
      </c>
      <c r="W502" s="350">
        <f t="shared" si="461"/>
        <v>5.1473505534790367E-6</v>
      </c>
      <c r="X502" s="350">
        <f t="shared" si="484"/>
        <v>5.7604991164905836E-6</v>
      </c>
      <c r="Y502" s="360">
        <f t="shared" si="485"/>
        <v>62.838470802432951</v>
      </c>
      <c r="Z502" s="350">
        <f t="shared" si="486"/>
        <v>2.629671489661109E-6</v>
      </c>
      <c r="AA502" s="350">
        <f t="shared" si="487"/>
        <v>5.1252490600508696E-6</v>
      </c>
      <c r="AB502" s="350">
        <f t="shared" si="488"/>
        <v>2.629671489661109E-6</v>
      </c>
      <c r="AC502" s="350">
        <f t="shared" si="489"/>
        <v>5.1252490600508696E-6</v>
      </c>
      <c r="AD502" s="354">
        <f t="shared" si="462"/>
        <v>62.838470802432944</v>
      </c>
      <c r="AE502" s="354" t="str">
        <f t="shared" si="514"/>
        <v/>
      </c>
      <c r="AF502" s="354" t="str">
        <f t="shared" si="514"/>
        <v/>
      </c>
      <c r="AG502" s="354">
        <f t="shared" si="514"/>
        <v>62.838470802432944</v>
      </c>
      <c r="AH502" s="354" t="str">
        <f t="shared" si="514"/>
        <v/>
      </c>
      <c r="AI502" s="348">
        <f t="shared" si="513"/>
        <v>2.2614945111584461E-2</v>
      </c>
      <c r="AJ502" s="355">
        <f t="shared" si="490"/>
        <v>5.7604991164905836E-6</v>
      </c>
      <c r="AK502" s="359">
        <f t="shared" si="491"/>
        <v>466.80380502669846</v>
      </c>
      <c r="AL502" s="355">
        <f t="shared" si="492"/>
        <v>-0.31961949733015443</v>
      </c>
      <c r="AM502" s="335">
        <f t="shared" si="493"/>
        <v>-25.922436761221086</v>
      </c>
      <c r="AN502" s="351">
        <f t="shared" si="463"/>
        <v>-4.7066332177610528</v>
      </c>
      <c r="AQ502" s="266">
        <f t="shared" si="464"/>
        <v>21.897862799324358</v>
      </c>
      <c r="AR502" s="283">
        <f t="shared" si="465"/>
        <v>1.2802979367088767</v>
      </c>
      <c r="BL502" s="258">
        <v>1.2404488325119019</v>
      </c>
      <c r="BM502" s="260">
        <v>2.8760092258453369</v>
      </c>
      <c r="BN502">
        <v>1.3176224231719971</v>
      </c>
      <c r="BO502" s="258">
        <v>1.2569618225097656</v>
      </c>
      <c r="BP502" s="258">
        <v>129.80354309082031</v>
      </c>
      <c r="BQ502" s="260">
        <v>20.538764953613281</v>
      </c>
      <c r="BR502" s="258">
        <v>9.3701238632202148</v>
      </c>
      <c r="BT502" s="258">
        <v>19.060836791992188</v>
      </c>
      <c r="BU502" s="258">
        <v>49.642684936523438</v>
      </c>
      <c r="BV502" s="258">
        <v>2.920454740524292</v>
      </c>
      <c r="BW502" s="258">
        <v>156.65928649902344</v>
      </c>
      <c r="BX502" s="258">
        <v>26.944747924804687</v>
      </c>
      <c r="BY502" s="258">
        <v>38.65618896484375</v>
      </c>
      <c r="BZ502" s="258">
        <v>3.5064010620117187</v>
      </c>
      <c r="CA502" s="258">
        <v>331.12078857421875</v>
      </c>
      <c r="CC502" s="283">
        <f t="shared" si="466"/>
        <v>12.442084312438965</v>
      </c>
      <c r="CD502" s="283">
        <f t="shared" si="467"/>
        <v>109.15287017822266</v>
      </c>
      <c r="CF502" s="283">
        <f t="shared" si="494"/>
        <v>21.897862799324358</v>
      </c>
      <c r="CG502" s="272">
        <f t="shared" si="468"/>
        <v>21.774719608963885</v>
      </c>
      <c r="CH502" s="283">
        <f t="shared" si="495"/>
        <v>12.266932638845217</v>
      </c>
      <c r="CI502" s="272">
        <f t="shared" si="469"/>
        <v>106.56366274023037</v>
      </c>
      <c r="CJ502" s="283">
        <f t="shared" si="496"/>
        <v>0.20086777200259687</v>
      </c>
      <c r="CK502" s="283">
        <f t="shared" si="497"/>
        <v>12.020291350321541</v>
      </c>
      <c r="CL502" s="283">
        <f t="shared" si="498"/>
        <v>2.4474950907716293</v>
      </c>
      <c r="CM502" s="283">
        <f t="shared" si="499"/>
        <v>17.816827932730142</v>
      </c>
      <c r="CN502" s="283">
        <f t="shared" si="500"/>
        <v>2.4474950907716293</v>
      </c>
      <c r="CO502" s="283">
        <f t="shared" si="470"/>
        <v>254.23685669764211</v>
      </c>
      <c r="CP502" s="268">
        <f t="shared" si="471"/>
        <v>470</v>
      </c>
      <c r="CQ502" s="283">
        <f t="shared" si="501"/>
        <v>72.423685669764211</v>
      </c>
      <c r="CR502" s="283">
        <f t="shared" si="502"/>
        <v>25.097797499571524</v>
      </c>
      <c r="CS502" s="283">
        <f t="shared" si="503"/>
        <v>2.2621295532189492</v>
      </c>
      <c r="CT502" s="283">
        <f t="shared" si="504"/>
        <v>283.82564720431623</v>
      </c>
      <c r="CU502" s="283">
        <f t="shared" si="472"/>
        <v>-29.588790506674115</v>
      </c>
      <c r="CV502" s="283">
        <f t="shared" si="505"/>
        <v>44.041120949332587</v>
      </c>
      <c r="CW502" s="283">
        <f t="shared" si="506"/>
        <v>12.224687617837434</v>
      </c>
      <c r="CX502" s="283">
        <f t="shared" si="507"/>
        <v>1.0171769817776146</v>
      </c>
      <c r="CZ502" s="283">
        <f t="shared" si="473"/>
        <v>13056</v>
      </c>
      <c r="DA502" s="283">
        <f t="shared" si="474"/>
        <v>9.3863654239505608E+21</v>
      </c>
      <c r="DB502" s="283">
        <f t="shared" si="475"/>
        <v>1.0676216038787924E+22</v>
      </c>
      <c r="DC502" s="286">
        <f t="shared" si="508"/>
        <v>7.1893117524131136E+17</v>
      </c>
      <c r="DD502" s="286">
        <f t="shared" si="476"/>
        <v>8.1772488042186918E+17</v>
      </c>
      <c r="DE502" s="282">
        <f t="shared" si="509"/>
        <v>4.4260821683306214E-5</v>
      </c>
      <c r="DF502" s="282">
        <f t="shared" si="477"/>
        <v>4.541873948490686E-5</v>
      </c>
      <c r="DG502" s="283">
        <f t="shared" si="510"/>
        <v>45.739746222840061</v>
      </c>
      <c r="DH502" s="283">
        <f t="shared" si="511"/>
        <v>6.3418311491865391E-5</v>
      </c>
      <c r="DL502" s="258">
        <v>24.454475402832031</v>
      </c>
      <c r="DM502" s="258">
        <v>15.767656326293945</v>
      </c>
      <c r="DN502" s="258">
        <v>9984</v>
      </c>
      <c r="DO502" s="258">
        <v>1.9263306433700716E+22</v>
      </c>
      <c r="DP502" s="258">
        <v>9.2082363334545847E+21</v>
      </c>
    </row>
    <row r="503" spans="3:120" x14ac:dyDescent="0.25">
      <c r="C503" s="50">
        <f t="shared" si="478"/>
        <v>471</v>
      </c>
      <c r="D503" s="51">
        <v>3.3318400020138137</v>
      </c>
      <c r="E503" s="260">
        <f t="shared" si="479"/>
        <v>10.453682760391963</v>
      </c>
      <c r="F503" s="265">
        <f t="shared" si="480"/>
        <v>10.661736993083172</v>
      </c>
      <c r="G503" s="265">
        <f t="shared" si="481"/>
        <v>2.1790961985870362E-2</v>
      </c>
      <c r="H503" s="50">
        <v>12.466986656188965</v>
      </c>
      <c r="I503" s="216">
        <v>113.52712249755859</v>
      </c>
      <c r="J503" s="50">
        <v>13248</v>
      </c>
      <c r="K503" s="46">
        <v>6</v>
      </c>
      <c r="L503" s="46">
        <v>9.4541005959029137E+21</v>
      </c>
      <c r="M503" s="46">
        <v>1.0933321457432602E+22</v>
      </c>
      <c r="N503" s="46">
        <v>207</v>
      </c>
      <c r="O503" s="46">
        <v>64</v>
      </c>
      <c r="P503" s="46">
        <v>0.2025880485869499</v>
      </c>
      <c r="Q503" s="46">
        <v>0.41176829640480989</v>
      </c>
      <c r="R503" s="46">
        <v>0.4944177591600557</v>
      </c>
      <c r="S503" s="51"/>
      <c r="T503" s="315">
        <f t="shared" si="482"/>
        <v>63.803032759567643</v>
      </c>
      <c r="U503" s="315">
        <f t="shared" si="512"/>
        <v>0.4789945079559601</v>
      </c>
      <c r="V503" s="350">
        <f t="shared" si="483"/>
        <v>2.5486620444211696E-6</v>
      </c>
      <c r="W503" s="350">
        <f t="shared" si="461"/>
        <v>5.1802573521136511E-6</v>
      </c>
      <c r="X503" s="350">
        <f t="shared" si="484"/>
        <v>5.773278483738735E-6</v>
      </c>
      <c r="Y503" s="360">
        <f t="shared" si="485"/>
        <v>63.308615000407585</v>
      </c>
      <c r="Z503" s="350">
        <f t="shared" si="486"/>
        <v>2.5932681680561116E-6</v>
      </c>
      <c r="AA503" s="350">
        <f t="shared" si="487"/>
        <v>5.1580717966452862E-6</v>
      </c>
      <c r="AB503" s="350">
        <f t="shared" si="488"/>
        <v>2.5932681680561116E-6</v>
      </c>
      <c r="AC503" s="350">
        <f t="shared" si="489"/>
        <v>5.1580717966452862E-6</v>
      </c>
      <c r="AD503" s="354">
        <f t="shared" si="462"/>
        <v>63.308615000407585</v>
      </c>
      <c r="AE503" s="354" t="str">
        <f t="shared" si="514"/>
        <v/>
      </c>
      <c r="AF503" s="354" t="str">
        <f t="shared" si="514"/>
        <v/>
      </c>
      <c r="AG503" s="354">
        <f t="shared" si="514"/>
        <v>63.308615000407585</v>
      </c>
      <c r="AH503" s="354" t="str">
        <f t="shared" si="514"/>
        <v/>
      </c>
      <c r="AI503" s="348">
        <f t="shared" si="513"/>
        <v>0.47014419797464058</v>
      </c>
      <c r="AJ503" s="355">
        <f t="shared" si="490"/>
        <v>5.773278483738735E-6</v>
      </c>
      <c r="AK503" s="359">
        <f t="shared" si="491"/>
        <v>482.77337604031368</v>
      </c>
      <c r="AL503" s="355">
        <f t="shared" si="492"/>
        <v>1.1773376040313679</v>
      </c>
      <c r="AM503" s="335">
        <f t="shared" si="493"/>
        <v>-25.903188909765582</v>
      </c>
      <c r="AN503" s="351">
        <f t="shared" si="463"/>
        <v>-4.6873853663055511</v>
      </c>
      <c r="AQ503" s="266">
        <f t="shared" si="464"/>
        <v>21.915229892771954</v>
      </c>
      <c r="AR503" s="283">
        <f t="shared" si="465"/>
        <v>5.3170291878582248</v>
      </c>
      <c r="BL503" s="258">
        <v>0.79978299140930176</v>
      </c>
      <c r="BM503" s="260">
        <v>12.902114868164063</v>
      </c>
      <c r="BN503">
        <v>0.85834872722625732</v>
      </c>
      <c r="BO503" s="258">
        <v>1.1381328105926514</v>
      </c>
      <c r="BP503" s="258">
        <v>126.20335388183594</v>
      </c>
      <c r="BQ503" s="260">
        <v>12.042482376098633</v>
      </c>
      <c r="BR503" s="258">
        <v>9.0876607894897461</v>
      </c>
      <c r="BT503" s="258">
        <v>18.982711791992188</v>
      </c>
      <c r="BU503" s="258">
        <v>48.015056610107422</v>
      </c>
      <c r="BV503" s="258">
        <v>2.8712596893310547</v>
      </c>
      <c r="BW503" s="258">
        <v>160.42318725585937</v>
      </c>
      <c r="BX503" s="258">
        <v>26.899824142456055</v>
      </c>
      <c r="BY503" s="258">
        <v>38.757915496826172</v>
      </c>
      <c r="BZ503" s="258">
        <v>3.4944381713867187</v>
      </c>
      <c r="CA503" s="258">
        <v>332.64666748046875</v>
      </c>
      <c r="CC503" s="283">
        <f t="shared" si="466"/>
        <v>12.466986656188965</v>
      </c>
      <c r="CD503" s="283">
        <f t="shared" si="467"/>
        <v>113.52712249755859</v>
      </c>
      <c r="CF503" s="283">
        <f t="shared" si="494"/>
        <v>21.915229892771954</v>
      </c>
      <c r="CG503" s="272">
        <f t="shared" si="468"/>
        <v>21.79299988409069</v>
      </c>
      <c r="CH503" s="283">
        <f t="shared" si="495"/>
        <v>12.292776743337312</v>
      </c>
      <c r="CI503" s="272">
        <f t="shared" si="469"/>
        <v>106.72957952822233</v>
      </c>
      <c r="CJ503" s="283">
        <f t="shared" si="496"/>
        <v>0.20118051777995452</v>
      </c>
      <c r="CK503" s="283">
        <f t="shared" si="497"/>
        <v>12.044848182839246</v>
      </c>
      <c r="CL503" s="283">
        <f t="shared" si="498"/>
        <v>2.4564185950055015</v>
      </c>
      <c r="CM503" s="283">
        <f t="shared" si="499"/>
        <v>17.841384765247845</v>
      </c>
      <c r="CN503" s="283">
        <f t="shared" si="500"/>
        <v>2.4564185950055015</v>
      </c>
      <c r="CO503" s="283">
        <f t="shared" si="470"/>
        <v>254.85656463845953</v>
      </c>
      <c r="CP503" s="268">
        <f t="shared" si="471"/>
        <v>471</v>
      </c>
      <c r="CQ503" s="283">
        <f t="shared" si="501"/>
        <v>72.58565646384595</v>
      </c>
      <c r="CR503" s="283">
        <f t="shared" si="502"/>
        <v>25.110125668511817</v>
      </c>
      <c r="CS503" s="283">
        <f t="shared" si="503"/>
        <v>2.2573736942483769</v>
      </c>
      <c r="CT503" s="283">
        <f t="shared" si="504"/>
        <v>284.52659698639093</v>
      </c>
      <c r="CU503" s="283">
        <f t="shared" si="472"/>
        <v>-29.670032347931453</v>
      </c>
      <c r="CV503" s="283">
        <f t="shared" si="505"/>
        <v>44.132996765206855</v>
      </c>
      <c r="CW503" s="283">
        <f t="shared" si="506"/>
        <v>12.250266008659702</v>
      </c>
      <c r="CX503" s="283">
        <f t="shared" si="507"/>
        <v>1.0214415199174942</v>
      </c>
      <c r="CZ503" s="283">
        <f t="shared" si="473"/>
        <v>13248</v>
      </c>
      <c r="DA503" s="283">
        <f t="shared" si="474"/>
        <v>9.4541005959029137E+21</v>
      </c>
      <c r="DB503" s="283">
        <f t="shared" si="475"/>
        <v>1.0933321457432602E+22</v>
      </c>
      <c r="DC503" s="286">
        <f t="shared" si="508"/>
        <v>7.136247430482272E+17</v>
      </c>
      <c r="DD503" s="286">
        <f t="shared" si="476"/>
        <v>8.2528090711296819E+17</v>
      </c>
      <c r="DE503" s="282">
        <f t="shared" si="509"/>
        <v>4.3976960451070753E-5</v>
      </c>
      <c r="DF503" s="282">
        <f t="shared" si="477"/>
        <v>4.5822940079448479E-5</v>
      </c>
      <c r="DG503" s="283">
        <f t="shared" si="510"/>
        <v>46.177639917661047</v>
      </c>
      <c r="DH503" s="283">
        <f t="shared" si="511"/>
        <v>6.351153350407914E-5</v>
      </c>
      <c r="DL503" s="258">
        <v>24.423223495483398</v>
      </c>
      <c r="DM503" s="258">
        <v>16.072835922241211</v>
      </c>
      <c r="DN503" s="258">
        <v>9984</v>
      </c>
      <c r="DO503" s="258">
        <v>1.9241400590856551E+22</v>
      </c>
      <c r="DP503" s="258">
        <v>9.2168833766825447E+21</v>
      </c>
    </row>
    <row r="504" spans="3:120" x14ac:dyDescent="0.25">
      <c r="C504" s="50">
        <f t="shared" si="478"/>
        <v>472</v>
      </c>
      <c r="D504" s="51">
        <v>0.73863380010229174</v>
      </c>
      <c r="E504" s="260">
        <f t="shared" si="479"/>
        <v>-2.6314164557141857</v>
      </c>
      <c r="F504" s="265">
        <f t="shared" si="480"/>
        <v>10.683841168527463</v>
      </c>
      <c r="G504" s="265">
        <f t="shared" si="481"/>
        <v>2.2417478613603527E-2</v>
      </c>
      <c r="H504" s="50">
        <v>12.388372421264648</v>
      </c>
      <c r="I504" s="216">
        <v>106.60970306396484</v>
      </c>
      <c r="J504" s="50">
        <v>12608</v>
      </c>
      <c r="K504" s="46">
        <v>6</v>
      </c>
      <c r="L504" s="46">
        <v>9.0730542243241441E+21</v>
      </c>
      <c r="M504" s="46">
        <v>1.0223687443191351E+22</v>
      </c>
      <c r="N504" s="46">
        <v>197</v>
      </c>
      <c r="O504" s="46">
        <v>64</v>
      </c>
      <c r="P504" s="46">
        <v>0.19654519929194897</v>
      </c>
      <c r="Q504" s="46">
        <v>0.38662027711652325</v>
      </c>
      <c r="R504" s="46">
        <v>0.46255617375784086</v>
      </c>
      <c r="S504" s="51"/>
      <c r="T504" s="315">
        <f t="shared" si="482"/>
        <v>63.052694132637981</v>
      </c>
      <c r="U504" s="315">
        <f t="shared" si="512"/>
        <v>-0.75033862692966125</v>
      </c>
      <c r="V504" s="350">
        <f t="shared" si="483"/>
        <v>2.5981546014692913E-6</v>
      </c>
      <c r="W504" s="350">
        <f t="shared" si="461"/>
        <v>5.1107798899709603E-6</v>
      </c>
      <c r="X504" s="350">
        <f t="shared" si="484"/>
        <v>5.7332781562442646E-6</v>
      </c>
      <c r="Y504" s="360">
        <f t="shared" si="485"/>
        <v>62.590137958880142</v>
      </c>
      <c r="Z504" s="350">
        <f t="shared" si="486"/>
        <v>2.6393294671518918E-6</v>
      </c>
      <c r="AA504" s="350">
        <f t="shared" si="487"/>
        <v>5.0896383349597001E-6</v>
      </c>
      <c r="AB504" s="350">
        <f t="shared" si="488"/>
        <v>2.6393294671518918E-6</v>
      </c>
      <c r="AC504" s="350">
        <f t="shared" si="489"/>
        <v>5.0896383349597001E-6</v>
      </c>
      <c r="AD504" s="354">
        <f t="shared" si="462"/>
        <v>62.590137958880149</v>
      </c>
      <c r="AE504" s="354" t="str">
        <f t="shared" si="514"/>
        <v/>
      </c>
      <c r="AF504" s="354" t="str">
        <f t="shared" si="514"/>
        <v/>
      </c>
      <c r="AG504" s="354">
        <f t="shared" si="514"/>
        <v>62.590137958880149</v>
      </c>
      <c r="AH504" s="354" t="str">
        <f t="shared" si="514"/>
        <v/>
      </c>
      <c r="AI504" s="348">
        <f t="shared" si="513"/>
        <v>-0.71847704152743574</v>
      </c>
      <c r="AJ504" s="355">
        <f t="shared" si="490"/>
        <v>5.7332781562442646E-6</v>
      </c>
      <c r="AK504" s="359">
        <f t="shared" si="491"/>
        <v>458.36858664643637</v>
      </c>
      <c r="AL504" s="355">
        <f t="shared" si="492"/>
        <v>-1.3631413353563631</v>
      </c>
      <c r="AM504" s="335">
        <f t="shared" si="493"/>
        <v>-25.963578797122651</v>
      </c>
      <c r="AN504" s="351">
        <f t="shared" si="463"/>
        <v>-4.7477752536626152</v>
      </c>
      <c r="AQ504" s="266">
        <f t="shared" si="464"/>
        <v>21.860285054245551</v>
      </c>
      <c r="AR504" s="283">
        <f t="shared" si="465"/>
        <v>-1.9379113139220863</v>
      </c>
      <c r="BL504" s="258">
        <v>0.99503797292709351</v>
      </c>
      <c r="BM504" s="260">
        <v>12.528780937194824</v>
      </c>
      <c r="BN504">
        <v>1.2707267999649048</v>
      </c>
      <c r="BO504" s="258">
        <v>1.2974748611450195</v>
      </c>
      <c r="BP504" s="258">
        <v>118.29195404052734</v>
      </c>
      <c r="BQ504" s="260">
        <v>27.281463623046875</v>
      </c>
      <c r="BR504" s="258">
        <v>10.839227676391602</v>
      </c>
      <c r="BT504" s="258">
        <v>18.933881759643555</v>
      </c>
      <c r="BU504" s="258">
        <v>48.320236206054688</v>
      </c>
      <c r="BV504" s="258">
        <v>2.8779735565185547</v>
      </c>
      <c r="BW504" s="258">
        <v>159.10073852539062</v>
      </c>
      <c r="BX504" s="258">
        <v>26.848066329956055</v>
      </c>
      <c r="BY504" s="258">
        <v>39.063095092773438</v>
      </c>
      <c r="BZ504" s="258">
        <v>3.5083544254302979</v>
      </c>
      <c r="CA504" s="258">
        <v>333.76568603515625</v>
      </c>
      <c r="CC504" s="283">
        <f t="shared" si="466"/>
        <v>12.388372421264648</v>
      </c>
      <c r="CD504" s="283">
        <f t="shared" si="467"/>
        <v>106.60970306396484</v>
      </c>
      <c r="CF504" s="283">
        <f t="shared" si="494"/>
        <v>21.860285054245551</v>
      </c>
      <c r="CG504" s="272">
        <f t="shared" si="468"/>
        <v>21.812067254192421</v>
      </c>
      <c r="CH504" s="283">
        <f t="shared" si="495"/>
        <v>12.319791636546219</v>
      </c>
      <c r="CI504" s="272">
        <f t="shared" si="469"/>
        <v>106.8950529040566</v>
      </c>
      <c r="CJ504" s="283">
        <f t="shared" si="496"/>
        <v>0.20149242774508588</v>
      </c>
      <c r="CK504" s="283">
        <f t="shared" si="497"/>
        <v>12.070549770054205</v>
      </c>
      <c r="CL504" s="283">
        <f t="shared" si="498"/>
        <v>2.4655819224999411</v>
      </c>
      <c r="CM504" s="283">
        <f t="shared" si="499"/>
        <v>17.867086352462806</v>
      </c>
      <c r="CN504" s="283">
        <f t="shared" si="500"/>
        <v>2.4655819224999411</v>
      </c>
      <c r="CO504" s="283">
        <f t="shared" si="470"/>
        <v>255.49553557536331</v>
      </c>
      <c r="CP504" s="268">
        <f t="shared" si="471"/>
        <v>472</v>
      </c>
      <c r="CQ504" s="283">
        <f t="shared" si="501"/>
        <v>72.749553557536331</v>
      </c>
      <c r="CR504" s="283">
        <f t="shared" si="502"/>
        <v>25.122999087241624</v>
      </c>
      <c r="CS504" s="283">
        <f t="shared" si="503"/>
        <v>2.252423715297287</v>
      </c>
      <c r="CT504" s="283">
        <f t="shared" si="504"/>
        <v>285.23484426173627</v>
      </c>
      <c r="CU504" s="283">
        <f t="shared" si="472"/>
        <v>-29.739308686372965</v>
      </c>
      <c r="CV504" s="283">
        <f t="shared" si="505"/>
        <v>44.226069131362706</v>
      </c>
      <c r="CW504" s="283">
        <f t="shared" si="506"/>
        <v>12.277007697620613</v>
      </c>
      <c r="CX504" s="283">
        <f t="shared" si="507"/>
        <v>1.0258401242290898</v>
      </c>
      <c r="CZ504" s="283">
        <f t="shared" si="473"/>
        <v>12608</v>
      </c>
      <c r="DA504" s="283">
        <f t="shared" si="474"/>
        <v>9.0730542243241441E+21</v>
      </c>
      <c r="DB504" s="283">
        <f t="shared" si="475"/>
        <v>1.0223687443191351E+22</v>
      </c>
      <c r="DC504" s="286">
        <f t="shared" si="508"/>
        <v>7.1962676271606477E+17</v>
      </c>
      <c r="DD504" s="286">
        <f t="shared" si="476"/>
        <v>8.1088891522774042E+17</v>
      </c>
      <c r="DE504" s="282">
        <f t="shared" si="509"/>
        <v>4.4298031301845842E-5</v>
      </c>
      <c r="DF504" s="282">
        <f t="shared" si="477"/>
        <v>4.5053057717399664E-5</v>
      </c>
      <c r="DG504" s="283">
        <f t="shared" si="510"/>
        <v>45.48414404239093</v>
      </c>
      <c r="DH504" s="283">
        <f t="shared" si="511"/>
        <v>6.3183016601826313E-5</v>
      </c>
      <c r="DL504" s="258">
        <v>24.381231307983398</v>
      </c>
      <c r="DM504" s="258">
        <v>16.378017425537109</v>
      </c>
      <c r="DN504" s="258">
        <v>9984</v>
      </c>
      <c r="DO504" s="258">
        <v>1.9202200661556466E+22</v>
      </c>
      <c r="DP504" s="258">
        <v>9.2209186635222593E+21</v>
      </c>
    </row>
    <row r="505" spans="3:120" x14ac:dyDescent="0.25">
      <c r="C505" s="50">
        <f t="shared" si="478"/>
        <v>473</v>
      </c>
      <c r="D505" s="51">
        <v>3.3345651908283394</v>
      </c>
      <c r="E505" s="260">
        <f t="shared" si="479"/>
        <v>10.460784246101182</v>
      </c>
      <c r="F505" s="265">
        <f t="shared" si="480"/>
        <v>10.706572097676958</v>
      </c>
      <c r="G505" s="265">
        <f t="shared" si="481"/>
        <v>2.3044437234144378E-2</v>
      </c>
      <c r="H505" s="50">
        <v>12.473823547363281</v>
      </c>
      <c r="I505" s="216">
        <v>107.11833190917969</v>
      </c>
      <c r="J505" s="50">
        <v>14080</v>
      </c>
      <c r="K505" s="46">
        <v>6</v>
      </c>
      <c r="L505" s="46">
        <v>1.0038064248564478E+22</v>
      </c>
      <c r="M505" s="46">
        <v>1.1332238385015821E+22</v>
      </c>
      <c r="N505" s="46">
        <v>220</v>
      </c>
      <c r="O505" s="46">
        <v>64</v>
      </c>
      <c r="P505" s="46">
        <v>0.21766465238356833</v>
      </c>
      <c r="Q505" s="46">
        <v>0.42879814441799424</v>
      </c>
      <c r="R505" s="46">
        <v>0.52575489036567602</v>
      </c>
      <c r="S505" s="51"/>
      <c r="T505" s="315">
        <f t="shared" si="482"/>
        <v>63.086937184903213</v>
      </c>
      <c r="U505" s="315">
        <f t="shared" si="512"/>
        <v>3.4243052265232166E-2</v>
      </c>
      <c r="V505" s="350">
        <f t="shared" si="483"/>
        <v>2.5765228738585264E-6</v>
      </c>
      <c r="W505" s="350">
        <f t="shared" si="461"/>
        <v>5.0757356110084543E-6</v>
      </c>
      <c r="X505" s="350">
        <f t="shared" si="484"/>
        <v>5.6922370042344133E-6</v>
      </c>
      <c r="Y505" s="360">
        <f t="shared" si="485"/>
        <v>62.561182294537538</v>
      </c>
      <c r="Z505" s="350">
        <f t="shared" si="486"/>
        <v>2.622989478162108E-6</v>
      </c>
      <c r="AA505" s="350">
        <f t="shared" si="487"/>
        <v>5.051879680854092E-6</v>
      </c>
      <c r="AB505" s="350">
        <f t="shared" si="488"/>
        <v>2.622989478162108E-6</v>
      </c>
      <c r="AC505" s="350">
        <f t="shared" si="489"/>
        <v>5.051879680854092E-6</v>
      </c>
      <c r="AD505" s="354">
        <f t="shared" si="462"/>
        <v>62.561182294537538</v>
      </c>
      <c r="AE505" s="354" t="str">
        <f t="shared" si="514"/>
        <v/>
      </c>
      <c r="AF505" s="354" t="str">
        <f t="shared" si="514"/>
        <v/>
      </c>
      <c r="AG505" s="354">
        <f t="shared" si="514"/>
        <v>62.561182294537538</v>
      </c>
      <c r="AH505" s="354" t="str">
        <f t="shared" si="514"/>
        <v/>
      </c>
      <c r="AI505" s="348">
        <f t="shared" si="513"/>
        <v>-2.8955664342610987E-2</v>
      </c>
      <c r="AJ505" s="355">
        <f t="shared" si="490"/>
        <v>5.6922370042344133E-6</v>
      </c>
      <c r="AK505" s="359">
        <f t="shared" si="491"/>
        <v>457.38503832241645</v>
      </c>
      <c r="AL505" s="355">
        <f t="shared" si="492"/>
        <v>-1.5614961677583552</v>
      </c>
      <c r="AM505" s="335">
        <f t="shared" si="493"/>
        <v>-26.02597956333512</v>
      </c>
      <c r="AN505" s="351">
        <f t="shared" si="463"/>
        <v>-4.8101760198750858</v>
      </c>
      <c r="AQ505" s="266">
        <f t="shared" si="464"/>
        <v>21.919991926018696</v>
      </c>
      <c r="AR505" s="283">
        <f t="shared" si="465"/>
        <v>-1.766803536893832</v>
      </c>
      <c r="BL505" s="258">
        <v>0.85249501466751099</v>
      </c>
      <c r="BM505" s="260">
        <v>1.9583572149276733</v>
      </c>
      <c r="BN505">
        <v>1.6241805553436279</v>
      </c>
      <c r="BO505" s="258">
        <v>1.285815954208374</v>
      </c>
      <c r="BP505" s="258">
        <v>8.236454963684082</v>
      </c>
      <c r="BQ505" s="260">
        <v>25.497995376586914</v>
      </c>
      <c r="BR505" s="258">
        <v>11.82365894317627</v>
      </c>
      <c r="BT505" s="258">
        <v>18.912397384643555</v>
      </c>
      <c r="BU505" s="258">
        <v>48.523689270019531</v>
      </c>
      <c r="BV505" s="258">
        <v>2.9000687599182129</v>
      </c>
      <c r="BW505" s="258">
        <v>161.84736633300781</v>
      </c>
      <c r="BX505" s="258">
        <v>26.801189422607422</v>
      </c>
      <c r="BY505" s="258">
        <v>38.65618896484375</v>
      </c>
      <c r="BZ505" s="258">
        <v>3.526665210723877</v>
      </c>
      <c r="CA505" s="258">
        <v>332.03631591796875</v>
      </c>
      <c r="CC505" s="283">
        <f t="shared" si="466"/>
        <v>12.473823547363281</v>
      </c>
      <c r="CD505" s="283">
        <f t="shared" si="467"/>
        <v>107.11833190917969</v>
      </c>
      <c r="CF505" s="283">
        <f t="shared" si="494"/>
        <v>21.919991926018696</v>
      </c>
      <c r="CG505" s="272">
        <f t="shared" si="468"/>
        <v>21.831923683874493</v>
      </c>
      <c r="CH505" s="283">
        <f t="shared" si="495"/>
        <v>12.347987585990628</v>
      </c>
      <c r="CI505" s="272">
        <f t="shared" si="469"/>
        <v>107.06008608023927</v>
      </c>
      <c r="CJ505" s="283">
        <f t="shared" si="496"/>
        <v>0.20180350795342233</v>
      </c>
      <c r="CK505" s="283">
        <f t="shared" si="497"/>
        <v>12.097405952377237</v>
      </c>
      <c r="CL505" s="283">
        <f t="shared" si="498"/>
        <v>2.4749882115207118</v>
      </c>
      <c r="CM505" s="283">
        <f t="shared" si="499"/>
        <v>17.893942534785836</v>
      </c>
      <c r="CN505" s="283">
        <f t="shared" si="500"/>
        <v>2.4749882115207118</v>
      </c>
      <c r="CO505" s="283">
        <f t="shared" si="470"/>
        <v>256.15388316626127</v>
      </c>
      <c r="CP505" s="268">
        <f t="shared" si="471"/>
        <v>473</v>
      </c>
      <c r="CQ505" s="283">
        <f t="shared" si="501"/>
        <v>72.915388316626121</v>
      </c>
      <c r="CR505" s="283">
        <f t="shared" si="502"/>
        <v>25.136420234893375</v>
      </c>
      <c r="CS505" s="283">
        <f t="shared" si="503"/>
        <v>2.2472804298216871</v>
      </c>
      <c r="CT505" s="283">
        <f t="shared" si="504"/>
        <v>285.95040119110587</v>
      </c>
      <c r="CU505" s="283">
        <f t="shared" si="472"/>
        <v>-29.796518024844659</v>
      </c>
      <c r="CV505" s="283">
        <f t="shared" si="505"/>
        <v>44.320348197515536</v>
      </c>
      <c r="CW505" s="283">
        <f t="shared" si="506"/>
        <v>12.304922813217145</v>
      </c>
      <c r="CX505" s="283">
        <f t="shared" si="507"/>
        <v>1.030374681631369</v>
      </c>
      <c r="CZ505" s="283">
        <f t="shared" si="473"/>
        <v>14080</v>
      </c>
      <c r="DA505" s="283">
        <f t="shared" si="474"/>
        <v>1.0038064248564478E+22</v>
      </c>
      <c r="DB505" s="283">
        <f t="shared" si="475"/>
        <v>1.1332238385015821E+22</v>
      </c>
      <c r="DC505" s="286">
        <f t="shared" si="508"/>
        <v>7.1293069947190899E+17</v>
      </c>
      <c r="DD505" s="286">
        <f t="shared" si="476"/>
        <v>8.0484647620851008E+17</v>
      </c>
      <c r="DE505" s="282">
        <f t="shared" si="509"/>
        <v>4.3939833421528087E-5</v>
      </c>
      <c r="DF505" s="282">
        <f t="shared" si="477"/>
        <v>4.472982468185051E-5</v>
      </c>
      <c r="DG505" s="283">
        <f t="shared" si="510"/>
        <v>45.510456095988999</v>
      </c>
      <c r="DH505" s="283">
        <f t="shared" si="511"/>
        <v>6.2701404905956605E-5</v>
      </c>
      <c r="DL505" s="258">
        <v>24.256229400634766</v>
      </c>
      <c r="DM505" s="258">
        <v>16.479743957519531</v>
      </c>
      <c r="DN505" s="258">
        <v>9984</v>
      </c>
      <c r="DO505" s="258">
        <v>1.9103047899209192E+22</v>
      </c>
      <c r="DP505" s="258">
        <v>9.1750893344140716E+21</v>
      </c>
    </row>
    <row r="506" spans="3:120" x14ac:dyDescent="0.25">
      <c r="C506" s="50">
        <f t="shared" si="478"/>
        <v>474</v>
      </c>
      <c r="D506" s="51">
        <v>3.3708563087050938</v>
      </c>
      <c r="E506" s="260">
        <f t="shared" si="479"/>
        <v>10.554804800247217</v>
      </c>
      <c r="F506" s="265">
        <f t="shared" si="480"/>
        <v>10.729930125503767</v>
      </c>
      <c r="G506" s="265">
        <f t="shared" si="481"/>
        <v>2.3671643270922173E-2</v>
      </c>
      <c r="H506" s="50">
        <v>12.454291343688965</v>
      </c>
      <c r="I506" s="216">
        <v>114.84957122802734</v>
      </c>
      <c r="J506" s="50">
        <v>13632</v>
      </c>
      <c r="K506" s="46">
        <v>6</v>
      </c>
      <c r="L506" s="46">
        <v>9.5613239319296171E+21</v>
      </c>
      <c r="M506" s="46">
        <v>1.1109144669734455E+22</v>
      </c>
      <c r="N506" s="46">
        <v>213</v>
      </c>
      <c r="O506" s="46">
        <v>64</v>
      </c>
      <c r="P506" s="46">
        <v>0.20466337056705122</v>
      </c>
      <c r="Q506" s="46">
        <v>0.41799426234511383</v>
      </c>
      <c r="R506" s="46">
        <v>0.51029738176440509</v>
      </c>
      <c r="S506" s="51"/>
      <c r="T506" s="315">
        <f t="shared" si="482"/>
        <v>63.912150568720875</v>
      </c>
      <c r="U506" s="315">
        <f t="shared" si="512"/>
        <v>0.82521338381766185</v>
      </c>
      <c r="V506" s="350">
        <f t="shared" si="483"/>
        <v>2.5022419132317489E-6</v>
      </c>
      <c r="W506" s="350">
        <f t="shared" si="461"/>
        <v>5.1104541073101751E-6</v>
      </c>
      <c r="X506" s="350">
        <f t="shared" si="484"/>
        <v>5.690163071060189E-6</v>
      </c>
      <c r="Y506" s="360">
        <f t="shared" si="485"/>
        <v>63.401853186956473</v>
      </c>
      <c r="Z506" s="350">
        <f t="shared" si="486"/>
        <v>2.5476576614287717E-6</v>
      </c>
      <c r="AA506" s="350">
        <f t="shared" si="487"/>
        <v>5.0879658229414637E-6</v>
      </c>
      <c r="AB506" s="350">
        <f t="shared" si="488"/>
        <v>2.5476576614287717E-6</v>
      </c>
      <c r="AC506" s="350">
        <f t="shared" si="489"/>
        <v>5.0879658229414637E-6</v>
      </c>
      <c r="AD506" s="354">
        <f t="shared" si="462"/>
        <v>63.401853186956473</v>
      </c>
      <c r="AE506" s="354" t="str">
        <f t="shared" si="514"/>
        <v/>
      </c>
      <c r="AF506" s="354" t="str">
        <f t="shared" si="514"/>
        <v/>
      </c>
      <c r="AG506" s="354">
        <f t="shared" si="514"/>
        <v>63.401853186956473</v>
      </c>
      <c r="AH506" s="354" t="str">
        <f t="shared" si="514"/>
        <v/>
      </c>
      <c r="AI506" s="348">
        <f t="shared" si="513"/>
        <v>0.84067089241893456</v>
      </c>
      <c r="AJ506" s="355">
        <f t="shared" si="490"/>
        <v>5.690163071060189E-6</v>
      </c>
      <c r="AK506" s="359">
        <f t="shared" si="491"/>
        <v>485.94043382319728</v>
      </c>
      <c r="AL506" s="355">
        <f t="shared" si="492"/>
        <v>1.1940433823197281</v>
      </c>
      <c r="AM506" s="335">
        <f t="shared" si="493"/>
        <v>-26.029144792943676</v>
      </c>
      <c r="AN506" s="351">
        <f t="shared" si="463"/>
        <v>-4.8133412494836429</v>
      </c>
      <c r="AQ506" s="266">
        <f t="shared" si="464"/>
        <v>21.906380419415502</v>
      </c>
      <c r="AR506" s="283">
        <f t="shared" si="465"/>
        <v>5.6269147137672633</v>
      </c>
      <c r="BL506" s="258">
        <v>1.2264392375946045</v>
      </c>
      <c r="BM506" s="260">
        <v>9.8790369033813477</v>
      </c>
      <c r="BN506">
        <v>2.015449047088623</v>
      </c>
      <c r="BO506" s="258">
        <v>1.2400319576263428</v>
      </c>
      <c r="BP506" s="258">
        <v>110.26823425292969</v>
      </c>
      <c r="BQ506" s="260">
        <v>2.104027271270752</v>
      </c>
      <c r="BR506" s="258">
        <v>12.289861679077148</v>
      </c>
      <c r="BT506" s="258">
        <v>18.825483322143555</v>
      </c>
      <c r="BU506" s="258">
        <v>49.23577880859375</v>
      </c>
      <c r="BV506" s="258">
        <v>2.8590524196624756</v>
      </c>
      <c r="BW506" s="258">
        <v>153.50576782226562</v>
      </c>
      <c r="BX506" s="258">
        <v>26.767986297607422</v>
      </c>
      <c r="BY506" s="258">
        <v>39.063095092773438</v>
      </c>
      <c r="BZ506" s="258">
        <v>3.4956588745117187</v>
      </c>
      <c r="CA506" s="258">
        <v>328.0689697265625</v>
      </c>
      <c r="CC506" s="283">
        <f t="shared" si="466"/>
        <v>12.454291343688965</v>
      </c>
      <c r="CD506" s="283">
        <f t="shared" si="467"/>
        <v>114.84957122802734</v>
      </c>
      <c r="CF506" s="283">
        <f t="shared" si="494"/>
        <v>21.906380419415502</v>
      </c>
      <c r="CG506" s="272">
        <f t="shared" si="468"/>
        <v>21.852570929890781</v>
      </c>
      <c r="CH506" s="283">
        <f t="shared" si="495"/>
        <v>12.377374927042014</v>
      </c>
      <c r="CI506" s="272">
        <f t="shared" si="469"/>
        <v>107.22468220616707</v>
      </c>
      <c r="CJ506" s="283">
        <f t="shared" si="496"/>
        <v>0.20211376434143682</v>
      </c>
      <c r="CK506" s="283">
        <f t="shared" si="497"/>
        <v>12.125426634762729</v>
      </c>
      <c r="CL506" s="283">
        <f t="shared" si="498"/>
        <v>2.4846406197989501</v>
      </c>
      <c r="CM506" s="283">
        <f t="shared" si="499"/>
        <v>17.921963217171328</v>
      </c>
      <c r="CN506" s="283">
        <f t="shared" si="500"/>
        <v>2.4846406197989501</v>
      </c>
      <c r="CO506" s="283">
        <f t="shared" si="470"/>
        <v>256.83171214119238</v>
      </c>
      <c r="CP506" s="268">
        <f t="shared" si="471"/>
        <v>474</v>
      </c>
      <c r="CQ506" s="283">
        <f t="shared" si="501"/>
        <v>73.083171214119233</v>
      </c>
      <c r="CR506" s="283">
        <f t="shared" si="502"/>
        <v>25.150391497830157</v>
      </c>
      <c r="CS506" s="283">
        <f t="shared" si="503"/>
        <v>2.2419447591468828</v>
      </c>
      <c r="CT506" s="283">
        <f t="shared" si="504"/>
        <v>286.67327536195086</v>
      </c>
      <c r="CU506" s="283">
        <f t="shared" si="472"/>
        <v>-29.84156322075853</v>
      </c>
      <c r="CV506" s="283">
        <f t="shared" si="505"/>
        <v>44.415843677924144</v>
      </c>
      <c r="CW506" s="283">
        <f t="shared" si="506"/>
        <v>12.334021549580209</v>
      </c>
      <c r="CX506" s="283">
        <f t="shared" si="507"/>
        <v>1.03504709992316</v>
      </c>
      <c r="CZ506" s="283">
        <f t="shared" si="473"/>
        <v>13632</v>
      </c>
      <c r="DA506" s="283">
        <f t="shared" si="474"/>
        <v>9.5613239319296171E+21</v>
      </c>
      <c r="DB506" s="283">
        <f t="shared" si="475"/>
        <v>1.1109144669734455E+22</v>
      </c>
      <c r="DC506" s="286">
        <f t="shared" si="508"/>
        <v>7.0138819923192614E+17</v>
      </c>
      <c r="DD506" s="286">
        <f t="shared" si="476"/>
        <v>8.1493138715775053E+17</v>
      </c>
      <c r="DE506" s="282">
        <f t="shared" si="509"/>
        <v>4.332238120090613E-5</v>
      </c>
      <c r="DF506" s="282">
        <f t="shared" si="477"/>
        <v>4.5269304909783555E-5</v>
      </c>
      <c r="DG506" s="283">
        <f t="shared" si="510"/>
        <v>46.258950624762768</v>
      </c>
      <c r="DH506" s="283">
        <f t="shared" si="511"/>
        <v>6.2658907426890067E-5</v>
      </c>
      <c r="DL506" s="258">
        <v>24.160524368286133</v>
      </c>
      <c r="DM506" s="258">
        <v>16.886650085449219</v>
      </c>
      <c r="DN506" s="258">
        <v>9984</v>
      </c>
      <c r="DO506" s="258">
        <v>1.9020036284220776E+22</v>
      </c>
      <c r="DP506" s="258">
        <v>9.1549129002154983E+21</v>
      </c>
    </row>
    <row r="507" spans="3:120" x14ac:dyDescent="0.25">
      <c r="C507" s="50">
        <f t="shared" si="478"/>
        <v>475</v>
      </c>
      <c r="D507" s="51">
        <v>3.1455247669796447</v>
      </c>
      <c r="E507" s="260">
        <f t="shared" si="479"/>
        <v>9.9538621809482244</v>
      </c>
      <c r="F507" s="265">
        <f t="shared" si="480"/>
        <v>10.753915400792723</v>
      </c>
      <c r="G507" s="265">
        <f t="shared" si="481"/>
        <v>2.4298898921435198E-2</v>
      </c>
      <c r="H507" s="50">
        <v>12.413275718688965</v>
      </c>
      <c r="I507" s="216">
        <v>112.71331024169922</v>
      </c>
      <c r="J507" s="50">
        <v>12160</v>
      </c>
      <c r="K507" s="46">
        <v>6</v>
      </c>
      <c r="L507" s="46">
        <v>8.656843210285003E+21</v>
      </c>
      <c r="M507" s="46">
        <v>9.9786878850658195E+21</v>
      </c>
      <c r="N507" s="46">
        <v>190</v>
      </c>
      <c r="O507" s="46">
        <v>64</v>
      </c>
      <c r="P507" s="46">
        <v>0.18574131721906856</v>
      </c>
      <c r="Q507" s="46">
        <v>0.37551120063480437</v>
      </c>
      <c r="R507" s="46">
        <v>0.43624012535336754</v>
      </c>
      <c r="S507" s="51"/>
      <c r="T507" s="315">
        <f t="shared" si="482"/>
        <v>63.681348649322238</v>
      </c>
      <c r="U507" s="315">
        <f t="shared" si="512"/>
        <v>-0.23080191939863681</v>
      </c>
      <c r="V507" s="350">
        <f t="shared" si="483"/>
        <v>2.5457965627613563E-6</v>
      </c>
      <c r="W507" s="350">
        <f t="shared" si="461"/>
        <v>5.1468092192270329E-6</v>
      </c>
      <c r="X507" s="350">
        <f t="shared" si="484"/>
        <v>5.7420140437034732E-6</v>
      </c>
      <c r="Y507" s="360">
        <f t="shared" si="485"/>
        <v>63.245108523968874</v>
      </c>
      <c r="Z507" s="350">
        <f t="shared" si="486"/>
        <v>2.5849093066513549E-6</v>
      </c>
      <c r="AA507" s="350">
        <f t="shared" si="487"/>
        <v>5.1272769726703011E-6</v>
      </c>
      <c r="AB507" s="350">
        <f t="shared" si="488"/>
        <v>2.5849093066513549E-6</v>
      </c>
      <c r="AC507" s="350">
        <f t="shared" si="489"/>
        <v>5.1272769726703011E-6</v>
      </c>
      <c r="AD507" s="354">
        <f t="shared" si="462"/>
        <v>63.245108523968874</v>
      </c>
      <c r="AE507" s="354" t="str">
        <f t="shared" si="514"/>
        <v/>
      </c>
      <c r="AF507" s="354" t="str">
        <f t="shared" si="514"/>
        <v/>
      </c>
      <c r="AG507" s="354">
        <f t="shared" si="514"/>
        <v>63.245108523968874</v>
      </c>
      <c r="AH507" s="354" t="str">
        <f t="shared" si="514"/>
        <v/>
      </c>
      <c r="AI507" s="348">
        <f t="shared" si="513"/>
        <v>-0.15674466298759882</v>
      </c>
      <c r="AJ507" s="355">
        <f t="shared" si="490"/>
        <v>5.7420140437034732E-6</v>
      </c>
      <c r="AK507" s="359">
        <f t="shared" si="491"/>
        <v>480.61622683017436</v>
      </c>
      <c r="AL507" s="355">
        <f t="shared" si="492"/>
        <v>0.56162268301743556</v>
      </c>
      <c r="AM507" s="335">
        <f t="shared" si="493"/>
        <v>-25.950354041238874</v>
      </c>
      <c r="AN507" s="351">
        <f t="shared" si="463"/>
        <v>-4.7345504977788391</v>
      </c>
      <c r="AQ507" s="266">
        <f t="shared" si="464"/>
        <v>21.877728037431638</v>
      </c>
      <c r="AR507" s="283">
        <f t="shared" si="465"/>
        <v>3.1531326592525488</v>
      </c>
      <c r="BL507" s="258">
        <v>1.0095366239547729</v>
      </c>
      <c r="BM507" s="260">
        <v>4.451479434967041</v>
      </c>
      <c r="BN507">
        <v>2.4367091655731201</v>
      </c>
      <c r="BO507" s="258">
        <v>1.1405081748962402</v>
      </c>
      <c r="BP507" s="258">
        <v>166.48147583007813</v>
      </c>
      <c r="BQ507" s="260">
        <v>9.3874664306640625</v>
      </c>
      <c r="BR507" s="258">
        <v>9.543940544128418</v>
      </c>
      <c r="BT507" s="258">
        <v>18.808879852294922</v>
      </c>
      <c r="BU507" s="258">
        <v>49.642684936523438</v>
      </c>
      <c r="BV507" s="258">
        <v>2.8621041774749756</v>
      </c>
      <c r="BW507" s="258">
        <v>160.01628112792969</v>
      </c>
      <c r="BX507" s="258">
        <v>26.692790985107422</v>
      </c>
      <c r="BY507" s="258">
        <v>39.063095092773438</v>
      </c>
      <c r="BZ507" s="258">
        <v>3.5425345897674561</v>
      </c>
      <c r="CA507" s="258">
        <v>329.18795776367187</v>
      </c>
      <c r="CC507" s="283">
        <f t="shared" si="466"/>
        <v>12.413275718688965</v>
      </c>
      <c r="CD507" s="283">
        <f t="shared" si="467"/>
        <v>112.71331024169922</v>
      </c>
      <c r="CF507" s="283">
        <f t="shared" si="494"/>
        <v>21.877728037431638</v>
      </c>
      <c r="CG507" s="272">
        <f t="shared" si="468"/>
        <v>21.874010537534801</v>
      </c>
      <c r="CH507" s="283">
        <f t="shared" si="495"/>
        <v>12.407964060427433</v>
      </c>
      <c r="CI507" s="272">
        <f t="shared" si="469"/>
        <v>107.38884436764087</v>
      </c>
      <c r="CJ507" s="283">
        <f t="shared" si="496"/>
        <v>0.20242320272572692</v>
      </c>
      <c r="CK507" s="283">
        <f t="shared" si="497"/>
        <v>12.154621784250741</v>
      </c>
      <c r="CL507" s="283">
        <f t="shared" si="498"/>
        <v>2.4945423240899625</v>
      </c>
      <c r="CM507" s="283">
        <f t="shared" si="499"/>
        <v>17.951158366659342</v>
      </c>
      <c r="CN507" s="283">
        <f t="shared" si="500"/>
        <v>2.4945423240899625</v>
      </c>
      <c r="CO507" s="283">
        <f t="shared" si="470"/>
        <v>257.52911813230412</v>
      </c>
      <c r="CP507" s="268">
        <f t="shared" si="471"/>
        <v>475</v>
      </c>
      <c r="CQ507" s="283">
        <f t="shared" si="501"/>
        <v>73.252911813230412</v>
      </c>
      <c r="CR507" s="283">
        <f t="shared" si="502"/>
        <v>25.164915166795758</v>
      </c>
      <c r="CS507" s="283">
        <f t="shared" si="503"/>
        <v>2.2364177325576455</v>
      </c>
      <c r="CT507" s="283">
        <f t="shared" si="504"/>
        <v>287.4034697362186</v>
      </c>
      <c r="CU507" s="283">
        <f t="shared" si="472"/>
        <v>-29.874351603914477</v>
      </c>
      <c r="CV507" s="283">
        <f t="shared" si="505"/>
        <v>44.512564839608551</v>
      </c>
      <c r="CW507" s="283">
        <f t="shared" si="506"/>
        <v>12.364314163958364</v>
      </c>
      <c r="CX507" s="283">
        <f t="shared" si="507"/>
        <v>1.0398593076938043</v>
      </c>
      <c r="CZ507" s="283">
        <f t="shared" si="473"/>
        <v>12160</v>
      </c>
      <c r="DA507" s="283">
        <f t="shared" si="474"/>
        <v>8.656843210285003E+21</v>
      </c>
      <c r="DB507" s="283">
        <f t="shared" si="475"/>
        <v>9.9786878850658195E+21</v>
      </c>
      <c r="DC507" s="286">
        <f t="shared" si="508"/>
        <v>7.119114482142272E+17</v>
      </c>
      <c r="DD507" s="286">
        <f t="shared" si="476"/>
        <v>8.206157800218601E+17</v>
      </c>
      <c r="DE507" s="282">
        <f t="shared" si="509"/>
        <v>4.3885309796720413E-5</v>
      </c>
      <c r="DF507" s="282">
        <f t="shared" si="477"/>
        <v>4.5573384695259676E-5</v>
      </c>
      <c r="DG507" s="283">
        <f t="shared" si="510"/>
        <v>46.081036230928667</v>
      </c>
      <c r="DH507" s="283">
        <f t="shared" si="511"/>
        <v>6.326811051814534E-5</v>
      </c>
      <c r="DL507" s="258">
        <v>24.148805618286133</v>
      </c>
      <c r="DM507" s="258">
        <v>15.869382858276367</v>
      </c>
      <c r="DN507" s="258">
        <v>9984</v>
      </c>
      <c r="DO507" s="258">
        <v>1.9029259796997267E+22</v>
      </c>
      <c r="DP507" s="258">
        <v>9.1136953274955559E+21</v>
      </c>
    </row>
    <row r="508" spans="3:120" x14ac:dyDescent="0.25">
      <c r="C508" s="50">
        <f t="shared" si="478"/>
        <v>476</v>
      </c>
      <c r="D508" s="51">
        <v>2.068159473104922</v>
      </c>
      <c r="E508" s="260">
        <f t="shared" si="479"/>
        <v>6.3116804719893782</v>
      </c>
      <c r="F508" s="265">
        <f t="shared" si="480"/>
        <v>10.778527872905407</v>
      </c>
      <c r="G508" s="265">
        <f t="shared" si="481"/>
        <v>2.492600313943736E-2</v>
      </c>
      <c r="H508" s="50">
        <v>12.445990562438965</v>
      </c>
      <c r="I508" s="216">
        <v>109.25460052490234</v>
      </c>
      <c r="J508" s="50">
        <v>13248</v>
      </c>
      <c r="K508" s="46">
        <v>6</v>
      </c>
      <c r="L508" s="46">
        <v>9.5250063503721853E+21</v>
      </c>
      <c r="M508" s="46">
        <v>1.0838203981925041E+22</v>
      </c>
      <c r="N508" s="46">
        <v>207</v>
      </c>
      <c r="O508" s="46">
        <v>64</v>
      </c>
      <c r="P508" s="46">
        <v>0.20576207043886957</v>
      </c>
      <c r="Q508" s="46">
        <v>0.40926570225233472</v>
      </c>
      <c r="R508" s="46">
        <v>0.4944177591600557</v>
      </c>
      <c r="S508" s="51"/>
      <c r="T508" s="315">
        <f t="shared" si="482"/>
        <v>63.308619020964748</v>
      </c>
      <c r="U508" s="315">
        <f t="shared" si="512"/>
        <v>-0.37272962835749013</v>
      </c>
      <c r="V508" s="350">
        <f t="shared" si="483"/>
        <v>2.5885928748851345E-6</v>
      </c>
      <c r="W508" s="350">
        <f t="shared" si="461"/>
        <v>5.1487734280939854E-6</v>
      </c>
      <c r="X508" s="350">
        <f t="shared" si="484"/>
        <v>5.7628708892142266E-6</v>
      </c>
      <c r="Y508" s="360">
        <f t="shared" si="485"/>
        <v>62.814201261804691</v>
      </c>
      <c r="Z508" s="350">
        <f t="shared" si="486"/>
        <v>2.6329258335714595E-6</v>
      </c>
      <c r="AA508" s="350">
        <f t="shared" si="487"/>
        <v>5.126244477262551E-6</v>
      </c>
      <c r="AB508" s="350">
        <f t="shared" si="488"/>
        <v>2.6329258335714595E-6</v>
      </c>
      <c r="AC508" s="350">
        <f t="shared" si="489"/>
        <v>5.126244477262551E-6</v>
      </c>
      <c r="AD508" s="354">
        <f t="shared" si="462"/>
        <v>62.814201261804698</v>
      </c>
      <c r="AE508" s="354" t="str">
        <f t="shared" si="514"/>
        <v/>
      </c>
      <c r="AF508" s="354" t="str">
        <f t="shared" si="514"/>
        <v/>
      </c>
      <c r="AG508" s="354">
        <f t="shared" si="514"/>
        <v>62.814201261804698</v>
      </c>
      <c r="AH508" s="354" t="str">
        <f t="shared" si="514"/>
        <v/>
      </c>
      <c r="AI508" s="348">
        <f t="shared" si="513"/>
        <v>-0.43090726216417607</v>
      </c>
      <c r="AJ508" s="355">
        <f t="shared" si="490"/>
        <v>5.7628708892142266E-6</v>
      </c>
      <c r="AK508" s="359">
        <f t="shared" si="491"/>
        <v>465.97943209133041</v>
      </c>
      <c r="AL508" s="355">
        <f t="shared" si="492"/>
        <v>-1.0020567908669591</v>
      </c>
      <c r="AM508" s="335">
        <f t="shared" si="493"/>
        <v>-25.91886125225021</v>
      </c>
      <c r="AN508" s="351">
        <f t="shared" si="463"/>
        <v>-4.7030577087901797</v>
      </c>
      <c r="AQ508" s="266">
        <f t="shared" si="464"/>
        <v>21.900589346624454</v>
      </c>
      <c r="AR508" s="283">
        <f t="shared" si="465"/>
        <v>-0.6430981257308872</v>
      </c>
      <c r="BL508" s="258">
        <v>0.82499539852142334</v>
      </c>
      <c r="BM508" s="260">
        <v>8.3804111480712891</v>
      </c>
      <c r="BN508">
        <v>0.23257578909397125</v>
      </c>
      <c r="BO508" s="258">
        <v>0.90576577186584473</v>
      </c>
      <c r="BP508" s="258">
        <v>98.358650207519531</v>
      </c>
      <c r="BQ508" s="260">
        <v>22.791637420654297</v>
      </c>
      <c r="BR508" s="258">
        <v>8.334874153137207</v>
      </c>
      <c r="BT508" s="258">
        <v>18.762981414794922</v>
      </c>
      <c r="BU508" s="258">
        <v>49.744411468505859</v>
      </c>
      <c r="BV508" s="258">
        <v>2.8806591033935547</v>
      </c>
      <c r="BW508" s="258">
        <v>159.30418395996094</v>
      </c>
      <c r="BX508" s="258">
        <v>26.737712860107422</v>
      </c>
      <c r="BY508" s="258">
        <v>38.859642028808594</v>
      </c>
      <c r="BZ508" s="258">
        <v>3.4829633235931396</v>
      </c>
      <c r="CA508" s="258">
        <v>330.51040649414062</v>
      </c>
      <c r="CC508" s="283">
        <f t="shared" si="466"/>
        <v>12.445990562438965</v>
      </c>
      <c r="CD508" s="283">
        <f t="shared" si="467"/>
        <v>109.25460052490234</v>
      </c>
      <c r="CF508" s="283">
        <f t="shared" si="494"/>
        <v>21.900589346624454</v>
      </c>
      <c r="CG508" s="272">
        <f t="shared" si="468"/>
        <v>21.896243837005539</v>
      </c>
      <c r="CH508" s="283">
        <f t="shared" si="495"/>
        <v>12.439765449389304</v>
      </c>
      <c r="CI508" s="272">
        <f t="shared" si="469"/>
        <v>107.55257558638357</v>
      </c>
      <c r="CJ508" s="283">
        <f t="shared" si="496"/>
        <v>0.20273182880210613</v>
      </c>
      <c r="CK508" s="283">
        <f t="shared" si="497"/>
        <v>12.185001427174305</v>
      </c>
      <c r="CL508" s="283">
        <f t="shared" si="498"/>
        <v>2.5046965196566333</v>
      </c>
      <c r="CM508" s="283">
        <f t="shared" si="499"/>
        <v>17.981538009582906</v>
      </c>
      <c r="CN508" s="283">
        <f t="shared" si="500"/>
        <v>2.5046965196566333</v>
      </c>
      <c r="CO508" s="283">
        <f t="shared" si="470"/>
        <v>258.24618750521188</v>
      </c>
      <c r="CP508" s="268">
        <f t="shared" si="471"/>
        <v>476</v>
      </c>
      <c r="CQ508" s="283">
        <f t="shared" si="501"/>
        <v>73.424618750521191</v>
      </c>
      <c r="CR508" s="283">
        <f t="shared" si="502"/>
        <v>25.179993433964238</v>
      </c>
      <c r="CS508" s="283">
        <f t="shared" si="503"/>
        <v>2.2307004872861294</v>
      </c>
      <c r="CT508" s="283">
        <f t="shared" si="504"/>
        <v>288.14098260040129</v>
      </c>
      <c r="CU508" s="283">
        <f t="shared" si="472"/>
        <v>-29.894795095189352</v>
      </c>
      <c r="CV508" s="283">
        <f t="shared" si="505"/>
        <v>44.610520490481065</v>
      </c>
      <c r="CW508" s="283">
        <f t="shared" si="506"/>
        <v>12.395810973861058</v>
      </c>
      <c r="CX508" s="283">
        <f t="shared" si="507"/>
        <v>1.0448132541873754</v>
      </c>
      <c r="CZ508" s="283">
        <f t="shared" si="473"/>
        <v>13248</v>
      </c>
      <c r="DA508" s="283">
        <f t="shared" si="474"/>
        <v>9.5250063503721853E+21</v>
      </c>
      <c r="DB508" s="283">
        <f t="shared" si="475"/>
        <v>1.0838203981925041E+22</v>
      </c>
      <c r="DC508" s="286">
        <f t="shared" si="508"/>
        <v>7.189769286210889E+17</v>
      </c>
      <c r="DD508" s="286">
        <f t="shared" si="476"/>
        <v>8.1810114597864141E+17</v>
      </c>
      <c r="DE508" s="282">
        <f t="shared" si="509"/>
        <v>4.4263269205537731E-5</v>
      </c>
      <c r="DF508" s="282">
        <f t="shared" si="477"/>
        <v>4.5438867360041559E-5</v>
      </c>
      <c r="DG508" s="283">
        <f t="shared" si="510"/>
        <v>45.750851198395502</v>
      </c>
      <c r="DH508" s="283">
        <f t="shared" si="511"/>
        <v>6.3434435977041323E-5</v>
      </c>
      <c r="DL508" s="258">
        <v>24.182008743286133</v>
      </c>
      <c r="DM508" s="258">
        <v>16.072835922241211</v>
      </c>
      <c r="DN508" s="258">
        <v>9984</v>
      </c>
      <c r="DO508" s="258">
        <v>1.9052318578938493E+22</v>
      </c>
      <c r="DP508" s="258">
        <v>9.1327188225970678E+21</v>
      </c>
    </row>
    <row r="509" spans="3:120" x14ac:dyDescent="0.25">
      <c r="C509" s="50">
        <f t="shared" si="478"/>
        <v>477</v>
      </c>
      <c r="D509" s="51">
        <v>4.6686443053967235</v>
      </c>
      <c r="E509" s="260">
        <f t="shared" si="479"/>
        <v>13.383815743392677</v>
      </c>
      <c r="F509" s="265">
        <f t="shared" si="480"/>
        <v>10.803767288527908</v>
      </c>
      <c r="G509" s="265">
        <f t="shared" si="481"/>
        <v>2.5552751617095561E-2</v>
      </c>
      <c r="H509" s="50">
        <v>12.114931106567383</v>
      </c>
      <c r="I509" s="216">
        <v>105.38897705078125</v>
      </c>
      <c r="J509" s="50">
        <v>15360</v>
      </c>
      <c r="K509" s="46">
        <v>6</v>
      </c>
      <c r="L509" s="46">
        <v>1.0841086329667694E+22</v>
      </c>
      <c r="M509" s="46">
        <v>1.2151978083026429E+22</v>
      </c>
      <c r="N509" s="46">
        <v>240</v>
      </c>
      <c r="O509" s="46">
        <v>64</v>
      </c>
      <c r="P509" s="46">
        <v>0.23567112250503572</v>
      </c>
      <c r="Q509" s="46">
        <v>0.46108771287310019</v>
      </c>
      <c r="R509" s="46">
        <v>0.55170922707201397</v>
      </c>
      <c r="S509" s="51"/>
      <c r="T509" s="315">
        <f t="shared" si="482"/>
        <v>62.927518842697232</v>
      </c>
      <c r="U509" s="315">
        <f t="shared" si="512"/>
        <v>-0.3811001782675163</v>
      </c>
      <c r="V509" s="350">
        <f t="shared" si="483"/>
        <v>2.557195339681377E-6</v>
      </c>
      <c r="W509" s="350">
        <f t="shared" si="461"/>
        <v>5.0031218844737436E-6</v>
      </c>
      <c r="X509" s="350">
        <f t="shared" si="484"/>
        <v>5.6187611264573488E-6</v>
      </c>
      <c r="Y509" s="360">
        <f t="shared" si="485"/>
        <v>62.375809615625215</v>
      </c>
      <c r="Z509" s="350">
        <f t="shared" si="486"/>
        <v>2.6052518177529868E-6</v>
      </c>
      <c r="AA509" s="350">
        <f t="shared" si="487"/>
        <v>4.9782667226940559E-6</v>
      </c>
      <c r="AB509" s="350">
        <f t="shared" si="488"/>
        <v>2.6052518177529868E-6</v>
      </c>
      <c r="AC509" s="350">
        <f t="shared" si="489"/>
        <v>4.9782667226940559E-6</v>
      </c>
      <c r="AD509" s="354">
        <f t="shared" si="462"/>
        <v>62.375809615625215</v>
      </c>
      <c r="AE509" s="354" t="str">
        <f t="shared" si="514"/>
        <v/>
      </c>
      <c r="AF509" s="354" t="str">
        <f t="shared" si="514"/>
        <v/>
      </c>
      <c r="AG509" s="354">
        <f t="shared" si="514"/>
        <v>62.375809615625215</v>
      </c>
      <c r="AH509" s="354" t="str">
        <f t="shared" si="514"/>
        <v/>
      </c>
      <c r="AI509" s="348">
        <f t="shared" si="513"/>
        <v>-0.43839164617948256</v>
      </c>
      <c r="AJ509" s="355">
        <f t="shared" si="490"/>
        <v>5.6187611264573488E-6</v>
      </c>
      <c r="AK509" s="359">
        <f t="shared" si="491"/>
        <v>451.08841236674721</v>
      </c>
      <c r="AL509" s="355">
        <f t="shared" si="492"/>
        <v>-2.5911587633252795</v>
      </c>
      <c r="AM509" s="335">
        <f t="shared" si="493"/>
        <v>-26.138827666600129</v>
      </c>
      <c r="AN509" s="351">
        <f t="shared" si="463"/>
        <v>-4.9230241231400962</v>
      </c>
      <c r="AQ509" s="266">
        <f t="shared" si="464"/>
        <v>21.666418975953871</v>
      </c>
      <c r="AR509" s="283">
        <f t="shared" si="465"/>
        <v>-4.8462426680385704</v>
      </c>
      <c r="BL509" s="258">
        <v>0.87697529792785645</v>
      </c>
      <c r="BM509" s="260">
        <v>2.9144740104675293</v>
      </c>
      <c r="BN509">
        <v>2.4651732444763184</v>
      </c>
      <c r="BO509" s="258">
        <v>0.77207505702972412</v>
      </c>
      <c r="BP509" s="258">
        <v>158.471435546875</v>
      </c>
      <c r="BQ509" s="260">
        <v>7.8287549018859863</v>
      </c>
      <c r="BR509" s="258">
        <v>1.7278146743774414</v>
      </c>
      <c r="BT509" s="258">
        <v>18.620401382446289</v>
      </c>
      <c r="BU509" s="258">
        <v>49.032321929931641</v>
      </c>
      <c r="BV509" s="258">
        <v>2.8584420680999756</v>
      </c>
      <c r="BW509" s="258">
        <v>161.64390563964844</v>
      </c>
      <c r="BX509" s="258">
        <v>26.715251922607422</v>
      </c>
      <c r="BY509" s="258">
        <v>38.554462432861328</v>
      </c>
      <c r="BZ509" s="258">
        <v>3.4973678588867187</v>
      </c>
      <c r="CA509" s="258">
        <v>327.96725463867187</v>
      </c>
      <c r="CC509" s="283">
        <f t="shared" si="466"/>
        <v>12.114931106567383</v>
      </c>
      <c r="CD509" s="283">
        <f t="shared" si="467"/>
        <v>105.38897705078125</v>
      </c>
      <c r="CF509" s="283">
        <f t="shared" si="494"/>
        <v>21.666418975953871</v>
      </c>
      <c r="CG509" s="272">
        <f t="shared" si="468"/>
        <v>21.919271939757412</v>
      </c>
      <c r="CH509" s="283">
        <f t="shared" si="495"/>
        <v>12.472789616500602</v>
      </c>
      <c r="CI509" s="272">
        <f t="shared" si="469"/>
        <v>107.71587881955918</v>
      </c>
      <c r="CJ509" s="283">
        <f t="shared" si="496"/>
        <v>0.2030396481446973</v>
      </c>
      <c r="CK509" s="283">
        <f t="shared" si="497"/>
        <v>12.216575646030607</v>
      </c>
      <c r="CL509" s="283">
        <f t="shared" si="498"/>
        <v>2.5151064196763313</v>
      </c>
      <c r="CM509" s="283">
        <f t="shared" si="499"/>
        <v>18.013112228439205</v>
      </c>
      <c r="CN509" s="283">
        <f t="shared" si="500"/>
        <v>2.5151064196763313</v>
      </c>
      <c r="CO509" s="283">
        <f t="shared" si="470"/>
        <v>258.98299719214981</v>
      </c>
      <c r="CP509" s="268">
        <f t="shared" si="471"/>
        <v>477</v>
      </c>
      <c r="CQ509" s="283">
        <f t="shared" si="501"/>
        <v>73.598299719214978</v>
      </c>
      <c r="CR509" s="283">
        <f t="shared" si="502"/>
        <v>25.195628389893656</v>
      </c>
      <c r="CS509" s="283">
        <f t="shared" si="503"/>
        <v>2.2247942683942519</v>
      </c>
      <c r="CT509" s="283">
        <f t="shared" si="504"/>
        <v>288.88580751804346</v>
      </c>
      <c r="CU509" s="283">
        <f t="shared" si="472"/>
        <v>-29.902810325893711</v>
      </c>
      <c r="CV509" s="283">
        <f t="shared" si="505"/>
        <v>44.70971896741063</v>
      </c>
      <c r="CW509" s="283">
        <f t="shared" si="506"/>
        <v>12.428522353859988</v>
      </c>
      <c r="CX509" s="283">
        <f t="shared" si="507"/>
        <v>1.0499109091193684</v>
      </c>
      <c r="CZ509" s="283">
        <f t="shared" si="473"/>
        <v>15360</v>
      </c>
      <c r="DA509" s="283">
        <f t="shared" si="474"/>
        <v>1.0841086329667694E+22</v>
      </c>
      <c r="DB509" s="283">
        <f t="shared" si="475"/>
        <v>1.2151978083026429E+22</v>
      </c>
      <c r="DC509" s="286">
        <f t="shared" si="508"/>
        <v>7.0579989125440717E+17</v>
      </c>
      <c r="DD509" s="286">
        <f t="shared" si="476"/>
        <v>7.9114440644703309E+17</v>
      </c>
      <c r="DE509" s="282">
        <f t="shared" si="509"/>
        <v>4.3558379379753482E-5</v>
      </c>
      <c r="DF509" s="282">
        <f t="shared" si="477"/>
        <v>4.3996848877177403E-5</v>
      </c>
      <c r="DG509" s="283">
        <f t="shared" si="510"/>
        <v>45.286930228308101</v>
      </c>
      <c r="DH509" s="283">
        <f t="shared" si="511"/>
        <v>6.1911671963465174E-5</v>
      </c>
      <c r="DL509" s="258">
        <v>24.224979400634766</v>
      </c>
      <c r="DM509" s="258">
        <v>15.259021759033203</v>
      </c>
      <c r="DN509" s="258">
        <v>9984</v>
      </c>
      <c r="DO509" s="258">
        <v>1.9098436142820946E+22</v>
      </c>
      <c r="DP509" s="258">
        <v>9.1226306054977812E+21</v>
      </c>
    </row>
    <row r="510" spans="3:120" x14ac:dyDescent="0.25">
      <c r="C510" s="50">
        <f t="shared" si="478"/>
        <v>478</v>
      </c>
      <c r="D510" s="51">
        <v>4.3535508223372279</v>
      </c>
      <c r="E510" s="260">
        <f t="shared" si="479"/>
        <v>12.776872373552855</v>
      </c>
      <c r="F510" s="265">
        <f t="shared" si="480"/>
        <v>10.829633188400415</v>
      </c>
      <c r="G510" s="265">
        <f t="shared" si="481"/>
        <v>2.6178936767166518E-2</v>
      </c>
      <c r="H510" s="50">
        <v>12.358098983764648</v>
      </c>
      <c r="I510" s="216">
        <v>106.10106658935547</v>
      </c>
      <c r="J510" s="50">
        <v>12864</v>
      </c>
      <c r="K510" s="46">
        <v>6</v>
      </c>
      <c r="L510" s="46">
        <v>9.2462833236576085E+21</v>
      </c>
      <c r="M510" s="46">
        <v>1.0395475368653491E+22</v>
      </c>
      <c r="N510" s="46">
        <v>201</v>
      </c>
      <c r="O510" s="46">
        <v>64</v>
      </c>
      <c r="P510" s="46">
        <v>0.20045168772508087</v>
      </c>
      <c r="Q510" s="46">
        <v>0.39351767075627175</v>
      </c>
      <c r="R510" s="46">
        <v>0.47611014007797092</v>
      </c>
      <c r="S510" s="51"/>
      <c r="T510" s="315">
        <f t="shared" si="482"/>
        <v>63.006424898306982</v>
      </c>
      <c r="U510" s="315">
        <f t="shared" si="512"/>
        <v>7.8906055609749615E-2</v>
      </c>
      <c r="V510" s="350">
        <f t="shared" si="483"/>
        <v>2.5970627037349819E-6</v>
      </c>
      <c r="W510" s="350">
        <f t="shared" si="461"/>
        <v>5.0984358255113987E-6</v>
      </c>
      <c r="X510" s="350">
        <f t="shared" si="484"/>
        <v>5.7217814143839293E-6</v>
      </c>
      <c r="Y510" s="360">
        <f t="shared" si="485"/>
        <v>62.530314758229011</v>
      </c>
      <c r="Z510" s="350">
        <f t="shared" si="486"/>
        <v>2.6393389707508871E-6</v>
      </c>
      <c r="AA510" s="350">
        <f t="shared" si="487"/>
        <v>5.0766792641908164E-6</v>
      </c>
      <c r="AB510" s="350">
        <f t="shared" si="488"/>
        <v>2.6393389707508871E-6</v>
      </c>
      <c r="AC510" s="350">
        <f t="shared" si="489"/>
        <v>5.0766792641908164E-6</v>
      </c>
      <c r="AD510" s="354">
        <f t="shared" si="462"/>
        <v>62.530314758229025</v>
      </c>
      <c r="AE510" s="354" t="str">
        <f t="shared" si="514"/>
        <v/>
      </c>
      <c r="AF510" s="354" t="str">
        <f t="shared" si="514"/>
        <v/>
      </c>
      <c r="AG510" s="354">
        <f t="shared" si="514"/>
        <v>62.530314758229025</v>
      </c>
      <c r="AH510" s="354" t="str">
        <f t="shared" si="514"/>
        <v/>
      </c>
      <c r="AI510" s="348">
        <f t="shared" si="513"/>
        <v>0.15450514260380999</v>
      </c>
      <c r="AJ510" s="355">
        <f t="shared" si="490"/>
        <v>5.7217814143839293E-6</v>
      </c>
      <c r="AK510" s="359">
        <f t="shared" si="491"/>
        <v>456.33654869898214</v>
      </c>
      <c r="AL510" s="355">
        <f t="shared" si="492"/>
        <v>-2.166345130101786</v>
      </c>
      <c r="AM510" s="335">
        <f t="shared" si="493"/>
        <v>-25.981013794105365</v>
      </c>
      <c r="AN510" s="351">
        <f t="shared" si="463"/>
        <v>-4.7652102506453327</v>
      </c>
      <c r="AQ510" s="266">
        <f t="shared" si="464"/>
        <v>21.83903338858693</v>
      </c>
      <c r="AR510" s="283">
        <f t="shared" si="465"/>
        <v>-4.4716741976509127</v>
      </c>
      <c r="BL510" s="258">
        <v>1.0898844003677368</v>
      </c>
      <c r="BM510" s="260">
        <v>12.675370216369629</v>
      </c>
      <c r="BN510">
        <v>2.1533944606781006</v>
      </c>
      <c r="BO510" s="258">
        <v>1.1205266714096069</v>
      </c>
      <c r="BP510" s="258">
        <v>151.60987854003906</v>
      </c>
      <c r="BQ510" s="260">
        <v>20.610973358154297</v>
      </c>
      <c r="BR510" s="258">
        <v>11.430002212524414</v>
      </c>
      <c r="BT510" s="258">
        <v>18.565713882446289</v>
      </c>
      <c r="BU510" s="258">
        <v>49.439231872558594</v>
      </c>
      <c r="BV510" s="258">
        <v>2.8699169158935547</v>
      </c>
      <c r="BW510" s="258">
        <v>162.5594482421875</v>
      </c>
      <c r="BX510" s="258">
        <v>26.673257827758789</v>
      </c>
      <c r="BY510" s="258">
        <v>39.063095092773438</v>
      </c>
      <c r="BZ510" s="258">
        <v>3.524467945098877</v>
      </c>
      <c r="CA510" s="258">
        <v>324.20333862304688</v>
      </c>
      <c r="CC510" s="283">
        <f t="shared" si="466"/>
        <v>12.358098983764648</v>
      </c>
      <c r="CD510" s="283">
        <f t="shared" si="467"/>
        <v>106.10106658935547</v>
      </c>
      <c r="CF510" s="283">
        <f t="shared" si="494"/>
        <v>21.83903338858693</v>
      </c>
      <c r="CG510" s="272">
        <f t="shared" si="468"/>
        <v>21.943095734827576</v>
      </c>
      <c r="CH510" s="283">
        <f t="shared" si="495"/>
        <v>12.507047140109863</v>
      </c>
      <c r="CI510" s="272">
        <f t="shared" si="469"/>
        <v>107.87875695929282</v>
      </c>
      <c r="CJ510" s="283">
        <f t="shared" si="496"/>
        <v>0.20334666620502784</v>
      </c>
      <c r="CK510" s="283">
        <f t="shared" si="497"/>
        <v>12.249354575991154</v>
      </c>
      <c r="CL510" s="283">
        <f t="shared" si="498"/>
        <v>2.5257752545653993</v>
      </c>
      <c r="CM510" s="283">
        <f t="shared" si="499"/>
        <v>18.045891158399755</v>
      </c>
      <c r="CN510" s="283">
        <f t="shared" si="500"/>
        <v>2.5257752545653993</v>
      </c>
      <c r="CO510" s="283">
        <f t="shared" si="470"/>
        <v>259.73961452689139</v>
      </c>
      <c r="CP510" s="268">
        <f t="shared" si="471"/>
        <v>478</v>
      </c>
      <c r="CQ510" s="283">
        <f t="shared" si="501"/>
        <v>73.773961452689136</v>
      </c>
      <c r="CR510" s="283">
        <f t="shared" si="502"/>
        <v>25.211822020377824</v>
      </c>
      <c r="CS510" s="283">
        <f t="shared" si="503"/>
        <v>2.2187004285516849</v>
      </c>
      <c r="CT510" s="283">
        <f t="shared" si="504"/>
        <v>289.63793328472735</v>
      </c>
      <c r="CU510" s="283">
        <f t="shared" si="472"/>
        <v>-29.898318757835966</v>
      </c>
      <c r="CV510" s="283">
        <f t="shared" si="505"/>
        <v>44.810168124216403</v>
      </c>
      <c r="CW510" s="283">
        <f t="shared" si="506"/>
        <v>12.462458732023169</v>
      </c>
      <c r="CX510" s="283">
        <f t="shared" si="507"/>
        <v>1.0551542624421348</v>
      </c>
      <c r="CZ510" s="283">
        <f t="shared" si="473"/>
        <v>12864</v>
      </c>
      <c r="DA510" s="283">
        <f t="shared" si="474"/>
        <v>9.2462833236576085E+21</v>
      </c>
      <c r="DB510" s="283">
        <f t="shared" si="475"/>
        <v>1.0395475368653491E+22</v>
      </c>
      <c r="DC510" s="286">
        <f t="shared" si="508"/>
        <v>7.1877202453806042E+17</v>
      </c>
      <c r="DD510" s="286">
        <f t="shared" si="476"/>
        <v>8.0810598325975526E+17</v>
      </c>
      <c r="DE510" s="282">
        <f t="shared" si="509"/>
        <v>4.4252308107123178E-5</v>
      </c>
      <c r="DF510" s="282">
        <f t="shared" si="477"/>
        <v>4.4904188106158934E-5</v>
      </c>
      <c r="DG510" s="283">
        <f t="shared" si="510"/>
        <v>45.418918516589713</v>
      </c>
      <c r="DH510" s="283">
        <f t="shared" si="511"/>
        <v>6.3044848181917796E-5</v>
      </c>
      <c r="DL510" s="258">
        <v>24.149782180786133</v>
      </c>
      <c r="DM510" s="258">
        <v>14.648660659790039</v>
      </c>
      <c r="DN510" s="258">
        <v>9984</v>
      </c>
      <c r="DO510" s="258">
        <v>1.9052318578938493E+22</v>
      </c>
      <c r="DP510" s="258">
        <v>9.0687307027101642E+21</v>
      </c>
    </row>
    <row r="511" spans="3:120" x14ac:dyDescent="0.25">
      <c r="C511" s="50">
        <f t="shared" si="478"/>
        <v>479</v>
      </c>
      <c r="D511" s="51">
        <v>4.5972168219161258</v>
      </c>
      <c r="E511" s="260">
        <f t="shared" si="479"/>
        <v>13.249899743664526</v>
      </c>
      <c r="F511" s="265">
        <f t="shared" si="480"/>
        <v>10.856124904028261</v>
      </c>
      <c r="G511" s="265">
        <f t="shared" si="481"/>
        <v>2.680434770516802E-2</v>
      </c>
      <c r="H511" s="50">
        <v>12.423041343688965</v>
      </c>
      <c r="I511" s="216">
        <v>113.42539978027344</v>
      </c>
      <c r="J511" s="50">
        <v>13696</v>
      </c>
      <c r="K511" s="46">
        <v>6</v>
      </c>
      <c r="L511" s="46">
        <v>9.7423353701682475E+21</v>
      </c>
      <c r="M511" s="46">
        <v>1.1259603221900958E+22</v>
      </c>
      <c r="N511" s="46">
        <v>214</v>
      </c>
      <c r="O511" s="46">
        <v>64</v>
      </c>
      <c r="P511" s="46">
        <v>0.20881401452725387</v>
      </c>
      <c r="Q511" s="46">
        <v>0.42440334493072085</v>
      </c>
      <c r="R511" s="46">
        <v>0.51270793031868334</v>
      </c>
      <c r="S511" s="51"/>
      <c r="T511" s="315">
        <f t="shared" si="482"/>
        <v>63.801991272695822</v>
      </c>
      <c r="U511" s="315">
        <f t="shared" si="512"/>
        <v>0.79556637438884081</v>
      </c>
      <c r="V511" s="350">
        <f t="shared" si="483"/>
        <v>2.5410583932931012E-6</v>
      </c>
      <c r="W511" s="350">
        <f t="shared" si="461"/>
        <v>5.1645656265907421E-6</v>
      </c>
      <c r="X511" s="350">
        <f t="shared" si="484"/>
        <v>5.755841890591501E-6</v>
      </c>
      <c r="Y511" s="360">
        <f t="shared" si="485"/>
        <v>63.289283342377139</v>
      </c>
      <c r="Z511" s="350">
        <f t="shared" si="486"/>
        <v>2.5871708533844628E-6</v>
      </c>
      <c r="AA511" s="350">
        <f t="shared" si="487"/>
        <v>5.1416206438131792E-6</v>
      </c>
      <c r="AB511" s="350">
        <f t="shared" si="488"/>
        <v>2.5871708533844628E-6</v>
      </c>
      <c r="AC511" s="350">
        <f t="shared" si="489"/>
        <v>5.1416206438131792E-6</v>
      </c>
      <c r="AD511" s="354">
        <f t="shared" si="462"/>
        <v>63.289283342377139</v>
      </c>
      <c r="AE511" s="354" t="str">
        <f t="shared" si="514"/>
        <v/>
      </c>
      <c r="AF511" s="354" t="str">
        <f t="shared" si="514"/>
        <v/>
      </c>
      <c r="AG511" s="354">
        <f t="shared" si="514"/>
        <v>63.289283342377139</v>
      </c>
      <c r="AH511" s="354" t="str">
        <f t="shared" si="514"/>
        <v/>
      </c>
      <c r="AI511" s="348">
        <f t="shared" si="513"/>
        <v>0.75896858414811419</v>
      </c>
      <c r="AJ511" s="355">
        <f t="shared" si="490"/>
        <v>5.755841890591501E-6</v>
      </c>
      <c r="AK511" s="359">
        <f t="shared" si="491"/>
        <v>482.11673008560842</v>
      </c>
      <c r="AL511" s="355">
        <f t="shared" si="492"/>
        <v>0.3116730085608424</v>
      </c>
      <c r="AM511" s="335">
        <f t="shared" si="493"/>
        <v>-25.929461935685659</v>
      </c>
      <c r="AN511" s="351">
        <f t="shared" si="463"/>
        <v>-4.7136583922256294</v>
      </c>
      <c r="AQ511" s="266">
        <f t="shared" si="464"/>
        <v>21.884558610994947</v>
      </c>
      <c r="AR511" s="283">
        <f t="shared" si="465"/>
        <v>2.5151379250804666</v>
      </c>
      <c r="BL511" s="258">
        <v>0.90034955739974976</v>
      </c>
      <c r="BM511" s="260">
        <v>9.5227670669555664</v>
      </c>
      <c r="BN511">
        <v>1.8863385915756226</v>
      </c>
      <c r="BO511" s="258">
        <v>1.127325177192688</v>
      </c>
      <c r="BP511" s="258">
        <v>84.065940856933594</v>
      </c>
      <c r="BQ511" s="260">
        <v>17.585348129272461</v>
      </c>
      <c r="BR511" s="258">
        <v>2.0706653594970703</v>
      </c>
      <c r="BT511" s="258">
        <v>18.496376037597656</v>
      </c>
      <c r="BU511" s="258">
        <v>49.23577880859375</v>
      </c>
      <c r="BV511" s="258">
        <v>2.9010453224182129</v>
      </c>
      <c r="BW511" s="258">
        <v>158.08346557617187</v>
      </c>
      <c r="BX511" s="258">
        <v>26.627359390258789</v>
      </c>
      <c r="BY511" s="258">
        <v>38.757915496826172</v>
      </c>
      <c r="BZ511" s="258">
        <v>3.5190966129302979</v>
      </c>
      <c r="CA511" s="258">
        <v>333.46047973632812</v>
      </c>
      <c r="CC511" s="283">
        <f t="shared" si="466"/>
        <v>12.423041343688965</v>
      </c>
      <c r="CD511" s="283">
        <f t="shared" si="467"/>
        <v>113.42539978027344</v>
      </c>
      <c r="CF511" s="283">
        <f t="shared" si="494"/>
        <v>21.884558610994947</v>
      </c>
      <c r="CG511" s="272">
        <f t="shared" si="468"/>
        <v>21.967715885142205</v>
      </c>
      <c r="CH511" s="283">
        <f t="shared" si="495"/>
        <v>12.542548650402111</v>
      </c>
      <c r="CI511" s="272">
        <f t="shared" si="469"/>
        <v>108.04121283219609</v>
      </c>
      <c r="CJ511" s="283">
        <f t="shared" si="496"/>
        <v>0.20365288831113512</v>
      </c>
      <c r="CK511" s="283">
        <f t="shared" si="497"/>
        <v>12.283348401037411</v>
      </c>
      <c r="CL511" s="283">
        <f t="shared" si="498"/>
        <v>2.5367062712177533</v>
      </c>
      <c r="CM511" s="283">
        <f t="shared" si="499"/>
        <v>18.079884983446011</v>
      </c>
      <c r="CN511" s="283">
        <f t="shared" si="500"/>
        <v>2.5367062712177533</v>
      </c>
      <c r="CO511" s="283">
        <f t="shared" si="470"/>
        <v>260.51609708170713</v>
      </c>
      <c r="CP511" s="268">
        <f t="shared" si="471"/>
        <v>479</v>
      </c>
      <c r="CQ511" s="283">
        <f t="shared" si="501"/>
        <v>73.951609708170707</v>
      </c>
      <c r="CR511" s="283">
        <f t="shared" si="502"/>
        <v>25.228576203195551</v>
      </c>
      <c r="CS511" s="283">
        <f t="shared" si="503"/>
        <v>2.2124204277085453</v>
      </c>
      <c r="CT511" s="283">
        <f t="shared" si="504"/>
        <v>290.3973438856782</v>
      </c>
      <c r="CU511" s="283">
        <f t="shared" si="472"/>
        <v>-29.88124680397118</v>
      </c>
      <c r="CV511" s="283">
        <f t="shared" si="505"/>
        <v>44.911875319602885</v>
      </c>
      <c r="CW511" s="283">
        <f t="shared" si="506"/>
        <v>12.497630585968103</v>
      </c>
      <c r="CX511" s="283">
        <f t="shared" si="507"/>
        <v>1.06054532405663</v>
      </c>
      <c r="CZ511" s="283">
        <f t="shared" si="473"/>
        <v>13696</v>
      </c>
      <c r="DA511" s="283">
        <f t="shared" si="474"/>
        <v>9.7423353701682475E+21</v>
      </c>
      <c r="DB511" s="283">
        <f t="shared" si="475"/>
        <v>1.1259603221900958E+22</v>
      </c>
      <c r="DC511" s="286">
        <f t="shared" si="508"/>
        <v>7.1132705681719091E+17</v>
      </c>
      <c r="DD511" s="286">
        <f t="shared" si="476"/>
        <v>8.2210888010374989E+17</v>
      </c>
      <c r="DE511" s="282">
        <f t="shared" si="509"/>
        <v>4.385404847912801E-5</v>
      </c>
      <c r="DF511" s="282">
        <f t="shared" si="477"/>
        <v>4.5653256295173545E-5</v>
      </c>
      <c r="DG511" s="283">
        <f t="shared" si="510"/>
        <v>46.151561132470682</v>
      </c>
      <c r="DH511" s="283">
        <f t="shared" si="511"/>
        <v>6.3304007601118847E-5</v>
      </c>
      <c r="DL511" s="258">
        <v>24.093141555786133</v>
      </c>
      <c r="DM511" s="258">
        <v>14.648660659790039</v>
      </c>
      <c r="DN511" s="258">
        <v>9984</v>
      </c>
      <c r="DO511" s="258">
        <v>1.900620101505604E+22</v>
      </c>
      <c r="DP511" s="258">
        <v>9.0474013294145296E+21</v>
      </c>
    </row>
    <row r="512" spans="3:120" x14ac:dyDescent="0.25">
      <c r="C512" s="50">
        <f t="shared" si="478"/>
        <v>480</v>
      </c>
      <c r="D512" s="51">
        <v>3.3260297786172921</v>
      </c>
      <c r="E512" s="260">
        <f t="shared" si="479"/>
        <v>10.438522664544777</v>
      </c>
      <c r="F512" s="265">
        <f t="shared" si="480"/>
        <v>10.883241554377253</v>
      </c>
      <c r="G512" s="265">
        <f t="shared" si="481"/>
        <v>2.7428770231543088E-2</v>
      </c>
      <c r="H512" s="50">
        <v>12.313664436340332</v>
      </c>
      <c r="I512" s="216">
        <v>108.64423370361328</v>
      </c>
      <c r="J512" s="50">
        <v>13504</v>
      </c>
      <c r="K512" s="46">
        <v>6</v>
      </c>
      <c r="L512" s="46">
        <v>9.6172414781370915E+21</v>
      </c>
      <c r="M512" s="46">
        <v>1.0918909718719334E+22</v>
      </c>
      <c r="N512" s="46">
        <v>211</v>
      </c>
      <c r="O512" s="46">
        <v>64</v>
      </c>
      <c r="P512" s="46">
        <v>0.20771531465543552</v>
      </c>
      <c r="Q512" s="46">
        <v>0.41280595739486053</v>
      </c>
      <c r="R512" s="46">
        <v>0.50527395161603705</v>
      </c>
      <c r="S512" s="51"/>
      <c r="T512" s="315">
        <f t="shared" si="482"/>
        <v>63.28941670521332</v>
      </c>
      <c r="U512" s="315">
        <f t="shared" si="512"/>
        <v>-0.51257456748250263</v>
      </c>
      <c r="V512" s="350">
        <f t="shared" si="483"/>
        <v>2.5636270074969827E-6</v>
      </c>
      <c r="W512" s="350">
        <f t="shared" si="461"/>
        <v>5.0948602561569475E-6</v>
      </c>
      <c r="X512" s="350">
        <f t="shared" si="484"/>
        <v>5.703488797511184E-6</v>
      </c>
      <c r="Y512" s="360">
        <f t="shared" si="485"/>
        <v>62.78414275359728</v>
      </c>
      <c r="Z512" s="350">
        <f t="shared" si="486"/>
        <v>2.6084567539403152E-6</v>
      </c>
      <c r="AA512" s="350">
        <f t="shared" si="487"/>
        <v>5.0720545961334765E-6</v>
      </c>
      <c r="AB512" s="350">
        <f t="shared" si="488"/>
        <v>2.6084567539403152E-6</v>
      </c>
      <c r="AC512" s="350">
        <f t="shared" si="489"/>
        <v>5.0720545961334765E-6</v>
      </c>
      <c r="AD512" s="354">
        <f t="shared" si="462"/>
        <v>62.78414275359728</v>
      </c>
      <c r="AE512" s="354" t="str">
        <f t="shared" ref="AE512:AH531" si="515">IF($K512=AE$29,$AD512,"")</f>
        <v/>
      </c>
      <c r="AF512" s="354" t="str">
        <f t="shared" si="515"/>
        <v/>
      </c>
      <c r="AG512" s="354">
        <f t="shared" si="515"/>
        <v>62.78414275359728</v>
      </c>
      <c r="AH512" s="354" t="str">
        <f t="shared" si="515"/>
        <v/>
      </c>
      <c r="AI512" s="348">
        <f t="shared" si="513"/>
        <v>-0.50514058877985946</v>
      </c>
      <c r="AJ512" s="355">
        <f t="shared" si="490"/>
        <v>5.703488797511184E-6</v>
      </c>
      <c r="AK512" s="359">
        <f t="shared" si="491"/>
        <v>464.95842304038501</v>
      </c>
      <c r="AL512" s="355">
        <f t="shared" si="492"/>
        <v>-1.5041576959614986</v>
      </c>
      <c r="AM512" s="335">
        <f t="shared" si="493"/>
        <v>-26.008827190929505</v>
      </c>
      <c r="AN512" s="351">
        <f t="shared" si="463"/>
        <v>-4.7930236474694699</v>
      </c>
      <c r="AQ512" s="266">
        <f t="shared" si="464"/>
        <v>21.807746286341324</v>
      </c>
      <c r="AR512" s="283">
        <f t="shared" si="465"/>
        <v>-2.6035492197662506</v>
      </c>
      <c r="BL512" s="258">
        <v>0.95883864164352417</v>
      </c>
      <c r="BM512" s="260">
        <v>9.0626506805419922</v>
      </c>
      <c r="BN512">
        <v>1.2460862398147583</v>
      </c>
      <c r="BO512" s="258">
        <v>0.98388200998306274</v>
      </c>
      <c r="BP512" s="258">
        <v>144.75363159179687</v>
      </c>
      <c r="BQ512" s="260">
        <v>12.275726318359375</v>
      </c>
      <c r="BR512" s="258">
        <v>10.05205249786377</v>
      </c>
      <c r="BT512" s="258">
        <v>18.512977600097656</v>
      </c>
      <c r="BU512" s="258">
        <v>50.253044128417969</v>
      </c>
      <c r="BV512" s="258">
        <v>2.8646676540374756</v>
      </c>
      <c r="BW512" s="258">
        <v>161.94908142089844</v>
      </c>
      <c r="BX512" s="258">
        <v>26.595132827758789</v>
      </c>
      <c r="BY512" s="258">
        <v>39.266548156738281</v>
      </c>
      <c r="BZ512" s="258">
        <v>3.5444877147674561</v>
      </c>
      <c r="CA512" s="258">
        <v>330.51040649414062</v>
      </c>
      <c r="CC512" s="283">
        <f t="shared" si="466"/>
        <v>12.313664436340332</v>
      </c>
      <c r="CD512" s="283">
        <f t="shared" si="467"/>
        <v>108.64423370361328</v>
      </c>
      <c r="CF512" s="283">
        <f t="shared" si="494"/>
        <v>21.807746286341324</v>
      </c>
      <c r="CG512" s="272">
        <f t="shared" si="468"/>
        <v>21.993132823805141</v>
      </c>
      <c r="CH512" s="283">
        <f t="shared" si="495"/>
        <v>12.579304825063723</v>
      </c>
      <c r="CI512" s="272">
        <f t="shared" si="469"/>
        <v>108.20324919889316</v>
      </c>
      <c r="CJ512" s="283">
        <f t="shared" si="496"/>
        <v>0.20395831966667305</v>
      </c>
      <c r="CK512" s="283">
        <f t="shared" si="497"/>
        <v>12.318567349710451</v>
      </c>
      <c r="CL512" s="283">
        <f t="shared" si="498"/>
        <v>2.547902732154248</v>
      </c>
      <c r="CM512" s="283">
        <f t="shared" si="499"/>
        <v>18.115103932119048</v>
      </c>
      <c r="CN512" s="283">
        <f t="shared" si="500"/>
        <v>2.547902732154248</v>
      </c>
      <c r="CO512" s="283">
        <f t="shared" si="470"/>
        <v>261.31249250658993</v>
      </c>
      <c r="CP512" s="268">
        <f t="shared" si="471"/>
        <v>480</v>
      </c>
      <c r="CQ512" s="283">
        <f t="shared" si="501"/>
        <v>74.131249250658996</v>
      </c>
      <c r="CR512" s="283">
        <f t="shared" si="502"/>
        <v>25.245892704758308</v>
      </c>
      <c r="CS512" s="283">
        <f t="shared" si="503"/>
        <v>2.205955832661628</v>
      </c>
      <c r="CT512" s="283">
        <f t="shared" si="504"/>
        <v>291.16401845611546</v>
      </c>
      <c r="CU512" s="283">
        <f t="shared" si="472"/>
        <v>-29.851525949525524</v>
      </c>
      <c r="CV512" s="283">
        <f t="shared" si="505"/>
        <v>45.014847405047448</v>
      </c>
      <c r="CW512" s="283">
        <f t="shared" si="506"/>
        <v>12.534048438522177</v>
      </c>
      <c r="CX512" s="283">
        <f t="shared" si="507"/>
        <v>1.0660861234680961</v>
      </c>
      <c r="CZ512" s="283">
        <f t="shared" si="473"/>
        <v>13504</v>
      </c>
      <c r="DA512" s="283">
        <f t="shared" si="474"/>
        <v>9.6172414781370915E+21</v>
      </c>
      <c r="DB512" s="283">
        <f t="shared" si="475"/>
        <v>1.0918909718719334E+22</v>
      </c>
      <c r="DC512" s="286">
        <f t="shared" si="508"/>
        <v>7.1217724216062579E+17</v>
      </c>
      <c r="DD512" s="286">
        <f t="shared" si="476"/>
        <v>8.0856855144544832E+17</v>
      </c>
      <c r="DE512" s="282">
        <f t="shared" si="509"/>
        <v>4.3899528125420391E-5</v>
      </c>
      <c r="DF512" s="282">
        <f t="shared" si="477"/>
        <v>4.4928932637023736E-5</v>
      </c>
      <c r="DG512" s="283">
        <f t="shared" si="510"/>
        <v>45.663952671483408</v>
      </c>
      <c r="DH512" s="283">
        <f t="shared" si="511"/>
        <v>6.281542451927546E-5</v>
      </c>
      <c r="DL512" s="258">
        <v>24.098024368286133</v>
      </c>
      <c r="DM512" s="258">
        <v>14.648660659790039</v>
      </c>
      <c r="DN512" s="258">
        <v>9984</v>
      </c>
      <c r="DO512" s="258">
        <v>1.9008506893250163E+22</v>
      </c>
      <c r="DP512" s="258">
        <v>9.0499954423829176E+21</v>
      </c>
    </row>
    <row r="513" spans="3:120" x14ac:dyDescent="0.25">
      <c r="C513" s="50">
        <f t="shared" si="478"/>
        <v>481</v>
      </c>
      <c r="D513" s="51">
        <v>2.9075685539635643</v>
      </c>
      <c r="E513" s="260">
        <f t="shared" si="479"/>
        <v>9.2705992642752406</v>
      </c>
      <c r="F513" s="265">
        <f t="shared" si="480"/>
        <v>10.910982042547413</v>
      </c>
      <c r="G513" s="265">
        <f t="shared" si="481"/>
        <v>2.8051986813835007E-2</v>
      </c>
      <c r="H513" s="50">
        <v>12.343449592590332</v>
      </c>
      <c r="I513" s="216">
        <v>106.50797271728516</v>
      </c>
      <c r="J513" s="50">
        <v>13312</v>
      </c>
      <c r="K513" s="46">
        <v>6</v>
      </c>
      <c r="L513" s="46">
        <v>9.5497945409590038E+21</v>
      </c>
      <c r="M513" s="46">
        <v>1.0751733549645441E+22</v>
      </c>
      <c r="N513" s="46">
        <v>208</v>
      </c>
      <c r="O513" s="46">
        <v>64</v>
      </c>
      <c r="P513" s="46">
        <v>0.20698284807422329</v>
      </c>
      <c r="Q513" s="46">
        <v>0.40706830250869802</v>
      </c>
      <c r="R513" s="46">
        <v>0.49723297379395615</v>
      </c>
      <c r="S513" s="51"/>
      <c r="T513" s="315">
        <f t="shared" si="482"/>
        <v>63.047936770838525</v>
      </c>
      <c r="U513" s="315">
        <f t="shared" si="512"/>
        <v>-0.24147993437479442</v>
      </c>
      <c r="V513" s="350">
        <f t="shared" si="483"/>
        <v>2.5914318919549192E-6</v>
      </c>
      <c r="W513" s="350">
        <f t="shared" si="461"/>
        <v>5.0965081944698772E-6</v>
      </c>
      <c r="X513" s="350">
        <f t="shared" si="484"/>
        <v>5.7175095126234515E-6</v>
      </c>
      <c r="Y513" s="360">
        <f t="shared" si="485"/>
        <v>62.550703797044569</v>
      </c>
      <c r="Z513" s="350">
        <f t="shared" si="486"/>
        <v>2.6355630469405249E-6</v>
      </c>
      <c r="AA513" s="350">
        <f t="shared" si="487"/>
        <v>5.0738271997123866E-6</v>
      </c>
      <c r="AB513" s="350">
        <f t="shared" si="488"/>
        <v>2.6355630469405249E-6</v>
      </c>
      <c r="AC513" s="350">
        <f t="shared" si="489"/>
        <v>5.0738271997123866E-6</v>
      </c>
      <c r="AD513" s="354">
        <f t="shared" si="462"/>
        <v>62.550703797044577</v>
      </c>
      <c r="AE513" s="354" t="str">
        <f t="shared" si="515"/>
        <v/>
      </c>
      <c r="AF513" s="354" t="str">
        <f t="shared" si="515"/>
        <v/>
      </c>
      <c r="AG513" s="354">
        <f t="shared" si="515"/>
        <v>62.550703797044577</v>
      </c>
      <c r="AH513" s="354" t="str">
        <f t="shared" si="515"/>
        <v/>
      </c>
      <c r="AI513" s="348">
        <f t="shared" si="513"/>
        <v>-0.2334389565527033</v>
      </c>
      <c r="AJ513" s="355">
        <f t="shared" si="490"/>
        <v>5.7175095126234515E-6</v>
      </c>
      <c r="AK513" s="359">
        <f t="shared" si="491"/>
        <v>457.02911111848448</v>
      </c>
      <c r="AL513" s="355">
        <f t="shared" si="492"/>
        <v>-2.397088888151552</v>
      </c>
      <c r="AM513" s="335">
        <f t="shared" si="493"/>
        <v>-25.987501131335936</v>
      </c>
      <c r="AN513" s="351">
        <f t="shared" si="463"/>
        <v>-4.7716975878759023</v>
      </c>
      <c r="AQ513" s="266">
        <f t="shared" si="464"/>
        <v>21.828730956775466</v>
      </c>
      <c r="AR513" s="283">
        <f t="shared" si="465"/>
        <v>-5.0773312742809651</v>
      </c>
      <c r="BL513" s="258">
        <v>1.1925230026245117</v>
      </c>
      <c r="BM513" s="260">
        <v>4.644711971282959</v>
      </c>
      <c r="BN513">
        <v>1.8015899658203125</v>
      </c>
      <c r="BO513" s="258">
        <v>1.0337460041046143</v>
      </c>
      <c r="BP513" s="258">
        <v>137.39945983886719</v>
      </c>
      <c r="BQ513" s="260">
        <v>19.778385162353516</v>
      </c>
      <c r="BR513" s="258">
        <v>4.7453646659851074</v>
      </c>
      <c r="BT513" s="258">
        <v>18.483680725097656</v>
      </c>
      <c r="BU513" s="258">
        <v>49.744411468505859</v>
      </c>
      <c r="BV513" s="258">
        <v>2.915571928024292</v>
      </c>
      <c r="BW513" s="258">
        <v>158.89727783203125</v>
      </c>
      <c r="BX513" s="258">
        <v>26.558021545410156</v>
      </c>
      <c r="BY513" s="258">
        <v>37.944099426269531</v>
      </c>
      <c r="BZ513" s="258">
        <v>3.5134813785552979</v>
      </c>
      <c r="CA513" s="258">
        <v>330.61215209960937</v>
      </c>
      <c r="CC513" s="283">
        <f t="shared" si="466"/>
        <v>12.343449592590332</v>
      </c>
      <c r="CD513" s="283">
        <f t="shared" si="467"/>
        <v>106.50797271728516</v>
      </c>
      <c r="CF513" s="283">
        <f t="shared" si="494"/>
        <v>21.828730956775466</v>
      </c>
      <c r="CG513" s="272">
        <f t="shared" si="468"/>
        <v>22.019346750364214</v>
      </c>
      <c r="CH513" s="283">
        <f t="shared" si="495"/>
        <v>12.617326384526908</v>
      </c>
      <c r="CI513" s="272">
        <f t="shared" si="469"/>
        <v>108.36486875354964</v>
      </c>
      <c r="CJ513" s="283">
        <f t="shared" si="496"/>
        <v>0.20426296535002419</v>
      </c>
      <c r="CK513" s="283">
        <f t="shared" si="497"/>
        <v>12.355021690450894</v>
      </c>
      <c r="CL513" s="283">
        <f t="shared" si="498"/>
        <v>2.5593679145771167</v>
      </c>
      <c r="CM513" s="283">
        <f t="shared" si="499"/>
        <v>18.151558272859493</v>
      </c>
      <c r="CN513" s="283">
        <f t="shared" si="500"/>
        <v>2.5593679145771167</v>
      </c>
      <c r="CO513" s="283">
        <f t="shared" si="470"/>
        <v>262.12883837083996</v>
      </c>
      <c r="CP513" s="268">
        <f t="shared" si="471"/>
        <v>481</v>
      </c>
      <c r="CQ513" s="283">
        <f t="shared" si="501"/>
        <v>74.312883837084001</v>
      </c>
      <c r="CR513" s="283">
        <f t="shared" si="502"/>
        <v>25.263773176651636</v>
      </c>
      <c r="CS513" s="283">
        <f t="shared" si="503"/>
        <v>2.1993083165152942</v>
      </c>
      <c r="CT513" s="283">
        <f t="shared" si="504"/>
        <v>291.93793124440913</v>
      </c>
      <c r="CU513" s="283">
        <f t="shared" si="472"/>
        <v>-29.80909287356917</v>
      </c>
      <c r="CV513" s="283">
        <f t="shared" si="505"/>
        <v>45.119090712643086</v>
      </c>
      <c r="CW513" s="283">
        <f t="shared" si="506"/>
        <v>12.571722852966266</v>
      </c>
      <c r="CX513" s="283">
        <f t="shared" si="507"/>
        <v>1.0717787093820093</v>
      </c>
      <c r="CZ513" s="283">
        <f t="shared" si="473"/>
        <v>13312</v>
      </c>
      <c r="DA513" s="283">
        <f t="shared" si="474"/>
        <v>9.5497945409590038E+21</v>
      </c>
      <c r="DB513" s="283">
        <f t="shared" si="475"/>
        <v>1.0751733549645441E+22</v>
      </c>
      <c r="DC513" s="286">
        <f t="shared" si="508"/>
        <v>7.1738240241579059E+17</v>
      </c>
      <c r="DD513" s="286">
        <f t="shared" si="476"/>
        <v>8.0767229189043277E+17</v>
      </c>
      <c r="DE513" s="282">
        <f t="shared" si="509"/>
        <v>4.417797193667644E-5</v>
      </c>
      <c r="DF513" s="282">
        <f t="shared" si="477"/>
        <v>4.4880988305986945E-5</v>
      </c>
      <c r="DG513" s="283">
        <f t="shared" si="510"/>
        <v>45.452273798888548</v>
      </c>
      <c r="DH513" s="283">
        <f t="shared" si="511"/>
        <v>6.2976156724270715E-5</v>
      </c>
      <c r="DL513" s="258">
        <v>24.0384521484375</v>
      </c>
      <c r="DM513" s="258">
        <v>15.157295227050781</v>
      </c>
      <c r="DN513" s="258">
        <v>9984</v>
      </c>
      <c r="DO513" s="258">
        <v>1.8953165816591219E+22</v>
      </c>
      <c r="DP513" s="258">
        <v>9.0471130946402643E+21</v>
      </c>
    </row>
    <row r="514" spans="3:120" x14ac:dyDescent="0.25">
      <c r="C514" s="50">
        <f t="shared" si="478"/>
        <v>482</v>
      </c>
      <c r="D514" s="51">
        <v>2.7519684895220307</v>
      </c>
      <c r="E514" s="260">
        <f t="shared" si="479"/>
        <v>8.7928691370176519</v>
      </c>
      <c r="F514" s="265">
        <f t="shared" si="480"/>
        <v>10.939345052433229</v>
      </c>
      <c r="G514" s="265">
        <f t="shared" si="481"/>
        <v>2.8673776568853594E-2</v>
      </c>
      <c r="H514" s="50">
        <v>12.132020950317383</v>
      </c>
      <c r="I514" s="216">
        <v>114.95130157470703</v>
      </c>
      <c r="J514" s="50">
        <v>14400</v>
      </c>
      <c r="K514" s="46">
        <v>6</v>
      </c>
      <c r="L514" s="46">
        <v>9.9677349636437369E+21</v>
      </c>
      <c r="M514" s="46">
        <v>1.1591649681854622E+22</v>
      </c>
      <c r="N514" s="46">
        <v>225</v>
      </c>
      <c r="O514" s="46">
        <v>64</v>
      </c>
      <c r="P514" s="46">
        <v>0.21308673625099189</v>
      </c>
      <c r="Q514" s="46">
        <v>0.43655008240249038</v>
      </c>
      <c r="R514" s="46">
        <v>0.53477263753990034</v>
      </c>
      <c r="S514" s="51"/>
      <c r="T514" s="315">
        <f t="shared" si="482"/>
        <v>63.982292808280732</v>
      </c>
      <c r="U514" s="315">
        <f t="shared" si="512"/>
        <v>0.93435603744220685</v>
      </c>
      <c r="V514" s="350">
        <f t="shared" si="483"/>
        <v>2.4662816695716654E-6</v>
      </c>
      <c r="W514" s="350">
        <f t="shared" si="461"/>
        <v>5.0526629907695647E-6</v>
      </c>
      <c r="X514" s="350">
        <f t="shared" si="484"/>
        <v>5.6224504063582135E-6</v>
      </c>
      <c r="Y514" s="360">
        <f t="shared" si="485"/>
        <v>63.44752017074083</v>
      </c>
      <c r="Z514" s="350">
        <f t="shared" si="486"/>
        <v>2.5133328092169366E-6</v>
      </c>
      <c r="AA514" s="350">
        <f t="shared" si="487"/>
        <v>5.0294240984501739E-6</v>
      </c>
      <c r="AB514" s="350">
        <f t="shared" si="488"/>
        <v>2.5133328092169366E-6</v>
      </c>
      <c r="AC514" s="350">
        <f t="shared" si="489"/>
        <v>5.0294240984501739E-6</v>
      </c>
      <c r="AD514" s="354">
        <f t="shared" si="462"/>
        <v>63.44752017074083</v>
      </c>
      <c r="AE514" s="354" t="str">
        <f t="shared" si="515"/>
        <v/>
      </c>
      <c r="AF514" s="354" t="str">
        <f t="shared" si="515"/>
        <v/>
      </c>
      <c r="AG514" s="354">
        <f t="shared" si="515"/>
        <v>63.44752017074083</v>
      </c>
      <c r="AH514" s="354" t="str">
        <f t="shared" si="515"/>
        <v/>
      </c>
      <c r="AI514" s="348">
        <f t="shared" si="513"/>
        <v>0.89681637369625378</v>
      </c>
      <c r="AJ514" s="355">
        <f t="shared" si="490"/>
        <v>5.6224504063582135E-6</v>
      </c>
      <c r="AK514" s="359">
        <f t="shared" si="491"/>
        <v>487.49162204090476</v>
      </c>
      <c r="AL514" s="355">
        <f t="shared" si="492"/>
        <v>0.54916220409047578</v>
      </c>
      <c r="AM514" s="335">
        <f t="shared" si="493"/>
        <v>-26.133126380912227</v>
      </c>
      <c r="AN514" s="351">
        <f t="shared" si="463"/>
        <v>-4.9173228374521951</v>
      </c>
      <c r="AQ514" s="266">
        <f t="shared" si="464"/>
        <v>21.678663032112077</v>
      </c>
      <c r="AR514" s="283">
        <f t="shared" si="465"/>
        <v>3.0284765149543489</v>
      </c>
      <c r="BL514" s="258">
        <v>1.270390510559082</v>
      </c>
      <c r="BM514" s="260">
        <v>2.0807855129241943</v>
      </c>
      <c r="BN514">
        <v>0.63546949625015259</v>
      </c>
      <c r="BO514" s="258">
        <v>0.76088643074035645</v>
      </c>
      <c r="BP514" s="258">
        <v>27.619230270385742</v>
      </c>
      <c r="BQ514" s="260">
        <v>3.5572807788848877</v>
      </c>
      <c r="BR514" s="258">
        <v>8.4293994903564453</v>
      </c>
      <c r="BT514" s="258">
        <v>18.424108505249023</v>
      </c>
      <c r="BU514" s="258">
        <v>50.151317596435547</v>
      </c>
      <c r="BV514" s="258">
        <v>2.8995804786682129</v>
      </c>
      <c r="BW514" s="258">
        <v>159.91455078125</v>
      </c>
      <c r="BX514" s="258">
        <v>26.512123107910156</v>
      </c>
      <c r="BY514" s="258">
        <v>38.147556304931641</v>
      </c>
      <c r="BZ514" s="258">
        <v>3.5127489566802979</v>
      </c>
      <c r="CA514" s="258">
        <v>331.62939453125</v>
      </c>
      <c r="CC514" s="283">
        <f t="shared" si="466"/>
        <v>12.132020950317383</v>
      </c>
      <c r="CD514" s="283">
        <f t="shared" si="467"/>
        <v>114.95130157470703</v>
      </c>
      <c r="CF514" s="283">
        <f t="shared" si="494"/>
        <v>21.678663032112077</v>
      </c>
      <c r="CG514" s="272">
        <f t="shared" si="468"/>
        <v>22.046357627057432</v>
      </c>
      <c r="CH514" s="283">
        <f t="shared" si="495"/>
        <v>12.656624086779079</v>
      </c>
      <c r="CI514" s="272">
        <f t="shared" si="469"/>
        <v>108.52607412340316</v>
      </c>
      <c r="CJ514" s="283">
        <f t="shared" si="496"/>
        <v>0.20456683031341483</v>
      </c>
      <c r="CK514" s="283">
        <f t="shared" si="497"/>
        <v>12.392721726514971</v>
      </c>
      <c r="CL514" s="283">
        <f t="shared" si="498"/>
        <v>2.5711051093255923</v>
      </c>
      <c r="CM514" s="283">
        <f t="shared" si="499"/>
        <v>18.18925830892357</v>
      </c>
      <c r="CN514" s="283">
        <f t="shared" si="500"/>
        <v>2.5711051093255923</v>
      </c>
      <c r="CO514" s="283">
        <f t="shared" si="470"/>
        <v>262.96516200724557</v>
      </c>
      <c r="CP514" s="268">
        <f t="shared" si="471"/>
        <v>482</v>
      </c>
      <c r="CQ514" s="283">
        <f t="shared" si="501"/>
        <v>74.496516200724557</v>
      </c>
      <c r="CR514" s="283">
        <f t="shared" si="502"/>
        <v>25.282219152070549</v>
      </c>
      <c r="CS514" s="283">
        <f t="shared" si="503"/>
        <v>2.192479658036496</v>
      </c>
      <c r="CT514" s="283">
        <f t="shared" si="504"/>
        <v>292.71905157816479</v>
      </c>
      <c r="CU514" s="283">
        <f t="shared" si="472"/>
        <v>-29.753889570919227</v>
      </c>
      <c r="CV514" s="283">
        <f t="shared" si="505"/>
        <v>45.22461104290808</v>
      </c>
      <c r="CW514" s="283">
        <f t="shared" si="506"/>
        <v>12.610664427847054</v>
      </c>
      <c r="CX514" s="283">
        <f t="shared" si="507"/>
        <v>1.077625149237559</v>
      </c>
      <c r="CZ514" s="283">
        <f t="shared" si="473"/>
        <v>14400</v>
      </c>
      <c r="DA514" s="283">
        <f t="shared" si="474"/>
        <v>9.9677349636437369E+21</v>
      </c>
      <c r="DB514" s="283">
        <f t="shared" si="475"/>
        <v>1.1591649681854622E+22</v>
      </c>
      <c r="DC514" s="286">
        <f t="shared" si="508"/>
        <v>6.9220381691970394E+17</v>
      </c>
      <c r="DD514" s="286">
        <f t="shared" si="476"/>
        <v>8.0497567235101542E+17</v>
      </c>
      <c r="DE514" s="282">
        <f t="shared" si="509"/>
        <v>4.2831073673436584E-5</v>
      </c>
      <c r="DF514" s="282">
        <f t="shared" si="477"/>
        <v>4.4736735874696695E-5</v>
      </c>
      <c r="DG514" s="283">
        <f t="shared" si="510"/>
        <v>46.246681517174231</v>
      </c>
      <c r="DH514" s="283">
        <f t="shared" si="511"/>
        <v>6.1934452518301361E-5</v>
      </c>
      <c r="DL514" s="258">
        <v>24.0140380859375</v>
      </c>
      <c r="DM514" s="258">
        <v>16.174562454223633</v>
      </c>
      <c r="DN514" s="258">
        <v>9984</v>
      </c>
      <c r="DO514" s="258">
        <v>1.8916271765485257E+22</v>
      </c>
      <c r="DP514" s="258">
        <v>9.0742071634212055E+21</v>
      </c>
    </row>
    <row r="515" spans="3:120" x14ac:dyDescent="0.25">
      <c r="C515" s="50">
        <f t="shared" si="478"/>
        <v>483</v>
      </c>
      <c r="D515" s="51">
        <v>2.6959956960660008</v>
      </c>
      <c r="E515" s="260">
        <f t="shared" si="479"/>
        <v>8.6143838909727783</v>
      </c>
      <c r="F515" s="265">
        <f t="shared" si="480"/>
        <v>10.968329045362958</v>
      </c>
      <c r="G515" s="265">
        <f t="shared" si="481"/>
        <v>2.9293915244844017E-2</v>
      </c>
      <c r="H515" s="50">
        <v>12.249698638916016</v>
      </c>
      <c r="I515" s="216">
        <v>103.86307525634766</v>
      </c>
      <c r="J515" s="50">
        <v>14336</v>
      </c>
      <c r="K515" s="46">
        <v>6</v>
      </c>
      <c r="L515" s="46">
        <v>9.9838761110025955E+21</v>
      </c>
      <c r="M515" s="46">
        <v>1.158992027320903E+22</v>
      </c>
      <c r="N515" s="46">
        <v>224</v>
      </c>
      <c r="O515" s="46">
        <v>64</v>
      </c>
      <c r="P515" s="46">
        <v>0.226088018067509</v>
      </c>
      <c r="Q515" s="46">
        <v>0.4400903375450162</v>
      </c>
      <c r="R515" s="46">
        <v>0.53310397679826294</v>
      </c>
      <c r="S515" s="51"/>
      <c r="T515" s="315">
        <f t="shared" si="482"/>
        <v>62.809032190198671</v>
      </c>
      <c r="U515" s="315">
        <f t="shared" si="512"/>
        <v>-1.1732606180820611</v>
      </c>
      <c r="V515" s="350">
        <f t="shared" si="483"/>
        <v>2.6284414302863304E-6</v>
      </c>
      <c r="W515" s="350">
        <f t="shared" si="461"/>
        <v>5.1163776221286289E-6</v>
      </c>
      <c r="X515" s="350">
        <f t="shared" si="484"/>
        <v>5.7520452297130152E-6</v>
      </c>
      <c r="Y515" s="360">
        <f t="shared" si="485"/>
        <v>62.275928213400405</v>
      </c>
      <c r="Z515" s="350">
        <f t="shared" si="486"/>
        <v>2.6759318937084952E-6</v>
      </c>
      <c r="AA515" s="350">
        <f t="shared" si="487"/>
        <v>5.091700386403143E-6</v>
      </c>
      <c r="AB515" s="350">
        <f t="shared" si="488"/>
        <v>2.6759318937084952E-6</v>
      </c>
      <c r="AC515" s="350">
        <f t="shared" si="489"/>
        <v>5.091700386403143E-6</v>
      </c>
      <c r="AD515" s="354">
        <f t="shared" si="462"/>
        <v>62.275928213400412</v>
      </c>
      <c r="AE515" s="354" t="str">
        <f t="shared" si="515"/>
        <v/>
      </c>
      <c r="AF515" s="354" t="str">
        <f t="shared" si="515"/>
        <v/>
      </c>
      <c r="AG515" s="354">
        <f t="shared" si="515"/>
        <v>62.275928213400412</v>
      </c>
      <c r="AH515" s="354" t="str">
        <f t="shared" si="515"/>
        <v/>
      </c>
      <c r="AI515" s="348">
        <f t="shared" si="513"/>
        <v>-1.1715919573404179</v>
      </c>
      <c r="AJ515" s="355">
        <f t="shared" si="490"/>
        <v>5.7520452297130152E-6</v>
      </c>
      <c r="AK515" s="359">
        <f t="shared" si="491"/>
        <v>447.69570189059982</v>
      </c>
      <c r="AL515" s="355">
        <f t="shared" si="492"/>
        <v>-3.5304298109400181</v>
      </c>
      <c r="AM515" s="335">
        <f t="shared" si="493"/>
        <v>-25.935193201249085</v>
      </c>
      <c r="AN515" s="351">
        <f t="shared" si="463"/>
        <v>-4.7193896577890522</v>
      </c>
      <c r="AQ515" s="266">
        <f t="shared" si="464"/>
        <v>21.762508090638391</v>
      </c>
      <c r="AR515" s="283">
        <f t="shared" si="465"/>
        <v>-8.3972708715916156</v>
      </c>
      <c r="BL515" s="258">
        <v>0.79936701059341431</v>
      </c>
      <c r="BM515" s="260">
        <v>9.45751953125</v>
      </c>
      <c r="BN515">
        <v>0.85616117715835571</v>
      </c>
      <c r="BO515" s="258">
        <v>0.93630528450012207</v>
      </c>
      <c r="BP515" s="258">
        <v>24.811653137207031</v>
      </c>
      <c r="BQ515" s="260">
        <v>28.620805740356445</v>
      </c>
      <c r="BR515" s="258">
        <v>7.6630058288574219</v>
      </c>
      <c r="BT515" s="258">
        <v>18.326452255249023</v>
      </c>
      <c r="BU515" s="258">
        <v>49.642684936523438</v>
      </c>
      <c r="BV515" s="258">
        <v>2.8397650718688965</v>
      </c>
      <c r="BW515" s="258">
        <v>166.73023986816406</v>
      </c>
      <c r="BX515" s="258">
        <v>26.511146545410156</v>
      </c>
      <c r="BY515" s="258">
        <v>38.554462432861328</v>
      </c>
      <c r="BZ515" s="258">
        <v>3.4981002807617187</v>
      </c>
      <c r="CA515" s="258">
        <v>328.27243041992187</v>
      </c>
      <c r="CC515" s="283">
        <f t="shared" si="466"/>
        <v>12.249698638916016</v>
      </c>
      <c r="CD515" s="283">
        <f t="shared" si="467"/>
        <v>103.86307525634766</v>
      </c>
      <c r="CF515" s="283">
        <f t="shared" si="494"/>
        <v>21.762508090638391</v>
      </c>
      <c r="CG515" s="272">
        <f t="shared" si="468"/>
        <v>22.074165175038694</v>
      </c>
      <c r="CH515" s="283">
        <f t="shared" si="495"/>
        <v>12.697208721717812</v>
      </c>
      <c r="CI515" s="272">
        <f t="shared" si="469"/>
        <v>108.68686786829835</v>
      </c>
      <c r="CJ515" s="283">
        <f t="shared" si="496"/>
        <v>0.20486991938203838</v>
      </c>
      <c r="CK515" s="283">
        <f t="shared" si="497"/>
        <v>12.431677790447988</v>
      </c>
      <c r="CL515" s="283">
        <f t="shared" si="498"/>
        <v>2.5831176197279753</v>
      </c>
      <c r="CM515" s="283">
        <f t="shared" si="499"/>
        <v>18.228214372856588</v>
      </c>
      <c r="CN515" s="283">
        <f t="shared" si="500"/>
        <v>2.5831176197279753</v>
      </c>
      <c r="CO515" s="283">
        <f t="shared" si="470"/>
        <v>263.82148035907289</v>
      </c>
      <c r="CP515" s="268">
        <f t="shared" si="471"/>
        <v>483</v>
      </c>
      <c r="CQ515" s="283">
        <f t="shared" si="501"/>
        <v>74.682148035907289</v>
      </c>
      <c r="CR515" s="283">
        <f t="shared" si="502"/>
        <v>25.301232042147394</v>
      </c>
      <c r="CS515" s="283">
        <f t="shared" si="503"/>
        <v>2.185471740904299</v>
      </c>
      <c r="CT515" s="283">
        <f t="shared" si="504"/>
        <v>293.50734383334509</v>
      </c>
      <c r="CU515" s="283">
        <f t="shared" si="472"/>
        <v>-29.685863474272196</v>
      </c>
      <c r="CV515" s="283">
        <f t="shared" si="505"/>
        <v>45.331413652572778</v>
      </c>
      <c r="CW515" s="283">
        <f t="shared" si="506"/>
        <v>12.650883791338993</v>
      </c>
      <c r="CX515" s="283">
        <f t="shared" si="507"/>
        <v>1.0836275286754398</v>
      </c>
      <c r="CZ515" s="283">
        <f t="shared" si="473"/>
        <v>14336</v>
      </c>
      <c r="DA515" s="283">
        <f t="shared" si="474"/>
        <v>9.9838761110025955E+21</v>
      </c>
      <c r="DB515" s="283">
        <f t="shared" si="475"/>
        <v>1.158992027320903E+22</v>
      </c>
      <c r="DC515" s="286">
        <f t="shared" si="508"/>
        <v>6.9641992961792653E+17</v>
      </c>
      <c r="DD515" s="286">
        <f t="shared" si="476"/>
        <v>8.0844867977183526E+17</v>
      </c>
      <c r="DE515" s="282">
        <f t="shared" si="509"/>
        <v>4.3056609570667274E-5</v>
      </c>
      <c r="DF515" s="282">
        <f t="shared" si="477"/>
        <v>4.4922520245468769E-5</v>
      </c>
      <c r="DG515" s="283">
        <f t="shared" si="510"/>
        <v>46.214978846243682</v>
      </c>
      <c r="DH515" s="283">
        <f t="shared" si="511"/>
        <v>6.2224628989857614E-5</v>
      </c>
      <c r="DL515" s="258">
        <v>23.896848678588867</v>
      </c>
      <c r="DM515" s="258">
        <v>16.378017425537109</v>
      </c>
      <c r="DN515" s="258">
        <v>9984</v>
      </c>
      <c r="DO515" s="258">
        <v>1.8821730759526228E+22</v>
      </c>
      <c r="DP515" s="258">
        <v>9.0370248775409777E+21</v>
      </c>
    </row>
    <row r="516" spans="3:120" x14ac:dyDescent="0.25">
      <c r="C516" s="50">
        <f t="shared" si="478"/>
        <v>484</v>
      </c>
      <c r="D516" s="51">
        <v>4.8272863933659114</v>
      </c>
      <c r="E516" s="260">
        <f t="shared" si="479"/>
        <v>13.67406130833495</v>
      </c>
      <c r="F516" s="265">
        <f t="shared" si="480"/>
        <v>10.997932256721512</v>
      </c>
      <c r="G516" s="265">
        <f t="shared" si="481"/>
        <v>2.9912175203667825E-2</v>
      </c>
      <c r="H516" s="50">
        <v>12.414740562438965</v>
      </c>
      <c r="I516" s="216">
        <v>110.06841278076172</v>
      </c>
      <c r="J516" s="50">
        <v>13632</v>
      </c>
      <c r="K516" s="46">
        <v>6</v>
      </c>
      <c r="L516" s="46">
        <v>9.7613588652697594E+21</v>
      </c>
      <c r="M516" s="46">
        <v>1.1137391677612457E+22</v>
      </c>
      <c r="N516" s="46">
        <v>213</v>
      </c>
      <c r="O516" s="46">
        <v>64</v>
      </c>
      <c r="P516" s="46">
        <v>0.21021790880791064</v>
      </c>
      <c r="Q516" s="46">
        <v>0.42086308978819509</v>
      </c>
      <c r="R516" s="46">
        <v>0.51029738176440509</v>
      </c>
      <c r="S516" s="51"/>
      <c r="T516" s="315">
        <f t="shared" si="482"/>
        <v>63.458220868560623</v>
      </c>
      <c r="U516" s="315">
        <f t="shared" si="512"/>
        <v>0.64918867836195204</v>
      </c>
      <c r="V516" s="350">
        <f t="shared" si="483"/>
        <v>2.5701524453236337E-6</v>
      </c>
      <c r="W516" s="350">
        <f t="shared" si="461"/>
        <v>5.1455287777312586E-6</v>
      </c>
      <c r="X516" s="350">
        <f t="shared" si="484"/>
        <v>5.7517084413818814E-6</v>
      </c>
      <c r="Y516" s="360">
        <f t="shared" si="485"/>
        <v>62.947923486796221</v>
      </c>
      <c r="Z516" s="350">
        <f t="shared" si="486"/>
        <v>2.6158778839348166E-6</v>
      </c>
      <c r="AA516" s="350">
        <f t="shared" si="487"/>
        <v>5.1224342739565039E-6</v>
      </c>
      <c r="AB516" s="350">
        <f t="shared" si="488"/>
        <v>2.6158778839348166E-6</v>
      </c>
      <c r="AC516" s="350">
        <f t="shared" si="489"/>
        <v>5.1224342739565039E-6</v>
      </c>
      <c r="AD516" s="354">
        <f t="shared" si="462"/>
        <v>62.947923486796221</v>
      </c>
      <c r="AE516" s="354" t="str">
        <f t="shared" si="515"/>
        <v/>
      </c>
      <c r="AF516" s="354" t="str">
        <f t="shared" si="515"/>
        <v/>
      </c>
      <c r="AG516" s="354">
        <f t="shared" si="515"/>
        <v>62.947923486796221</v>
      </c>
      <c r="AH516" s="354" t="str">
        <f t="shared" si="515"/>
        <v/>
      </c>
      <c r="AI516" s="348">
        <f t="shared" si="513"/>
        <v>0.67199527339580811</v>
      </c>
      <c r="AJ516" s="355">
        <f t="shared" si="490"/>
        <v>5.7517084413818814E-6</v>
      </c>
      <c r="AK516" s="359">
        <f t="shared" si="491"/>
        <v>470.52162696962591</v>
      </c>
      <c r="AL516" s="355">
        <f t="shared" si="492"/>
        <v>-1.3478373030374087</v>
      </c>
      <c r="AM516" s="335">
        <f t="shared" si="493"/>
        <v>-25.93570178416212</v>
      </c>
      <c r="AN516" s="351">
        <f t="shared" si="463"/>
        <v>-4.7198982407020891</v>
      </c>
      <c r="AQ516" s="266">
        <f t="shared" si="464"/>
        <v>21.878752965965617</v>
      </c>
      <c r="AR516" s="283">
        <f t="shared" si="465"/>
        <v>-2.5294544153641141</v>
      </c>
      <c r="BL516" s="258">
        <v>0.93377190828323364</v>
      </c>
      <c r="BM516" s="260">
        <v>4.3141603469848633</v>
      </c>
      <c r="BN516">
        <v>1.9363559484481812</v>
      </c>
      <c r="BO516" s="258">
        <v>0.60205459594726563</v>
      </c>
      <c r="BP516" s="258">
        <v>18.793975830078125</v>
      </c>
      <c r="BQ516" s="260">
        <v>22.890029907226563</v>
      </c>
      <c r="BR516" s="258">
        <v>2.0500712394714355</v>
      </c>
      <c r="BT516" s="258">
        <v>18.277622222900391</v>
      </c>
      <c r="BU516" s="258">
        <v>50.151317596435547</v>
      </c>
      <c r="BV516" s="258">
        <v>2.8317081928253174</v>
      </c>
      <c r="BW516" s="258">
        <v>158.08346557617187</v>
      </c>
      <c r="BX516" s="258">
        <v>26.487709045410156</v>
      </c>
      <c r="BY516" s="258">
        <v>38.859642028808594</v>
      </c>
      <c r="BZ516" s="258">
        <v>3.5674371719360352</v>
      </c>
      <c r="CA516" s="258">
        <v>330.20523071289062</v>
      </c>
      <c r="CC516" s="283">
        <f t="shared" si="466"/>
        <v>12.414740562438965</v>
      </c>
      <c r="CD516" s="283">
        <f t="shared" si="467"/>
        <v>110.06841278076172</v>
      </c>
      <c r="CF516" s="283">
        <f t="shared" si="494"/>
        <v>21.878752965965617</v>
      </c>
      <c r="CG516" s="272">
        <f t="shared" si="468"/>
        <v>22.102768870584512</v>
      </c>
      <c r="CH516" s="283">
        <f t="shared" si="495"/>
        <v>12.739091105034451</v>
      </c>
      <c r="CI516" s="272">
        <f t="shared" si="469"/>
        <v>108.84725248022076</v>
      </c>
      <c r="CJ516" s="283">
        <f t="shared" si="496"/>
        <v>0.20517223725317696</v>
      </c>
      <c r="CK516" s="283">
        <f t="shared" si="497"/>
        <v>12.471900238098803</v>
      </c>
      <c r="CL516" s="283">
        <f t="shared" si="498"/>
        <v>2.5954087603456406</v>
      </c>
      <c r="CM516" s="283">
        <f t="shared" si="499"/>
        <v>18.268436820507404</v>
      </c>
      <c r="CN516" s="283">
        <f t="shared" si="500"/>
        <v>2.5954087603456406</v>
      </c>
      <c r="CO516" s="283">
        <f t="shared" si="470"/>
        <v>264.69779983007788</v>
      </c>
      <c r="CP516" s="268">
        <f t="shared" si="471"/>
        <v>484</v>
      </c>
      <c r="CQ516" s="283">
        <f t="shared" si="501"/>
        <v>74.869779983007788</v>
      </c>
      <c r="CR516" s="283">
        <f t="shared" si="502"/>
        <v>25.320813132172123</v>
      </c>
      <c r="CS516" s="283">
        <f t="shared" si="503"/>
        <v>2.1782865528539475</v>
      </c>
      <c r="CT516" s="283">
        <f t="shared" si="504"/>
        <v>294.30276740653073</v>
      </c>
      <c r="CU516" s="283">
        <f t="shared" si="472"/>
        <v>-29.60496757645285</v>
      </c>
      <c r="CV516" s="283">
        <f t="shared" si="505"/>
        <v>45.439503242354718</v>
      </c>
      <c r="CW516" s="283">
        <f t="shared" si="506"/>
        <v>12.692391595139219</v>
      </c>
      <c r="CX516" s="283">
        <f t="shared" si="507"/>
        <v>1.0897879509368744</v>
      </c>
      <c r="CZ516" s="283">
        <f t="shared" si="473"/>
        <v>13632</v>
      </c>
      <c r="DA516" s="283">
        <f t="shared" si="474"/>
        <v>9.7613588652697594E+21</v>
      </c>
      <c r="DB516" s="283">
        <f t="shared" si="475"/>
        <v>1.1137391677612457E+22</v>
      </c>
      <c r="DC516" s="286">
        <f t="shared" si="508"/>
        <v>7.1606212333258214E+17</v>
      </c>
      <c r="DD516" s="286">
        <f t="shared" si="476"/>
        <v>8.1700349747743962E+17</v>
      </c>
      <c r="DE516" s="282">
        <f t="shared" si="509"/>
        <v>4.4107345189020505E-5</v>
      </c>
      <c r="DF516" s="282">
        <f t="shared" si="477"/>
        <v>4.5380149968623907E-5</v>
      </c>
      <c r="DG516" s="283">
        <f t="shared" si="510"/>
        <v>45.814878378072002</v>
      </c>
      <c r="DH516" s="283">
        <f t="shared" si="511"/>
        <v>6.3283614868291194E-5</v>
      </c>
      <c r="DL516" s="258">
        <v>23.867551803588867</v>
      </c>
      <c r="DM516" s="258">
        <v>16.072835922241211</v>
      </c>
      <c r="DN516" s="258">
        <v>9984</v>
      </c>
      <c r="DO516" s="258">
        <v>1.8803283733973247E+22</v>
      </c>
      <c r="DP516" s="258">
        <v>9.0133896260512205E+21</v>
      </c>
    </row>
    <row r="517" spans="3:120" x14ac:dyDescent="0.25">
      <c r="C517" s="50">
        <f t="shared" si="478"/>
        <v>485</v>
      </c>
      <c r="D517" s="51">
        <v>2.5331672584424711</v>
      </c>
      <c r="E517" s="260">
        <f t="shared" si="479"/>
        <v>8.0732773214364499</v>
      </c>
      <c r="F517" s="265">
        <f t="shared" si="480"/>
        <v>11.028152692555217</v>
      </c>
      <c r="G517" s="265">
        <f t="shared" si="481"/>
        <v>3.0528325402960001E-2</v>
      </c>
      <c r="H517" s="50">
        <v>12.179873466491699</v>
      </c>
      <c r="I517" s="216">
        <v>105.49070739746094</v>
      </c>
      <c r="J517" s="50">
        <v>14144</v>
      </c>
      <c r="K517" s="46">
        <v>6</v>
      </c>
      <c r="L517" s="46">
        <v>1.0031723083530641E+22</v>
      </c>
      <c r="M517" s="46">
        <v>1.1253262056867121E+22</v>
      </c>
      <c r="N517" s="46">
        <v>221</v>
      </c>
      <c r="O517" s="46">
        <v>64</v>
      </c>
      <c r="P517" s="46">
        <v>0.21766465238356833</v>
      </c>
      <c r="Q517" s="46">
        <v>0.42666178355612527</v>
      </c>
      <c r="R517" s="46">
        <v>0.52769332849372896</v>
      </c>
      <c r="S517" s="51"/>
      <c r="T517" s="315">
        <f t="shared" si="482"/>
        <v>62.971263477523905</v>
      </c>
      <c r="U517" s="315">
        <f t="shared" si="512"/>
        <v>-0.48695739103671798</v>
      </c>
      <c r="V517" s="350">
        <f t="shared" si="483"/>
        <v>2.56486439931618E-6</v>
      </c>
      <c r="W517" s="350">
        <f t="shared" si="461"/>
        <v>5.0275945460516269E-6</v>
      </c>
      <c r="X517" s="350">
        <f t="shared" si="484"/>
        <v>5.6440443217933377E-6</v>
      </c>
      <c r="Y517" s="360">
        <f t="shared" si="485"/>
        <v>62.44357014903018</v>
      </c>
      <c r="Z517" s="350">
        <f t="shared" si="486"/>
        <v>2.6110590401445406E-6</v>
      </c>
      <c r="AA517" s="350">
        <f t="shared" si="487"/>
        <v>5.0037592863013593E-6</v>
      </c>
      <c r="AB517" s="350">
        <f t="shared" si="488"/>
        <v>2.6110590401445406E-6</v>
      </c>
      <c r="AC517" s="350">
        <f t="shared" si="489"/>
        <v>5.0037592863013593E-6</v>
      </c>
      <c r="AD517" s="354">
        <f t="shared" si="462"/>
        <v>62.44357014903018</v>
      </c>
      <c r="AE517" s="354" t="str">
        <f t="shared" si="515"/>
        <v/>
      </c>
      <c r="AF517" s="354" t="str">
        <f t="shared" si="515"/>
        <v/>
      </c>
      <c r="AG517" s="354">
        <f t="shared" si="515"/>
        <v>62.44357014903018</v>
      </c>
      <c r="AH517" s="354" t="str">
        <f t="shared" si="515"/>
        <v/>
      </c>
      <c r="AI517" s="348">
        <f t="shared" si="513"/>
        <v>-0.50435333776604097</v>
      </c>
      <c r="AJ517" s="355">
        <f t="shared" si="490"/>
        <v>5.6440443217933377E-6</v>
      </c>
      <c r="AK517" s="359">
        <f t="shared" si="491"/>
        <v>453.39006078608895</v>
      </c>
      <c r="AL517" s="355">
        <f t="shared" si="492"/>
        <v>-3.1609939213911047</v>
      </c>
      <c r="AM517" s="335">
        <f t="shared" si="493"/>
        <v>-26.099830737409576</v>
      </c>
      <c r="AN517" s="351">
        <f t="shared" si="463"/>
        <v>-4.8840271939495414</v>
      </c>
      <c r="AQ517" s="266">
        <f t="shared" si="464"/>
        <v>21.712855530978388</v>
      </c>
      <c r="AR517" s="283">
        <f t="shared" si="465"/>
        <v>-7.4446808668514564</v>
      </c>
      <c r="BL517" s="258">
        <v>1.0179722309112549</v>
      </c>
      <c r="BM517" s="260">
        <v>4.0419578552246094</v>
      </c>
      <c r="BN517">
        <v>1.7738730907440186</v>
      </c>
      <c r="BO517" s="258">
        <v>0.76123404502868652</v>
      </c>
      <c r="BP517" s="258">
        <v>14.115203857421875</v>
      </c>
      <c r="BQ517" s="260">
        <v>8.9033546447753906</v>
      </c>
      <c r="BR517" s="258">
        <v>11.065461158752441</v>
      </c>
      <c r="BT517" s="258">
        <v>18.212192535400391</v>
      </c>
      <c r="BU517" s="258">
        <v>50.354770660400391</v>
      </c>
      <c r="BV517" s="258">
        <v>2.8393988609313965</v>
      </c>
      <c r="BW517" s="258">
        <v>161.84736633300781</v>
      </c>
      <c r="BX517" s="258">
        <v>26.436925888061523</v>
      </c>
      <c r="BY517" s="258">
        <v>38.757915496826172</v>
      </c>
      <c r="BZ517" s="258">
        <v>3.4978561401367187</v>
      </c>
      <c r="CA517" s="258">
        <v>331.01904296875</v>
      </c>
      <c r="CC517" s="283">
        <f t="shared" si="466"/>
        <v>12.179873466491699</v>
      </c>
      <c r="CD517" s="283">
        <f t="shared" si="467"/>
        <v>105.49070739746094</v>
      </c>
      <c r="CF517" s="283">
        <f t="shared" si="494"/>
        <v>21.712855530978388</v>
      </c>
      <c r="CG517" s="272">
        <f t="shared" si="468"/>
        <v>22.132167941278091</v>
      </c>
      <c r="CH517" s="283">
        <f t="shared" si="495"/>
        <v>12.782282071601058</v>
      </c>
      <c r="CI517" s="272">
        <f t="shared" si="469"/>
        <v>109.00723038283755</v>
      </c>
      <c r="CJ517" s="283">
        <f t="shared" si="496"/>
        <v>0.20547378849533551</v>
      </c>
      <c r="CK517" s="283">
        <f t="shared" si="497"/>
        <v>12.513399442150762</v>
      </c>
      <c r="CL517" s="283">
        <f t="shared" si="498"/>
        <v>2.6079818556030698</v>
      </c>
      <c r="CM517" s="283">
        <f t="shared" si="499"/>
        <v>18.309936024559363</v>
      </c>
      <c r="CN517" s="283">
        <f t="shared" si="500"/>
        <v>2.6079818556030698</v>
      </c>
      <c r="CO517" s="283">
        <f t="shared" si="470"/>
        <v>265.59411613769714</v>
      </c>
      <c r="CP517" s="268">
        <f t="shared" si="471"/>
        <v>485</v>
      </c>
      <c r="CQ517" s="283">
        <f t="shared" si="501"/>
        <v>75.059411613769711</v>
      </c>
      <c r="CR517" s="283">
        <f t="shared" si="502"/>
        <v>25.340963577701395</v>
      </c>
      <c r="CS517" s="283">
        <f t="shared" si="503"/>
        <v>2.1709261847170378</v>
      </c>
      <c r="CT517" s="283">
        <f t="shared" si="504"/>
        <v>295.10527669040272</v>
      </c>
      <c r="CU517" s="283">
        <f t="shared" si="472"/>
        <v>-29.511160552705633</v>
      </c>
      <c r="CV517" s="283">
        <f t="shared" si="505"/>
        <v>45.54888394472944</v>
      </c>
      <c r="CW517" s="283">
        <f t="shared" si="506"/>
        <v>12.735198507870438</v>
      </c>
      <c r="CX517" s="283">
        <f t="shared" si="507"/>
        <v>1.0961085361899197</v>
      </c>
      <c r="CZ517" s="283">
        <f t="shared" si="473"/>
        <v>14144</v>
      </c>
      <c r="DA517" s="283">
        <f t="shared" si="474"/>
        <v>1.0031723083530641E+22</v>
      </c>
      <c r="DB517" s="283">
        <f t="shared" si="475"/>
        <v>1.1253262056867121E+22</v>
      </c>
      <c r="DC517" s="286">
        <f t="shared" si="508"/>
        <v>7.0925643972925914E+17</v>
      </c>
      <c r="DD517" s="286">
        <f t="shared" si="476"/>
        <v>7.956209033418496E+17</v>
      </c>
      <c r="DE517" s="282">
        <f t="shared" si="509"/>
        <v>4.374328329893139E-5</v>
      </c>
      <c r="DF517" s="282">
        <f t="shared" si="477"/>
        <v>4.4236313715023998E-5</v>
      </c>
      <c r="DG517" s="283">
        <f t="shared" si="510"/>
        <v>45.321077468789007</v>
      </c>
      <c r="DH517" s="283">
        <f t="shared" si="511"/>
        <v>6.2211946480274924E-5</v>
      </c>
      <c r="DL517" s="258">
        <v>23.875364303588867</v>
      </c>
      <c r="DM517" s="258">
        <v>15.462475776672363</v>
      </c>
      <c r="DN517" s="258">
        <v>9984</v>
      </c>
      <c r="DO517" s="258">
        <v>1.8821154289977697E+22</v>
      </c>
      <c r="DP517" s="258">
        <v>8.9949426004982382E+21</v>
      </c>
    </row>
    <row r="518" spans="3:120" x14ac:dyDescent="0.25">
      <c r="C518" s="50">
        <f t="shared" si="478"/>
        <v>486</v>
      </c>
      <c r="D518" s="51">
        <v>2.6219006926813662</v>
      </c>
      <c r="E518" s="260">
        <f t="shared" si="479"/>
        <v>8.3723247658665372</v>
      </c>
      <c r="F518" s="265">
        <f t="shared" si="480"/>
        <v>11.058988126157743</v>
      </c>
      <c r="G518" s="265">
        <f t="shared" si="481"/>
        <v>3.1142131378299555E-2</v>
      </c>
      <c r="H518" s="50">
        <v>12.290226936340332</v>
      </c>
      <c r="I518" s="216">
        <v>102.23544311523437</v>
      </c>
      <c r="J518" s="50">
        <v>14656</v>
      </c>
      <c r="K518" s="46">
        <v>6</v>
      </c>
      <c r="L518" s="46">
        <v>1.0366075421678427E+22</v>
      </c>
      <c r="M518" s="46">
        <v>1.1485579284924978E+22</v>
      </c>
      <c r="N518" s="46">
        <v>229</v>
      </c>
      <c r="O518" s="46">
        <v>64</v>
      </c>
      <c r="P518" s="46">
        <v>0.22633217359457974</v>
      </c>
      <c r="Q518" s="46">
        <v>0.43648904352072271</v>
      </c>
      <c r="R518" s="46">
        <v>0.54077283704041312</v>
      </c>
      <c r="S518" s="51"/>
      <c r="T518" s="315">
        <f t="shared" si="482"/>
        <v>62.591956820531877</v>
      </c>
      <c r="U518" s="315">
        <f t="shared" si="512"/>
        <v>-0.37930665699202848</v>
      </c>
      <c r="V518" s="350">
        <f t="shared" si="483"/>
        <v>2.5738283933153624E-6</v>
      </c>
      <c r="W518" s="350">
        <f t="shared" si="461"/>
        <v>4.963712740182891E-6</v>
      </c>
      <c r="X518" s="350">
        <f t="shared" si="484"/>
        <v>5.5913358658991578E-6</v>
      </c>
      <c r="Y518" s="360">
        <f t="shared" si="485"/>
        <v>62.051183983491462</v>
      </c>
      <c r="Z518" s="350">
        <f t="shared" si="486"/>
        <v>2.6205619029005129E-6</v>
      </c>
      <c r="AA518" s="350">
        <f t="shared" si="487"/>
        <v>4.9391995382204114E-6</v>
      </c>
      <c r="AB518" s="350">
        <f t="shared" si="488"/>
        <v>2.6205619029005129E-6</v>
      </c>
      <c r="AC518" s="350">
        <f t="shared" si="489"/>
        <v>4.9391995382204114E-6</v>
      </c>
      <c r="AD518" s="354">
        <f t="shared" si="462"/>
        <v>62.051183983491448</v>
      </c>
      <c r="AE518" s="354" t="str">
        <f t="shared" si="515"/>
        <v/>
      </c>
      <c r="AF518" s="354" t="str">
        <f t="shared" si="515"/>
        <v/>
      </c>
      <c r="AG518" s="354">
        <f t="shared" si="515"/>
        <v>62.051183983491448</v>
      </c>
      <c r="AH518" s="354" t="str">
        <f t="shared" si="515"/>
        <v/>
      </c>
      <c r="AI518" s="348">
        <f t="shared" si="513"/>
        <v>-0.39238616553873129</v>
      </c>
      <c r="AJ518" s="355">
        <f t="shared" si="490"/>
        <v>5.5913358658991578E-6</v>
      </c>
      <c r="AK518" s="359">
        <f t="shared" si="491"/>
        <v>440.06172713372121</v>
      </c>
      <c r="AL518" s="355">
        <f t="shared" si="492"/>
        <v>-4.5938272866278798</v>
      </c>
      <c r="AM518" s="335">
        <f t="shared" si="493"/>
        <v>-26.181327434786368</v>
      </c>
      <c r="AN518" s="351">
        <f t="shared" si="463"/>
        <v>-4.9655238913263391</v>
      </c>
      <c r="AQ518" s="266">
        <f t="shared" si="464"/>
        <v>21.791198042253779</v>
      </c>
      <c r="AR518" s="283">
        <f t="shared" si="465"/>
        <v>-11.037466217264608</v>
      </c>
      <c r="BL518" s="258">
        <v>1.2918518781661987</v>
      </c>
      <c r="BM518" s="260">
        <v>8.5468235015869141</v>
      </c>
      <c r="BN518">
        <v>0.8209378719329834</v>
      </c>
      <c r="BO518" s="258">
        <v>0.85027807950973511</v>
      </c>
      <c r="BP518" s="258">
        <v>11.383973121643066</v>
      </c>
      <c r="BQ518" s="260">
        <v>14.868627548217773</v>
      </c>
      <c r="BR518" s="258">
        <v>8.7236614227294922</v>
      </c>
      <c r="BT518" s="258">
        <v>18.157503128051758</v>
      </c>
      <c r="BU518" s="258">
        <v>50.863407135009766</v>
      </c>
      <c r="BV518" s="258">
        <v>2.8198671340942383</v>
      </c>
      <c r="BW518" s="258">
        <v>166.01815795898437</v>
      </c>
      <c r="BX518" s="258">
        <v>26.423254013061523</v>
      </c>
      <c r="BY518" s="258">
        <v>39.266548156738281</v>
      </c>
      <c r="BZ518" s="258">
        <v>3.529594898223877</v>
      </c>
      <c r="CA518" s="258">
        <v>325.424072265625</v>
      </c>
      <c r="CC518" s="283">
        <f t="shared" si="466"/>
        <v>12.290226936340332</v>
      </c>
      <c r="CD518" s="283">
        <f t="shared" si="467"/>
        <v>102.23544311523437</v>
      </c>
      <c r="CF518" s="283">
        <f t="shared" si="494"/>
        <v>21.791198042253779</v>
      </c>
      <c r="CG518" s="272">
        <f t="shared" si="468"/>
        <v>22.162361362176568</v>
      </c>
      <c r="CH518" s="283">
        <f t="shared" si="495"/>
        <v>12.826792468348785</v>
      </c>
      <c r="CI518" s="272">
        <f t="shared" si="469"/>
        <v>109.1668039310378</v>
      </c>
      <c r="CJ518" s="283">
        <f t="shared" si="496"/>
        <v>0.20577457754737544</v>
      </c>
      <c r="CK518" s="283">
        <f t="shared" si="497"/>
        <v>12.556185785157652</v>
      </c>
      <c r="CL518" s="283">
        <f t="shared" si="498"/>
        <v>2.6208402383003042</v>
      </c>
      <c r="CM518" s="283">
        <f t="shared" si="499"/>
        <v>18.352722367566251</v>
      </c>
      <c r="CN518" s="283">
        <f t="shared" si="500"/>
        <v>2.6208402383003042</v>
      </c>
      <c r="CO518" s="283">
        <f t="shared" si="470"/>
        <v>266.5104141697459</v>
      </c>
      <c r="CP518" s="268">
        <f t="shared" si="471"/>
        <v>486</v>
      </c>
      <c r="CQ518" s="283">
        <f t="shared" si="501"/>
        <v>75.251041416974587</v>
      </c>
      <c r="CR518" s="283">
        <f t="shared" si="502"/>
        <v>25.361684400559565</v>
      </c>
      <c r="CS518" s="283">
        <f t="shared" si="503"/>
        <v>2.1633928293571358</v>
      </c>
      <c r="CT518" s="283">
        <f t="shared" si="504"/>
        <v>295.9148210525903</v>
      </c>
      <c r="CU518" s="283">
        <f t="shared" si="472"/>
        <v>-29.404406882844455</v>
      </c>
      <c r="CV518" s="283">
        <f t="shared" si="505"/>
        <v>45.659559311715554</v>
      </c>
      <c r="CW518" s="283">
        <f t="shared" si="506"/>
        <v>12.779315207980062</v>
      </c>
      <c r="CX518" s="283">
        <f t="shared" si="507"/>
        <v>1.1025914207804286</v>
      </c>
      <c r="CZ518" s="283">
        <f t="shared" si="473"/>
        <v>14656</v>
      </c>
      <c r="DA518" s="283">
        <f t="shared" si="474"/>
        <v>1.0366075421678427E+22</v>
      </c>
      <c r="DB518" s="283">
        <f t="shared" si="475"/>
        <v>1.1485579284924978E+22</v>
      </c>
      <c r="DC518" s="286">
        <f t="shared" si="508"/>
        <v>7.0729226403373555E+17</v>
      </c>
      <c r="DD518" s="286">
        <f t="shared" si="476"/>
        <v>7.8367762588188992E+17</v>
      </c>
      <c r="DE518" s="282">
        <f t="shared" si="509"/>
        <v>4.3638212073488251E-5</v>
      </c>
      <c r="DF518" s="282">
        <f t="shared" si="477"/>
        <v>4.3597422397213008E-5</v>
      </c>
      <c r="DG518" s="283">
        <f t="shared" si="510"/>
        <v>44.973209616206304</v>
      </c>
      <c r="DH518" s="283">
        <f t="shared" si="511"/>
        <v>6.168491543847447E-5</v>
      </c>
      <c r="DL518" s="258">
        <v>23.822629928588867</v>
      </c>
      <c r="DM518" s="258">
        <v>15.564202308654785</v>
      </c>
      <c r="DN518" s="258">
        <v>9984</v>
      </c>
      <c r="DO518" s="258">
        <v>1.8779072012934959E+22</v>
      </c>
      <c r="DP518" s="258">
        <v>8.9762073401709916E+21</v>
      </c>
    </row>
    <row r="519" spans="3:120" x14ac:dyDescent="0.25">
      <c r="C519" s="50">
        <f t="shared" si="478"/>
        <v>487</v>
      </c>
      <c r="D519" s="51">
        <v>0.76252263465228787</v>
      </c>
      <c r="E519" s="260">
        <f t="shared" si="479"/>
        <v>-2.354945204641524</v>
      </c>
      <c r="F519" s="265">
        <f t="shared" si="480"/>
        <v>11.090436094640827</v>
      </c>
      <c r="G519" s="265">
        <f t="shared" si="481"/>
        <v>3.1753355225391779E-2</v>
      </c>
      <c r="H519" s="50">
        <v>12.285832405090332</v>
      </c>
      <c r="I519" s="216">
        <v>109.55977630615234</v>
      </c>
      <c r="J519" s="50">
        <v>13184</v>
      </c>
      <c r="K519" s="46">
        <v>6</v>
      </c>
      <c r="L519" s="46">
        <v>9.3529301901357823E+21</v>
      </c>
      <c r="M519" s="46">
        <v>1.0650851378652575E+22</v>
      </c>
      <c r="N519" s="46">
        <v>206</v>
      </c>
      <c r="O519" s="46">
        <v>64</v>
      </c>
      <c r="P519" s="46">
        <v>0.20167246536043459</v>
      </c>
      <c r="Q519" s="46">
        <v>0.40230726973081854</v>
      </c>
      <c r="R519" s="46">
        <v>0.49153510017955038</v>
      </c>
      <c r="S519" s="51"/>
      <c r="T519" s="315">
        <f t="shared" si="482"/>
        <v>63.375866698302005</v>
      </c>
      <c r="U519" s="315">
        <f t="shared" si="512"/>
        <v>0.78390987777012811</v>
      </c>
      <c r="V519" s="350">
        <f t="shared" si="483"/>
        <v>2.5494597663889891E-6</v>
      </c>
      <c r="W519" s="350">
        <f t="shared" si="461"/>
        <v>5.0858018523819094E-6</v>
      </c>
      <c r="X519" s="350">
        <f t="shared" si="484"/>
        <v>5.6890355581704236E-6</v>
      </c>
      <c r="Y519" s="360">
        <f t="shared" si="485"/>
        <v>62.884331598122458</v>
      </c>
      <c r="Z519" s="350">
        <f t="shared" si="486"/>
        <v>2.5929960301407203E-6</v>
      </c>
      <c r="AA519" s="350">
        <f t="shared" si="487"/>
        <v>5.0637433949403404E-6</v>
      </c>
      <c r="AB519" s="350">
        <f t="shared" si="488"/>
        <v>2.5929960301407203E-6</v>
      </c>
      <c r="AC519" s="350">
        <f t="shared" si="489"/>
        <v>5.0637433949403404E-6</v>
      </c>
      <c r="AD519" s="354">
        <f t="shared" si="462"/>
        <v>62.884331598122458</v>
      </c>
      <c r="AE519" s="354" t="str">
        <f t="shared" si="515"/>
        <v/>
      </c>
      <c r="AF519" s="354" t="str">
        <f t="shared" si="515"/>
        <v/>
      </c>
      <c r="AG519" s="354">
        <f t="shared" si="515"/>
        <v>62.884331598122458</v>
      </c>
      <c r="AH519" s="354" t="str">
        <f t="shared" si="515"/>
        <v/>
      </c>
      <c r="AI519" s="348">
        <f t="shared" si="513"/>
        <v>0.8331476146310095</v>
      </c>
      <c r="AJ519" s="355">
        <f t="shared" si="490"/>
        <v>5.6890355581704236E-6</v>
      </c>
      <c r="AK519" s="359">
        <f t="shared" si="491"/>
        <v>468.36157652884526</v>
      </c>
      <c r="AL519" s="355">
        <f t="shared" si="492"/>
        <v>-1.8638423471154737</v>
      </c>
      <c r="AM519" s="335">
        <f t="shared" si="493"/>
        <v>-26.030866083322227</v>
      </c>
      <c r="AN519" s="351">
        <f t="shared" si="463"/>
        <v>-4.8150625398621925</v>
      </c>
      <c r="AQ519" s="266">
        <f t="shared" si="464"/>
        <v>21.788091733522581</v>
      </c>
      <c r="AR519" s="283">
        <f t="shared" si="465"/>
        <v>-4.0506540945332006</v>
      </c>
      <c r="BL519" s="258">
        <v>0.87785172462463379</v>
      </c>
      <c r="BM519" s="260">
        <v>3.2883188724517822</v>
      </c>
      <c r="BN519">
        <v>0.34989318251609802</v>
      </c>
      <c r="BO519" s="258">
        <v>0.80111151933670044</v>
      </c>
      <c r="BP519" s="258">
        <v>112.67397308349609</v>
      </c>
      <c r="BQ519" s="260">
        <v>28.937564849853516</v>
      </c>
      <c r="BR519" s="258">
        <v>11.937229156494141</v>
      </c>
      <c r="BT519" s="258">
        <v>18.093050003051758</v>
      </c>
      <c r="BU519" s="258">
        <v>50.049591064453125</v>
      </c>
      <c r="BV519" s="258">
        <v>2.8223087787628174</v>
      </c>
      <c r="BW519" s="258">
        <v>153.40403747558594</v>
      </c>
      <c r="BX519" s="258">
        <v>26.305088043212891</v>
      </c>
      <c r="BY519" s="258">
        <v>39.266548156738281</v>
      </c>
      <c r="BZ519" s="258">
        <v>3.5100634098052979</v>
      </c>
      <c r="CA519" s="258">
        <v>328.88278198242187</v>
      </c>
      <c r="CC519" s="283">
        <f t="shared" si="466"/>
        <v>12.285832405090332</v>
      </c>
      <c r="CD519" s="283">
        <f t="shared" si="467"/>
        <v>109.55977630615234</v>
      </c>
      <c r="CF519" s="283">
        <f t="shared" si="494"/>
        <v>21.788091733522581</v>
      </c>
      <c r="CG519" s="272">
        <f t="shared" si="468"/>
        <v>22.193347851953057</v>
      </c>
      <c r="CH519" s="283">
        <f t="shared" si="495"/>
        <v>12.87263314660413</v>
      </c>
      <c r="CI519" s="272">
        <f t="shared" si="469"/>
        <v>109.32597541047491</v>
      </c>
      <c r="CJ519" s="283">
        <f t="shared" si="496"/>
        <v>0.20607460871765182</v>
      </c>
      <c r="CK519" s="283">
        <f t="shared" si="497"/>
        <v>12.600269652052081</v>
      </c>
      <c r="CL519" s="283">
        <f t="shared" si="498"/>
        <v>2.6339872480000177</v>
      </c>
      <c r="CM519" s="283">
        <f t="shared" si="499"/>
        <v>18.39680623446068</v>
      </c>
      <c r="CN519" s="283">
        <f t="shared" si="500"/>
        <v>2.6339872480000177</v>
      </c>
      <c r="CO519" s="283">
        <f t="shared" si="470"/>
        <v>267.44666784462356</v>
      </c>
      <c r="CP519" s="268">
        <f t="shared" si="471"/>
        <v>487</v>
      </c>
      <c r="CQ519" s="283">
        <f t="shared" si="501"/>
        <v>75.444666784462356</v>
      </c>
      <c r="CR519" s="283">
        <f t="shared" si="502"/>
        <v>25.382976484724942</v>
      </c>
      <c r="CS519" s="283">
        <f t="shared" si="503"/>
        <v>2.1556887805039575</v>
      </c>
      <c r="CT519" s="283">
        <f t="shared" si="504"/>
        <v>296.73134481788998</v>
      </c>
      <c r="CU519" s="283">
        <f t="shared" si="472"/>
        <v>-29.284676973266414</v>
      </c>
      <c r="CV519" s="283">
        <f t="shared" si="505"/>
        <v>45.771532302673357</v>
      </c>
      <c r="CW519" s="283">
        <f t="shared" si="506"/>
        <v>12.824752376102458</v>
      </c>
      <c r="CX519" s="283">
        <f t="shared" si="507"/>
        <v>1.1092387564026591</v>
      </c>
      <c r="CZ519" s="283">
        <f t="shared" si="473"/>
        <v>13184</v>
      </c>
      <c r="DA519" s="283">
        <f t="shared" si="474"/>
        <v>9.3529301901357823E+21</v>
      </c>
      <c r="DB519" s="283">
        <f t="shared" si="475"/>
        <v>1.0650851378652575E+22</v>
      </c>
      <c r="DC519" s="286">
        <f t="shared" si="508"/>
        <v>7.0941521466442522E+17</v>
      </c>
      <c r="DD519" s="286">
        <f t="shared" si="476"/>
        <v>8.0786190675459456E+17</v>
      </c>
      <c r="DE519" s="282">
        <f t="shared" si="509"/>
        <v>4.3751776773850959E-5</v>
      </c>
      <c r="DF519" s="282">
        <f t="shared" si="477"/>
        <v>4.4891131525957092E-5</v>
      </c>
      <c r="DG519" s="283">
        <f t="shared" si="510"/>
        <v>45.736399846794477</v>
      </c>
      <c r="DH519" s="283">
        <f t="shared" si="511"/>
        <v>6.2685178954435973E-5</v>
      </c>
      <c r="DL519" s="258">
        <v>23.832395553588867</v>
      </c>
      <c r="DM519" s="258">
        <v>14.546934127807617</v>
      </c>
      <c r="DN519" s="258">
        <v>9984</v>
      </c>
      <c r="DO519" s="258">
        <v>1.8803860203521777E+22</v>
      </c>
      <c r="DP519" s="258">
        <v>8.9813955661077676E+21</v>
      </c>
    </row>
    <row r="520" spans="3:120" x14ac:dyDescent="0.25">
      <c r="C520" s="50">
        <f t="shared" si="478"/>
        <v>488</v>
      </c>
      <c r="D520" s="51">
        <v>3.2392115225690725</v>
      </c>
      <c r="E520" s="260">
        <f t="shared" si="479"/>
        <v>10.208786172831646</v>
      </c>
      <c r="F520" s="265">
        <f t="shared" si="480"/>
        <v>11.122493895483938</v>
      </c>
      <c r="G520" s="265">
        <f t="shared" si="481"/>
        <v>3.2361755582227293E-2</v>
      </c>
      <c r="H520" s="50">
        <v>12.183291435241699</v>
      </c>
      <c r="I520" s="216">
        <v>106.60970306396484</v>
      </c>
      <c r="J520" s="50">
        <v>14848</v>
      </c>
      <c r="K520" s="46">
        <v>6</v>
      </c>
      <c r="L520" s="46">
        <v>1.0507886930616971E+22</v>
      </c>
      <c r="M520" s="46">
        <v>1.1840108057271338E+22</v>
      </c>
      <c r="N520" s="46">
        <v>232</v>
      </c>
      <c r="O520" s="46">
        <v>64</v>
      </c>
      <c r="P520" s="46">
        <v>0.22785814563877191</v>
      </c>
      <c r="Q520" s="46">
        <v>0.44869681987425991</v>
      </c>
      <c r="R520" s="46">
        <v>0.54456482102645831</v>
      </c>
      <c r="S520" s="51"/>
      <c r="T520" s="315">
        <f t="shared" si="482"/>
        <v>63.077534709713362</v>
      </c>
      <c r="U520" s="315">
        <f t="shared" si="512"/>
        <v>-0.29833198858864307</v>
      </c>
      <c r="V520" s="350">
        <f t="shared" si="483"/>
        <v>2.5576749465558985E-6</v>
      </c>
      <c r="W520" s="350">
        <f t="shared" si="461"/>
        <v>5.0365573351546777E-6</v>
      </c>
      <c r="X520" s="350">
        <f t="shared" si="484"/>
        <v>5.6487707443779399E-6</v>
      </c>
      <c r="Y520" s="360">
        <f t="shared" si="485"/>
        <v>62.532969888686907</v>
      </c>
      <c r="Z520" s="350">
        <f t="shared" si="486"/>
        <v>2.6054284064216255E-6</v>
      </c>
      <c r="AA520" s="350">
        <f t="shared" si="487"/>
        <v>5.0120209238940113E-6</v>
      </c>
      <c r="AB520" s="350">
        <f t="shared" si="488"/>
        <v>2.6054284064216255E-6</v>
      </c>
      <c r="AC520" s="350">
        <f t="shared" si="489"/>
        <v>5.0120209238940113E-6</v>
      </c>
      <c r="AD520" s="354">
        <f t="shared" si="462"/>
        <v>62.5329698886869</v>
      </c>
      <c r="AE520" s="354" t="str">
        <f t="shared" si="515"/>
        <v/>
      </c>
      <c r="AF520" s="354" t="str">
        <f t="shared" si="515"/>
        <v/>
      </c>
      <c r="AG520" s="354">
        <f t="shared" si="515"/>
        <v>62.5329698886869</v>
      </c>
      <c r="AH520" s="354" t="str">
        <f t="shared" si="515"/>
        <v/>
      </c>
      <c r="AI520" s="348">
        <f t="shared" si="513"/>
        <v>-0.35136170943555811</v>
      </c>
      <c r="AJ520" s="355">
        <f t="shared" si="490"/>
        <v>5.6487707443779399E-6</v>
      </c>
      <c r="AK520" s="359">
        <f t="shared" si="491"/>
        <v>456.42673654896566</v>
      </c>
      <c r="AL520" s="355">
        <f t="shared" si="492"/>
        <v>-3.1573263451034337</v>
      </c>
      <c r="AM520" s="335">
        <f t="shared" si="493"/>
        <v>-26.092560063603397</v>
      </c>
      <c r="AN520" s="351">
        <f t="shared" si="463"/>
        <v>-4.8767565201433634</v>
      </c>
      <c r="AQ520" s="266">
        <f t="shared" si="464"/>
        <v>21.715292660937763</v>
      </c>
      <c r="AR520" s="283">
        <f t="shared" si="465"/>
        <v>-7.33824840490729</v>
      </c>
      <c r="BL520" s="258">
        <v>1.1564486026763916</v>
      </c>
      <c r="BM520" s="260">
        <v>8.0660362243652344</v>
      </c>
      <c r="BN520">
        <v>1.7498788833618164</v>
      </c>
      <c r="BO520" s="258">
        <v>0.80918699502944946</v>
      </c>
      <c r="BP520" s="258">
        <v>109.04844665527344</v>
      </c>
      <c r="BQ520" s="260">
        <v>9.8105506896972656</v>
      </c>
      <c r="BR520" s="258">
        <v>8.8599958419799805</v>
      </c>
      <c r="BT520" s="258">
        <v>18.060821533203125</v>
      </c>
      <c r="BU520" s="258">
        <v>50.863407135009766</v>
      </c>
      <c r="BV520" s="258">
        <v>2.8525826930999756</v>
      </c>
      <c r="BW520" s="258">
        <v>154.11611938476562</v>
      </c>
      <c r="BX520" s="258">
        <v>26.289463043212891</v>
      </c>
      <c r="BY520" s="258">
        <v>39.9786376953125</v>
      </c>
      <c r="BZ520" s="258">
        <v>3.532524585723877</v>
      </c>
      <c r="CA520" s="258">
        <v>333.25704956054687</v>
      </c>
      <c r="CC520" s="283">
        <f t="shared" si="466"/>
        <v>12.183291435241699</v>
      </c>
      <c r="CD520" s="283">
        <f t="shared" si="467"/>
        <v>106.60970306396484</v>
      </c>
      <c r="CF520" s="283">
        <f t="shared" si="494"/>
        <v>21.715292660937763</v>
      </c>
      <c r="CG520" s="272">
        <f t="shared" si="468"/>
        <v>22.225125869022506</v>
      </c>
      <c r="CH520" s="283">
        <f t="shared" si="495"/>
        <v>12.9198149538748</v>
      </c>
      <c r="CI520" s="272">
        <f t="shared" si="469"/>
        <v>109.48474703711346</v>
      </c>
      <c r="CJ520" s="283">
        <f t="shared" si="496"/>
        <v>0.20637388618315952</v>
      </c>
      <c r="CK520" s="283">
        <f t="shared" si="497"/>
        <v>12.645661422118369</v>
      </c>
      <c r="CL520" s="283">
        <f t="shared" si="498"/>
        <v>2.6474262292865043</v>
      </c>
      <c r="CM520" s="283">
        <f t="shared" si="499"/>
        <v>18.442198004526968</v>
      </c>
      <c r="CN520" s="283">
        <f t="shared" si="500"/>
        <v>2.6474262292865043</v>
      </c>
      <c r="CO520" s="283">
        <f t="shared" si="470"/>
        <v>268.40283997552149</v>
      </c>
      <c r="CP520" s="268">
        <f t="shared" si="471"/>
        <v>488</v>
      </c>
      <c r="CQ520" s="283">
        <f t="shared" si="501"/>
        <v>75.640283997552146</v>
      </c>
      <c r="CR520" s="283">
        <f t="shared" si="502"/>
        <v>25.404840572106906</v>
      </c>
      <c r="CS520" s="283">
        <f t="shared" si="503"/>
        <v>2.1478164314849972</v>
      </c>
      <c r="CT520" s="283">
        <f t="shared" si="504"/>
        <v>297.55478725406851</v>
      </c>
      <c r="CU520" s="283">
        <f t="shared" si="472"/>
        <v>-29.151947278547084</v>
      </c>
      <c r="CV520" s="283">
        <f t="shared" si="505"/>
        <v>45.884805272145293</v>
      </c>
      <c r="CW520" s="283">
        <f t="shared" si="506"/>
        <v>12.871520686876224</v>
      </c>
      <c r="CX520" s="283">
        <f t="shared" si="507"/>
        <v>1.116052709187292</v>
      </c>
      <c r="CZ520" s="283">
        <f t="shared" si="473"/>
        <v>14848</v>
      </c>
      <c r="DA520" s="283">
        <f t="shared" si="474"/>
        <v>1.0507886930616971E+22</v>
      </c>
      <c r="DB520" s="283">
        <f t="shared" si="475"/>
        <v>1.1840108057271338E+22</v>
      </c>
      <c r="DC520" s="286">
        <f t="shared" si="508"/>
        <v>7.0769712625383693E+17</v>
      </c>
      <c r="DD520" s="286">
        <f t="shared" si="476"/>
        <v>7.9742107066752013E+17</v>
      </c>
      <c r="DE520" s="282">
        <f t="shared" si="509"/>
        <v>4.3659869692864481E-5</v>
      </c>
      <c r="DF520" s="282">
        <f t="shared" si="477"/>
        <v>4.4332611509229459E-5</v>
      </c>
      <c r="DG520" s="283">
        <f t="shared" si="510"/>
        <v>45.438043287932111</v>
      </c>
      <c r="DH520" s="283">
        <f t="shared" si="511"/>
        <v>6.2221898595479804E-5</v>
      </c>
      <c r="DL520" s="258">
        <v>23.770870208740234</v>
      </c>
      <c r="DM520" s="258">
        <v>15.665928840637207</v>
      </c>
      <c r="DN520" s="258">
        <v>9984</v>
      </c>
      <c r="DO520" s="258">
        <v>1.873698973589222E+22</v>
      </c>
      <c r="DP520" s="258">
        <v>8.9600661928121331E+21</v>
      </c>
    </row>
    <row r="521" spans="3:120" x14ac:dyDescent="0.25">
      <c r="C521" s="50">
        <f t="shared" si="478"/>
        <v>489</v>
      </c>
      <c r="D521" s="51">
        <v>3.5868891271018457</v>
      </c>
      <c r="E521" s="260">
        <f t="shared" si="479"/>
        <v>11.094359051601021</v>
      </c>
      <c r="F521" s="265">
        <f t="shared" si="480"/>
        <v>11.155158583068076</v>
      </c>
      <c r="G521" s="265">
        <f t="shared" si="481"/>
        <v>3.2967087611250646E-2</v>
      </c>
      <c r="H521" s="50">
        <v>12.246768951416016</v>
      </c>
      <c r="I521" s="216">
        <v>102.84580993652344</v>
      </c>
      <c r="J521" s="50">
        <v>14208</v>
      </c>
      <c r="K521" s="46">
        <v>6</v>
      </c>
      <c r="L521" s="46">
        <v>1.0180452227051552E+22</v>
      </c>
      <c r="M521" s="46">
        <v>1.1310332542171656E+22</v>
      </c>
      <c r="N521" s="46">
        <v>222</v>
      </c>
      <c r="O521" s="46">
        <v>64</v>
      </c>
      <c r="P521" s="46">
        <v>0.22199841298907405</v>
      </c>
      <c r="Q521" s="46">
        <v>0.42953061099920647</v>
      </c>
      <c r="R521" s="46">
        <v>0.52956432227517747</v>
      </c>
      <c r="S521" s="51"/>
      <c r="T521" s="315">
        <f t="shared" si="482"/>
        <v>62.668290287651494</v>
      </c>
      <c r="U521" s="315">
        <f t="shared" si="512"/>
        <v>-0.4092444220618674</v>
      </c>
      <c r="V521" s="350">
        <f t="shared" si="483"/>
        <v>2.6041480502659779E-6</v>
      </c>
      <c r="W521" s="350">
        <f t="shared" si="461"/>
        <v>5.0386004480950458E-6</v>
      </c>
      <c r="X521" s="350">
        <f t="shared" si="484"/>
        <v>5.6717793983235713E-6</v>
      </c>
      <c r="Y521" s="360">
        <f t="shared" si="485"/>
        <v>62.138725965376317</v>
      </c>
      <c r="Z521" s="350">
        <f t="shared" si="486"/>
        <v>2.6506061317051935E-6</v>
      </c>
      <c r="AA521" s="350">
        <f t="shared" si="487"/>
        <v>5.0143163719309263E-6</v>
      </c>
      <c r="AB521" s="350">
        <f t="shared" si="488"/>
        <v>2.6506061317051935E-6</v>
      </c>
      <c r="AC521" s="350">
        <f t="shared" si="489"/>
        <v>5.0143163719309263E-6</v>
      </c>
      <c r="AD521" s="354">
        <f t="shared" si="462"/>
        <v>62.138725965376324</v>
      </c>
      <c r="AE521" s="354" t="str">
        <f t="shared" si="515"/>
        <v/>
      </c>
      <c r="AF521" s="354" t="str">
        <f t="shared" si="515"/>
        <v/>
      </c>
      <c r="AG521" s="354">
        <f t="shared" si="515"/>
        <v>62.138725965376324</v>
      </c>
      <c r="AH521" s="354" t="str">
        <f t="shared" si="515"/>
        <v/>
      </c>
      <c r="AI521" s="348">
        <f t="shared" si="513"/>
        <v>-0.39424392331057589</v>
      </c>
      <c r="AJ521" s="355">
        <f t="shared" si="490"/>
        <v>5.6717793983235713E-6</v>
      </c>
      <c r="AK521" s="359">
        <f t="shared" si="491"/>
        <v>443.03529971508146</v>
      </c>
      <c r="AL521" s="355">
        <f t="shared" si="492"/>
        <v>-4.5964700284918534</v>
      </c>
      <c r="AM521" s="335">
        <f t="shared" si="493"/>
        <v>-26.057252432514272</v>
      </c>
      <c r="AN521" s="351">
        <f t="shared" si="463"/>
        <v>-4.8414488890542398</v>
      </c>
      <c r="AQ521" s="266">
        <f t="shared" si="464"/>
        <v>21.760430489667844</v>
      </c>
      <c r="AR521" s="283">
        <f t="shared" si="465"/>
        <v>-11.439662600535257</v>
      </c>
      <c r="BL521" s="258">
        <v>0.83964455127716064</v>
      </c>
      <c r="BM521" s="260">
        <v>7.6790618896484375</v>
      </c>
      <c r="BN521">
        <v>1.4706157445907593</v>
      </c>
      <c r="BO521" s="258">
        <v>0.75080692768096924</v>
      </c>
      <c r="BP521" s="258">
        <v>107.70682525634766</v>
      </c>
      <c r="BQ521" s="260">
        <v>15.592713356018066</v>
      </c>
      <c r="BR521" s="258">
        <v>7.4514045715332031</v>
      </c>
      <c r="BT521" s="258">
        <v>18.071565628051758</v>
      </c>
      <c r="BU521" s="258">
        <v>51.270313262939453</v>
      </c>
      <c r="BV521" s="258">
        <v>2.8330509662628174</v>
      </c>
      <c r="BW521" s="258">
        <v>162.96635437011719</v>
      </c>
      <c r="BX521" s="258">
        <v>26.275791168212891</v>
      </c>
      <c r="BY521" s="258">
        <v>39.571731567382813</v>
      </c>
      <c r="BZ521" s="258">
        <v>3.528374195098877</v>
      </c>
      <c r="CA521" s="258">
        <v>322.88088989257812</v>
      </c>
      <c r="CC521" s="283">
        <f t="shared" si="466"/>
        <v>12.246768951416016</v>
      </c>
      <c r="CD521" s="283">
        <f t="shared" si="467"/>
        <v>102.84580993652344</v>
      </c>
      <c r="CF521" s="283">
        <f t="shared" si="494"/>
        <v>21.760430489667844</v>
      </c>
      <c r="CG521" s="272">
        <f t="shared" si="468"/>
        <v>22.257693607647024</v>
      </c>
      <c r="CH521" s="283">
        <f t="shared" si="495"/>
        <v>12.968348725056078</v>
      </c>
      <c r="CI521" s="272">
        <f t="shared" si="469"/>
        <v>109.64312095677758</v>
      </c>
      <c r="CJ521" s="283">
        <f t="shared" si="496"/>
        <v>0.20667241398868172</v>
      </c>
      <c r="CK521" s="283">
        <f t="shared" si="497"/>
        <v>12.692371460401798</v>
      </c>
      <c r="CL521" s="283">
        <f t="shared" si="498"/>
        <v>2.6611605298894609</v>
      </c>
      <c r="CM521" s="283">
        <f t="shared" si="499"/>
        <v>18.488908042810397</v>
      </c>
      <c r="CN521" s="283">
        <f t="shared" si="500"/>
        <v>2.6611605298894609</v>
      </c>
      <c r="CO521" s="283">
        <f t="shared" si="470"/>
        <v>269.37888213870269</v>
      </c>
      <c r="CP521" s="268">
        <f t="shared" si="471"/>
        <v>489</v>
      </c>
      <c r="CQ521" s="283">
        <f t="shared" si="501"/>
        <v>75.837888213870272</v>
      </c>
      <c r="CR521" s="283">
        <f t="shared" si="502"/>
        <v>25.427277258210115</v>
      </c>
      <c r="CS521" s="283">
        <f t="shared" si="503"/>
        <v>2.1397782738571354</v>
      </c>
      <c r="CT521" s="283">
        <f t="shared" si="504"/>
        <v>298.38508256127284</v>
      </c>
      <c r="CU521" s="283">
        <f t="shared" si="472"/>
        <v>-29.006200422570146</v>
      </c>
      <c r="CV521" s="283">
        <f t="shared" si="505"/>
        <v>45.999379957742988</v>
      </c>
      <c r="CW521" s="283">
        <f t="shared" si="506"/>
        <v>12.919630800187795</v>
      </c>
      <c r="CX521" s="283">
        <f t="shared" si="507"/>
        <v>1.1230354587022071</v>
      </c>
      <c r="CZ521" s="283">
        <f t="shared" si="473"/>
        <v>14208</v>
      </c>
      <c r="DA521" s="283">
        <f t="shared" si="474"/>
        <v>1.0180452227051552E+22</v>
      </c>
      <c r="DB521" s="283">
        <f t="shared" si="475"/>
        <v>1.1310332542171656E+22</v>
      </c>
      <c r="DC521" s="286">
        <f t="shared" si="508"/>
        <v>7.165295767913536E+17</v>
      </c>
      <c r="DD521" s="286">
        <f t="shared" si="476"/>
        <v>7.9605381068212672E+17</v>
      </c>
      <c r="DE521" s="282">
        <f t="shared" si="509"/>
        <v>4.4132351051715323E-5</v>
      </c>
      <c r="DF521" s="282">
        <f t="shared" si="477"/>
        <v>4.4259471574501593E-5</v>
      </c>
      <c r="DG521" s="283">
        <f t="shared" si="510"/>
        <v>45.082399753816176</v>
      </c>
      <c r="DH521" s="283">
        <f t="shared" si="511"/>
        <v>6.2502521816371165E-5</v>
      </c>
      <c r="DL521" s="258">
        <v>23.723995208740234</v>
      </c>
      <c r="DM521" s="258">
        <v>15.055568695068359</v>
      </c>
      <c r="DN521" s="258">
        <v>9984</v>
      </c>
      <c r="DO521" s="258">
        <v>1.8709895667111279E+22</v>
      </c>
      <c r="DP521" s="258">
        <v>8.9214427330605786E+21</v>
      </c>
    </row>
    <row r="522" spans="3:120" x14ac:dyDescent="0.25">
      <c r="C522" s="50">
        <f t="shared" si="478"/>
        <v>490</v>
      </c>
      <c r="D522" s="51">
        <v>3.2678021544533076</v>
      </c>
      <c r="E522" s="260">
        <f t="shared" si="479"/>
        <v>10.28511509533357</v>
      </c>
      <c r="F522" s="265">
        <f t="shared" si="480"/>
        <v>11.188426965192345</v>
      </c>
      <c r="G522" s="265">
        <f t="shared" si="481"/>
        <v>3.3569102981539568E-2</v>
      </c>
      <c r="H522" s="50">
        <v>12.219913482666016</v>
      </c>
      <c r="I522" s="216">
        <v>107.62696838378906</v>
      </c>
      <c r="J522" s="50">
        <v>14144</v>
      </c>
      <c r="K522" s="46">
        <v>6</v>
      </c>
      <c r="L522" s="46">
        <v>1.0020193692560027E+22</v>
      </c>
      <c r="M522" s="46">
        <v>1.1329932506821699E+22</v>
      </c>
      <c r="N522" s="46">
        <v>221</v>
      </c>
      <c r="O522" s="46">
        <v>64</v>
      </c>
      <c r="P522" s="46">
        <v>0.21687114692058843</v>
      </c>
      <c r="Q522" s="46">
        <v>0.42885918329976197</v>
      </c>
      <c r="R522" s="46">
        <v>0.52769332849372896</v>
      </c>
      <c r="S522" s="51"/>
      <c r="T522" s="315">
        <f t="shared" si="482"/>
        <v>63.174589219886307</v>
      </c>
      <c r="U522" s="315">
        <f t="shared" si="512"/>
        <v>0.50629893223481304</v>
      </c>
      <c r="V522" s="350">
        <f t="shared" si="483"/>
        <v>2.5555140804179444E-6</v>
      </c>
      <c r="W522" s="350">
        <f t="shared" si="461"/>
        <v>5.0534877368467428E-6</v>
      </c>
      <c r="X522" s="350">
        <f t="shared" si="484"/>
        <v>5.6628959483355154E-6</v>
      </c>
      <c r="Y522" s="360">
        <f t="shared" si="485"/>
        <v>62.646895891392582</v>
      </c>
      <c r="Z522" s="350">
        <f t="shared" si="486"/>
        <v>2.6019475903624129E-6</v>
      </c>
      <c r="AA522" s="350">
        <f t="shared" si="487"/>
        <v>5.0297374940131851E-6</v>
      </c>
      <c r="AB522" s="350">
        <f t="shared" si="488"/>
        <v>2.6019475903624129E-6</v>
      </c>
      <c r="AC522" s="350">
        <f t="shared" si="489"/>
        <v>5.0297374940131851E-6</v>
      </c>
      <c r="AD522" s="354">
        <f t="shared" si="462"/>
        <v>62.646895891392589</v>
      </c>
      <c r="AE522" s="354" t="str">
        <f t="shared" si="515"/>
        <v/>
      </c>
      <c r="AF522" s="354" t="str">
        <f t="shared" si="515"/>
        <v/>
      </c>
      <c r="AG522" s="354">
        <f t="shared" si="515"/>
        <v>62.646895891392589</v>
      </c>
      <c r="AH522" s="354" t="str">
        <f t="shared" si="515"/>
        <v/>
      </c>
      <c r="AI522" s="348">
        <f t="shared" si="513"/>
        <v>0.50816992601626509</v>
      </c>
      <c r="AJ522" s="355">
        <f t="shared" si="490"/>
        <v>5.6628959483355154E-6</v>
      </c>
      <c r="AK522" s="359">
        <f t="shared" si="491"/>
        <v>460.29650543762477</v>
      </c>
      <c r="AL522" s="355">
        <f t="shared" si="492"/>
        <v>-2.9703494562375226</v>
      </c>
      <c r="AM522" s="335">
        <f t="shared" si="493"/>
        <v>-26.070867411265812</v>
      </c>
      <c r="AN522" s="351">
        <f t="shared" si="463"/>
        <v>-4.8550638678057787</v>
      </c>
      <c r="AQ522" s="266">
        <f t="shared" si="464"/>
        <v>21.741362622003457</v>
      </c>
      <c r="AR522" s="283">
        <f t="shared" si="465"/>
        <v>-6.9960252214562217</v>
      </c>
      <c r="BL522" s="258">
        <v>0.93279975652694702</v>
      </c>
      <c r="BM522" s="260">
        <v>2.9892294406890869</v>
      </c>
      <c r="BN522">
        <v>1.8926101922988892</v>
      </c>
      <c r="BO522" s="258">
        <v>0.78774839639663696</v>
      </c>
      <c r="BP522" s="258">
        <v>149.76934814453125</v>
      </c>
      <c r="BQ522" s="260">
        <v>11.69731616973877</v>
      </c>
      <c r="BR522" s="258">
        <v>3.1954705715179443</v>
      </c>
      <c r="BT522" s="258">
        <v>18.002227783203125</v>
      </c>
      <c r="BU522" s="258">
        <v>51.270313262939453</v>
      </c>
      <c r="BV522" s="258">
        <v>2.8462347984313965</v>
      </c>
      <c r="BW522" s="258">
        <v>155.23512268066406</v>
      </c>
      <c r="BX522" s="258">
        <v>26.214267730712891</v>
      </c>
      <c r="BY522" s="258">
        <v>39.063095092773438</v>
      </c>
      <c r="BZ522" s="258">
        <v>3.4746623039245605</v>
      </c>
      <c r="CA522" s="258">
        <v>328.0689697265625</v>
      </c>
      <c r="CC522" s="283">
        <f t="shared" si="466"/>
        <v>12.219913482666016</v>
      </c>
      <c r="CD522" s="283">
        <f t="shared" si="467"/>
        <v>107.62696838378906</v>
      </c>
      <c r="CF522" s="283">
        <f t="shared" si="494"/>
        <v>21.741362622003457</v>
      </c>
      <c r="CG522" s="272">
        <f t="shared" si="468"/>
        <v>22.291048994016339</v>
      </c>
      <c r="CH522" s="283">
        <f t="shared" si="495"/>
        <v>13.018245273028336</v>
      </c>
      <c r="CI522" s="272">
        <f t="shared" si="469"/>
        <v>109.80109924470025</v>
      </c>
      <c r="CJ522" s="283">
        <f t="shared" si="496"/>
        <v>0.20697019604594047</v>
      </c>
      <c r="CK522" s="283">
        <f t="shared" si="497"/>
        <v>12.740410108525667</v>
      </c>
      <c r="CL522" s="283">
        <f t="shared" si="498"/>
        <v>2.6751934986653989</v>
      </c>
      <c r="CM522" s="283">
        <f t="shared" si="499"/>
        <v>18.536946690934265</v>
      </c>
      <c r="CN522" s="283">
        <f t="shared" si="500"/>
        <v>2.6751934986653989</v>
      </c>
      <c r="CO522" s="283">
        <f t="shared" si="470"/>
        <v>270.37473454597102</v>
      </c>
      <c r="CP522" s="268">
        <f t="shared" si="471"/>
        <v>490</v>
      </c>
      <c r="CQ522" s="283">
        <f t="shared" si="501"/>
        <v>76.037473454597105</v>
      </c>
      <c r="CR522" s="283">
        <f t="shared" si="502"/>
        <v>25.450286987682468</v>
      </c>
      <c r="CS522" s="283">
        <f t="shared" si="503"/>
        <v>2.1315768959408108</v>
      </c>
      <c r="CT522" s="283">
        <f t="shared" si="504"/>
        <v>299.22215986509315</v>
      </c>
      <c r="CU522" s="283">
        <f t="shared" si="472"/>
        <v>-28.847425319122067</v>
      </c>
      <c r="CV522" s="283">
        <f t="shared" si="505"/>
        <v>46.11525746808779</v>
      </c>
      <c r="CW522" s="283">
        <f t="shared" si="506"/>
        <v>12.969093351812326</v>
      </c>
      <c r="CX522" s="283">
        <f t="shared" si="507"/>
        <v>1.1301891968612865</v>
      </c>
      <c r="CZ522" s="283">
        <f t="shared" si="473"/>
        <v>14144</v>
      </c>
      <c r="DA522" s="283">
        <f t="shared" si="474"/>
        <v>1.0020193692560027E+22</v>
      </c>
      <c r="DB522" s="283">
        <f t="shared" si="475"/>
        <v>1.1329932506821699E+22</v>
      </c>
      <c r="DC522" s="286">
        <f t="shared" si="508"/>
        <v>7.0844129613687974E+17</v>
      </c>
      <c r="DD522" s="286">
        <f t="shared" si="476"/>
        <v>8.010416082311721E+17</v>
      </c>
      <c r="DE522" s="282">
        <f t="shared" si="509"/>
        <v>4.3699678169126246E-5</v>
      </c>
      <c r="DF522" s="282">
        <f t="shared" si="477"/>
        <v>4.4526287828228211E-5</v>
      </c>
      <c r="DG522" s="283">
        <f t="shared" si="510"/>
        <v>45.53680181881704</v>
      </c>
      <c r="DH522" s="283">
        <f t="shared" si="511"/>
        <v>6.2387916937876943E-5</v>
      </c>
      <c r="DL522" s="258">
        <v>23.721065521240234</v>
      </c>
      <c r="DM522" s="258">
        <v>16.479743957519531</v>
      </c>
      <c r="DN522" s="258">
        <v>9984</v>
      </c>
      <c r="DO522" s="258">
        <v>1.8681648659233277E+22</v>
      </c>
      <c r="DP522" s="258">
        <v>8.9733249924283383E+21</v>
      </c>
    </row>
    <row r="523" spans="3:120" x14ac:dyDescent="0.25">
      <c r="C523" s="50">
        <f t="shared" si="478"/>
        <v>491</v>
      </c>
      <c r="D523" s="51">
        <v>4.5861942072186661</v>
      </c>
      <c r="E523" s="260">
        <f t="shared" si="479"/>
        <v>13.229048828801158</v>
      </c>
      <c r="F523" s="265">
        <f t="shared" si="480"/>
        <v>11.222295599570048</v>
      </c>
      <c r="G523" s="265">
        <f t="shared" si="481"/>
        <v>3.4167549850968461E-2</v>
      </c>
      <c r="H523" s="50">
        <v>12.230167388916016</v>
      </c>
      <c r="I523" s="216">
        <v>110.67877197265625</v>
      </c>
      <c r="J523" s="50">
        <v>14528</v>
      </c>
      <c r="K523" s="46">
        <v>6</v>
      </c>
      <c r="L523" s="46">
        <v>9.3408243296166383E+21</v>
      </c>
      <c r="M523" s="46">
        <v>1.0523451608427299E+22</v>
      </c>
      <c r="N523" s="46">
        <v>227</v>
      </c>
      <c r="O523" s="46">
        <v>64</v>
      </c>
      <c r="P523" s="46">
        <v>0.21754257462003296</v>
      </c>
      <c r="Q523" s="46">
        <v>0.43655008240249038</v>
      </c>
      <c r="R523" s="46">
        <v>0.53790762598336406</v>
      </c>
      <c r="S523" s="51"/>
      <c r="T523" s="315">
        <f t="shared" si="482"/>
        <v>63.51190751339422</v>
      </c>
      <c r="U523" s="315">
        <f t="shared" si="512"/>
        <v>0.33731829350791287</v>
      </c>
      <c r="V523" s="350">
        <f t="shared" si="483"/>
        <v>2.4956701383539022E-6</v>
      </c>
      <c r="W523" s="350">
        <f t="shared" si="461"/>
        <v>5.0081461362253396E-6</v>
      </c>
      <c r="X523" s="350">
        <f t="shared" si="484"/>
        <v>5.5955247440486028E-6</v>
      </c>
      <c r="Y523" s="360">
        <f t="shared" si="485"/>
        <v>62.973999887410855</v>
      </c>
      <c r="Z523" s="350">
        <f t="shared" si="486"/>
        <v>2.5425772387946959E-6</v>
      </c>
      <c r="AA523" s="350">
        <f t="shared" si="487"/>
        <v>4.9844957765077228E-6</v>
      </c>
      <c r="AB523" s="350">
        <f t="shared" si="488"/>
        <v>2.5425772387946959E-6</v>
      </c>
      <c r="AC523" s="350">
        <f t="shared" si="489"/>
        <v>4.9844957765077228E-6</v>
      </c>
      <c r="AD523" s="354">
        <f t="shared" si="462"/>
        <v>62.973999887410862</v>
      </c>
      <c r="AE523" s="354" t="str">
        <f t="shared" si="515"/>
        <v/>
      </c>
      <c r="AF523" s="354" t="str">
        <f t="shared" si="515"/>
        <v/>
      </c>
      <c r="AG523" s="354">
        <f t="shared" si="515"/>
        <v>62.973999887410862</v>
      </c>
      <c r="AH523" s="354" t="str">
        <f t="shared" si="515"/>
        <v/>
      </c>
      <c r="AI523" s="348">
        <f t="shared" si="513"/>
        <v>0.32710399601827334</v>
      </c>
      <c r="AJ523" s="355">
        <f t="shared" si="490"/>
        <v>5.5955247440486028E-6</v>
      </c>
      <c r="AK523" s="359">
        <f t="shared" si="491"/>
        <v>471.40737422161578</v>
      </c>
      <c r="AL523" s="355">
        <f t="shared" si="492"/>
        <v>-1.9592625778384218</v>
      </c>
      <c r="AM523" s="335">
        <f t="shared" si="493"/>
        <v>-26.174822636651761</v>
      </c>
      <c r="AN523" s="351">
        <f t="shared" si="463"/>
        <v>-4.9590190931917313</v>
      </c>
      <c r="AQ523" s="266">
        <f t="shared" si="464"/>
        <v>21.748648021486257</v>
      </c>
      <c r="AR523" s="283">
        <f t="shared" si="465"/>
        <v>-4.2817427007755953</v>
      </c>
      <c r="BL523" s="258">
        <v>0.9989248514175415</v>
      </c>
      <c r="BM523" s="260">
        <v>2.1021411418914795</v>
      </c>
      <c r="BN523">
        <v>0.69749724864959717</v>
      </c>
      <c r="BO523" s="258">
        <v>0.70788711309432983</v>
      </c>
      <c r="BP523" s="258">
        <v>145.46621704101562</v>
      </c>
      <c r="BQ523" s="260">
        <v>23.268535614013672</v>
      </c>
      <c r="BR523" s="258">
        <v>3.9155805110931396</v>
      </c>
      <c r="BT523" s="258">
        <v>17.863554000854492</v>
      </c>
      <c r="BU523" s="258">
        <v>51.778945922851563</v>
      </c>
      <c r="BV523" s="258">
        <v>2.8445258140563965</v>
      </c>
      <c r="BW523" s="258">
        <v>158.69383239746094</v>
      </c>
      <c r="BX523" s="258">
        <v>26.185945510864258</v>
      </c>
      <c r="BY523" s="258">
        <v>39.266548156738281</v>
      </c>
      <c r="BZ523" s="258">
        <v>3.5173876285552979</v>
      </c>
      <c r="CA523" s="258">
        <v>330.00177001953125</v>
      </c>
      <c r="CC523" s="283">
        <f t="shared" si="466"/>
        <v>12.230167388916016</v>
      </c>
      <c r="CD523" s="283">
        <f t="shared" si="467"/>
        <v>110.67877197265625</v>
      </c>
      <c r="CF523" s="283">
        <f t="shared" si="494"/>
        <v>21.748648021486257</v>
      </c>
      <c r="CG523" s="272">
        <f t="shared" si="468"/>
        <v>22.325189682314427</v>
      </c>
      <c r="CH523" s="283">
        <f t="shared" si="495"/>
        <v>13.069515378638371</v>
      </c>
      <c r="CI523" s="272">
        <f t="shared" si="469"/>
        <v>109.95868390507783</v>
      </c>
      <c r="CJ523" s="283">
        <f t="shared" si="496"/>
        <v>0.20726723613275685</v>
      </c>
      <c r="CK523" s="283">
        <f t="shared" si="497"/>
        <v>12.789787674909288</v>
      </c>
      <c r="CL523" s="283">
        <f t="shared" si="498"/>
        <v>2.6895284834341062</v>
      </c>
      <c r="CM523" s="283">
        <f t="shared" si="499"/>
        <v>18.586324257317887</v>
      </c>
      <c r="CN523" s="283">
        <f t="shared" si="500"/>
        <v>2.6895284834341062</v>
      </c>
      <c r="CO523" s="283">
        <f t="shared" si="470"/>
        <v>271.39032592188073</v>
      </c>
      <c r="CP523" s="268">
        <f t="shared" si="471"/>
        <v>491</v>
      </c>
      <c r="CQ523" s="283">
        <f t="shared" si="501"/>
        <v>76.239032592188067</v>
      </c>
      <c r="CR523" s="283">
        <f t="shared" si="502"/>
        <v>25.473870049753987</v>
      </c>
      <c r="CS523" s="283">
        <f t="shared" si="503"/>
        <v>2.1232149812557859</v>
      </c>
      <c r="CT523" s="283">
        <f t="shared" si="504"/>
        <v>300.06594321349979</v>
      </c>
      <c r="CU523" s="283">
        <f t="shared" si="472"/>
        <v>-28.675617291619119</v>
      </c>
      <c r="CV523" s="283">
        <f t="shared" si="505"/>
        <v>46.232438270838088</v>
      </c>
      <c r="CW523" s="283">
        <f t="shared" si="506"/>
        <v>13.019918943444832</v>
      </c>
      <c r="CX523" s="283">
        <f t="shared" si="507"/>
        <v>1.1375161267389986</v>
      </c>
      <c r="CZ523" s="283">
        <f t="shared" si="473"/>
        <v>14528</v>
      </c>
      <c r="DA523" s="283">
        <f t="shared" si="474"/>
        <v>9.3408243296166383E+21</v>
      </c>
      <c r="DB523" s="283">
        <f t="shared" si="475"/>
        <v>1.0523451608427299E+22</v>
      </c>
      <c r="DC523" s="286">
        <f t="shared" si="508"/>
        <v>6.4295321652096909E+17</v>
      </c>
      <c r="DD523" s="286">
        <f t="shared" si="476"/>
        <v>7.2435652591046938E+17</v>
      </c>
      <c r="DE523" s="282">
        <f t="shared" si="509"/>
        <v>4.0196471815008679E-5</v>
      </c>
      <c r="DF523" s="282">
        <f t="shared" si="477"/>
        <v>4.0424111230173771E-5</v>
      </c>
      <c r="DG523" s="283">
        <f t="shared" si="510"/>
        <v>45.161779319690361</v>
      </c>
      <c r="DH523" s="283">
        <f t="shared" si="511"/>
        <v>5.7007588224062312E-5</v>
      </c>
      <c r="DL523" s="258">
        <v>23.576532363891602</v>
      </c>
      <c r="DM523" s="258">
        <v>16.784923553466797</v>
      </c>
      <c r="DN523" s="258">
        <v>9984</v>
      </c>
      <c r="DO523" s="258">
        <v>1.8557707706299182E+22</v>
      </c>
      <c r="DP523" s="258">
        <v>8.9283603676429466E+21</v>
      </c>
    </row>
    <row r="524" spans="3:120" x14ac:dyDescent="0.25">
      <c r="C524" s="50">
        <f t="shared" si="478"/>
        <v>492</v>
      </c>
      <c r="D524" s="51">
        <v>4.6177155404087706</v>
      </c>
      <c r="E524" s="260">
        <f t="shared" si="479"/>
        <v>13.288543521662836</v>
      </c>
      <c r="F524" s="265">
        <f t="shared" si="480"/>
        <v>11.256760790309706</v>
      </c>
      <c r="G524" s="265">
        <f t="shared" si="481"/>
        <v>3.4762172848381769E-2</v>
      </c>
      <c r="H524" s="50">
        <v>12.161318778991699</v>
      </c>
      <c r="I524" s="216">
        <v>106.20278930664062</v>
      </c>
      <c r="J524" s="50">
        <v>13440</v>
      </c>
      <c r="K524" s="46">
        <v>6</v>
      </c>
      <c r="L524" s="46">
        <v>9.5036769770765508E+21</v>
      </c>
      <c r="M524" s="46">
        <v>1.069005130795266E+22</v>
      </c>
      <c r="N524" s="46">
        <v>210</v>
      </c>
      <c r="O524" s="46">
        <v>64</v>
      </c>
      <c r="P524" s="46">
        <v>0.20606726484770799</v>
      </c>
      <c r="Q524" s="46">
        <v>0.40474882500152598</v>
      </c>
      <c r="R524" s="46">
        <v>0.50266107002194682</v>
      </c>
      <c r="S524" s="51"/>
      <c r="T524" s="315">
        <f t="shared" si="482"/>
        <v>63.018272112902096</v>
      </c>
      <c r="U524" s="315">
        <f t="shared" si="512"/>
        <v>-0.49363540049212418</v>
      </c>
      <c r="V524" s="350">
        <f t="shared" si="483"/>
        <v>2.5553976295598705E-6</v>
      </c>
      <c r="W524" s="350">
        <f t="shared" si="461"/>
        <v>5.0192066592451142E-6</v>
      </c>
      <c r="X524" s="350">
        <f t="shared" si="484"/>
        <v>5.632272412922754E-6</v>
      </c>
      <c r="Y524" s="360">
        <f t="shared" si="485"/>
        <v>62.515611042880153</v>
      </c>
      <c r="Z524" s="350">
        <f t="shared" si="486"/>
        <v>2.599332679764146E-6</v>
      </c>
      <c r="AA524" s="350">
        <f t="shared" si="487"/>
        <v>4.9965950559636958E-6</v>
      </c>
      <c r="AB524" s="350">
        <f t="shared" si="488"/>
        <v>2.599332679764146E-6</v>
      </c>
      <c r="AC524" s="350">
        <f t="shared" si="489"/>
        <v>4.9965950559636958E-6</v>
      </c>
      <c r="AD524" s="354">
        <f t="shared" si="462"/>
        <v>62.515611042880153</v>
      </c>
      <c r="AE524" s="354" t="str">
        <f t="shared" si="515"/>
        <v/>
      </c>
      <c r="AF524" s="354" t="str">
        <f t="shared" si="515"/>
        <v/>
      </c>
      <c r="AG524" s="354">
        <f t="shared" si="515"/>
        <v>62.515611042880153</v>
      </c>
      <c r="AH524" s="354" t="str">
        <f t="shared" si="515"/>
        <v/>
      </c>
      <c r="AI524" s="348">
        <f t="shared" si="513"/>
        <v>-0.4583888445307096</v>
      </c>
      <c r="AJ524" s="355">
        <f t="shared" si="490"/>
        <v>5.632272412922754E-6</v>
      </c>
      <c r="AK524" s="359">
        <f t="shared" si="491"/>
        <v>455.83710187513702</v>
      </c>
      <c r="AL524" s="355">
        <f t="shared" si="492"/>
        <v>-3.6162898124862979</v>
      </c>
      <c r="AM524" s="335">
        <f t="shared" si="493"/>
        <v>-26.117966009915602</v>
      </c>
      <c r="AN524" s="351">
        <f t="shared" si="463"/>
        <v>-4.9021624664555681</v>
      </c>
      <c r="AQ524" s="266">
        <f t="shared" si="464"/>
        <v>21.699613451668224</v>
      </c>
      <c r="AR524" s="283">
        <f t="shared" si="465"/>
        <v>-9.0952464349778097</v>
      </c>
      <c r="BL524" s="258">
        <v>1.0796850919723511</v>
      </c>
      <c r="BM524" s="260">
        <v>5.1167001724243164</v>
      </c>
      <c r="BN524">
        <v>1.9837768077850342</v>
      </c>
      <c r="BO524" s="258">
        <v>0.38029885292053223</v>
      </c>
      <c r="BP524" s="258">
        <v>142.36279296875</v>
      </c>
      <c r="BQ524" s="260">
        <v>25.256132125854492</v>
      </c>
      <c r="BR524" s="258">
        <v>11.16911792755127</v>
      </c>
      <c r="BT524" s="258">
        <v>17.817655563354492</v>
      </c>
      <c r="BU524" s="258">
        <v>50.965133666992187</v>
      </c>
      <c r="BV524" s="258">
        <v>2.8191347122192383</v>
      </c>
      <c r="BW524" s="258">
        <v>157.37138366699219</v>
      </c>
      <c r="BX524" s="258">
        <v>26.148836135864258</v>
      </c>
      <c r="BY524" s="258">
        <v>39.266548156738281</v>
      </c>
      <c r="BZ524" s="258">
        <v>3.4832074642181396</v>
      </c>
      <c r="CA524" s="258">
        <v>327.25515747070312</v>
      </c>
      <c r="CC524" s="283">
        <f t="shared" si="466"/>
        <v>12.161318778991699</v>
      </c>
      <c r="CD524" s="283">
        <f t="shared" si="467"/>
        <v>106.20278930664062</v>
      </c>
      <c r="CF524" s="283">
        <f t="shared" si="494"/>
        <v>21.699613451668224</v>
      </c>
      <c r="CG524" s="272">
        <f t="shared" si="468"/>
        <v>22.360113050761377</v>
      </c>
      <c r="CH524" s="283">
        <f t="shared" si="495"/>
        <v>13.122169780023862</v>
      </c>
      <c r="CI524" s="272">
        <f t="shared" si="469"/>
        <v>110.1158768706245</v>
      </c>
      <c r="CJ524" s="283">
        <f t="shared" si="496"/>
        <v>0.2075635378922113</v>
      </c>
      <c r="CK524" s="283">
        <f t="shared" si="497"/>
        <v>12.840514424347358</v>
      </c>
      <c r="CL524" s="283">
        <f t="shared" si="498"/>
        <v>2.7041688286604719</v>
      </c>
      <c r="CM524" s="283">
        <f t="shared" si="499"/>
        <v>18.637051006755957</v>
      </c>
      <c r="CN524" s="283">
        <f t="shared" si="500"/>
        <v>2.7041688286604719</v>
      </c>
      <c r="CO524" s="283">
        <f t="shared" si="470"/>
        <v>272.42557338558527</v>
      </c>
      <c r="CP524" s="268">
        <f t="shared" si="471"/>
        <v>492</v>
      </c>
      <c r="CQ524" s="283">
        <f t="shared" si="501"/>
        <v>76.44255733855853</v>
      </c>
      <c r="CR524" s="283">
        <f t="shared" si="502"/>
        <v>25.498026573558882</v>
      </c>
      <c r="CS524" s="283">
        <f t="shared" si="503"/>
        <v>2.1146953068631471</v>
      </c>
      <c r="CT524" s="283">
        <f t="shared" si="504"/>
        <v>300.9163515775964</v>
      </c>
      <c r="CU524" s="283">
        <f t="shared" si="472"/>
        <v>-28.490778192011135</v>
      </c>
      <c r="CV524" s="283">
        <f t="shared" si="505"/>
        <v>46.350922180798889</v>
      </c>
      <c r="CW524" s="283">
        <f t="shared" si="506"/>
        <v>13.072118132081307</v>
      </c>
      <c r="CX524" s="283">
        <f t="shared" si="507"/>
        <v>1.1450184612846166</v>
      </c>
      <c r="CZ524" s="283">
        <f t="shared" si="473"/>
        <v>13440</v>
      </c>
      <c r="DA524" s="283">
        <f t="shared" si="474"/>
        <v>9.5036769770765508E+21</v>
      </c>
      <c r="DB524" s="283">
        <f t="shared" si="475"/>
        <v>1.069005130795266E+22</v>
      </c>
      <c r="DC524" s="286">
        <f t="shared" si="508"/>
        <v>7.0711882269914816E+17</v>
      </c>
      <c r="DD524" s="286">
        <f t="shared" si="476"/>
        <v>7.953907223179063E+17</v>
      </c>
      <c r="DE524" s="282">
        <f t="shared" si="509"/>
        <v>4.3628934037104276E-5</v>
      </c>
      <c r="DF524" s="282">
        <f t="shared" si="477"/>
        <v>4.4224000456940924E-5</v>
      </c>
      <c r="DG524" s="283">
        <f t="shared" si="510"/>
        <v>45.388083484977884</v>
      </c>
      <c r="DH524" s="283">
        <f t="shared" si="511"/>
        <v>6.2122830759950943E-5</v>
      </c>
      <c r="DL524" s="258">
        <v>23.569696426391602</v>
      </c>
      <c r="DM524" s="258">
        <v>16.174562454223633</v>
      </c>
      <c r="DN524" s="258">
        <v>9984</v>
      </c>
      <c r="DO524" s="258">
        <v>1.8542719498037385E+22</v>
      </c>
      <c r="DP524" s="258">
        <v>8.9136603941554147E+21</v>
      </c>
    </row>
    <row r="525" spans="3:120" x14ac:dyDescent="0.25">
      <c r="C525" s="50">
        <f t="shared" si="478"/>
        <v>493</v>
      </c>
      <c r="D525" s="51">
        <v>2.10351133303607</v>
      </c>
      <c r="E525" s="260">
        <f t="shared" si="479"/>
        <v>6.4588971239395008</v>
      </c>
      <c r="F525" s="265">
        <f t="shared" si="480"/>
        <v>11.291818584376728</v>
      </c>
      <c r="G525" s="265">
        <f t="shared" si="481"/>
        <v>3.5352713055756581E-2</v>
      </c>
      <c r="H525" s="50">
        <v>12.129579544067383</v>
      </c>
      <c r="I525" s="216">
        <v>103.35443878173828</v>
      </c>
      <c r="J525" s="50">
        <v>14208</v>
      </c>
      <c r="K525" s="46">
        <v>6</v>
      </c>
      <c r="L525" s="46">
        <v>1.0078993586510155E+22</v>
      </c>
      <c r="M525" s="46">
        <v>1.121809741440675E+22</v>
      </c>
      <c r="N525" s="46">
        <v>222</v>
      </c>
      <c r="O525" s="46">
        <v>64</v>
      </c>
      <c r="P525" s="46">
        <v>0.21943477995483124</v>
      </c>
      <c r="Q525" s="46">
        <v>0.42599035585668071</v>
      </c>
      <c r="R525" s="46">
        <v>0.52956432227517747</v>
      </c>
      <c r="S525" s="51"/>
      <c r="T525" s="315">
        <f t="shared" si="482"/>
        <v>62.746244485842972</v>
      </c>
      <c r="U525" s="315">
        <f t="shared" si="512"/>
        <v>-0.2720276270591242</v>
      </c>
      <c r="V525" s="350">
        <f t="shared" si="483"/>
        <v>2.5740754029986772E-6</v>
      </c>
      <c r="W525" s="350">
        <f t="shared" si="461"/>
        <v>4.9970715542497273E-6</v>
      </c>
      <c r="X525" s="350">
        <f t="shared" si="484"/>
        <v>5.6210842636109442E-6</v>
      </c>
      <c r="Y525" s="360">
        <f t="shared" si="485"/>
        <v>62.216680163567794</v>
      </c>
      <c r="Z525" s="350">
        <f t="shared" si="486"/>
        <v>2.6201509377349173E-6</v>
      </c>
      <c r="AA525" s="350">
        <f t="shared" si="487"/>
        <v>4.9730671986311849E-6</v>
      </c>
      <c r="AB525" s="350">
        <f t="shared" si="488"/>
        <v>2.6201509377349173E-6</v>
      </c>
      <c r="AC525" s="350">
        <f t="shared" si="489"/>
        <v>4.9730671986311849E-6</v>
      </c>
      <c r="AD525" s="354">
        <f t="shared" si="462"/>
        <v>62.216680163567794</v>
      </c>
      <c r="AE525" s="354" t="str">
        <f t="shared" si="515"/>
        <v/>
      </c>
      <c r="AF525" s="354" t="str">
        <f t="shared" si="515"/>
        <v/>
      </c>
      <c r="AG525" s="354">
        <f t="shared" si="515"/>
        <v>62.216680163567794</v>
      </c>
      <c r="AH525" s="354" t="str">
        <f t="shared" si="515"/>
        <v/>
      </c>
      <c r="AI525" s="348">
        <f t="shared" si="513"/>
        <v>-0.2989308793123584</v>
      </c>
      <c r="AJ525" s="355">
        <f t="shared" si="490"/>
        <v>5.6210842636109442E-6</v>
      </c>
      <c r="AK525" s="359">
        <f t="shared" si="491"/>
        <v>445.68320031492135</v>
      </c>
      <c r="AL525" s="355">
        <f t="shared" si="492"/>
        <v>-4.7316799685078648</v>
      </c>
      <c r="AM525" s="335">
        <f t="shared" si="493"/>
        <v>-26.135237134432245</v>
      </c>
      <c r="AN525" s="351">
        <f t="shared" si="463"/>
        <v>-4.9194335909722096</v>
      </c>
      <c r="AQ525" s="266">
        <f t="shared" si="464"/>
        <v>21.676914937601524</v>
      </c>
      <c r="AR525" s="283">
        <f t="shared" si="465"/>
        <v>-12.281118028066714</v>
      </c>
      <c r="BL525" s="258">
        <v>1.0289276838302612</v>
      </c>
      <c r="BM525" s="260">
        <v>8.1745080947875977</v>
      </c>
      <c r="BN525">
        <v>1.4017802476882935</v>
      </c>
      <c r="BO525" s="258">
        <v>0.66778445243835449</v>
      </c>
      <c r="BP525" s="258">
        <v>136.35414123535156</v>
      </c>
      <c r="BQ525" s="260">
        <v>9.3956766128540039</v>
      </c>
      <c r="BR525" s="258">
        <v>6.9400877952575684</v>
      </c>
      <c r="BT525" s="258">
        <v>17.786403656005859</v>
      </c>
      <c r="BU525" s="258">
        <v>51.270313262939453</v>
      </c>
      <c r="BV525" s="258">
        <v>2.8236515522003174</v>
      </c>
      <c r="BW525" s="258">
        <v>158.49037170410156</v>
      </c>
      <c r="BX525" s="258">
        <v>26.091218948364258</v>
      </c>
      <c r="BY525" s="258">
        <v>39.673458099365234</v>
      </c>
      <c r="BZ525" s="258">
        <v>3.4749064445495605</v>
      </c>
      <c r="CA525" s="258">
        <v>330.00177001953125</v>
      </c>
      <c r="CC525" s="283">
        <f t="shared" si="466"/>
        <v>12.129579544067383</v>
      </c>
      <c r="CD525" s="283">
        <f t="shared" si="467"/>
        <v>103.35443878173828</v>
      </c>
      <c r="CF525" s="283">
        <f t="shared" si="494"/>
        <v>21.676914937601524</v>
      </c>
      <c r="CG525" s="272">
        <f t="shared" si="468"/>
        <v>22.395816197634517</v>
      </c>
      <c r="CH525" s="283">
        <f t="shared" si="495"/>
        <v>13.176219161261843</v>
      </c>
      <c r="CI525" s="272">
        <f t="shared" si="469"/>
        <v>110.27268000213058</v>
      </c>
      <c r="CJ525" s="283">
        <f t="shared" si="496"/>
        <v>0.20785910483181091</v>
      </c>
      <c r="CK525" s="283">
        <f t="shared" si="497"/>
        <v>12.892600566932302</v>
      </c>
      <c r="CL525" s="283">
        <f t="shared" si="498"/>
        <v>2.7191178729765708</v>
      </c>
      <c r="CM525" s="283">
        <f t="shared" si="499"/>
        <v>18.689137149340901</v>
      </c>
      <c r="CN525" s="283">
        <f t="shared" si="500"/>
        <v>2.7191178729765708</v>
      </c>
      <c r="CO525" s="283">
        <f t="shared" si="470"/>
        <v>273.48038233769375</v>
      </c>
      <c r="CP525" s="268">
        <f t="shared" si="471"/>
        <v>493</v>
      </c>
      <c r="CQ525" s="283">
        <f t="shared" si="501"/>
        <v>76.64803823376937</v>
      </c>
      <c r="CR525" s="283">
        <f t="shared" si="502"/>
        <v>25.522756523343389</v>
      </c>
      <c r="CS525" s="283">
        <f t="shared" si="503"/>
        <v>2.1060207416146537</v>
      </c>
      <c r="CT525" s="283">
        <f t="shared" si="504"/>
        <v>301.77329885632577</v>
      </c>
      <c r="CU525" s="283">
        <f t="shared" si="472"/>
        <v>-28.292916518632069</v>
      </c>
      <c r="CV525" s="283">
        <f t="shared" si="505"/>
        <v>46.470708348136796</v>
      </c>
      <c r="CW525" s="283">
        <f t="shared" si="506"/>
        <v>13.125701418731051</v>
      </c>
      <c r="CX525" s="283">
        <f t="shared" si="507"/>
        <v>1.1526984219323932</v>
      </c>
      <c r="CZ525" s="283">
        <f t="shared" si="473"/>
        <v>14208</v>
      </c>
      <c r="DA525" s="283">
        <f t="shared" si="474"/>
        <v>1.0078993586510155E+22</v>
      </c>
      <c r="DB525" s="283">
        <f t="shared" si="475"/>
        <v>1.121809741440675E+22</v>
      </c>
      <c r="DC525" s="286">
        <f t="shared" si="508"/>
        <v>7.09388625176672E+17</v>
      </c>
      <c r="DD525" s="286">
        <f t="shared" si="476"/>
        <v>7.8956203648696154E+17</v>
      </c>
      <c r="DE525" s="282">
        <f t="shared" si="509"/>
        <v>4.3750354401061957E-5</v>
      </c>
      <c r="DF525" s="282">
        <f t="shared" si="477"/>
        <v>4.3912201892089441E-5</v>
      </c>
      <c r="DG525" s="283">
        <f t="shared" si="510"/>
        <v>45.105782537224869</v>
      </c>
      <c r="DH525" s="283">
        <f t="shared" si="511"/>
        <v>6.1986893656886419E-5</v>
      </c>
      <c r="DL525" s="258">
        <v>23.613641738891602</v>
      </c>
      <c r="DM525" s="258">
        <v>15.259021759033203</v>
      </c>
      <c r="DN525" s="258">
        <v>9984</v>
      </c>
      <c r="DO525" s="258">
        <v>1.8617660539346373E+22</v>
      </c>
      <c r="DP525" s="258">
        <v>8.908760402992904E+21</v>
      </c>
    </row>
    <row r="526" spans="3:120" x14ac:dyDescent="0.25">
      <c r="C526" s="50">
        <f t="shared" si="478"/>
        <v>494</v>
      </c>
      <c r="D526" s="51">
        <v>0.13041174576112133</v>
      </c>
      <c r="E526" s="260">
        <f t="shared" si="479"/>
        <v>-17.693665827064603</v>
      </c>
      <c r="F526" s="265">
        <f t="shared" si="480"/>
        <v>11.327464768036855</v>
      </c>
      <c r="G526" s="265">
        <f t="shared" si="481"/>
        <v>3.5938907990385439E-2</v>
      </c>
      <c r="H526" s="50">
        <v>12.152040481567383</v>
      </c>
      <c r="I526" s="216">
        <v>104.57516479492187</v>
      </c>
      <c r="J526" s="50">
        <v>13504</v>
      </c>
      <c r="K526" s="46">
        <v>6</v>
      </c>
      <c r="L526" s="46">
        <v>9.5745827315458224E+21</v>
      </c>
      <c r="M526" s="46">
        <v>1.0702733638020335E+22</v>
      </c>
      <c r="N526" s="46">
        <v>211</v>
      </c>
      <c r="O526" s="46">
        <v>64</v>
      </c>
      <c r="P526" s="46">
        <v>0.20795947018250627</v>
      </c>
      <c r="Q526" s="46">
        <v>0.4058475248733443</v>
      </c>
      <c r="R526" s="46">
        <v>0.50527395161603705</v>
      </c>
      <c r="S526" s="51"/>
      <c r="T526" s="315">
        <f t="shared" si="482"/>
        <v>62.869040639878634</v>
      </c>
      <c r="U526" s="315">
        <f t="shared" si="512"/>
        <v>0.12279615403566169</v>
      </c>
      <c r="V526" s="350">
        <f t="shared" si="483"/>
        <v>2.5666403804120541E-6</v>
      </c>
      <c r="W526" s="350">
        <f t="shared" si="461"/>
        <v>5.0089791280774132E-6</v>
      </c>
      <c r="X526" s="350">
        <f t="shared" si="484"/>
        <v>5.6282781334860217E-6</v>
      </c>
      <c r="Y526" s="360">
        <f t="shared" si="485"/>
        <v>62.363766688262594</v>
      </c>
      <c r="Z526" s="350">
        <f t="shared" si="486"/>
        <v>2.610712660102818E-6</v>
      </c>
      <c r="AA526" s="350">
        <f t="shared" si="487"/>
        <v>4.986150233823261E-6</v>
      </c>
      <c r="AB526" s="350">
        <f t="shared" si="488"/>
        <v>2.610712660102818E-6</v>
      </c>
      <c r="AC526" s="350">
        <f t="shared" si="489"/>
        <v>4.986150233823261E-6</v>
      </c>
      <c r="AD526" s="354">
        <f t="shared" si="462"/>
        <v>62.363766688262608</v>
      </c>
      <c r="AE526" s="354" t="str">
        <f t="shared" si="515"/>
        <v/>
      </c>
      <c r="AF526" s="354" t="str">
        <f t="shared" si="515"/>
        <v/>
      </c>
      <c r="AG526" s="354">
        <f t="shared" si="515"/>
        <v>62.363766688262608</v>
      </c>
      <c r="AH526" s="354" t="str">
        <f t="shared" si="515"/>
        <v/>
      </c>
      <c r="AI526" s="348">
        <f t="shared" si="513"/>
        <v>0.14708652469481365</v>
      </c>
      <c r="AJ526" s="355">
        <f t="shared" si="490"/>
        <v>5.6282781334860217E-6</v>
      </c>
      <c r="AK526" s="359">
        <f t="shared" si="491"/>
        <v>450.67934556435443</v>
      </c>
      <c r="AL526" s="355">
        <f t="shared" si="492"/>
        <v>-4.3320654435645567</v>
      </c>
      <c r="AM526" s="335">
        <f t="shared" si="493"/>
        <v>-26.124128030446151</v>
      </c>
      <c r="AN526" s="351">
        <f t="shared" si="463"/>
        <v>-4.9083244869861185</v>
      </c>
      <c r="AQ526" s="266">
        <f t="shared" si="464"/>
        <v>21.692984152071638</v>
      </c>
      <c r="AR526" s="283">
        <f t="shared" si="465"/>
        <v>-11.39791308306971</v>
      </c>
      <c r="BL526" s="258">
        <v>0.75037157535552979</v>
      </c>
      <c r="BM526" s="260">
        <v>2.6272397041320801</v>
      </c>
      <c r="BN526">
        <v>1.8147983551025391</v>
      </c>
      <c r="BO526" s="258">
        <v>0.31745696067810059</v>
      </c>
      <c r="BP526" s="258">
        <v>130.97323608398437</v>
      </c>
      <c r="BQ526" s="260">
        <v>8.9504690170288086</v>
      </c>
      <c r="BR526" s="258">
        <v>11.266151428222656</v>
      </c>
      <c r="BT526" s="258">
        <v>17.761989593505859</v>
      </c>
      <c r="BU526" s="258">
        <v>51.575492858886719</v>
      </c>
      <c r="BV526" s="258">
        <v>2.8319523334503174</v>
      </c>
      <c r="BW526" s="258">
        <v>163.88189697265625</v>
      </c>
      <c r="BX526" s="258">
        <v>26.033599853515625</v>
      </c>
      <c r="BY526" s="258">
        <v>39.673458099365234</v>
      </c>
      <c r="BZ526" s="258">
        <v>3.530815601348877</v>
      </c>
      <c r="CA526" s="258">
        <v>325.01718139648437</v>
      </c>
      <c r="CC526" s="283">
        <f t="shared" si="466"/>
        <v>12.152040481567383</v>
      </c>
      <c r="CD526" s="283">
        <f t="shared" si="467"/>
        <v>104.57516479492187</v>
      </c>
      <c r="CF526" s="283">
        <f t="shared" si="494"/>
        <v>21.692984152071638</v>
      </c>
      <c r="CG526" s="272">
        <f t="shared" si="468"/>
        <v>22.432295937273928</v>
      </c>
      <c r="CH526" s="283">
        <f t="shared" si="495"/>
        <v>13.231674140323307</v>
      </c>
      <c r="CI526" s="272">
        <f t="shared" si="469"/>
        <v>110.42909508802401</v>
      </c>
      <c r="CJ526" s="283">
        <f t="shared" si="496"/>
        <v>0.20815394032266296</v>
      </c>
      <c r="CK526" s="283">
        <f t="shared" si="497"/>
        <v>12.946056246302371</v>
      </c>
      <c r="CL526" s="283">
        <f t="shared" si="498"/>
        <v>2.7343789465390271</v>
      </c>
      <c r="CM526" s="283">
        <f t="shared" si="499"/>
        <v>18.742592828710968</v>
      </c>
      <c r="CN526" s="283">
        <f t="shared" si="500"/>
        <v>2.7343789465390271</v>
      </c>
      <c r="CO526" s="283">
        <f t="shared" si="470"/>
        <v>274.55464635249689</v>
      </c>
      <c r="CP526" s="268">
        <f t="shared" si="471"/>
        <v>494</v>
      </c>
      <c r="CQ526" s="283">
        <f t="shared" si="501"/>
        <v>76.855464635249689</v>
      </c>
      <c r="CR526" s="283">
        <f t="shared" si="502"/>
        <v>25.548059693563054</v>
      </c>
      <c r="CS526" s="283">
        <f t="shared" si="503"/>
        <v>2.0971942443104816</v>
      </c>
      <c r="CT526" s="283">
        <f t="shared" si="504"/>
        <v>302.63669388525665</v>
      </c>
      <c r="CU526" s="283">
        <f t="shared" si="472"/>
        <v>-28.082047532759759</v>
      </c>
      <c r="CV526" s="283">
        <f t="shared" si="505"/>
        <v>46.591795246724026</v>
      </c>
      <c r="CW526" s="283">
        <f t="shared" si="506"/>
        <v>13.180679236442652</v>
      </c>
      <c r="CX526" s="283">
        <f t="shared" si="507"/>
        <v>1.1605582371040539</v>
      </c>
      <c r="CZ526" s="283">
        <f t="shared" si="473"/>
        <v>13504</v>
      </c>
      <c r="DA526" s="283">
        <f t="shared" si="474"/>
        <v>9.5745827315458224E+21</v>
      </c>
      <c r="DB526" s="283">
        <f t="shared" si="475"/>
        <v>1.0702733638020335E+22</v>
      </c>
      <c r="DC526" s="286">
        <f t="shared" si="508"/>
        <v>7.0901827099717286E+17</v>
      </c>
      <c r="DD526" s="286">
        <f t="shared" si="476"/>
        <v>7.925602516306528E+17</v>
      </c>
      <c r="DE526" s="282">
        <f t="shared" si="509"/>
        <v>4.3730542747971732E-5</v>
      </c>
      <c r="DF526" s="282">
        <f t="shared" si="477"/>
        <v>4.4072587818871738E-5</v>
      </c>
      <c r="DG526" s="283">
        <f t="shared" si="510"/>
        <v>45.223199784611424</v>
      </c>
      <c r="DH526" s="283">
        <f t="shared" si="511"/>
        <v>6.2086660129888972E-5</v>
      </c>
      <c r="DL526" s="258">
        <v>23.605829238891602</v>
      </c>
      <c r="DM526" s="258">
        <v>15.665928840637207</v>
      </c>
      <c r="DN526" s="258">
        <v>9984</v>
      </c>
      <c r="DO526" s="258">
        <v>1.860670761792429E+22</v>
      </c>
      <c r="DP526" s="258">
        <v>8.8983839511193521E+21</v>
      </c>
    </row>
    <row r="527" spans="3:120" x14ac:dyDescent="0.25">
      <c r="C527" s="50">
        <f t="shared" si="478"/>
        <v>495</v>
      </c>
      <c r="D527" s="51">
        <v>3.1433509863090121</v>
      </c>
      <c r="E527" s="260">
        <f t="shared" si="479"/>
        <v>9.9478575402158782</v>
      </c>
      <c r="F527" s="265">
        <f t="shared" si="480"/>
        <v>11.363694863284492</v>
      </c>
      <c r="G527" s="265">
        <f t="shared" si="481"/>
        <v>3.6520491587029837E-2</v>
      </c>
      <c r="H527" s="50">
        <v>11.97283935546875</v>
      </c>
      <c r="I527" s="216">
        <v>110.06841278076172</v>
      </c>
      <c r="J527" s="50">
        <v>13760</v>
      </c>
      <c r="K527" s="46">
        <v>6</v>
      </c>
      <c r="L527" s="46">
        <v>9.5019475684309588E+21</v>
      </c>
      <c r="M527" s="46">
        <v>1.0843392207861817E+22</v>
      </c>
      <c r="N527" s="46">
        <v>215</v>
      </c>
      <c r="O527" s="46">
        <v>64</v>
      </c>
      <c r="P527" s="46">
        <v>0.20454129280351585</v>
      </c>
      <c r="Q527" s="46">
        <v>0.40963193554294086</v>
      </c>
      <c r="R527" s="46">
        <v>0.51505103452635803</v>
      </c>
      <c r="S527" s="51"/>
      <c r="T527" s="315">
        <f t="shared" si="482"/>
        <v>63.465692396887846</v>
      </c>
      <c r="U527" s="315">
        <f t="shared" si="512"/>
        <v>0.59665175700921225</v>
      </c>
      <c r="V527" s="350">
        <f t="shared" si="483"/>
        <v>2.4774865891898721E-6</v>
      </c>
      <c r="W527" s="350">
        <f t="shared" si="461"/>
        <v>4.9616271262468614E-6</v>
      </c>
      <c r="X527" s="350">
        <f t="shared" si="484"/>
        <v>5.5457806970276379E-6</v>
      </c>
      <c r="Y527" s="360">
        <f t="shared" si="485"/>
        <v>62.950641362361488</v>
      </c>
      <c r="Z527" s="350">
        <f t="shared" si="486"/>
        <v>2.5219876237641277E-6</v>
      </c>
      <c r="AA527" s="350">
        <f t="shared" si="487"/>
        <v>4.9391559972433471E-6</v>
      </c>
      <c r="AB527" s="350">
        <f t="shared" si="488"/>
        <v>2.5219876237641277E-6</v>
      </c>
      <c r="AC527" s="350">
        <f t="shared" si="489"/>
        <v>4.9391559972433471E-6</v>
      </c>
      <c r="AD527" s="354">
        <f t="shared" si="462"/>
        <v>62.950641362361488</v>
      </c>
      <c r="AE527" s="354" t="str">
        <f t="shared" si="515"/>
        <v/>
      </c>
      <c r="AF527" s="354" t="str">
        <f t="shared" si="515"/>
        <v/>
      </c>
      <c r="AG527" s="354">
        <f t="shared" si="515"/>
        <v>62.950641362361488</v>
      </c>
      <c r="AH527" s="354" t="str">
        <f t="shared" si="515"/>
        <v/>
      </c>
      <c r="AI527" s="348">
        <f t="shared" si="513"/>
        <v>0.58687467409887972</v>
      </c>
      <c r="AJ527" s="355">
        <f t="shared" si="490"/>
        <v>5.5457806970276379E-6</v>
      </c>
      <c r="AK527" s="359">
        <f t="shared" si="491"/>
        <v>470.61394610710045</v>
      </c>
      <c r="AL527" s="355">
        <f t="shared" si="492"/>
        <v>-2.4386053892899553</v>
      </c>
      <c r="AM527" s="335">
        <f t="shared" si="493"/>
        <v>-26.252385212414062</v>
      </c>
      <c r="AN527" s="351">
        <f t="shared" si="463"/>
        <v>-5.0365816689540255</v>
      </c>
      <c r="AQ527" s="266">
        <f t="shared" si="464"/>
        <v>21.563943108686402</v>
      </c>
      <c r="AR527" s="283">
        <f t="shared" si="465"/>
        <v>-6.2421861654164275</v>
      </c>
      <c r="BL527" s="258">
        <v>1.3288090229034424</v>
      </c>
      <c r="BM527" s="260">
        <v>11.690816879272461</v>
      </c>
      <c r="BN527">
        <v>1.3931698799133301</v>
      </c>
      <c r="BO527" s="258">
        <v>0.57689249515533447</v>
      </c>
      <c r="BP527" s="258">
        <v>128.56086730957031</v>
      </c>
      <c r="BQ527" s="260">
        <v>8.1322107315063477</v>
      </c>
      <c r="BR527" s="258">
        <v>5.2080936431884766</v>
      </c>
      <c r="BT527" s="258">
        <v>17.696559906005859</v>
      </c>
      <c r="BU527" s="258">
        <v>51.88067626953125</v>
      </c>
      <c r="BV527" s="258">
        <v>2.8485541343688965</v>
      </c>
      <c r="BW527" s="258">
        <v>159.81282043457031</v>
      </c>
      <c r="BX527" s="258">
        <v>26.067781448364258</v>
      </c>
      <c r="BY527" s="258">
        <v>39.063095092773438</v>
      </c>
      <c r="BZ527" s="258">
        <v>3.5164110660552979</v>
      </c>
      <c r="CA527" s="258">
        <v>330.61215209960937</v>
      </c>
      <c r="CC527" s="283">
        <f t="shared" si="466"/>
        <v>11.97283935546875</v>
      </c>
      <c r="CD527" s="283">
        <f t="shared" si="467"/>
        <v>110.06841278076172</v>
      </c>
      <c r="CF527" s="283">
        <f t="shared" si="494"/>
        <v>21.563943108686402</v>
      </c>
      <c r="CG527" s="272">
        <f t="shared" si="468"/>
        <v>22.469548796062071</v>
      </c>
      <c r="CH527" s="283">
        <f t="shared" si="495"/>
        <v>13.288545256292055</v>
      </c>
      <c r="CI527" s="272">
        <f t="shared" si="469"/>
        <v>110.58512384393063</v>
      </c>
      <c r="CJ527" s="283">
        <f t="shared" si="496"/>
        <v>0.20844804759864596</v>
      </c>
      <c r="CK527" s="283">
        <f t="shared" si="497"/>
        <v>13.000891527174835</v>
      </c>
      <c r="CL527" s="283">
        <f t="shared" si="498"/>
        <v>2.7499553682115772</v>
      </c>
      <c r="CM527" s="283">
        <f t="shared" si="499"/>
        <v>18.797428109583436</v>
      </c>
      <c r="CN527" s="283">
        <f t="shared" si="500"/>
        <v>2.7499553682115772</v>
      </c>
      <c r="CO527" s="283">
        <f t="shared" si="470"/>
        <v>275.64824707548723</v>
      </c>
      <c r="CP527" s="268">
        <f t="shared" si="471"/>
        <v>495</v>
      </c>
      <c r="CQ527" s="283">
        <f t="shared" si="501"/>
        <v>77.064824707548723</v>
      </c>
      <c r="CR527" s="283">
        <f t="shared" si="502"/>
        <v>25.573935703862425</v>
      </c>
      <c r="CS527" s="283">
        <f t="shared" si="503"/>
        <v>2.0882188617703421</v>
      </c>
      <c r="CT527" s="283">
        <f t="shared" si="504"/>
        <v>303.50644044939196</v>
      </c>
      <c r="CU527" s="283">
        <f t="shared" si="472"/>
        <v>-27.858193373904726</v>
      </c>
      <c r="CV527" s="283">
        <f t="shared" si="505"/>
        <v>46.714180662609529</v>
      </c>
      <c r="CW527" s="283">
        <f t="shared" si="506"/>
        <v>13.237061937602256</v>
      </c>
      <c r="CX527" s="283">
        <f t="shared" si="507"/>
        <v>1.168600140597172</v>
      </c>
      <c r="CZ527" s="283">
        <f t="shared" si="473"/>
        <v>13760</v>
      </c>
      <c r="DA527" s="283">
        <f t="shared" si="474"/>
        <v>9.5019475684309588E+21</v>
      </c>
      <c r="DB527" s="283">
        <f t="shared" si="475"/>
        <v>1.0843392207861817E+22</v>
      </c>
      <c r="DC527" s="286">
        <f t="shared" si="508"/>
        <v>6.9054851514759872E+17</v>
      </c>
      <c r="DD527" s="286">
        <f t="shared" si="476"/>
        <v>7.880372244085623E+17</v>
      </c>
      <c r="DE527" s="282">
        <f t="shared" si="509"/>
        <v>4.2742525288447571E-5</v>
      </c>
      <c r="DF527" s="282">
        <f t="shared" si="477"/>
        <v>4.3830633896918211E-5</v>
      </c>
      <c r="DG527" s="283">
        <f t="shared" si="510"/>
        <v>45.720093259398588</v>
      </c>
      <c r="DH527" s="283">
        <f t="shared" si="511"/>
        <v>6.1221302957706287E-5</v>
      </c>
      <c r="DL527" s="258">
        <v>23.563837051391602</v>
      </c>
      <c r="DM527" s="258">
        <v>15.665928840637207</v>
      </c>
      <c r="DN527" s="258">
        <v>9984</v>
      </c>
      <c r="DO527" s="258">
        <v>1.8569813566818326E+22</v>
      </c>
      <c r="DP527" s="258">
        <v>8.8851251515031468E+21</v>
      </c>
    </row>
    <row r="528" spans="3:120" x14ac:dyDescent="0.25">
      <c r="C528" s="50">
        <f t="shared" si="478"/>
        <v>496</v>
      </c>
      <c r="D528" s="51">
        <v>2.6976782625193758</v>
      </c>
      <c r="E528" s="260">
        <f t="shared" si="479"/>
        <v>8.6198030494569622</v>
      </c>
      <c r="F528" s="265">
        <f t="shared" si="480"/>
        <v>11.400504124249952</v>
      </c>
      <c r="G528" s="265">
        <f t="shared" si="481"/>
        <v>3.7097194180107686E-2</v>
      </c>
      <c r="H528" s="50">
        <v>12.153017044067383</v>
      </c>
      <c r="I528" s="216">
        <v>109.96668243408203</v>
      </c>
      <c r="J528" s="50">
        <v>13568</v>
      </c>
      <c r="K528" s="46">
        <v>6</v>
      </c>
      <c r="L528" s="46">
        <v>9.5123240203045107E+21</v>
      </c>
      <c r="M528" s="46">
        <v>1.0850309842444185E+22</v>
      </c>
      <c r="N528" s="46">
        <v>212</v>
      </c>
      <c r="O528" s="46">
        <v>64</v>
      </c>
      <c r="P528" s="46">
        <v>0.20466337056705122</v>
      </c>
      <c r="Q528" s="46">
        <v>0.41012024659708235</v>
      </c>
      <c r="R528" s="46">
        <v>0.50781938886352285</v>
      </c>
      <c r="S528" s="51"/>
      <c r="T528" s="315">
        <f t="shared" si="482"/>
        <v>63.479308598089915</v>
      </c>
      <c r="U528" s="315">
        <f t="shared" si="512"/>
        <v>1.3616201202069078E-2</v>
      </c>
      <c r="V528" s="350">
        <f t="shared" si="483"/>
        <v>2.5140449411243519E-6</v>
      </c>
      <c r="W528" s="350">
        <f t="shared" si="461"/>
        <v>5.0378371486473364E-6</v>
      </c>
      <c r="X528" s="350">
        <f t="shared" si="484"/>
        <v>5.6302952944125476E-6</v>
      </c>
      <c r="Y528" s="360">
        <f t="shared" si="485"/>
        <v>62.971489209226391</v>
      </c>
      <c r="Z528" s="350">
        <f t="shared" si="486"/>
        <v>2.5585965688114133E-6</v>
      </c>
      <c r="AA528" s="350">
        <f t="shared" si="487"/>
        <v>5.015357285413526E-6</v>
      </c>
      <c r="AB528" s="350">
        <f t="shared" si="488"/>
        <v>2.5585965688114133E-6</v>
      </c>
      <c r="AC528" s="350">
        <f t="shared" si="489"/>
        <v>5.015357285413526E-6</v>
      </c>
      <c r="AD528" s="354">
        <f t="shared" si="462"/>
        <v>62.971489209226384</v>
      </c>
      <c r="AE528" s="354" t="str">
        <f t="shared" si="515"/>
        <v/>
      </c>
      <c r="AF528" s="354" t="str">
        <f t="shared" si="515"/>
        <v/>
      </c>
      <c r="AG528" s="354">
        <f t="shared" si="515"/>
        <v>62.971489209226384</v>
      </c>
      <c r="AH528" s="354" t="str">
        <f t="shared" si="515"/>
        <v/>
      </c>
      <c r="AI528" s="348">
        <f t="shared" si="513"/>
        <v>2.0847846864896269E-2</v>
      </c>
      <c r="AJ528" s="355">
        <f t="shared" si="490"/>
        <v>5.6302952944125476E-6</v>
      </c>
      <c r="AK528" s="359">
        <f t="shared" si="491"/>
        <v>471.32209303824243</v>
      </c>
      <c r="AL528" s="355">
        <f t="shared" si="492"/>
        <v>-2.467790696175757</v>
      </c>
      <c r="AM528" s="335">
        <f t="shared" si="493"/>
        <v>-26.121015586851108</v>
      </c>
      <c r="AN528" s="351">
        <f t="shared" si="463"/>
        <v>-4.9052120433910753</v>
      </c>
      <c r="AQ528" s="266">
        <f t="shared" si="464"/>
        <v>21.69368213964853</v>
      </c>
      <c r="AR528" s="283">
        <f t="shared" si="465"/>
        <v>-6.6814375802827044</v>
      </c>
      <c r="BL528" s="258">
        <v>1.0933322906494141</v>
      </c>
      <c r="BM528" s="260">
        <v>7.1925711631774902</v>
      </c>
      <c r="BN528">
        <v>0.63696235418319702</v>
      </c>
      <c r="BO528" s="258">
        <v>0.65308457612991333</v>
      </c>
      <c r="BP528" s="258">
        <v>121.94197845458984</v>
      </c>
      <c r="BQ528" s="260">
        <v>13.345166206359863</v>
      </c>
      <c r="BR528" s="258">
        <v>8.146122932434082</v>
      </c>
      <c r="BT528" s="258">
        <v>17.692653656005859</v>
      </c>
      <c r="BU528" s="258">
        <v>50.863407135009766</v>
      </c>
      <c r="BV528" s="258">
        <v>2.8437933921813965</v>
      </c>
      <c r="BW528" s="258">
        <v>162.05081176757812</v>
      </c>
      <c r="BX528" s="258">
        <v>26.022857666015625</v>
      </c>
      <c r="BY528" s="258">
        <v>39.368274688720703</v>
      </c>
      <c r="BZ528" s="258">
        <v>3.4622111320495605</v>
      </c>
      <c r="CA528" s="258">
        <v>326.034423828125</v>
      </c>
      <c r="CC528" s="283">
        <f t="shared" si="466"/>
        <v>12.153017044067383</v>
      </c>
      <c r="CD528" s="283">
        <f t="shared" si="467"/>
        <v>109.96668243408203</v>
      </c>
      <c r="CF528" s="283">
        <f t="shared" si="494"/>
        <v>21.69368213964853</v>
      </c>
      <c r="CG528" s="272">
        <f t="shared" si="468"/>
        <v>22.507571008386257</v>
      </c>
      <c r="CH528" s="283">
        <f t="shared" si="495"/>
        <v>13.346842955834109</v>
      </c>
      <c r="CI528" s="272">
        <f t="shared" si="469"/>
        <v>110.74076791224184</v>
      </c>
      <c r="CJ528" s="283">
        <f t="shared" si="496"/>
        <v>0.20874142975559473</v>
      </c>
      <c r="CK528" s="283">
        <f t="shared" si="497"/>
        <v>13.057116382151166</v>
      </c>
      <c r="CL528" s="283">
        <f t="shared" si="498"/>
        <v>2.7658504425688353</v>
      </c>
      <c r="CM528" s="283">
        <f t="shared" si="499"/>
        <v>18.853652964559764</v>
      </c>
      <c r="CN528" s="283">
        <f t="shared" si="500"/>
        <v>2.7658504425688353</v>
      </c>
      <c r="CO528" s="283">
        <f t="shared" si="470"/>
        <v>276.7610541267012</v>
      </c>
      <c r="CP528" s="268">
        <f t="shared" si="471"/>
        <v>496</v>
      </c>
      <c r="CQ528" s="283">
        <f t="shared" si="501"/>
        <v>77.27610541267012</v>
      </c>
      <c r="CR528" s="283">
        <f t="shared" si="502"/>
        <v>25.600383993943588</v>
      </c>
      <c r="CS528" s="283">
        <f t="shared" si="503"/>
        <v>2.0790977268184752</v>
      </c>
      <c r="CT528" s="283">
        <f t="shared" si="504"/>
        <v>304.38243730018741</v>
      </c>
      <c r="CU528" s="283">
        <f t="shared" si="472"/>
        <v>-27.621383173486208</v>
      </c>
      <c r="CV528" s="283">
        <f t="shared" si="505"/>
        <v>46.837861682651379</v>
      </c>
      <c r="CW528" s="283">
        <f t="shared" si="506"/>
        <v>13.294859780490711</v>
      </c>
      <c r="CX528" s="283">
        <f t="shared" si="507"/>
        <v>1.1768263698562567</v>
      </c>
      <c r="CZ528" s="283">
        <f t="shared" si="473"/>
        <v>13568</v>
      </c>
      <c r="DA528" s="283">
        <f t="shared" si="474"/>
        <v>9.5123240203045107E+21</v>
      </c>
      <c r="DB528" s="283">
        <f t="shared" si="475"/>
        <v>1.0850309842444185E+22</v>
      </c>
      <c r="DC528" s="286">
        <f t="shared" si="508"/>
        <v>7.0108520196819802E+17</v>
      </c>
      <c r="DD528" s="286">
        <f t="shared" si="476"/>
        <v>7.9969854381221875E+17</v>
      </c>
      <c r="DE528" s="282">
        <f t="shared" si="509"/>
        <v>4.3306172725320986E-5</v>
      </c>
      <c r="DF528" s="282">
        <f t="shared" si="477"/>
        <v>4.4454442206336996E-5</v>
      </c>
      <c r="DG528" s="283">
        <f t="shared" si="510"/>
        <v>45.749621468620404</v>
      </c>
      <c r="DH528" s="283">
        <f t="shared" si="511"/>
        <v>6.2061437527597541E-5</v>
      </c>
      <c r="DL528" s="258">
        <v>23.551139831542969</v>
      </c>
      <c r="DM528" s="258">
        <v>15.259021759033203</v>
      </c>
      <c r="DN528" s="258">
        <v>9984</v>
      </c>
      <c r="DO528" s="258">
        <v>1.8568660627721265E+22</v>
      </c>
      <c r="DP528" s="258">
        <v>8.8652369520788389E+21</v>
      </c>
    </row>
    <row r="529" spans="3:120" x14ac:dyDescent="0.25">
      <c r="C529" s="50">
        <f t="shared" si="478"/>
        <v>497</v>
      </c>
      <c r="D529" s="51">
        <v>4.375821434210315</v>
      </c>
      <c r="E529" s="260">
        <f t="shared" si="479"/>
        <v>12.821191825376754</v>
      </c>
      <c r="F529" s="265">
        <f t="shared" si="480"/>
        <v>11.437887533589471</v>
      </c>
      <c r="G529" s="265">
        <f t="shared" si="481"/>
        <v>3.766874248585781E-2</v>
      </c>
      <c r="H529" s="50">
        <v>12.151063919067383</v>
      </c>
      <c r="I529" s="216">
        <v>114.84957122802734</v>
      </c>
      <c r="J529" s="50">
        <v>13952</v>
      </c>
      <c r="K529" s="46">
        <v>6</v>
      </c>
      <c r="L529" s="46">
        <v>9.6777707807328111E+21</v>
      </c>
      <c r="M529" s="46">
        <v>1.1246344422284753E+22</v>
      </c>
      <c r="N529" s="46">
        <v>218</v>
      </c>
      <c r="O529" s="46">
        <v>64</v>
      </c>
      <c r="P529" s="46">
        <v>0.20655557590184948</v>
      </c>
      <c r="Q529" s="46">
        <v>0.42379295611304402</v>
      </c>
      <c r="R529" s="46">
        <v>0.52167568106976037</v>
      </c>
      <c r="S529" s="51"/>
      <c r="T529" s="315">
        <f t="shared" si="482"/>
        <v>64.015517337624672</v>
      </c>
      <c r="U529" s="315">
        <f t="shared" si="512"/>
        <v>0.53620873953475723</v>
      </c>
      <c r="V529" s="350">
        <f t="shared" si="483"/>
        <v>2.4674547962281331E-6</v>
      </c>
      <c r="W529" s="350">
        <f t="shared" si="461"/>
        <v>5.0625114214574258E-6</v>
      </c>
      <c r="X529" s="350">
        <f t="shared" si="484"/>
        <v>5.6318163201418517E-6</v>
      </c>
      <c r="Y529" s="360">
        <f t="shared" si="485"/>
        <v>63.493841656554913</v>
      </c>
      <c r="Z529" s="350">
        <f t="shared" si="486"/>
        <v>2.5134458389368349E-6</v>
      </c>
      <c r="AA529" s="350">
        <f t="shared" si="487"/>
        <v>5.0398358186102861E-6</v>
      </c>
      <c r="AB529" s="350">
        <f t="shared" si="488"/>
        <v>2.5134458389368349E-6</v>
      </c>
      <c r="AC529" s="350">
        <f t="shared" si="489"/>
        <v>5.0398358186102861E-6</v>
      </c>
      <c r="AD529" s="354">
        <f t="shared" si="462"/>
        <v>63.493841656554913</v>
      </c>
      <c r="AE529" s="354" t="str">
        <f t="shared" si="515"/>
        <v/>
      </c>
      <c r="AF529" s="354" t="str">
        <f t="shared" si="515"/>
        <v/>
      </c>
      <c r="AG529" s="354">
        <f t="shared" si="515"/>
        <v>63.493841656554913</v>
      </c>
      <c r="AH529" s="354" t="str">
        <f t="shared" si="515"/>
        <v/>
      </c>
      <c r="AI529" s="348">
        <f t="shared" si="513"/>
        <v>0.52235244732852948</v>
      </c>
      <c r="AJ529" s="355">
        <f t="shared" si="490"/>
        <v>5.6318163201418517E-6</v>
      </c>
      <c r="AK529" s="359">
        <f t="shared" si="491"/>
        <v>489.06504198387324</v>
      </c>
      <c r="AL529" s="355">
        <f t="shared" si="492"/>
        <v>-0.79349580161267563</v>
      </c>
      <c r="AM529" s="335">
        <f t="shared" si="493"/>
        <v>-26.118669408416039</v>
      </c>
      <c r="AN529" s="351">
        <f t="shared" si="463"/>
        <v>-4.9028658649560031</v>
      </c>
      <c r="AQ529" s="266">
        <f t="shared" si="464"/>
        <v>21.692286108400808</v>
      </c>
      <c r="AR529" s="283">
        <f t="shared" si="465"/>
        <v>-2.1360698545239529</v>
      </c>
      <c r="BL529" s="258">
        <v>1.0362751483917236</v>
      </c>
      <c r="BM529" s="260">
        <v>8.7218208312988281</v>
      </c>
      <c r="BN529">
        <v>0.19713485240936279</v>
      </c>
      <c r="BO529" s="258">
        <v>0.45436760783195496</v>
      </c>
      <c r="BP529" s="258">
        <v>117.45847320556641</v>
      </c>
      <c r="BQ529" s="260">
        <v>14.774693489074707</v>
      </c>
      <c r="BR529" s="258">
        <v>3.7990427017211914</v>
      </c>
      <c r="BT529" s="258">
        <v>17.617456436157227</v>
      </c>
      <c r="BU529" s="258">
        <v>51.677219390869141</v>
      </c>
      <c r="BV529" s="258">
        <v>2.8450140953063965</v>
      </c>
      <c r="BW529" s="258">
        <v>164.18707275390625</v>
      </c>
      <c r="BX529" s="258">
        <v>26.023834228515625</v>
      </c>
      <c r="BY529" s="258">
        <v>39.571731567382813</v>
      </c>
      <c r="BZ529" s="258">
        <v>3.538383960723877</v>
      </c>
      <c r="CA529" s="258">
        <v>326.84823608398437</v>
      </c>
      <c r="CC529" s="283">
        <f t="shared" si="466"/>
        <v>12.151063919067383</v>
      </c>
      <c r="CD529" s="283">
        <f t="shared" si="467"/>
        <v>114.84957122802734</v>
      </c>
      <c r="CF529" s="283">
        <f t="shared" si="494"/>
        <v>21.692286108400808</v>
      </c>
      <c r="CG529" s="272">
        <f t="shared" si="468"/>
        <v>22.546358512580937</v>
      </c>
      <c r="CH529" s="283">
        <f t="shared" si="495"/>
        <v>13.40657757888531</v>
      </c>
      <c r="CI529" s="272">
        <f t="shared" si="469"/>
        <v>110.89602886167998</v>
      </c>
      <c r="CJ529" s="283">
        <f t="shared" si="496"/>
        <v>0.20903408975048129</v>
      </c>
      <c r="CK529" s="283">
        <f t="shared" si="497"/>
        <v>13.11474067776291</v>
      </c>
      <c r="CL529" s="283">
        <f t="shared" si="498"/>
        <v>2.7820674567129271</v>
      </c>
      <c r="CM529" s="283">
        <f t="shared" si="499"/>
        <v>18.911277260171509</v>
      </c>
      <c r="CN529" s="283">
        <f t="shared" si="500"/>
        <v>2.7820674567129271</v>
      </c>
      <c r="CO529" s="283">
        <f t="shared" si="470"/>
        <v>277.89292500995646</v>
      </c>
      <c r="CP529" s="268">
        <f t="shared" si="471"/>
        <v>497</v>
      </c>
      <c r="CQ529" s="283">
        <f t="shared" si="501"/>
        <v>77.489292500995646</v>
      </c>
      <c r="CR529" s="283">
        <f t="shared" si="502"/>
        <v>25.627403818321817</v>
      </c>
      <c r="CS529" s="283">
        <f t="shared" si="503"/>
        <v>2.0698340561861053</v>
      </c>
      <c r="CT529" s="283">
        <f t="shared" si="504"/>
        <v>305.26457817677266</v>
      </c>
      <c r="CU529" s="283">
        <f t="shared" si="472"/>
        <v>-27.371653166816259</v>
      </c>
      <c r="CV529" s="283">
        <f t="shared" si="505"/>
        <v>46.962834683318377</v>
      </c>
      <c r="CW529" s="283">
        <f t="shared" si="506"/>
        <v>13.354082915067735</v>
      </c>
      <c r="CX529" s="283">
        <f t="shared" si="507"/>
        <v>1.1852391641210291</v>
      </c>
      <c r="CZ529" s="283">
        <f t="shared" si="473"/>
        <v>13952</v>
      </c>
      <c r="DA529" s="283">
        <f t="shared" si="474"/>
        <v>9.6777707807328111E+21</v>
      </c>
      <c r="DB529" s="283">
        <f t="shared" si="475"/>
        <v>1.1246344422284753E+22</v>
      </c>
      <c r="DC529" s="286">
        <f t="shared" si="508"/>
        <v>6.93647561692432E+17</v>
      </c>
      <c r="DD529" s="286">
        <f t="shared" si="476"/>
        <v>8.0607399815687731E+17</v>
      </c>
      <c r="DE529" s="282">
        <f t="shared" si="509"/>
        <v>4.2908305070222207E-5</v>
      </c>
      <c r="DF529" s="282">
        <f t="shared" si="477"/>
        <v>4.4795489497715623E-5</v>
      </c>
      <c r="DG529" s="283">
        <f t="shared" si="510"/>
        <v>46.23268348760211</v>
      </c>
      <c r="DH529" s="283">
        <f t="shared" si="511"/>
        <v>6.2030303266542291E-5</v>
      </c>
      <c r="DL529" s="258">
        <v>23.505241394042969</v>
      </c>
      <c r="DM529" s="258">
        <v>16.276290893554687</v>
      </c>
      <c r="DN529" s="258">
        <v>9984</v>
      </c>
      <c r="DO529" s="258">
        <v>1.8514472490159382E+22</v>
      </c>
      <c r="DP529" s="258">
        <v>8.8854133862774121E+21</v>
      </c>
    </row>
    <row r="530" spans="3:120" x14ac:dyDescent="0.25">
      <c r="C530" s="50">
        <f t="shared" si="478"/>
        <v>498</v>
      </c>
      <c r="D530" s="51">
        <v>2.8567563985431876</v>
      </c>
      <c r="E530" s="260">
        <f t="shared" si="479"/>
        <v>9.1174641756701416</v>
      </c>
      <c r="F530" s="265">
        <f t="shared" si="480"/>
        <v>11.475839798859813</v>
      </c>
      <c r="G530" s="265">
        <f t="shared" si="481"/>
        <v>3.8234859584490112E-2</v>
      </c>
      <c r="H530" s="50">
        <v>11.950865745544434</v>
      </c>
      <c r="I530" s="216">
        <v>115.76511383056641</v>
      </c>
      <c r="J530" s="50">
        <v>16256</v>
      </c>
      <c r="K530" s="46">
        <v>6</v>
      </c>
      <c r="L530" s="46">
        <v>1.1067062392691716E+22</v>
      </c>
      <c r="M530" s="46">
        <v>1.2906000252504539E+22</v>
      </c>
      <c r="N530" s="46">
        <v>254</v>
      </c>
      <c r="O530" s="46">
        <v>64</v>
      </c>
      <c r="P530" s="46">
        <v>0.23609839467740951</v>
      </c>
      <c r="Q530" s="46">
        <v>0.48672404321552831</v>
      </c>
      <c r="R530" s="46">
        <v>0.55382550827476174</v>
      </c>
      <c r="S530" s="51"/>
      <c r="T530" s="315">
        <f t="shared" si="482"/>
        <v>64.123066499965319</v>
      </c>
      <c r="U530" s="315">
        <f t="shared" si="512"/>
        <v>0.10754916234064638</v>
      </c>
      <c r="V530" s="350">
        <f t="shared" si="483"/>
        <v>2.4206282262693724E-6</v>
      </c>
      <c r="W530" s="350">
        <f t="shared" si="461"/>
        <v>4.9901989338862399E-6</v>
      </c>
      <c r="X530" s="350">
        <f t="shared" si="484"/>
        <v>5.5463074571800809E-6</v>
      </c>
      <c r="Y530" s="360">
        <f t="shared" si="485"/>
        <v>63.569240991690556</v>
      </c>
      <c r="Z530" s="350">
        <f t="shared" si="486"/>
        <v>2.4687500477783531E-6</v>
      </c>
      <c r="AA530" s="350">
        <f t="shared" si="487"/>
        <v>4.9665681925415817E-6</v>
      </c>
      <c r="AB530" s="350">
        <f t="shared" si="488"/>
        <v>2.4687500477783531E-6</v>
      </c>
      <c r="AC530" s="350">
        <f t="shared" si="489"/>
        <v>4.9665681925415817E-6</v>
      </c>
      <c r="AD530" s="354">
        <f t="shared" si="462"/>
        <v>63.569240991690556</v>
      </c>
      <c r="AE530" s="354" t="str">
        <f t="shared" si="515"/>
        <v/>
      </c>
      <c r="AF530" s="354" t="str">
        <f t="shared" si="515"/>
        <v/>
      </c>
      <c r="AG530" s="354">
        <f t="shared" si="515"/>
        <v>63.569240991690556</v>
      </c>
      <c r="AH530" s="354" t="str">
        <f t="shared" si="515"/>
        <v/>
      </c>
      <c r="AI530" s="348">
        <f t="shared" si="513"/>
        <v>7.5399335135642787E-2</v>
      </c>
      <c r="AJ530" s="355">
        <f t="shared" si="490"/>
        <v>5.5463074571800809E-6</v>
      </c>
      <c r="AK530" s="359">
        <f t="shared" si="491"/>
        <v>491.6261605556117</v>
      </c>
      <c r="AL530" s="355">
        <f t="shared" si="492"/>
        <v>-0.63738394443882951</v>
      </c>
      <c r="AM530" s="335">
        <f t="shared" si="493"/>
        <v>-26.251560231492583</v>
      </c>
      <c r="AN530" s="351">
        <f t="shared" si="463"/>
        <v>-5.0357566880325466</v>
      </c>
      <c r="AQ530" s="266">
        <f t="shared" si="464"/>
        <v>21.547987352367073</v>
      </c>
      <c r="AR530" s="283">
        <f t="shared" si="465"/>
        <v>-1.5580483201714515</v>
      </c>
      <c r="BL530" s="258">
        <v>1.1510449647903442</v>
      </c>
      <c r="BM530" s="260">
        <v>10.699084281921387</v>
      </c>
      <c r="BN530">
        <v>1.937899112701416</v>
      </c>
      <c r="BO530" s="258">
        <v>0.50576949119567871</v>
      </c>
      <c r="BP530" s="258">
        <v>114.98419952392578</v>
      </c>
      <c r="BQ530" s="260">
        <v>17.804897308349609</v>
      </c>
      <c r="BR530" s="258">
        <v>8.5989580154418945</v>
      </c>
      <c r="BT530" s="258">
        <v>17.567651748657227</v>
      </c>
      <c r="BU530" s="258">
        <v>51.88067626953125</v>
      </c>
      <c r="BV530" s="258">
        <v>2.8514838218688965</v>
      </c>
      <c r="BW530" s="258">
        <v>168.76478576660156</v>
      </c>
      <c r="BX530" s="258">
        <v>25.933988571166992</v>
      </c>
      <c r="BY530" s="258">
        <v>39.876911163330078</v>
      </c>
      <c r="BZ530" s="258">
        <v>3.4805219173431396</v>
      </c>
      <c r="CA530" s="258">
        <v>330.7138671875</v>
      </c>
      <c r="CC530" s="283">
        <f t="shared" si="466"/>
        <v>11.950865745544434</v>
      </c>
      <c r="CD530" s="283">
        <f t="shared" si="467"/>
        <v>115.76511383056641</v>
      </c>
      <c r="CF530" s="283">
        <f t="shared" si="494"/>
        <v>21.547987352367073</v>
      </c>
      <c r="CG530" s="272">
        <f t="shared" si="468"/>
        <v>22.585906946846571</v>
      </c>
      <c r="CH530" s="283">
        <f t="shared" si="495"/>
        <v>13.46775934352415</v>
      </c>
      <c r="CI530" s="272">
        <f t="shared" si="469"/>
        <v>111.05090818687123</v>
      </c>
      <c r="CJ530" s="283">
        <f t="shared" si="496"/>
        <v>0.20932603040060954</v>
      </c>
      <c r="CK530" s="283">
        <f t="shared" si="497"/>
        <v>13.173774159726289</v>
      </c>
      <c r="CL530" s="283">
        <f t="shared" si="498"/>
        <v>2.7986096768949347</v>
      </c>
      <c r="CM530" s="283">
        <f t="shared" si="499"/>
        <v>18.970310742134888</v>
      </c>
      <c r="CN530" s="283">
        <f t="shared" si="500"/>
        <v>2.7986096768949347</v>
      </c>
      <c r="CO530" s="283">
        <f t="shared" si="470"/>
        <v>279.04370502819597</v>
      </c>
      <c r="CP530" s="268">
        <f t="shared" si="471"/>
        <v>498</v>
      </c>
      <c r="CQ530" s="283">
        <f t="shared" si="501"/>
        <v>77.7043705028196</v>
      </c>
      <c r="CR530" s="283">
        <f t="shared" si="502"/>
        <v>25.654994240966769</v>
      </c>
      <c r="CS530" s="283">
        <f t="shared" si="503"/>
        <v>2.060431148335073</v>
      </c>
      <c r="CT530" s="283">
        <f t="shared" si="504"/>
        <v>306.15275183142364</v>
      </c>
      <c r="CU530" s="283">
        <f t="shared" si="472"/>
        <v>-27.10904680322767</v>
      </c>
      <c r="CV530" s="283">
        <f t="shared" si="505"/>
        <v>47.089095319677234</v>
      </c>
      <c r="CW530" s="283">
        <f t="shared" si="506"/>
        <v>13.414741367950533</v>
      </c>
      <c r="CX530" s="283">
        <f t="shared" si="507"/>
        <v>1.1938407624464407</v>
      </c>
      <c r="CZ530" s="283">
        <f t="shared" si="473"/>
        <v>16256</v>
      </c>
      <c r="DA530" s="283">
        <f t="shared" si="474"/>
        <v>1.1067062392691716E+22</v>
      </c>
      <c r="DB530" s="283">
        <f t="shared" si="475"/>
        <v>1.2906000252504539E+22</v>
      </c>
      <c r="DC530" s="286">
        <f t="shared" si="508"/>
        <v>6.807986215976695E+17</v>
      </c>
      <c r="DD530" s="286">
        <f t="shared" si="476"/>
        <v>7.9392225962749376E+17</v>
      </c>
      <c r="DE530" s="282">
        <f t="shared" si="509"/>
        <v>4.2220966414887568E-5</v>
      </c>
      <c r="DF530" s="282">
        <f t="shared" si="477"/>
        <v>4.4145446804764687E-5</v>
      </c>
      <c r="DG530" s="283">
        <f t="shared" si="510"/>
        <v>46.276495756555889</v>
      </c>
      <c r="DH530" s="283">
        <f t="shared" si="511"/>
        <v>6.1085435895959453E-5</v>
      </c>
      <c r="DL530" s="258">
        <v>23.405630111694336</v>
      </c>
      <c r="DM530" s="258">
        <v>15.665928840637207</v>
      </c>
      <c r="DN530" s="258">
        <v>9984</v>
      </c>
      <c r="DO530" s="258">
        <v>1.8440107918398927E+22</v>
      </c>
      <c r="DP530" s="258">
        <v>8.8191193881963858E+21</v>
      </c>
    </row>
    <row r="531" spans="3:120" x14ac:dyDescent="0.25">
      <c r="C531" s="50">
        <f t="shared" si="478"/>
        <v>499</v>
      </c>
      <c r="D531" s="51">
        <v>2.4651959985353558</v>
      </c>
      <c r="E531" s="260">
        <f t="shared" si="479"/>
        <v>7.8370290823943609</v>
      </c>
      <c r="F531" s="265">
        <f t="shared" si="480"/>
        <v>11.514355348872224</v>
      </c>
      <c r="G531" s="265">
        <f t="shared" si="481"/>
        <v>3.8795264902395911E-2</v>
      </c>
      <c r="H531" s="50">
        <v>12.064637184143066</v>
      </c>
      <c r="I531" s="216">
        <v>109.86495971679687</v>
      </c>
      <c r="J531" s="50">
        <v>12928</v>
      </c>
      <c r="K531" s="46">
        <v>6</v>
      </c>
      <c r="L531" s="46">
        <v>8.9986896525636875E+21</v>
      </c>
      <c r="M531" s="46">
        <v>1.0262887372491437E+22</v>
      </c>
      <c r="N531" s="46">
        <v>202</v>
      </c>
      <c r="O531" s="46">
        <v>64</v>
      </c>
      <c r="P531" s="46">
        <v>0.19349325520356467</v>
      </c>
      <c r="Q531" s="46">
        <v>0.3876579381065739</v>
      </c>
      <c r="R531" s="46">
        <v>0.47933002079149445</v>
      </c>
      <c r="S531" s="51"/>
      <c r="T531" s="315">
        <f t="shared" si="482"/>
        <v>63.47465733311217</v>
      </c>
      <c r="U531" s="315">
        <f t="shared" si="512"/>
        <v>-0.64840916685314909</v>
      </c>
      <c r="V531" s="350">
        <f t="shared" si="483"/>
        <v>2.494498442702721E-6</v>
      </c>
      <c r="W531" s="350">
        <f t="shared" si="461"/>
        <v>4.9976528736924232E-6</v>
      </c>
      <c r="X531" s="350">
        <f t="shared" si="484"/>
        <v>5.5856115803529015E-6</v>
      </c>
      <c r="Y531" s="360">
        <f t="shared" si="485"/>
        <v>62.995327312320676</v>
      </c>
      <c r="Z531" s="350">
        <f t="shared" si="486"/>
        <v>2.5362204624930781E-6</v>
      </c>
      <c r="AA531" s="350">
        <f t="shared" si="487"/>
        <v>4.9766095378484171E-6</v>
      </c>
      <c r="AB531" s="350">
        <f t="shared" si="488"/>
        <v>2.5362204624930781E-6</v>
      </c>
      <c r="AC531" s="350">
        <f t="shared" si="489"/>
        <v>4.9766095378484171E-6</v>
      </c>
      <c r="AD531" s="354">
        <f t="shared" si="462"/>
        <v>62.995327312320683</v>
      </c>
      <c r="AE531" s="354" t="str">
        <f t="shared" si="515"/>
        <v/>
      </c>
      <c r="AF531" s="354" t="str">
        <f t="shared" si="515"/>
        <v/>
      </c>
      <c r="AG531" s="354">
        <f t="shared" si="515"/>
        <v>62.995327312320683</v>
      </c>
      <c r="AH531" s="354" t="str">
        <f t="shared" si="515"/>
        <v/>
      </c>
      <c r="AI531" s="348">
        <f t="shared" si="513"/>
        <v>-0.57391367936987336</v>
      </c>
      <c r="AJ531" s="355">
        <f t="shared" si="490"/>
        <v>5.5856115803529015E-6</v>
      </c>
      <c r="AK531" s="359">
        <f t="shared" si="491"/>
        <v>472.13181116692363</v>
      </c>
      <c r="AL531" s="355">
        <f t="shared" si="492"/>
        <v>-2.6868188833076374</v>
      </c>
      <c r="AM531" s="335">
        <f t="shared" si="493"/>
        <v>-26.190224410834233</v>
      </c>
      <c r="AN531" s="351">
        <f t="shared" si="463"/>
        <v>-4.9744208673742021</v>
      </c>
      <c r="AQ531" s="266">
        <f t="shared" si="464"/>
        <v>21.63028532092784</v>
      </c>
      <c r="AR531" s="283">
        <f t="shared" si="465"/>
        <v>-7.7957235021275721</v>
      </c>
      <c r="BL531" s="258">
        <v>0.75291728973388672</v>
      </c>
      <c r="BM531" s="260">
        <v>3.6497428417205811</v>
      </c>
      <c r="BN531">
        <v>2.2189261913299561</v>
      </c>
      <c r="BO531" s="258">
        <v>0.47420158982276917</v>
      </c>
      <c r="BP531" s="258">
        <v>111.53255462646484</v>
      </c>
      <c r="BQ531" s="260">
        <v>26.496242523193359</v>
      </c>
      <c r="BR531" s="258">
        <v>11.211135864257812</v>
      </c>
      <c r="BT531" s="258">
        <v>17.539329528808594</v>
      </c>
      <c r="BU531" s="258">
        <v>51.982402801513672</v>
      </c>
      <c r="BV531" s="258">
        <v>2.8536813259124756</v>
      </c>
      <c r="BW531" s="258">
        <v>156.45584106445312</v>
      </c>
      <c r="BX531" s="258">
        <v>25.892972946166992</v>
      </c>
      <c r="BY531" s="258">
        <v>39.775184631347656</v>
      </c>
      <c r="BZ531" s="258">
        <v>3.4712443351745605</v>
      </c>
      <c r="CA531" s="258">
        <v>327.05169677734375</v>
      </c>
      <c r="CC531" s="283">
        <f t="shared" si="466"/>
        <v>12.064637184143066</v>
      </c>
      <c r="CD531" s="283">
        <f t="shared" si="467"/>
        <v>109.86495971679687</v>
      </c>
      <c r="CF531" s="283">
        <f t="shared" si="494"/>
        <v>21.63028532092784</v>
      </c>
      <c r="CG531" s="272">
        <f t="shared" si="468"/>
        <v>22.62621164515258</v>
      </c>
      <c r="CH531" s="283">
        <f t="shared" si="495"/>
        <v>13.53039833001232</v>
      </c>
      <c r="CI531" s="272">
        <f t="shared" si="469"/>
        <v>111.20540730791544</v>
      </c>
      <c r="CJ531" s="283">
        <f t="shared" si="496"/>
        <v>0.20961725438280471</v>
      </c>
      <c r="CK531" s="283">
        <f t="shared" si="497"/>
        <v>13.234226437388795</v>
      </c>
      <c r="CL531" s="283">
        <f t="shared" si="498"/>
        <v>2.8154803449357724</v>
      </c>
      <c r="CM531" s="283">
        <f t="shared" si="499"/>
        <v>19.030763019797394</v>
      </c>
      <c r="CN531" s="283">
        <f t="shared" si="500"/>
        <v>2.8154803449357724</v>
      </c>
      <c r="CO531" s="283">
        <f t="shared" si="470"/>
        <v>280.21322720528883</v>
      </c>
      <c r="CP531" s="268">
        <f t="shared" si="471"/>
        <v>499</v>
      </c>
      <c r="CQ531" s="283">
        <f t="shared" si="501"/>
        <v>77.921322720528877</v>
      </c>
      <c r="CR531" s="283">
        <f t="shared" si="502"/>
        <v>25.683154129835142</v>
      </c>
      <c r="CS531" s="283">
        <f t="shared" si="503"/>
        <v>2.050892381204021</v>
      </c>
      <c r="CT531" s="283">
        <f t="shared" si="504"/>
        <v>307.04684205938094</v>
      </c>
      <c r="CU531" s="283">
        <f t="shared" si="472"/>
        <v>-26.833614854092161</v>
      </c>
      <c r="CV531" s="283">
        <f t="shared" si="505"/>
        <v>47.216638514590784</v>
      </c>
      <c r="CW531" s="283">
        <f t="shared" si="506"/>
        <v>13.476845026569796</v>
      </c>
      <c r="CX531" s="283">
        <f t="shared" si="507"/>
        <v>1.2026334015904918</v>
      </c>
      <c r="CZ531" s="283">
        <f t="shared" si="473"/>
        <v>12928</v>
      </c>
      <c r="DA531" s="283">
        <f t="shared" si="474"/>
        <v>8.9986896525636875E+21</v>
      </c>
      <c r="DB531" s="283">
        <f t="shared" si="475"/>
        <v>1.0262887372491437E+22</v>
      </c>
      <c r="DC531" s="286">
        <f t="shared" si="508"/>
        <v>6.960620090163744E+17</v>
      </c>
      <c r="DD531" s="286">
        <f t="shared" si="476"/>
        <v>7.9384958017415194E+17</v>
      </c>
      <c r="DE531" s="282">
        <f t="shared" si="509"/>
        <v>4.3037463036931959E-5</v>
      </c>
      <c r="DF531" s="282">
        <f t="shared" si="477"/>
        <v>4.4141558904489492E-5</v>
      </c>
      <c r="DG531" s="283">
        <f t="shared" si="510"/>
        <v>45.725594874978356</v>
      </c>
      <c r="DH531" s="283">
        <f t="shared" si="511"/>
        <v>6.1649821144702438E-5</v>
      </c>
      <c r="DL531" s="258">
        <v>23.402700424194336</v>
      </c>
      <c r="DM531" s="258">
        <v>15.665928840637207</v>
      </c>
      <c r="DN531" s="258">
        <v>9984</v>
      </c>
      <c r="DO531" s="258">
        <v>1.8445872613884233E+22</v>
      </c>
      <c r="DP531" s="258">
        <v>8.8237311445846312E+21</v>
      </c>
    </row>
    <row r="532" spans="3:120" x14ac:dyDescent="0.25">
      <c r="C532" s="50">
        <f t="shared" si="478"/>
        <v>500</v>
      </c>
      <c r="D532" s="51">
        <v>4.3673912792030842</v>
      </c>
      <c r="E532" s="260">
        <f t="shared" si="479"/>
        <v>12.804442051325513</v>
      </c>
      <c r="F532" s="265">
        <f t="shared" si="480"/>
        <v>11.553428330030272</v>
      </c>
      <c r="G532" s="265">
        <f t="shared" si="481"/>
        <v>3.9349674194275687E-2</v>
      </c>
      <c r="H532" s="50">
        <v>12.171572685241699</v>
      </c>
      <c r="I532" s="216">
        <v>110.78050231933594</v>
      </c>
      <c r="J532" s="50">
        <v>13888</v>
      </c>
      <c r="K532" s="46">
        <v>6</v>
      </c>
      <c r="L532" s="46">
        <v>9.7313824487461628E+21</v>
      </c>
      <c r="M532" s="46">
        <v>1.1140274025355111E+22</v>
      </c>
      <c r="N532" s="46">
        <v>217</v>
      </c>
      <c r="O532" s="46">
        <v>64</v>
      </c>
      <c r="P532" s="46">
        <v>0.20924128669962766</v>
      </c>
      <c r="Q532" s="46">
        <v>0.42074101202465969</v>
      </c>
      <c r="R532" s="46">
        <v>0.51953490990189677</v>
      </c>
      <c r="S532" s="51"/>
      <c r="T532" s="315">
        <f t="shared" si="482"/>
        <v>63.558100941970196</v>
      </c>
      <c r="U532" s="315">
        <f t="shared" si="512"/>
        <v>8.3443608858026153E-2</v>
      </c>
      <c r="V532" s="350">
        <f t="shared" si="483"/>
        <v>2.5110561479890031E-6</v>
      </c>
      <c r="W532" s="350">
        <f t="shared" si="461"/>
        <v>5.0492152940747376E-6</v>
      </c>
      <c r="X532" s="350">
        <f t="shared" si="484"/>
        <v>5.6391469269980548E-6</v>
      </c>
      <c r="Y532" s="360">
        <f t="shared" si="485"/>
        <v>63.038566032068296</v>
      </c>
      <c r="Z532" s="350">
        <f t="shared" si="486"/>
        <v>2.5567365283005705E-6</v>
      </c>
      <c r="AA532" s="350">
        <f t="shared" si="487"/>
        <v>5.0262387914946055E-6</v>
      </c>
      <c r="AB532" s="350">
        <f t="shared" si="488"/>
        <v>2.5567365283005705E-6</v>
      </c>
      <c r="AC532" s="350">
        <f t="shared" si="489"/>
        <v>5.0262387914946055E-6</v>
      </c>
      <c r="AD532" s="354">
        <f t="shared" si="462"/>
        <v>63.038566032068296</v>
      </c>
      <c r="AE532" s="354" t="str">
        <f t="shared" ref="AE532:AH551" si="516">IF($K532=AE$29,$AD532,"")</f>
        <v/>
      </c>
      <c r="AF532" s="354" t="str">
        <f t="shared" si="516"/>
        <v/>
      </c>
      <c r="AG532" s="354">
        <f t="shared" si="516"/>
        <v>63.038566032068296</v>
      </c>
      <c r="AH532" s="354" t="str">
        <f t="shared" si="516"/>
        <v/>
      </c>
      <c r="AI532" s="348">
        <f t="shared" si="513"/>
        <v>4.3238719747613175E-2</v>
      </c>
      <c r="AJ532" s="355">
        <f t="shared" si="490"/>
        <v>5.6391469269980548E-6</v>
      </c>
      <c r="AK532" s="359">
        <f t="shared" si="491"/>
        <v>473.60051759470048</v>
      </c>
      <c r="AL532" s="355">
        <f t="shared" si="492"/>
        <v>-2.6399482405299524</v>
      </c>
      <c r="AM532" s="335">
        <f t="shared" si="493"/>
        <v>-26.107370844182427</v>
      </c>
      <c r="AN532" s="351">
        <f t="shared" si="463"/>
        <v>-4.8915673007223894</v>
      </c>
      <c r="AQ532" s="266">
        <f t="shared" si="464"/>
        <v>21.706933938298384</v>
      </c>
      <c r="AR532" s="283">
        <f t="shared" si="465"/>
        <v>-7.2177019677750707</v>
      </c>
      <c r="BL532" s="258">
        <v>1.3013292551040649</v>
      </c>
      <c r="BM532" s="260">
        <v>7.8643107414245605</v>
      </c>
      <c r="BN532">
        <v>1.3983392715454102</v>
      </c>
      <c r="BO532" s="258">
        <v>0.51718783378601074</v>
      </c>
      <c r="BP532" s="258">
        <v>105.12587738037109</v>
      </c>
      <c r="BQ532" s="260">
        <v>16.75987434387207</v>
      </c>
      <c r="BR532" s="258">
        <v>8.3639860153198242</v>
      </c>
      <c r="BT532" s="258">
        <v>17.436788558959961</v>
      </c>
      <c r="BU532" s="258">
        <v>53.101394653320313</v>
      </c>
      <c r="BV532" s="258">
        <v>2.8076601028442383</v>
      </c>
      <c r="BW532" s="258">
        <v>163.06808471679687</v>
      </c>
      <c r="BX532" s="258">
        <v>25.861722946166992</v>
      </c>
      <c r="BY532" s="258">
        <v>40.283817291259766</v>
      </c>
      <c r="BZ532" s="258">
        <v>3.5195848941802979</v>
      </c>
      <c r="CA532" s="258">
        <v>335.90194702148437</v>
      </c>
      <c r="CC532" s="283">
        <f t="shared" si="466"/>
        <v>12.171572685241699</v>
      </c>
      <c r="CD532" s="283">
        <f t="shared" si="467"/>
        <v>110.78050231933594</v>
      </c>
      <c r="CF532" s="283">
        <f t="shared" si="494"/>
        <v>21.706933938298384</v>
      </c>
      <c r="CG532" s="272">
        <f t="shared" si="468"/>
        <v>22.667267633116261</v>
      </c>
      <c r="CH532" s="283">
        <f t="shared" si="495"/>
        <v>13.594504463961275</v>
      </c>
      <c r="CI532" s="272">
        <f t="shared" si="469"/>
        <v>111.35952756996218</v>
      </c>
      <c r="CJ532" s="283">
        <f t="shared" si="496"/>
        <v>0.20990776423261392</v>
      </c>
      <c r="CK532" s="283">
        <f t="shared" si="497"/>
        <v>13.296106967327326</v>
      </c>
      <c r="CL532" s="283">
        <f t="shared" si="498"/>
        <v>2.8326826744365157</v>
      </c>
      <c r="CM532" s="283">
        <f t="shared" si="499"/>
        <v>19.092643549735925</v>
      </c>
      <c r="CN532" s="283">
        <f t="shared" si="500"/>
        <v>2.8326826744365157</v>
      </c>
      <c r="CO532" s="283">
        <f t="shared" si="470"/>
        <v>281.40131221434854</v>
      </c>
      <c r="CP532" s="268">
        <f t="shared" si="471"/>
        <v>500</v>
      </c>
      <c r="CQ532" s="283">
        <f t="shared" si="501"/>
        <v>78.140131221434856</v>
      </c>
      <c r="CR532" s="283">
        <f t="shared" si="502"/>
        <v>25.711882151290126</v>
      </c>
      <c r="CS532" s="283">
        <f t="shared" si="503"/>
        <v>2.0412212098823379</v>
      </c>
      <c r="CT532" s="283">
        <f t="shared" si="504"/>
        <v>307.94672773299328</v>
      </c>
      <c r="CU532" s="283">
        <f t="shared" si="472"/>
        <v>-26.545415518644688</v>
      </c>
      <c r="CV532" s="283">
        <f t="shared" si="505"/>
        <v>47.345458448135531</v>
      </c>
      <c r="CW532" s="283">
        <f t="shared" si="506"/>
        <v>13.540403622461881</v>
      </c>
      <c r="CX532" s="283">
        <f t="shared" si="507"/>
        <v>1.2116193137632862</v>
      </c>
      <c r="CZ532" s="283">
        <f t="shared" si="473"/>
        <v>13888</v>
      </c>
      <c r="DA532" s="283">
        <f t="shared" si="474"/>
        <v>9.7313824487461628E+21</v>
      </c>
      <c r="DB532" s="283">
        <f t="shared" si="475"/>
        <v>1.1140274025355111E+22</v>
      </c>
      <c r="DC532" s="286">
        <f t="shared" si="508"/>
        <v>7.0070438139013274E+17</v>
      </c>
      <c r="DD532" s="286">
        <f t="shared" si="476"/>
        <v>8.0215106749388762E+17</v>
      </c>
      <c r="DE532" s="282">
        <f t="shared" si="509"/>
        <v>4.3285801184779845E-5</v>
      </c>
      <c r="DF532" s="282">
        <f t="shared" si="477"/>
        <v>4.4585637022181906E-5</v>
      </c>
      <c r="DG532" s="283">
        <f t="shared" si="510"/>
        <v>45.847484434415918</v>
      </c>
      <c r="DH532" s="283">
        <f t="shared" si="511"/>
        <v>6.2141287505828579E-5</v>
      </c>
      <c r="DL532" s="258">
        <v>23.348012924194336</v>
      </c>
      <c r="DM532" s="258">
        <v>15.869382858276367</v>
      </c>
      <c r="DN532" s="258">
        <v>9984</v>
      </c>
      <c r="DO532" s="258">
        <v>1.8397449171807658E+22</v>
      </c>
      <c r="DP532" s="258">
        <v>8.8122017536140179E+21</v>
      </c>
    </row>
    <row r="533" spans="3:120" x14ac:dyDescent="0.25">
      <c r="C533" s="50">
        <f t="shared" si="478"/>
        <v>501</v>
      </c>
      <c r="D533" s="51">
        <v>4.637699727501241</v>
      </c>
      <c r="E533" s="260">
        <f t="shared" si="479"/>
        <v>13.3260525276485</v>
      </c>
      <c r="F533" s="265">
        <f t="shared" si="480"/>
        <v>11.593052602648633</v>
      </c>
      <c r="G533" s="265">
        <f t="shared" si="481"/>
        <v>3.9897799525334544E-2</v>
      </c>
      <c r="H533" s="50">
        <v>12.212588310241699</v>
      </c>
      <c r="I533" s="216">
        <v>113.22193908691406</v>
      </c>
      <c r="J533" s="50">
        <v>14976</v>
      </c>
      <c r="K533" s="46">
        <v>6</v>
      </c>
      <c r="L533" s="46">
        <v>1.0477334044544845E+22</v>
      </c>
      <c r="M533" s="46">
        <v>1.2098942884561606E+22</v>
      </c>
      <c r="N533" s="46">
        <v>234</v>
      </c>
      <c r="O533" s="46">
        <v>64</v>
      </c>
      <c r="P533" s="46">
        <v>0.21339193065983031</v>
      </c>
      <c r="Q533" s="46">
        <v>0.43374229384117685</v>
      </c>
      <c r="R533" s="46">
        <v>0.5467555886174692</v>
      </c>
      <c r="S533" s="51"/>
      <c r="T533" s="315">
        <f t="shared" si="482"/>
        <v>63.803800676962219</v>
      </c>
      <c r="U533" s="315">
        <f t="shared" si="512"/>
        <v>0.24569973499202291</v>
      </c>
      <c r="V533" s="350">
        <f t="shared" si="483"/>
        <v>2.3748211656409178E-6</v>
      </c>
      <c r="W533" s="350">
        <f t="shared" si="461"/>
        <v>4.8270821519005613E-6</v>
      </c>
      <c r="X533" s="350">
        <f t="shared" si="484"/>
        <v>5.3796373176983819E-6</v>
      </c>
      <c r="Y533" s="360">
        <f t="shared" si="485"/>
        <v>63.257045088344746</v>
      </c>
      <c r="Z533" s="350">
        <f t="shared" si="486"/>
        <v>2.4207756639046923E-6</v>
      </c>
      <c r="AA533" s="350">
        <f t="shared" si="487"/>
        <v>4.8042005427562905E-6</v>
      </c>
      <c r="AB533" s="350">
        <f t="shared" si="488"/>
        <v>2.4207756639046923E-6</v>
      </c>
      <c r="AC533" s="350">
        <f t="shared" si="489"/>
        <v>4.8042005427562905E-6</v>
      </c>
      <c r="AD533" s="354">
        <f t="shared" si="462"/>
        <v>63.257045088344746</v>
      </c>
      <c r="AE533" s="354" t="str">
        <f t="shared" si="516"/>
        <v/>
      </c>
      <c r="AF533" s="354" t="str">
        <f t="shared" si="516"/>
        <v/>
      </c>
      <c r="AG533" s="354">
        <f t="shared" si="516"/>
        <v>63.257045088344746</v>
      </c>
      <c r="AH533" s="354" t="str">
        <f t="shared" si="516"/>
        <v/>
      </c>
      <c r="AI533" s="348">
        <f t="shared" si="513"/>
        <v>0.21847905627645048</v>
      </c>
      <c r="AJ533" s="355">
        <f t="shared" si="490"/>
        <v>5.3796373176983819E-6</v>
      </c>
      <c r="AK533" s="359">
        <f t="shared" si="491"/>
        <v>481.02168075958639</v>
      </c>
      <c r="AL533" s="355">
        <f t="shared" si="492"/>
        <v>-1.9978319240413611</v>
      </c>
      <c r="AM533" s="335">
        <f t="shared" si="493"/>
        <v>-26.516579097122012</v>
      </c>
      <c r="AN533" s="351">
        <f t="shared" si="463"/>
        <v>-5.3007755536619801</v>
      </c>
      <c r="AQ533" s="266">
        <f t="shared" si="464"/>
        <v>21.736154343153991</v>
      </c>
      <c r="AR533" s="283">
        <f t="shared" si="465"/>
        <v>-5.1137862683835351</v>
      </c>
      <c r="BL533" s="258">
        <v>1.1048682928085327</v>
      </c>
      <c r="BM533" s="260">
        <v>7.6165556907653809</v>
      </c>
      <c r="BN533">
        <v>0.34058791399002075</v>
      </c>
      <c r="BO533" s="258">
        <v>7.3389530181884766E-2</v>
      </c>
      <c r="BP533" s="258">
        <v>100.24042510986328</v>
      </c>
      <c r="BQ533" s="260">
        <v>25.329051971435547</v>
      </c>
      <c r="BR533" s="258">
        <v>3.6671359539031982</v>
      </c>
      <c r="BT533" s="258">
        <v>17.344991683959961</v>
      </c>
      <c r="BU533" s="258">
        <v>52.897941589355469</v>
      </c>
      <c r="BV533" s="258">
        <v>2.8329288959503174</v>
      </c>
      <c r="BW533" s="258">
        <v>162.96635437011719</v>
      </c>
      <c r="BX533" s="258">
        <v>25.855863571166992</v>
      </c>
      <c r="BY533" s="258">
        <v>39.063095092773438</v>
      </c>
      <c r="BZ533" s="258">
        <v>3.5166552066802979</v>
      </c>
      <c r="CA533" s="258">
        <v>334.17257690429687</v>
      </c>
      <c r="CC533" s="283">
        <f t="shared" si="466"/>
        <v>12.212588310241699</v>
      </c>
      <c r="CD533" s="283">
        <f t="shared" si="467"/>
        <v>113.22193908691406</v>
      </c>
      <c r="CF533" s="283">
        <f t="shared" si="494"/>
        <v>21.736154343153991</v>
      </c>
      <c r="CG533" s="272">
        <f t="shared" si="468"/>
        <v>22.709069623864298</v>
      </c>
      <c r="CH533" s="283">
        <f t="shared" si="495"/>
        <v>13.660087498604948</v>
      </c>
      <c r="CI533" s="272">
        <f t="shared" si="469"/>
        <v>111.51327024278757</v>
      </c>
      <c r="CJ533" s="283">
        <f t="shared" si="496"/>
        <v>0.21019756234350884</v>
      </c>
      <c r="CK533" s="283">
        <f t="shared" si="497"/>
        <v>13.359425036078774</v>
      </c>
      <c r="CL533" s="283">
        <f t="shared" si="498"/>
        <v>2.850219846772327</v>
      </c>
      <c r="CM533" s="283">
        <f t="shared" si="499"/>
        <v>19.155961618487375</v>
      </c>
      <c r="CN533" s="283">
        <f t="shared" si="500"/>
        <v>2.850219846772327</v>
      </c>
      <c r="CO533" s="283">
        <f t="shared" si="470"/>
        <v>282.60776831292935</v>
      </c>
      <c r="CP533" s="268">
        <f t="shared" si="471"/>
        <v>501</v>
      </c>
      <c r="CQ533" s="283">
        <f t="shared" si="501"/>
        <v>78.360776831292938</v>
      </c>
      <c r="CR533" s="283">
        <f t="shared" si="502"/>
        <v>25.741176764413261</v>
      </c>
      <c r="CS533" s="283">
        <f t="shared" si="503"/>
        <v>2.031421164213759</v>
      </c>
      <c r="CT533" s="283">
        <f t="shared" si="504"/>
        <v>308.85228284027346</v>
      </c>
      <c r="CU533" s="283">
        <f t="shared" si="472"/>
        <v>-26.244514527344109</v>
      </c>
      <c r="CV533" s="283">
        <f t="shared" si="505"/>
        <v>47.475548547265589</v>
      </c>
      <c r="CW533" s="283">
        <f t="shared" si="506"/>
        <v>13.605426713677716</v>
      </c>
      <c r="CX533" s="283">
        <f t="shared" si="507"/>
        <v>1.2208007242330756</v>
      </c>
      <c r="CZ533" s="283">
        <f t="shared" si="473"/>
        <v>14976</v>
      </c>
      <c r="DA533" s="283">
        <f t="shared" si="474"/>
        <v>1.0477334044544845E+22</v>
      </c>
      <c r="DB533" s="283">
        <f t="shared" si="475"/>
        <v>1.2098942884561606E+22</v>
      </c>
      <c r="DC533" s="286">
        <f t="shared" si="508"/>
        <v>6.9960830959834701E+17</v>
      </c>
      <c r="DD533" s="286">
        <f t="shared" si="476"/>
        <v>8.0788881440715853E+17</v>
      </c>
      <c r="DE533" s="282">
        <f t="shared" si="509"/>
        <v>4.3227168137543261E-5</v>
      </c>
      <c r="DF533" s="282">
        <f t="shared" si="477"/>
        <v>4.4892570918591438E-5</v>
      </c>
      <c r="DG533" s="283">
        <f t="shared" si="510"/>
        <v>46.082722135778866</v>
      </c>
      <c r="DH533" s="283">
        <f t="shared" si="511"/>
        <v>6.232119213295103E-5</v>
      </c>
      <c r="DL533" s="258">
        <v>23.318716049194336</v>
      </c>
      <c r="DM533" s="258">
        <v>15.055568695068359</v>
      </c>
      <c r="DN533" s="258">
        <v>9984</v>
      </c>
      <c r="DO533" s="258">
        <v>1.8388802128579698E+22</v>
      </c>
      <c r="DP533" s="258">
        <v>8.7701194765712795E+21</v>
      </c>
    </row>
    <row r="534" spans="3:120" x14ac:dyDescent="0.25">
      <c r="C534" s="50">
        <f t="shared" si="478"/>
        <v>502</v>
      </c>
      <c r="D534" s="51">
        <v>5.0580057776611973</v>
      </c>
      <c r="E534" s="260">
        <f t="shared" si="479"/>
        <v>14.079586421895451</v>
      </c>
      <c r="F534" s="265">
        <f t="shared" si="480"/>
        <v>11.633221737254656</v>
      </c>
      <c r="G534" s="265">
        <f t="shared" si="481"/>
        <v>4.0439349253446701E-2</v>
      </c>
      <c r="H534" s="50">
        <v>12.139345169067383</v>
      </c>
      <c r="I534" s="216">
        <v>106.40624237060547</v>
      </c>
      <c r="J534" s="50">
        <v>14208</v>
      </c>
      <c r="K534" s="46">
        <v>6</v>
      </c>
      <c r="L534" s="46">
        <v>1.0026534857593865E+22</v>
      </c>
      <c r="M534" s="46">
        <v>1.1283238473390715E+22</v>
      </c>
      <c r="N534" s="46">
        <v>222</v>
      </c>
      <c r="O534" s="46">
        <v>64</v>
      </c>
      <c r="P534" s="46">
        <v>0.21723738021119454</v>
      </c>
      <c r="Q534" s="46">
        <v>0.42757736678264052</v>
      </c>
      <c r="R534" s="46">
        <v>0.52956432227517747</v>
      </c>
      <c r="S534" s="51"/>
      <c r="T534" s="315">
        <f t="shared" si="482"/>
        <v>63.06643986910732</v>
      </c>
      <c r="U534" s="315">
        <f t="shared" si="512"/>
        <v>-0.73736080785489833</v>
      </c>
      <c r="V534" s="350">
        <f t="shared" si="483"/>
        <v>2.5482988481981344E-6</v>
      </c>
      <c r="W534" s="350">
        <f t="shared" si="461"/>
        <v>5.0156879549390074E-6</v>
      </c>
      <c r="X534" s="350">
        <f t="shared" si="484"/>
        <v>5.6259179411939684E-6</v>
      </c>
      <c r="Y534" s="360">
        <f t="shared" si="485"/>
        <v>62.536875546832142</v>
      </c>
      <c r="Z534" s="350">
        <f t="shared" si="486"/>
        <v>2.5945475461847881E-6</v>
      </c>
      <c r="AA534" s="350">
        <f t="shared" si="487"/>
        <v>4.9919210442108029E-6</v>
      </c>
      <c r="AB534" s="350">
        <f t="shared" si="488"/>
        <v>2.5945475461847881E-6</v>
      </c>
      <c r="AC534" s="350">
        <f t="shared" si="489"/>
        <v>4.9919210442108029E-6</v>
      </c>
      <c r="AD534" s="354">
        <f t="shared" si="462"/>
        <v>62.536875546832142</v>
      </c>
      <c r="AE534" s="354" t="str">
        <f t="shared" si="516"/>
        <v/>
      </c>
      <c r="AF534" s="354" t="str">
        <f t="shared" si="516"/>
        <v/>
      </c>
      <c r="AG534" s="354">
        <f t="shared" si="516"/>
        <v>62.536875546832142</v>
      </c>
      <c r="AH534" s="354" t="str">
        <f t="shared" si="516"/>
        <v/>
      </c>
      <c r="AI534" s="348">
        <f t="shared" si="513"/>
        <v>-0.72016954151260393</v>
      </c>
      <c r="AJ534" s="355">
        <f t="shared" si="490"/>
        <v>5.6259179411939684E-6</v>
      </c>
      <c r="AK534" s="359">
        <f t="shared" si="491"/>
        <v>456.55940155977282</v>
      </c>
      <c r="AL534" s="355">
        <f t="shared" si="492"/>
        <v>-4.5440598440227173</v>
      </c>
      <c r="AM534" s="335">
        <f t="shared" si="493"/>
        <v>-26.127771181842824</v>
      </c>
      <c r="AN534" s="351">
        <f t="shared" si="463"/>
        <v>-4.911967638382789</v>
      </c>
      <c r="AQ534" s="266">
        <f t="shared" si="464"/>
        <v>21.683905205738867</v>
      </c>
      <c r="AR534" s="283">
        <f t="shared" si="465"/>
        <v>-12.26700405287869</v>
      </c>
      <c r="BL534" s="258">
        <v>1.1923426389694214</v>
      </c>
      <c r="BM534" s="260">
        <v>2.7361412048339844</v>
      </c>
      <c r="BN534">
        <v>0.67858821153640747</v>
      </c>
      <c r="BO534" s="258">
        <v>0.45573058724403381</v>
      </c>
      <c r="BP534" s="258">
        <v>98.742813110351563</v>
      </c>
      <c r="BQ534" s="260">
        <v>5.9702081680297852</v>
      </c>
      <c r="BR534" s="258">
        <v>7.1263523101806641</v>
      </c>
      <c r="BT534" s="258">
        <v>17.363546371459961</v>
      </c>
      <c r="BU534" s="258">
        <v>54.423843383789063</v>
      </c>
      <c r="BV534" s="258">
        <v>2.8614938259124756</v>
      </c>
      <c r="BW534" s="258">
        <v>167.74751281738281</v>
      </c>
      <c r="BX534" s="258">
        <v>25.805080413818359</v>
      </c>
      <c r="BY534" s="258">
        <v>38.452735900878906</v>
      </c>
      <c r="BZ534" s="258">
        <v>3.5127489566802979</v>
      </c>
      <c r="CA534" s="258">
        <v>333.9691162109375</v>
      </c>
      <c r="CC534" s="283">
        <f t="shared" si="466"/>
        <v>12.139345169067383</v>
      </c>
      <c r="CD534" s="283">
        <f t="shared" si="467"/>
        <v>106.40624237060547</v>
      </c>
      <c r="CF534" s="283">
        <f t="shared" si="494"/>
        <v>21.683905205738867</v>
      </c>
      <c r="CG534" s="272">
        <f t="shared" si="468"/>
        <v>22.751612013871362</v>
      </c>
      <c r="CH534" s="283">
        <f t="shared" si="495"/>
        <v>13.727156996139662</v>
      </c>
      <c r="CI534" s="272">
        <f t="shared" si="469"/>
        <v>111.6666365203755</v>
      </c>
      <c r="CJ534" s="283">
        <f t="shared" si="496"/>
        <v>0.21048665096609603</v>
      </c>
      <c r="CK534" s="283">
        <f t="shared" si="497"/>
        <v>13.424189741965391</v>
      </c>
      <c r="CL534" s="283">
        <f t="shared" si="498"/>
        <v>2.8680950068603428</v>
      </c>
      <c r="CM534" s="283">
        <f t="shared" si="499"/>
        <v>19.220726324373992</v>
      </c>
      <c r="CN534" s="283">
        <f t="shared" si="500"/>
        <v>2.8680950068603428</v>
      </c>
      <c r="CO534" s="283">
        <f t="shared" si="470"/>
        <v>283.83239128517812</v>
      </c>
      <c r="CP534" s="268">
        <f t="shared" si="471"/>
        <v>502</v>
      </c>
      <c r="CQ534" s="283">
        <f t="shared" si="501"/>
        <v>78.583239128517818</v>
      </c>
      <c r="CR534" s="283">
        <f t="shared" si="502"/>
        <v>25.771036215206145</v>
      </c>
      <c r="CS534" s="283">
        <f t="shared" si="503"/>
        <v>2.0214958463344983</v>
      </c>
      <c r="CT534" s="283">
        <f t="shared" si="504"/>
        <v>309.76337652784099</v>
      </c>
      <c r="CU534" s="283">
        <f t="shared" si="472"/>
        <v>-25.930985242662814</v>
      </c>
      <c r="CV534" s="283">
        <f t="shared" si="505"/>
        <v>47.606901475733721</v>
      </c>
      <c r="CW534" s="283">
        <f t="shared" si="506"/>
        <v>13.671923666270033</v>
      </c>
      <c r="CX534" s="283">
        <f t="shared" si="507"/>
        <v>1.230179848782885</v>
      </c>
      <c r="CZ534" s="283">
        <f t="shared" si="473"/>
        <v>14208</v>
      </c>
      <c r="DA534" s="283">
        <f t="shared" si="474"/>
        <v>1.0026534857593865E+22</v>
      </c>
      <c r="DB534" s="283">
        <f t="shared" si="475"/>
        <v>1.1283238473390715E+22</v>
      </c>
      <c r="DC534" s="286">
        <f t="shared" si="508"/>
        <v>7.0569642860317171E+17</v>
      </c>
      <c r="DD534" s="286">
        <f t="shared" si="476"/>
        <v>7.9414685201229696E+17</v>
      </c>
      <c r="DE534" s="282">
        <f t="shared" si="509"/>
        <v>4.3552844769190038E-5</v>
      </c>
      <c r="DF534" s="282">
        <f t="shared" si="477"/>
        <v>4.4157461105293024E-5</v>
      </c>
      <c r="DG534" s="283">
        <f t="shared" si="510"/>
        <v>45.394952625550282</v>
      </c>
      <c r="DH534" s="283">
        <f t="shared" si="511"/>
        <v>6.2022025593772988E-5</v>
      </c>
      <c r="DL534" s="258">
        <v>23.331411361694336</v>
      </c>
      <c r="DM534" s="258">
        <v>14.648660659790039</v>
      </c>
      <c r="DN534" s="258">
        <v>9984</v>
      </c>
      <c r="DO534" s="258">
        <v>1.8404366806390025E+22</v>
      </c>
      <c r="DP534" s="258">
        <v>8.7623371376661155E+21</v>
      </c>
    </row>
    <row r="535" spans="3:120" x14ac:dyDescent="0.25">
      <c r="C535" s="50">
        <f t="shared" si="478"/>
        <v>503</v>
      </c>
      <c r="D535" s="51">
        <v>4.6195201253746054</v>
      </c>
      <c r="E535" s="260">
        <f t="shared" si="479"/>
        <v>13.291937269884118</v>
      </c>
      <c r="F535" s="265">
        <f t="shared" si="480"/>
        <v>11.673929010873541</v>
      </c>
      <c r="G535" s="265">
        <f t="shared" si="481"/>
        <v>4.0974028011328746E-2</v>
      </c>
      <c r="H535" s="50">
        <v>12.167666435241699</v>
      </c>
      <c r="I535" s="216">
        <v>108.94941711425781</v>
      </c>
      <c r="J535" s="50">
        <v>14016</v>
      </c>
      <c r="K535" s="46">
        <v>6</v>
      </c>
      <c r="L535" s="46">
        <v>9.8593586885199722E+21</v>
      </c>
      <c r="M535" s="46">
        <v>1.1203109206144953E+22</v>
      </c>
      <c r="N535" s="46">
        <v>219</v>
      </c>
      <c r="O535" s="46">
        <v>64</v>
      </c>
      <c r="P535" s="46">
        <v>0.21272050296038578</v>
      </c>
      <c r="Q535" s="46">
        <v>0.42373191723127634</v>
      </c>
      <c r="R535" s="46">
        <v>0.52374900789101997</v>
      </c>
      <c r="S535" s="51"/>
      <c r="T535" s="315">
        <f t="shared" si="482"/>
        <v>63.342584240237159</v>
      </c>
      <c r="U535" s="315">
        <f t="shared" si="512"/>
        <v>0.27614437112983836</v>
      </c>
      <c r="V535" s="350">
        <f t="shared" si="483"/>
        <v>2.5294960873333545E-6</v>
      </c>
      <c r="W535" s="350">
        <f t="shared" si="461"/>
        <v>5.0386691071070722E-6</v>
      </c>
      <c r="X535" s="350">
        <f t="shared" si="484"/>
        <v>5.6379550217033417E-6</v>
      </c>
      <c r="Y535" s="360">
        <f t="shared" si="485"/>
        <v>62.818835232346139</v>
      </c>
      <c r="Z535" s="350">
        <f t="shared" si="486"/>
        <v>2.5754489667157571E-6</v>
      </c>
      <c r="AA535" s="350">
        <f t="shared" si="487"/>
        <v>5.0153364240689443E-6</v>
      </c>
      <c r="AB535" s="350">
        <f t="shared" si="488"/>
        <v>2.5754489667157571E-6</v>
      </c>
      <c r="AC535" s="350">
        <f t="shared" si="489"/>
        <v>5.0153364240689443E-6</v>
      </c>
      <c r="AD535" s="354">
        <f t="shared" si="462"/>
        <v>62.818835232346132</v>
      </c>
      <c r="AE535" s="354" t="str">
        <f t="shared" si="516"/>
        <v/>
      </c>
      <c r="AF535" s="354" t="str">
        <f t="shared" si="516"/>
        <v/>
      </c>
      <c r="AG535" s="354">
        <f t="shared" si="516"/>
        <v>62.818835232346132</v>
      </c>
      <c r="AH535" s="354" t="str">
        <f t="shared" si="516"/>
        <v/>
      </c>
      <c r="AI535" s="348">
        <f t="shared" si="513"/>
        <v>0.2819596855139892</v>
      </c>
      <c r="AJ535" s="355">
        <f t="shared" si="490"/>
        <v>5.6379550217033417E-6</v>
      </c>
      <c r="AK535" s="359">
        <f t="shared" si="491"/>
        <v>466.13683597285285</v>
      </c>
      <c r="AL535" s="355">
        <f t="shared" si="492"/>
        <v>-3.6863164027147151</v>
      </c>
      <c r="AM535" s="335">
        <f t="shared" si="493"/>
        <v>-26.109206911273869</v>
      </c>
      <c r="AN535" s="351">
        <f t="shared" si="463"/>
        <v>-4.8934033678138364</v>
      </c>
      <c r="AQ535" s="266">
        <f t="shared" si="464"/>
        <v>21.704145908933782</v>
      </c>
      <c r="AR535" s="283">
        <f t="shared" si="465"/>
        <v>-10.061350377412936</v>
      </c>
      <c r="BL535" s="258">
        <v>0.82483214139938354</v>
      </c>
      <c r="BM535" s="260">
        <v>10.980671882629395</v>
      </c>
      <c r="BN535">
        <v>2.3108363151550293</v>
      </c>
      <c r="BO535" s="258">
        <v>0.43203270435333252</v>
      </c>
      <c r="BP535" s="258">
        <v>92.085060119628906</v>
      </c>
      <c r="BQ535" s="260">
        <v>17.227846145629883</v>
      </c>
      <c r="BR535" s="258">
        <v>8.1151599884033203</v>
      </c>
      <c r="BT535" s="258">
        <v>17.349874496459961</v>
      </c>
      <c r="BU535" s="258">
        <v>52.999668121337891</v>
      </c>
      <c r="BV535" s="258">
        <v>2.8153505325317383</v>
      </c>
      <c r="BW535" s="258">
        <v>162.5594482421875</v>
      </c>
      <c r="BX535" s="258">
        <v>25.814847946166992</v>
      </c>
      <c r="BY535" s="258">
        <v>38.452735900878906</v>
      </c>
      <c r="BZ535" s="258">
        <v>3.4983444213867187</v>
      </c>
      <c r="CA535" s="258">
        <v>330.81558227539062</v>
      </c>
      <c r="CC535" s="283">
        <f t="shared" si="466"/>
        <v>12.167666435241699</v>
      </c>
      <c r="CD535" s="283">
        <f t="shared" si="467"/>
        <v>108.94941711425781</v>
      </c>
      <c r="CF535" s="283">
        <f t="shared" si="494"/>
        <v>21.704145908933782</v>
      </c>
      <c r="CG535" s="272">
        <f t="shared" si="468"/>
        <v>22.794888878777872</v>
      </c>
      <c r="CH535" s="283">
        <f t="shared" si="495"/>
        <v>13.795722308103421</v>
      </c>
      <c r="CI535" s="272">
        <f t="shared" si="469"/>
        <v>111.81962752049765</v>
      </c>
      <c r="CJ535" s="283">
        <f t="shared" si="496"/>
        <v>0.21077503220732546</v>
      </c>
      <c r="CK535" s="283">
        <f t="shared" si="497"/>
        <v>13.490409975988104</v>
      </c>
      <c r="CL535" s="283">
        <f t="shared" si="498"/>
        <v>2.8863112586938824</v>
      </c>
      <c r="CM535" s="283">
        <f t="shared" si="499"/>
        <v>19.286946558396703</v>
      </c>
      <c r="CN535" s="283">
        <f t="shared" si="500"/>
        <v>2.8863112586938824</v>
      </c>
      <c r="CO535" s="283">
        <f t="shared" si="470"/>
        <v>285.07496439116278</v>
      </c>
      <c r="CP535" s="268">
        <f t="shared" si="471"/>
        <v>503</v>
      </c>
      <c r="CQ535" s="283">
        <f t="shared" si="501"/>
        <v>78.807496439116278</v>
      </c>
      <c r="CR535" s="283">
        <f t="shared" si="502"/>
        <v>25.801458530684855</v>
      </c>
      <c r="CS535" s="283">
        <f t="shared" si="503"/>
        <v>2.0114489281491452</v>
      </c>
      <c r="CT535" s="283">
        <f t="shared" si="504"/>
        <v>310.67987314827582</v>
      </c>
      <c r="CU535" s="283">
        <f t="shared" si="472"/>
        <v>-25.604908757113037</v>
      </c>
      <c r="CV535" s="283">
        <f t="shared" si="505"/>
        <v>47.739509124288695</v>
      </c>
      <c r="CW535" s="283">
        <f t="shared" si="506"/>
        <v>13.739903634831578</v>
      </c>
      <c r="CX535" s="283">
        <f t="shared" si="507"/>
        <v>1.2397588910124349</v>
      </c>
      <c r="CZ535" s="283">
        <f t="shared" si="473"/>
        <v>14016</v>
      </c>
      <c r="DA535" s="283">
        <f t="shared" si="474"/>
        <v>9.8593586885199722E+21</v>
      </c>
      <c r="DB535" s="283">
        <f t="shared" si="475"/>
        <v>1.1203109206144953E+22</v>
      </c>
      <c r="DC535" s="286">
        <f t="shared" si="508"/>
        <v>7.0343597948915328E+17</v>
      </c>
      <c r="DD535" s="286">
        <f t="shared" si="476"/>
        <v>7.9930859062107251E+17</v>
      </c>
      <c r="DE535" s="282">
        <f t="shared" si="509"/>
        <v>4.3431924752206293E-5</v>
      </c>
      <c r="DF535" s="282">
        <f t="shared" si="477"/>
        <v>4.4433582127601385E-5</v>
      </c>
      <c r="DG535" s="283">
        <f t="shared" si="510"/>
        <v>45.653137462467981</v>
      </c>
      <c r="DH535" s="283">
        <f t="shared" si="511"/>
        <v>6.2134332766769189E-5</v>
      </c>
      <c r="DL535" s="258">
        <v>23.287464141845703</v>
      </c>
      <c r="DM535" s="258">
        <v>15.564202308654785</v>
      </c>
      <c r="DN535" s="258">
        <v>9984</v>
      </c>
      <c r="DO535" s="258">
        <v>1.835594336431345E+22</v>
      </c>
      <c r="DP535" s="258">
        <v>8.7657959549572995E+21</v>
      </c>
    </row>
    <row r="536" spans="3:120" x14ac:dyDescent="0.25">
      <c r="C536" s="50">
        <f t="shared" si="478"/>
        <v>504</v>
      </c>
      <c r="D536" s="51">
        <v>3.8173381487113329</v>
      </c>
      <c r="E536" s="260">
        <f t="shared" si="479"/>
        <v>11.635212649413067</v>
      </c>
      <c r="F536" s="265">
        <f t="shared" si="480"/>
        <v>11.71516740329221</v>
      </c>
      <c r="G536" s="265">
        <f t="shared" si="481"/>
        <v>4.1501536688693143E-2</v>
      </c>
      <c r="H536" s="50">
        <v>12.055848121643066</v>
      </c>
      <c r="I536" s="216">
        <v>110.27186584472656</v>
      </c>
      <c r="J536" s="50">
        <v>14016</v>
      </c>
      <c r="K536" s="46">
        <v>6</v>
      </c>
      <c r="L536" s="46">
        <v>9.7388765528770614E+21</v>
      </c>
      <c r="M536" s="46">
        <v>1.1127015225738905E+22</v>
      </c>
      <c r="N536" s="46">
        <v>219</v>
      </c>
      <c r="O536" s="46">
        <v>64</v>
      </c>
      <c r="P536" s="46">
        <v>0.20960751999023378</v>
      </c>
      <c r="Q536" s="46">
        <v>0.4203747787340536</v>
      </c>
      <c r="R536" s="46">
        <v>0.52374900789101997</v>
      </c>
      <c r="S536" s="51"/>
      <c r="T536" s="315">
        <f t="shared" si="482"/>
        <v>63.498211222292241</v>
      </c>
      <c r="U536" s="315">
        <f t="shared" si="512"/>
        <v>0.15562698205508241</v>
      </c>
      <c r="V536" s="350">
        <f t="shared" si="483"/>
        <v>2.492479071421159E-6</v>
      </c>
      <c r="W536" s="350">
        <f t="shared" si="461"/>
        <v>4.9987487958292141E-6</v>
      </c>
      <c r="X536" s="350">
        <f t="shared" si="484"/>
        <v>5.5856907760165622E-6</v>
      </c>
      <c r="Y536" s="360">
        <f t="shared" si="485"/>
        <v>62.974462214401221</v>
      </c>
      <c r="Z536" s="350">
        <f t="shared" si="486"/>
        <v>2.5380685851159984E-6</v>
      </c>
      <c r="AA536" s="350">
        <f t="shared" si="487"/>
        <v>4.9757561538447379E-6</v>
      </c>
      <c r="AB536" s="350">
        <f t="shared" si="488"/>
        <v>2.5380685851159984E-6</v>
      </c>
      <c r="AC536" s="350">
        <f t="shared" si="489"/>
        <v>4.9757561538447379E-6</v>
      </c>
      <c r="AD536" s="354">
        <f t="shared" si="462"/>
        <v>62.974462214401214</v>
      </c>
      <c r="AE536" s="354" t="str">
        <f t="shared" si="516"/>
        <v/>
      </c>
      <c r="AF536" s="354" t="str">
        <f t="shared" si="516"/>
        <v/>
      </c>
      <c r="AG536" s="354">
        <f t="shared" si="516"/>
        <v>62.974462214401214</v>
      </c>
      <c r="AH536" s="354" t="str">
        <f t="shared" si="516"/>
        <v/>
      </c>
      <c r="AI536" s="348">
        <f t="shared" si="513"/>
        <v>0.15562698205508241</v>
      </c>
      <c r="AJ536" s="355">
        <f t="shared" si="490"/>
        <v>5.5856907760165622E-6</v>
      </c>
      <c r="AK536" s="359">
        <f t="shared" si="491"/>
        <v>471.42307826249476</v>
      </c>
      <c r="AL536" s="355">
        <f t="shared" si="492"/>
        <v>-3.2576921737505247</v>
      </c>
      <c r="AM536" s="335">
        <f t="shared" si="493"/>
        <v>-26.19010125871241</v>
      </c>
      <c r="AN536" s="351">
        <f t="shared" si="463"/>
        <v>-4.9742977152523746</v>
      </c>
      <c r="AQ536" s="266">
        <f t="shared" si="464"/>
        <v>21.623955362860418</v>
      </c>
      <c r="AR536" s="283">
        <f t="shared" si="465"/>
        <v>-9.0764227151307466</v>
      </c>
      <c r="BL536" s="258">
        <v>0.8712770938873291</v>
      </c>
      <c r="BM536" s="260">
        <v>4.1357345581054687</v>
      </c>
      <c r="BN536">
        <v>0.99254530668258667</v>
      </c>
      <c r="BO536" s="258">
        <v>0.45033949613571167</v>
      </c>
      <c r="BP536" s="258">
        <v>88.583381652832031</v>
      </c>
      <c r="BQ536" s="260">
        <v>16.932493209838867</v>
      </c>
      <c r="BR536" s="258">
        <v>8.8327693939208984</v>
      </c>
      <c r="BT536" s="258">
        <v>17.328390121459961</v>
      </c>
      <c r="BU536" s="258">
        <v>52.897941589355469</v>
      </c>
      <c r="BV536" s="258">
        <v>2.8149843215942383</v>
      </c>
      <c r="BW536" s="258">
        <v>157.2696533203125</v>
      </c>
      <c r="BX536" s="258">
        <v>25.703517913818359</v>
      </c>
      <c r="BY536" s="258">
        <v>38.859642028808594</v>
      </c>
      <c r="BZ536" s="258">
        <v>3.5205614566802979</v>
      </c>
      <c r="CA536" s="258">
        <v>331.93460083007812</v>
      </c>
      <c r="CC536" s="283">
        <f t="shared" si="466"/>
        <v>12.055848121643066</v>
      </c>
      <c r="CD536" s="283">
        <f t="shared" si="467"/>
        <v>110.27186584472656</v>
      </c>
      <c r="CF536" s="283">
        <f t="shared" si="494"/>
        <v>21.623955362860418</v>
      </c>
      <c r="CG536" s="272">
        <f t="shared" si="468"/>
        <v>22.838893969194256</v>
      </c>
      <c r="CH536" s="283">
        <f t="shared" si="495"/>
        <v>13.865792554774746</v>
      </c>
      <c r="CI536" s="272">
        <f t="shared" si="469"/>
        <v>111.97224428429993</v>
      </c>
      <c r="CJ536" s="283">
        <f t="shared" si="496"/>
        <v>0.21106270802971103</v>
      </c>
      <c r="CK536" s="283">
        <f t="shared" si="497"/>
        <v>13.55809440176874</v>
      </c>
      <c r="CL536" s="283">
        <f t="shared" si="498"/>
        <v>2.9048716606373426</v>
      </c>
      <c r="CM536" s="283">
        <f t="shared" si="499"/>
        <v>19.354630984177341</v>
      </c>
      <c r="CN536" s="283">
        <f t="shared" si="500"/>
        <v>2.9048716606373426</v>
      </c>
      <c r="CO536" s="283">
        <f t="shared" si="470"/>
        <v>286.3352583238235</v>
      </c>
      <c r="CP536" s="268">
        <f t="shared" si="471"/>
        <v>504</v>
      </c>
      <c r="CQ536" s="283">
        <f t="shared" si="501"/>
        <v>79.033525832382352</v>
      </c>
      <c r="CR536" s="283">
        <f t="shared" si="502"/>
        <v>25.832441512873743</v>
      </c>
      <c r="CS536" s="283">
        <f t="shared" si="503"/>
        <v>2.0012841487464956</v>
      </c>
      <c r="CT536" s="283">
        <f t="shared" si="504"/>
        <v>311.60163231199238</v>
      </c>
      <c r="CU536" s="283">
        <f t="shared" si="472"/>
        <v>-25.266373988168823</v>
      </c>
      <c r="CV536" s="283">
        <f t="shared" si="505"/>
        <v>47.873362601183118</v>
      </c>
      <c r="CW536" s="283">
        <f t="shared" si="506"/>
        <v>13.809375542064901</v>
      </c>
      <c r="CX536" s="283">
        <f t="shared" si="507"/>
        <v>1.2495400394811347</v>
      </c>
      <c r="CZ536" s="283">
        <f t="shared" si="473"/>
        <v>14016</v>
      </c>
      <c r="DA536" s="283">
        <f t="shared" si="474"/>
        <v>9.7388765528770614E+21</v>
      </c>
      <c r="DB536" s="283">
        <f t="shared" si="475"/>
        <v>1.1127015225738905E+22</v>
      </c>
      <c r="DC536" s="286">
        <f t="shared" si="508"/>
        <v>6.9483993670641139E+17</v>
      </c>
      <c r="DD536" s="286">
        <f t="shared" si="476"/>
        <v>7.9387951096881459E+17</v>
      </c>
      <c r="DE536" s="282">
        <f t="shared" si="509"/>
        <v>4.2972089742943757E-5</v>
      </c>
      <c r="DF536" s="282">
        <f t="shared" si="477"/>
        <v>4.4143160016488206E-5</v>
      </c>
      <c r="DG536" s="283">
        <f t="shared" si="510"/>
        <v>45.770167601323784</v>
      </c>
      <c r="DH536" s="283">
        <f t="shared" si="511"/>
        <v>6.1605349387183048E-5</v>
      </c>
      <c r="DL536" s="258">
        <v>23.274768829345703</v>
      </c>
      <c r="DM536" s="258">
        <v>15.462475776672363</v>
      </c>
      <c r="DN536" s="258">
        <v>9984</v>
      </c>
      <c r="DO536" s="258">
        <v>1.834787279063402E+22</v>
      </c>
      <c r="DP536" s="258">
        <v>8.7678135983771568E+21</v>
      </c>
    </row>
    <row r="537" spans="3:120" x14ac:dyDescent="0.25">
      <c r="C537" s="50">
        <f t="shared" si="478"/>
        <v>505</v>
      </c>
      <c r="D537" s="51">
        <v>2.5959310778527636</v>
      </c>
      <c r="E537" s="260">
        <f t="shared" si="479"/>
        <v>8.2858631546654209</v>
      </c>
      <c r="F537" s="265">
        <f t="shared" si="480"/>
        <v>11.756929593309128</v>
      </c>
      <c r="G537" s="265">
        <f t="shared" si="481"/>
        <v>4.2021572414444354E-2</v>
      </c>
      <c r="H537" s="50">
        <v>11.98846435546875</v>
      </c>
      <c r="I537" s="216">
        <v>114.44266510009766</v>
      </c>
      <c r="J537" s="50">
        <v>14144</v>
      </c>
      <c r="K537" s="46">
        <v>6</v>
      </c>
      <c r="L537" s="46">
        <v>9.6864178239607711E+21</v>
      </c>
      <c r="M537" s="46">
        <v>1.1241156196347977E+22</v>
      </c>
      <c r="N537" s="46">
        <v>221</v>
      </c>
      <c r="O537" s="46">
        <v>64</v>
      </c>
      <c r="P537" s="46">
        <v>0.20704388695599096</v>
      </c>
      <c r="Q537" s="46">
        <v>0.4234877617042056</v>
      </c>
      <c r="R537" s="46">
        <v>0.52769332849372896</v>
      </c>
      <c r="S537" s="51"/>
      <c r="T537" s="315">
        <f t="shared" si="482"/>
        <v>63.945912230940145</v>
      </c>
      <c r="U537" s="315">
        <f t="shared" si="512"/>
        <v>0.44770100864790408</v>
      </c>
      <c r="V537" s="350">
        <f t="shared" si="483"/>
        <v>2.4397139771397879E-6</v>
      </c>
      <c r="W537" s="350">
        <f t="shared" si="461"/>
        <v>4.9901932704586824E-6</v>
      </c>
      <c r="X537" s="350">
        <f t="shared" si="484"/>
        <v>5.5546586903951496E-6</v>
      </c>
      <c r="Y537" s="360">
        <f t="shared" si="485"/>
        <v>63.418218902446419</v>
      </c>
      <c r="Z537" s="350">
        <f t="shared" si="486"/>
        <v>2.4855694654448181E-6</v>
      </c>
      <c r="AA537" s="350">
        <f t="shared" si="487"/>
        <v>4.96751221430111E-6</v>
      </c>
      <c r="AB537" s="350">
        <f t="shared" si="488"/>
        <v>2.4855694654448181E-6</v>
      </c>
      <c r="AC537" s="350">
        <f t="shared" si="489"/>
        <v>4.96751221430111E-6</v>
      </c>
      <c r="AD537" s="354">
        <f t="shared" si="462"/>
        <v>63.418218902446412</v>
      </c>
      <c r="AE537" s="354" t="str">
        <f t="shared" si="516"/>
        <v/>
      </c>
      <c r="AF537" s="354" t="str">
        <f t="shared" si="516"/>
        <v/>
      </c>
      <c r="AG537" s="354">
        <f t="shared" si="516"/>
        <v>63.418218902446412</v>
      </c>
      <c r="AH537" s="354" t="str">
        <f t="shared" si="516"/>
        <v/>
      </c>
      <c r="AI537" s="348">
        <f t="shared" si="513"/>
        <v>0.44375668804519819</v>
      </c>
      <c r="AJ537" s="355">
        <f t="shared" si="490"/>
        <v>5.5546586903951496E-6</v>
      </c>
      <c r="AK537" s="359">
        <f t="shared" si="491"/>
        <v>486.49633445289987</v>
      </c>
      <c r="AL537" s="355">
        <f t="shared" si="492"/>
        <v>-1.8503665547100128</v>
      </c>
      <c r="AM537" s="335">
        <f t="shared" si="493"/>
        <v>-26.238491476436877</v>
      </c>
      <c r="AN537" s="351">
        <f t="shared" si="463"/>
        <v>-5.0226879329768437</v>
      </c>
      <c r="AQ537" s="266">
        <f t="shared" si="464"/>
        <v>21.575271127100493</v>
      </c>
      <c r="AR537" s="283">
        <f t="shared" si="465"/>
        <v>-5.2431445279462423</v>
      </c>
      <c r="BL537" s="258">
        <v>1.177324652671814</v>
      </c>
      <c r="BM537" s="260">
        <v>5.5998830795288086</v>
      </c>
      <c r="BN537">
        <v>0.70659744739532471</v>
      </c>
      <c r="BO537" s="258">
        <v>0.34764581918716431</v>
      </c>
      <c r="BP537" s="258">
        <v>85.154182434082031</v>
      </c>
      <c r="BQ537" s="260">
        <v>4.448185920715332</v>
      </c>
      <c r="BR537" s="258">
        <v>5.1646938323974609</v>
      </c>
      <c r="BT537" s="258">
        <v>17.200458526611328</v>
      </c>
      <c r="BU537" s="258">
        <v>51.168586730957031</v>
      </c>
      <c r="BV537" s="258">
        <v>2.8132753372192383</v>
      </c>
      <c r="BW537" s="258">
        <v>169.98550415039063</v>
      </c>
      <c r="BX537" s="258">
        <v>25.696681976318359</v>
      </c>
      <c r="BY537" s="258">
        <v>39.368274688720703</v>
      </c>
      <c r="BZ537" s="258">
        <v>3.5449759960174561</v>
      </c>
      <c r="CA537" s="258">
        <v>328.17068481445312</v>
      </c>
      <c r="CC537" s="283">
        <f t="shared" si="466"/>
        <v>11.98846435546875</v>
      </c>
      <c r="CD537" s="283">
        <f t="shared" si="467"/>
        <v>114.44266510009766</v>
      </c>
      <c r="CF537" s="283">
        <f t="shared" si="494"/>
        <v>21.575271127100493</v>
      </c>
      <c r="CG537" s="272">
        <f t="shared" si="468"/>
        <v>22.883620706472435</v>
      </c>
      <c r="CH537" s="283">
        <f t="shared" si="495"/>
        <v>13.937376603528696</v>
      </c>
      <c r="CI537" s="272">
        <f t="shared" si="469"/>
        <v>112.12448777588833</v>
      </c>
      <c r="CJ537" s="283">
        <f t="shared" si="496"/>
        <v>0.21134968025054959</v>
      </c>
      <c r="CK537" s="283">
        <f t="shared" si="497"/>
        <v>13.627251434480682</v>
      </c>
      <c r="CL537" s="283">
        <f t="shared" si="498"/>
        <v>2.923779220466777</v>
      </c>
      <c r="CM537" s="283">
        <f t="shared" si="499"/>
        <v>19.423788016889283</v>
      </c>
      <c r="CN537" s="283">
        <f t="shared" si="500"/>
        <v>2.923779220466777</v>
      </c>
      <c r="CO537" s="283">
        <f t="shared" si="470"/>
        <v>287.61303117315742</v>
      </c>
      <c r="CP537" s="268">
        <f t="shared" si="471"/>
        <v>505</v>
      </c>
      <c r="CQ537" s="283">
        <f t="shared" si="501"/>
        <v>79.261303117315748</v>
      </c>
      <c r="CR537" s="283">
        <f t="shared" si="502"/>
        <v>25.863982732686853</v>
      </c>
      <c r="CS537" s="283">
        <f t="shared" si="503"/>
        <v>1.9910053117637809</v>
      </c>
      <c r="CT537" s="283">
        <f t="shared" si="504"/>
        <v>312.52850894340293</v>
      </c>
      <c r="CU537" s="283">
        <f t="shared" si="472"/>
        <v>-24.915477770245445</v>
      </c>
      <c r="CV537" s="283">
        <f t="shared" si="505"/>
        <v>48.008452222975457</v>
      </c>
      <c r="CW537" s="283">
        <f t="shared" si="506"/>
        <v>13.880348057322079</v>
      </c>
      <c r="CX537" s="283">
        <f t="shared" si="507"/>
        <v>1.259525464682745</v>
      </c>
      <c r="CZ537" s="283">
        <f t="shared" si="473"/>
        <v>14144</v>
      </c>
      <c r="DA537" s="283">
        <f t="shared" si="474"/>
        <v>9.6864178239607711E+21</v>
      </c>
      <c r="DB537" s="283">
        <f t="shared" si="475"/>
        <v>1.1241156196347977E+22</v>
      </c>
      <c r="DC537" s="286">
        <f t="shared" si="508"/>
        <v>6.8484288913749798E+17</v>
      </c>
      <c r="DD537" s="286">
        <f t="shared" si="476"/>
        <v>7.9476500256985126E+17</v>
      </c>
      <c r="DE537" s="282">
        <f t="shared" si="509"/>
        <v>4.2437309661267271E-5</v>
      </c>
      <c r="DF537" s="282">
        <f t="shared" si="477"/>
        <v>4.4190528328728587E-5</v>
      </c>
      <c r="DG537" s="283">
        <f t="shared" si="510"/>
        <v>46.159423124768011</v>
      </c>
      <c r="DH537" s="283">
        <f t="shared" si="511"/>
        <v>6.1267675370120351E-5</v>
      </c>
      <c r="DL537" s="258">
        <v>23.15269660949707</v>
      </c>
      <c r="DM537" s="258">
        <v>14.750388145446777</v>
      </c>
      <c r="DN537" s="258">
        <v>9984</v>
      </c>
      <c r="DO537" s="258">
        <v>1.8261978827902952E+22</v>
      </c>
      <c r="DP537" s="258">
        <v>8.6977725482306802E+21</v>
      </c>
    </row>
    <row r="538" spans="3:120" x14ac:dyDescent="0.25">
      <c r="C538" s="50">
        <f t="shared" si="478"/>
        <v>506</v>
      </c>
      <c r="D538" s="51">
        <v>4.2819932050539702</v>
      </c>
      <c r="E538" s="260">
        <f t="shared" si="479"/>
        <v>12.632919475843277</v>
      </c>
      <c r="F538" s="265">
        <f t="shared" si="480"/>
        <v>11.799207954962961</v>
      </c>
      <c r="G538" s="265">
        <f t="shared" si="481"/>
        <v>4.2533828538825459E-2</v>
      </c>
      <c r="H538" s="50">
        <v>11.887388229370117</v>
      </c>
      <c r="I538" s="216">
        <v>117.90137481689453</v>
      </c>
      <c r="J538" s="50">
        <v>14528</v>
      </c>
      <c r="K538" s="46">
        <v>6</v>
      </c>
      <c r="L538" s="46">
        <v>9.7884529340507006E+21</v>
      </c>
      <c r="M538" s="46">
        <v>1.1514979231900044E+22</v>
      </c>
      <c r="N538" s="46">
        <v>227</v>
      </c>
      <c r="O538" s="46">
        <v>64</v>
      </c>
      <c r="P538" s="46">
        <v>0.20795947018250627</v>
      </c>
      <c r="Q538" s="46">
        <v>0.43282671061466155</v>
      </c>
      <c r="R538" s="46">
        <v>0.53790762598336406</v>
      </c>
      <c r="S538" s="51"/>
      <c r="T538" s="315">
        <f t="shared" si="482"/>
        <v>64.337195627525091</v>
      </c>
      <c r="U538" s="315">
        <f t="shared" si="512"/>
        <v>0.39128339658494582</v>
      </c>
      <c r="V538" s="350">
        <f t="shared" si="483"/>
        <v>2.3857318073433628E-6</v>
      </c>
      <c r="W538" s="350">
        <f t="shared" si="461"/>
        <v>4.9654312432849392E-6</v>
      </c>
      <c r="X538" s="350">
        <f t="shared" si="484"/>
        <v>5.5088314267510531E-6</v>
      </c>
      <c r="Y538" s="360">
        <f t="shared" si="485"/>
        <v>63.799288001541726</v>
      </c>
      <c r="Z538" s="350">
        <f t="shared" si="486"/>
        <v>2.4322427401049972E-6</v>
      </c>
      <c r="AA538" s="350">
        <f t="shared" si="487"/>
        <v>4.9428148803659014E-6</v>
      </c>
      <c r="AB538" s="350">
        <f t="shared" si="488"/>
        <v>2.4322427401049972E-6</v>
      </c>
      <c r="AC538" s="350">
        <f t="shared" si="489"/>
        <v>4.9428148803659014E-6</v>
      </c>
      <c r="AD538" s="354">
        <f t="shared" si="462"/>
        <v>63.799288001541733</v>
      </c>
      <c r="AE538" s="354" t="str">
        <f t="shared" si="516"/>
        <v/>
      </c>
      <c r="AF538" s="354" t="str">
        <f t="shared" si="516"/>
        <v/>
      </c>
      <c r="AG538" s="354">
        <f t="shared" si="516"/>
        <v>63.799288001541733</v>
      </c>
      <c r="AH538" s="354" t="str">
        <f t="shared" si="516"/>
        <v/>
      </c>
      <c r="AI538" s="348">
        <f t="shared" si="513"/>
        <v>0.3810690990953205</v>
      </c>
      <c r="AJ538" s="355">
        <f t="shared" si="490"/>
        <v>5.5088314267510531E-6</v>
      </c>
      <c r="AK538" s="359">
        <f t="shared" si="491"/>
        <v>499.44025690331614</v>
      </c>
      <c r="AL538" s="355">
        <f t="shared" si="492"/>
        <v>-0.65597430966838599</v>
      </c>
      <c r="AM538" s="335">
        <f t="shared" si="493"/>
        <v>-26.310449389681839</v>
      </c>
      <c r="AN538" s="351">
        <f t="shared" si="463"/>
        <v>-5.0946458462218045</v>
      </c>
      <c r="AQ538" s="266">
        <f t="shared" si="464"/>
        <v>21.50172893060909</v>
      </c>
      <c r="AR538" s="283">
        <f t="shared" si="465"/>
        <v>-2.1219558793359283</v>
      </c>
      <c r="BL538" s="258">
        <v>1.0699741840362549</v>
      </c>
      <c r="BM538" s="260">
        <v>7.8545784950256348</v>
      </c>
      <c r="BN538">
        <v>2.1546435356140137</v>
      </c>
      <c r="BO538" s="258">
        <v>0.39056304097175598</v>
      </c>
      <c r="BP538" s="258">
        <v>78.421516418457031</v>
      </c>
      <c r="BQ538" s="260">
        <v>15.348862648010254</v>
      </c>
      <c r="BR538" s="258">
        <v>6.76593017578125</v>
      </c>
      <c r="BT538" s="258">
        <v>17.201435089111328</v>
      </c>
      <c r="BU538" s="258">
        <v>51.473766326904297</v>
      </c>
      <c r="BV538" s="258">
        <v>2.8265812397003174</v>
      </c>
      <c r="BW538" s="258">
        <v>160.2197265625</v>
      </c>
      <c r="BX538" s="258">
        <v>25.687892913818359</v>
      </c>
      <c r="BY538" s="258">
        <v>39.470005035400391</v>
      </c>
      <c r="BZ538" s="258">
        <v>3.5203173160552979</v>
      </c>
      <c r="CA538" s="258">
        <v>336.20712280273437</v>
      </c>
      <c r="CC538" s="283">
        <f t="shared" si="466"/>
        <v>11.887388229370117</v>
      </c>
      <c r="CD538" s="283">
        <f t="shared" si="467"/>
        <v>117.90137481689453</v>
      </c>
      <c r="CF538" s="283">
        <f t="shared" si="494"/>
        <v>21.50172893060909</v>
      </c>
      <c r="CG538" s="272">
        <f t="shared" si="468"/>
        <v>22.929062178471654</v>
      </c>
      <c r="CH538" s="283">
        <f t="shared" si="495"/>
        <v>14.010483046160827</v>
      </c>
      <c r="CI538" s="272">
        <f t="shared" si="469"/>
        <v>112.27635888191918</v>
      </c>
      <c r="CJ538" s="283">
        <f t="shared" si="496"/>
        <v>0.21163595054114906</v>
      </c>
      <c r="CK538" s="283">
        <f t="shared" si="497"/>
        <v>13.697889218778798</v>
      </c>
      <c r="CL538" s="283">
        <f t="shared" si="498"/>
        <v>2.9430368901567543</v>
      </c>
      <c r="CM538" s="283">
        <f t="shared" si="499"/>
        <v>19.494425801187397</v>
      </c>
      <c r="CN538" s="283">
        <f t="shared" si="500"/>
        <v>2.9430368901567543</v>
      </c>
      <c r="CO538" s="283">
        <f t="shared" si="470"/>
        <v>288.90802839858463</v>
      </c>
      <c r="CP538" s="268">
        <f t="shared" si="471"/>
        <v>506</v>
      </c>
      <c r="CQ538" s="283">
        <f t="shared" si="501"/>
        <v>79.490802839858461</v>
      </c>
      <c r="CR538" s="283">
        <f t="shared" si="502"/>
        <v>25.896079523717962</v>
      </c>
      <c r="CS538" s="283">
        <f t="shared" si="503"/>
        <v>1.9806162826971054</v>
      </c>
      <c r="CT538" s="283">
        <f t="shared" si="504"/>
        <v>313.46035334167209</v>
      </c>
      <c r="CU538" s="283">
        <f t="shared" si="472"/>
        <v>-24.552324943087513</v>
      </c>
      <c r="CV538" s="283">
        <f t="shared" si="505"/>
        <v>48.144767505691249</v>
      </c>
      <c r="CW538" s="283">
        <f t="shared" si="506"/>
        <v>13.952829574125397</v>
      </c>
      <c r="CX538" s="283">
        <f t="shared" si="507"/>
        <v>1.2697173158509094</v>
      </c>
      <c r="CZ538" s="283">
        <f t="shared" si="473"/>
        <v>14528</v>
      </c>
      <c r="DA538" s="283">
        <f t="shared" si="474"/>
        <v>9.7884529340507006E+21</v>
      </c>
      <c r="DB538" s="283">
        <f t="shared" si="475"/>
        <v>1.1514979231900044E+22</v>
      </c>
      <c r="DC538" s="286">
        <f t="shared" si="508"/>
        <v>6.7376465680415066E+17</v>
      </c>
      <c r="DD538" s="286">
        <f t="shared" si="476"/>
        <v>7.9260594933232678E+17</v>
      </c>
      <c r="DE538" s="282">
        <f t="shared" si="509"/>
        <v>4.1844692896045405E-5</v>
      </c>
      <c r="DF538" s="282">
        <f t="shared" si="477"/>
        <v>4.4075032362669809E-5</v>
      </c>
      <c r="DG538" s="283">
        <f t="shared" si="510"/>
        <v>46.48697340979426</v>
      </c>
      <c r="DH538" s="283">
        <f t="shared" si="511"/>
        <v>6.077488627167264E-5</v>
      </c>
      <c r="DL538" s="258">
        <v>23.13121223449707</v>
      </c>
      <c r="DM538" s="258">
        <v>14.750388145446777</v>
      </c>
      <c r="DN538" s="258">
        <v>9984</v>
      </c>
      <c r="DO538" s="258">
        <v>1.8245261210995562E+22</v>
      </c>
      <c r="DP538" s="258">
        <v>8.6888372702284549E+21</v>
      </c>
    </row>
    <row r="539" spans="3:120" x14ac:dyDescent="0.25">
      <c r="C539" s="50">
        <f t="shared" si="478"/>
        <v>507</v>
      </c>
      <c r="D539" s="51">
        <v>2.1886987627957555</v>
      </c>
      <c r="E539" s="260">
        <f t="shared" si="479"/>
        <v>6.8037198484614301</v>
      </c>
      <c r="F539" s="265">
        <f t="shared" si="480"/>
        <v>11.841994553746362</v>
      </c>
      <c r="G539" s="265">
        <f t="shared" si="481"/>
        <v>4.3037994615599519E-2</v>
      </c>
      <c r="H539" s="50">
        <v>12.265811920166016</v>
      </c>
      <c r="I539" s="216">
        <v>114.44266510009766</v>
      </c>
      <c r="J539" s="50">
        <v>13376</v>
      </c>
      <c r="K539" s="46">
        <v>6</v>
      </c>
      <c r="L539" s="46">
        <v>9.3742595634314168E+21</v>
      </c>
      <c r="M539" s="46">
        <v>1.0875674502579534E+22</v>
      </c>
      <c r="N539" s="46">
        <v>209</v>
      </c>
      <c r="O539" s="46">
        <v>64</v>
      </c>
      <c r="P539" s="46">
        <v>0.2003296099615455</v>
      </c>
      <c r="Q539" s="46">
        <v>0.40957089666117319</v>
      </c>
      <c r="R539" s="46">
        <v>0.49998074408125304</v>
      </c>
      <c r="S539" s="51"/>
      <c r="T539" s="315">
        <f t="shared" si="482"/>
        <v>63.935785294502935</v>
      </c>
      <c r="U539" s="315">
        <f t="shared" si="512"/>
        <v>-0.4014103330221559</v>
      </c>
      <c r="V539" s="350">
        <f t="shared" si="483"/>
        <v>2.4961325005176623E-6</v>
      </c>
      <c r="W539" s="350">
        <f t="shared" si="461"/>
        <v>5.1033056302478717E-6</v>
      </c>
      <c r="X539" s="350">
        <f t="shared" si="484"/>
        <v>5.6810567516845128E-6</v>
      </c>
      <c r="Y539" s="360">
        <f t="shared" si="485"/>
        <v>63.435804550421679</v>
      </c>
      <c r="Z539" s="350">
        <f t="shared" si="486"/>
        <v>2.5405699254530825E-6</v>
      </c>
      <c r="AA539" s="350">
        <f t="shared" si="487"/>
        <v>5.0813295769654139E-6</v>
      </c>
      <c r="AB539" s="350">
        <f t="shared" si="488"/>
        <v>2.5405699254530825E-6</v>
      </c>
      <c r="AC539" s="350">
        <f t="shared" si="489"/>
        <v>5.0813295769654139E-6</v>
      </c>
      <c r="AD539" s="354">
        <f t="shared" si="462"/>
        <v>63.435804550421693</v>
      </c>
      <c r="AE539" s="354" t="str">
        <f t="shared" si="516"/>
        <v/>
      </c>
      <c r="AF539" s="354" t="str">
        <f t="shared" si="516"/>
        <v/>
      </c>
      <c r="AG539" s="354">
        <f t="shared" si="516"/>
        <v>63.435804550421693</v>
      </c>
      <c r="AH539" s="354" t="str">
        <f t="shared" si="516"/>
        <v/>
      </c>
      <c r="AI539" s="348">
        <f t="shared" si="513"/>
        <v>-0.36348345112003955</v>
      </c>
      <c r="AJ539" s="355">
        <f t="shared" si="490"/>
        <v>5.6810567516845128E-6</v>
      </c>
      <c r="AK539" s="359">
        <f t="shared" si="491"/>
        <v>487.09367300428789</v>
      </c>
      <c r="AL539" s="355">
        <f t="shared" si="492"/>
        <v>-1.9906326995712107</v>
      </c>
      <c r="AM539" s="335">
        <f t="shared" si="493"/>
        <v>-26.043056493402847</v>
      </c>
      <c r="AN539" s="351">
        <f t="shared" si="463"/>
        <v>-4.827252949942813</v>
      </c>
      <c r="AQ539" s="266">
        <f t="shared" si="464"/>
        <v>21.77392602154066</v>
      </c>
      <c r="AR539" s="283">
        <f t="shared" si="465"/>
        <v>-5.9181866643193928</v>
      </c>
      <c r="BL539" s="258">
        <v>1.1788763999938965</v>
      </c>
      <c r="BM539" s="260">
        <v>3.3123488426208496</v>
      </c>
      <c r="BN539">
        <v>0.31521481275558472</v>
      </c>
      <c r="BO539" s="258">
        <v>0.35196182131767273</v>
      </c>
      <c r="BP539" s="258">
        <v>76.171218872070312</v>
      </c>
      <c r="BQ539" s="260">
        <v>6.0948362350463867</v>
      </c>
      <c r="BR539" s="258">
        <v>6.3776025772094727</v>
      </c>
      <c r="BT539" s="258">
        <v>17.151628494262695</v>
      </c>
      <c r="BU539" s="258">
        <v>51.372039794921875</v>
      </c>
      <c r="BV539" s="258">
        <v>2.8280460834503174</v>
      </c>
      <c r="BW539" s="258">
        <v>159.81282043457031</v>
      </c>
      <c r="BX539" s="258">
        <v>25.609766006469727</v>
      </c>
      <c r="BY539" s="258">
        <v>39.9786376953125</v>
      </c>
      <c r="BZ539" s="258">
        <v>3.4622111320495605</v>
      </c>
      <c r="CA539" s="258">
        <v>328.6793212890625</v>
      </c>
      <c r="CC539" s="283">
        <f t="shared" si="466"/>
        <v>12.265811920166016</v>
      </c>
      <c r="CD539" s="283">
        <f t="shared" si="467"/>
        <v>114.44266510009766</v>
      </c>
      <c r="CF539" s="283">
        <f t="shared" si="494"/>
        <v>21.77392602154066</v>
      </c>
      <c r="CG539" s="272">
        <f t="shared" si="468"/>
        <v>22.975211135290074</v>
      </c>
      <c r="CH539" s="283">
        <f t="shared" si="495"/>
        <v>14.085120175101036</v>
      </c>
      <c r="CI539" s="272">
        <f t="shared" si="469"/>
        <v>112.42785841119061</v>
      </c>
      <c r="CJ539" s="283">
        <f t="shared" si="496"/>
        <v>0.21192152042605791</v>
      </c>
      <c r="CK539" s="283">
        <f t="shared" si="497"/>
        <v>13.770015605652837</v>
      </c>
      <c r="CL539" s="283">
        <f t="shared" si="498"/>
        <v>2.9626475603951872</v>
      </c>
      <c r="CM539" s="283">
        <f t="shared" si="499"/>
        <v>19.566552188061436</v>
      </c>
      <c r="CN539" s="283">
        <f t="shared" si="500"/>
        <v>2.9626475603951872</v>
      </c>
      <c r="CO539" s="283">
        <f t="shared" si="470"/>
        <v>290.21998280885782</v>
      </c>
      <c r="CP539" s="268">
        <f t="shared" si="471"/>
        <v>507</v>
      </c>
      <c r="CQ539" s="283">
        <f t="shared" si="501"/>
        <v>79.721998280885785</v>
      </c>
      <c r="CR539" s="283">
        <f t="shared" si="502"/>
        <v>25.928728975921107</v>
      </c>
      <c r="CS539" s="283">
        <f t="shared" si="503"/>
        <v>1.9701209861689251</v>
      </c>
      <c r="CT539" s="283">
        <f t="shared" si="504"/>
        <v>314.39701124572014</v>
      </c>
      <c r="CU539" s="283">
        <f t="shared" si="472"/>
        <v>-24.177028436862258</v>
      </c>
      <c r="CV539" s="283">
        <f t="shared" si="505"/>
        <v>48.282297156313774</v>
      </c>
      <c r="CW539" s="283">
        <f t="shared" si="506"/>
        <v>14.026828186591759</v>
      </c>
      <c r="CX539" s="283">
        <f t="shared" si="507"/>
        <v>1.2801177175842808</v>
      </c>
      <c r="CZ539" s="283">
        <f t="shared" si="473"/>
        <v>13376</v>
      </c>
      <c r="DA539" s="283">
        <f t="shared" si="474"/>
        <v>9.3742595634314168E+21</v>
      </c>
      <c r="DB539" s="283">
        <f t="shared" si="475"/>
        <v>1.0875674502579534E+22</v>
      </c>
      <c r="DC539" s="286">
        <f t="shared" si="508"/>
        <v>7.0082682142878413E+17</v>
      </c>
      <c r="DD539" s="286">
        <f t="shared" si="476"/>
        <v>8.1307375168806323E+17</v>
      </c>
      <c r="DE539" s="282">
        <f t="shared" si="509"/>
        <v>4.3292350967945236E-5</v>
      </c>
      <c r="DF539" s="282">
        <f t="shared" si="477"/>
        <v>4.5169932926069717E-5</v>
      </c>
      <c r="DG539" s="283">
        <f t="shared" si="510"/>
        <v>46.215900917960219</v>
      </c>
      <c r="DH539" s="283">
        <f t="shared" si="511"/>
        <v>6.2566368704579506E-5</v>
      </c>
      <c r="DL539" s="258">
        <v>23.13609504699707</v>
      </c>
      <c r="DM539" s="258">
        <v>16.072835922241211</v>
      </c>
      <c r="DN539" s="258">
        <v>9984</v>
      </c>
      <c r="DO539" s="258">
        <v>1.8227967124539642E+22</v>
      </c>
      <c r="DP539" s="258">
        <v>8.7372607123050316E+21</v>
      </c>
    </row>
    <row r="540" spans="3:120" x14ac:dyDescent="0.25">
      <c r="C540" s="50">
        <f t="shared" si="478"/>
        <v>508</v>
      </c>
      <c r="D540" s="51">
        <v>3.005848685612909</v>
      </c>
      <c r="E540" s="260">
        <f t="shared" si="479"/>
        <v>9.5593422884418402</v>
      </c>
      <c r="F540" s="265">
        <f t="shared" si="480"/>
        <v>11.885281142800658</v>
      </c>
      <c r="G540" s="265">
        <f t="shared" si="481"/>
        <v>4.3533756384218393E-2</v>
      </c>
      <c r="H540" s="50">
        <v>12.087586402893066</v>
      </c>
      <c r="I540" s="216">
        <v>115.05302429199219</v>
      </c>
      <c r="J540" s="50">
        <v>13696</v>
      </c>
      <c r="K540" s="46">
        <v>6</v>
      </c>
      <c r="L540" s="46">
        <v>1.8693754519752421E+22</v>
      </c>
      <c r="M540" s="46">
        <v>1.0872792154836881E+22</v>
      </c>
      <c r="N540" s="46">
        <v>214</v>
      </c>
      <c r="O540" s="46">
        <v>64</v>
      </c>
      <c r="P540" s="46">
        <v>0.1994750656167979</v>
      </c>
      <c r="Q540" s="46">
        <v>0.40926570225233472</v>
      </c>
      <c r="R540" s="46">
        <v>0.51270793031868334</v>
      </c>
      <c r="S540" s="51"/>
      <c r="T540" s="315">
        <f t="shared" si="482"/>
        <v>64.015513359561012</v>
      </c>
      <c r="U540" s="315">
        <f t="shared" si="512"/>
        <v>7.9728065058077391E-2</v>
      </c>
      <c r="V540" s="350">
        <f t="shared" si="483"/>
        <v>2.4274126949084635E-6</v>
      </c>
      <c r="W540" s="350">
        <f t="shared" si="461"/>
        <v>4.9803556056796961E-6</v>
      </c>
      <c r="X540" s="350">
        <f t="shared" si="484"/>
        <v>5.5404218567206539E-6</v>
      </c>
      <c r="Y540" s="360">
        <f t="shared" si="485"/>
        <v>63.502805429242329</v>
      </c>
      <c r="Z540" s="350">
        <f t="shared" si="486"/>
        <v>2.4718813344425441E-6</v>
      </c>
      <c r="AA540" s="350">
        <f t="shared" si="487"/>
        <v>4.9584349364353355E-6</v>
      </c>
      <c r="AB540" s="350">
        <f t="shared" si="488"/>
        <v>2.4718813344425441E-6</v>
      </c>
      <c r="AC540" s="350">
        <f t="shared" si="489"/>
        <v>4.9584349364353355E-6</v>
      </c>
      <c r="AD540" s="354">
        <f t="shared" si="462"/>
        <v>63.502805429242336</v>
      </c>
      <c r="AE540" s="354" t="str">
        <f t="shared" si="516"/>
        <v/>
      </c>
      <c r="AF540" s="354" t="str">
        <f t="shared" si="516"/>
        <v/>
      </c>
      <c r="AG540" s="354">
        <f t="shared" si="516"/>
        <v>63.502805429242336</v>
      </c>
      <c r="AH540" s="354" t="str">
        <f t="shared" si="516"/>
        <v/>
      </c>
      <c r="AI540" s="348">
        <f t="shared" si="513"/>
        <v>6.7000878820643095E-2</v>
      </c>
      <c r="AJ540" s="355">
        <f t="shared" si="490"/>
        <v>5.5404218567206539E-6</v>
      </c>
      <c r="AK540" s="359">
        <f t="shared" si="491"/>
        <v>489.36951794060792</v>
      </c>
      <c r="AL540" s="355">
        <f t="shared" si="492"/>
        <v>-1.8630482059392079</v>
      </c>
      <c r="AM540" s="335">
        <f t="shared" si="493"/>
        <v>-26.26078237075463</v>
      </c>
      <c r="AN540" s="351">
        <f t="shared" si="463"/>
        <v>-5.0449788272945986</v>
      </c>
      <c r="AQ540" s="266">
        <f t="shared" si="464"/>
        <v>21.646791829375353</v>
      </c>
      <c r="AR540" s="283">
        <f t="shared" si="465"/>
        <v>-5.6453485406114225</v>
      </c>
      <c r="BL540" s="258">
        <v>1.2512878179550171</v>
      </c>
      <c r="BM540" s="260">
        <v>5.1298866271972656</v>
      </c>
      <c r="BN540">
        <v>0.37184986472129822</v>
      </c>
      <c r="BO540" s="258">
        <v>0.20371091365814209</v>
      </c>
      <c r="BP540" s="258">
        <v>72.985069274902344</v>
      </c>
      <c r="BQ540" s="260">
        <v>10.867110252380371</v>
      </c>
      <c r="BR540" s="258">
        <v>1.0911711454391479</v>
      </c>
      <c r="BT540" s="258">
        <v>17.038345336914063</v>
      </c>
      <c r="BU540" s="258">
        <v>53.610031127929688</v>
      </c>
      <c r="BV540" s="258">
        <v>2.7931334972381592</v>
      </c>
      <c r="BW540" s="258">
        <v>163.06808471679687</v>
      </c>
      <c r="BX540" s="258">
        <v>25.581445693969727</v>
      </c>
      <c r="BY540" s="258">
        <v>40.283817291259766</v>
      </c>
      <c r="BZ540" s="258">
        <v>3.5037155151367187</v>
      </c>
      <c r="CA540" s="258">
        <v>334.68121337890625</v>
      </c>
      <c r="CC540" s="283">
        <f t="shared" si="466"/>
        <v>12.087586402893066</v>
      </c>
      <c r="CD540" s="283">
        <f t="shared" si="467"/>
        <v>115.05302429199219</v>
      </c>
      <c r="CF540" s="283">
        <f t="shared" si="494"/>
        <v>21.646791829375353</v>
      </c>
      <c r="CG540" s="272">
        <f t="shared" si="468"/>
        <v>23.022059984986441</v>
      </c>
      <c r="CH540" s="283">
        <f t="shared" si="495"/>
        <v>14.161295958523247</v>
      </c>
      <c r="CI540" s="272">
        <f t="shared" si="469"/>
        <v>112.57898709423682</v>
      </c>
      <c r="CJ540" s="283">
        <f t="shared" si="496"/>
        <v>0.2122063912823007</v>
      </c>
      <c r="CK540" s="283">
        <f t="shared" si="497"/>
        <v>13.843638128210515</v>
      </c>
      <c r="CL540" s="283">
        <f t="shared" si="498"/>
        <v>2.9826140548255498</v>
      </c>
      <c r="CM540" s="283">
        <f t="shared" si="499"/>
        <v>19.640174710619114</v>
      </c>
      <c r="CN540" s="283">
        <f t="shared" si="500"/>
        <v>2.9826140548255498</v>
      </c>
      <c r="CO540" s="283">
        <f t="shared" si="470"/>
        <v>291.54861455034791</v>
      </c>
      <c r="CP540" s="268">
        <f t="shared" si="471"/>
        <v>508</v>
      </c>
      <c r="CQ540" s="283">
        <f t="shared" si="501"/>
        <v>79.954861455034788</v>
      </c>
      <c r="CR540" s="283">
        <f t="shared" si="502"/>
        <v>25.96192792920111</v>
      </c>
      <c r="CS540" s="283">
        <f t="shared" si="503"/>
        <v>1.9595234031512754</v>
      </c>
      <c r="CT540" s="283">
        <f t="shared" si="504"/>
        <v>315.33832390372015</v>
      </c>
      <c r="CU540" s="283">
        <f t="shared" si="472"/>
        <v>-23.789709353372245</v>
      </c>
      <c r="CV540" s="283">
        <f t="shared" si="505"/>
        <v>48.421029064662775</v>
      </c>
      <c r="CW540" s="283">
        <f t="shared" si="506"/>
        <v>14.102351664767083</v>
      </c>
      <c r="CX540" s="283">
        <f t="shared" si="507"/>
        <v>1.2907287662897762</v>
      </c>
      <c r="CZ540" s="283">
        <f t="shared" si="473"/>
        <v>13696</v>
      </c>
      <c r="DA540" s="283">
        <f t="shared" si="474"/>
        <v>1.8693754519752421E+22</v>
      </c>
      <c r="DB540" s="283">
        <f t="shared" si="475"/>
        <v>1.0872792154836881E+22</v>
      </c>
      <c r="DC540" s="286">
        <f t="shared" si="508"/>
        <v>1.3649061419211756E+18</v>
      </c>
      <c r="DD540" s="286">
        <f t="shared" si="476"/>
        <v>7.938662496230199E+17</v>
      </c>
      <c r="DE540" s="282">
        <f t="shared" si="509"/>
        <v>7.8816478547062829E-5</v>
      </c>
      <c r="DF540" s="282">
        <f t="shared" si="477"/>
        <v>4.4142450616684082E-5</v>
      </c>
      <c r="DG540" s="283">
        <f t="shared" si="510"/>
        <v>29.25171648055904</v>
      </c>
      <c r="DH540" s="283">
        <f t="shared" si="511"/>
        <v>9.0336001887431397E-5</v>
      </c>
      <c r="DL540" s="258">
        <v>23.13707160949707</v>
      </c>
      <c r="DM540" s="258">
        <v>15.157295227050781</v>
      </c>
      <c r="DN540" s="258">
        <v>9984</v>
      </c>
      <c r="DO540" s="258">
        <v>1.8244684741447032E+22</v>
      </c>
      <c r="DP540" s="258">
        <v>8.7052666523615788E+21</v>
      </c>
    </row>
    <row r="541" spans="3:120" x14ac:dyDescent="0.25">
      <c r="C541" s="50">
        <f t="shared" si="478"/>
        <v>509</v>
      </c>
      <c r="D541" s="51">
        <v>4.4019281008146072</v>
      </c>
      <c r="E541" s="260">
        <f t="shared" si="479"/>
        <v>12.872858893949131</v>
      </c>
      <c r="F541" s="265">
        <f t="shared" si="480"/>
        <v>11.929059159090869</v>
      </c>
      <c r="G541" s="265">
        <f t="shared" si="481"/>
        <v>4.4020795751994003E-2</v>
      </c>
      <c r="H541" s="50">
        <v>12.065125465393066</v>
      </c>
      <c r="I541" s="216">
        <v>118.30828094482422</v>
      </c>
      <c r="J541" s="50">
        <v>13056</v>
      </c>
      <c r="K541" s="46">
        <v>6</v>
      </c>
      <c r="L541" s="46">
        <v>8.9231721417061706E+21</v>
      </c>
      <c r="M541" s="46">
        <v>1.050731046106844E+22</v>
      </c>
      <c r="N541" s="46">
        <v>204</v>
      </c>
      <c r="O541" s="46">
        <v>64</v>
      </c>
      <c r="P541" s="46">
        <v>0.18934261124336202</v>
      </c>
      <c r="Q541" s="46">
        <v>0.39443325398278706</v>
      </c>
      <c r="R541" s="46">
        <v>0.48556744917872996</v>
      </c>
      <c r="S541" s="51"/>
      <c r="T541" s="315">
        <f t="shared" si="482"/>
        <v>64.357264700627695</v>
      </c>
      <c r="U541" s="315">
        <f t="shared" si="512"/>
        <v>0.34175134106668281</v>
      </c>
      <c r="V541" s="350">
        <f t="shared" si="483"/>
        <v>2.4170574351940616E-6</v>
      </c>
      <c r="W541" s="350">
        <f t="shared" si="461"/>
        <v>5.0351467267002029E-6</v>
      </c>
      <c r="X541" s="350">
        <f t="shared" si="484"/>
        <v>5.5852367187458277E-6</v>
      </c>
      <c r="Y541" s="360">
        <f t="shared" si="485"/>
        <v>63.871697251448964</v>
      </c>
      <c r="Z541" s="350">
        <f t="shared" si="486"/>
        <v>2.4596417400929995E-6</v>
      </c>
      <c r="AA541" s="350">
        <f t="shared" si="487"/>
        <v>5.0144821980757832E-6</v>
      </c>
      <c r="AB541" s="350">
        <f t="shared" si="488"/>
        <v>2.4596417400929995E-6</v>
      </c>
      <c r="AC541" s="350">
        <f t="shared" si="489"/>
        <v>5.0144821980757832E-6</v>
      </c>
      <c r="AD541" s="354">
        <f t="shared" si="462"/>
        <v>63.87169725144895</v>
      </c>
      <c r="AE541" s="354" t="str">
        <f t="shared" si="516"/>
        <v/>
      </c>
      <c r="AF541" s="354" t="str">
        <f t="shared" si="516"/>
        <v/>
      </c>
      <c r="AG541" s="354">
        <f t="shared" si="516"/>
        <v>63.87169725144895</v>
      </c>
      <c r="AH541" s="354" t="str">
        <f t="shared" si="516"/>
        <v/>
      </c>
      <c r="AI541" s="348">
        <f t="shared" si="513"/>
        <v>0.36889182220661354</v>
      </c>
      <c r="AJ541" s="355">
        <f t="shared" si="490"/>
        <v>5.5852367187458277E-6</v>
      </c>
      <c r="AK541" s="359">
        <f t="shared" si="491"/>
        <v>501.89981008597283</v>
      </c>
      <c r="AL541" s="355">
        <f t="shared" si="492"/>
        <v>-0.71001899140271685</v>
      </c>
      <c r="AM541" s="335">
        <f t="shared" si="493"/>
        <v>-26.190807357887607</v>
      </c>
      <c r="AN541" s="351">
        <f t="shared" si="463"/>
        <v>-4.9750038144275734</v>
      </c>
      <c r="AQ541" s="266">
        <f t="shared" si="464"/>
        <v>21.630636850042485</v>
      </c>
      <c r="AR541" s="283">
        <f t="shared" si="465"/>
        <v>-2.7276129559659807</v>
      </c>
      <c r="BL541" s="258">
        <v>0.72499275207519531</v>
      </c>
      <c r="BM541" s="260">
        <v>2.4661796092987061</v>
      </c>
      <c r="BN541">
        <v>1.6043039560317993</v>
      </c>
      <c r="BO541" s="258">
        <v>0.2743220329284668</v>
      </c>
      <c r="BP541" s="258">
        <v>67.029777526855469</v>
      </c>
      <c r="BQ541" s="260">
        <v>25.820571899414063</v>
      </c>
      <c r="BR541" s="258">
        <v>7.3748006820678711</v>
      </c>
      <c r="BT541" s="258">
        <v>17.002212524414063</v>
      </c>
      <c r="BU541" s="258">
        <v>52.694488525390625</v>
      </c>
      <c r="BV541" s="258">
        <v>2.7897155284881592</v>
      </c>
      <c r="BW541" s="258">
        <v>166.52679443359375</v>
      </c>
      <c r="BX541" s="258">
        <v>25.561912536621094</v>
      </c>
      <c r="BY541" s="258">
        <v>40.080364227294922</v>
      </c>
      <c r="BZ541" s="258">
        <v>3.5061569213867187</v>
      </c>
      <c r="CA541" s="258">
        <v>328.3741455078125</v>
      </c>
      <c r="CC541" s="283">
        <f t="shared" si="466"/>
        <v>12.065125465393066</v>
      </c>
      <c r="CD541" s="283">
        <f t="shared" si="467"/>
        <v>118.30828094482422</v>
      </c>
      <c r="CF541" s="283">
        <f t="shared" si="494"/>
        <v>21.630636850042485</v>
      </c>
      <c r="CG541" s="272">
        <f t="shared" si="468"/>
        <v>23.069600789275675</v>
      </c>
      <c r="CH541" s="283">
        <f t="shared" si="495"/>
        <v>14.239018014291943</v>
      </c>
      <c r="CI541" s="272">
        <f t="shared" si="469"/>
        <v>112.72974558292537</v>
      </c>
      <c r="CJ541" s="283">
        <f t="shared" si="496"/>
        <v>0.21249056433861888</v>
      </c>
      <c r="CK541" s="283">
        <f t="shared" si="497"/>
        <v>13.918763976333089</v>
      </c>
      <c r="CL541" s="283">
        <f t="shared" si="498"/>
        <v>3.0029391240021468</v>
      </c>
      <c r="CM541" s="283">
        <f t="shared" si="499"/>
        <v>19.715300558741689</v>
      </c>
      <c r="CN541" s="283">
        <f t="shared" si="500"/>
        <v>3.0029391240021468</v>
      </c>
      <c r="CO541" s="283">
        <f t="shared" si="470"/>
        <v>292.89363110339912</v>
      </c>
      <c r="CP541" s="268">
        <f t="shared" si="471"/>
        <v>509</v>
      </c>
      <c r="CQ541" s="283">
        <f t="shared" si="501"/>
        <v>80.189363110339912</v>
      </c>
      <c r="CR541" s="283">
        <f t="shared" si="502"/>
        <v>25.995672966905047</v>
      </c>
      <c r="CS541" s="283">
        <f t="shared" si="503"/>
        <v>1.9488275681528981</v>
      </c>
      <c r="CT541" s="283">
        <f t="shared" si="504"/>
        <v>316.28412814687249</v>
      </c>
      <c r="CU541" s="283">
        <f t="shared" si="472"/>
        <v>-23.390497043473374</v>
      </c>
      <c r="CV541" s="283">
        <f t="shared" si="505"/>
        <v>48.56095029565266</v>
      </c>
      <c r="CW541" s="283">
        <f t="shared" si="506"/>
        <v>14.179407428812445</v>
      </c>
      <c r="CX541" s="283">
        <f t="shared" si="507"/>
        <v>1.3015525264348542</v>
      </c>
      <c r="CZ541" s="283">
        <f t="shared" si="473"/>
        <v>13056</v>
      </c>
      <c r="DA541" s="283">
        <f t="shared" si="474"/>
        <v>8.9231721417061706E+21</v>
      </c>
      <c r="DB541" s="283">
        <f t="shared" si="475"/>
        <v>1.050731046106844E+22</v>
      </c>
      <c r="DC541" s="286">
        <f t="shared" si="508"/>
        <v>6.8345374859881818E+17</v>
      </c>
      <c r="DD541" s="286">
        <f t="shared" si="476"/>
        <v>8.0478787232448218E+17</v>
      </c>
      <c r="DE541" s="282">
        <f t="shared" si="509"/>
        <v>4.2362999252557671E-5</v>
      </c>
      <c r="DF541" s="282">
        <f t="shared" si="477"/>
        <v>4.472668973729103E-5</v>
      </c>
      <c r="DG541" s="283">
        <f t="shared" si="510"/>
        <v>46.554676006196246</v>
      </c>
      <c r="DH541" s="283">
        <f t="shared" si="511"/>
        <v>6.1604386861067745E-5</v>
      </c>
      <c r="DL541" s="258">
        <v>23.08336067199707</v>
      </c>
      <c r="DM541" s="258">
        <v>15.767656326293945</v>
      </c>
      <c r="DN541" s="258">
        <v>9984</v>
      </c>
      <c r="DO541" s="258">
        <v>1.8189920134336619E+22</v>
      </c>
      <c r="DP541" s="258">
        <v>8.7098784087498251E+21</v>
      </c>
    </row>
    <row r="542" spans="3:120" x14ac:dyDescent="0.25">
      <c r="C542" s="50">
        <f t="shared" si="478"/>
        <v>510</v>
      </c>
      <c r="D542" s="51">
        <v>5.1708936402114043</v>
      </c>
      <c r="E542" s="260">
        <f t="shared" si="479"/>
        <v>14.271312097756866</v>
      </c>
      <c r="F542" s="265">
        <f t="shared" si="480"/>
        <v>11.973319719566353</v>
      </c>
      <c r="G542" s="265">
        <f t="shared" si="481"/>
        <v>4.44987907762616E-2</v>
      </c>
      <c r="H542" s="50">
        <v>12.00018310546875</v>
      </c>
      <c r="I542" s="216">
        <v>111.69603729248047</v>
      </c>
      <c r="J542" s="50">
        <v>14656</v>
      </c>
      <c r="K542" s="46">
        <v>6</v>
      </c>
      <c r="L542" s="46">
        <v>1.0106087655291096E+22</v>
      </c>
      <c r="M542" s="46">
        <v>1.1607790829213481E+22</v>
      </c>
      <c r="N542" s="46">
        <v>229</v>
      </c>
      <c r="O542" s="46">
        <v>64</v>
      </c>
      <c r="P542" s="46">
        <v>0.21705426356589147</v>
      </c>
      <c r="Q542" s="46">
        <v>0.43832020997375326</v>
      </c>
      <c r="R542" s="46">
        <v>0.54077283704041312</v>
      </c>
      <c r="S542" s="51"/>
      <c r="T542" s="315">
        <f t="shared" si="482"/>
        <v>63.655586686776829</v>
      </c>
      <c r="U542" s="315">
        <f t="shared" si="512"/>
        <v>-0.70167801385086648</v>
      </c>
      <c r="V542" s="350">
        <f t="shared" si="483"/>
        <v>2.4683208647867933E-6</v>
      </c>
      <c r="W542" s="350">
        <f t="shared" si="461"/>
        <v>4.9845365944977401E-6</v>
      </c>
      <c r="X542" s="350">
        <f t="shared" si="484"/>
        <v>5.5622129546996806E-6</v>
      </c>
      <c r="Y542" s="360">
        <f t="shared" si="485"/>
        <v>63.114813849736414</v>
      </c>
      <c r="Z542" s="350">
        <f t="shared" si="486"/>
        <v>2.5152556118573527E-6</v>
      </c>
      <c r="AA542" s="350">
        <f t="shared" si="487"/>
        <v>4.9610182584273006E-6</v>
      </c>
      <c r="AB542" s="350">
        <f t="shared" si="488"/>
        <v>2.5152556118573527E-6</v>
      </c>
      <c r="AC542" s="350">
        <f t="shared" si="489"/>
        <v>4.9610182584273006E-6</v>
      </c>
      <c r="AD542" s="354">
        <f t="shared" si="462"/>
        <v>63.114813849736414</v>
      </c>
      <c r="AE542" s="354" t="str">
        <f t="shared" si="516"/>
        <v/>
      </c>
      <c r="AF542" s="354" t="str">
        <f t="shared" si="516"/>
        <v/>
      </c>
      <c r="AG542" s="354">
        <f t="shared" si="516"/>
        <v>63.114813849736414</v>
      </c>
      <c r="AH542" s="354" t="str">
        <f t="shared" si="516"/>
        <v/>
      </c>
      <c r="AI542" s="348">
        <f t="shared" si="513"/>
        <v>-0.75688340171253543</v>
      </c>
      <c r="AJ542" s="355">
        <f t="shared" si="490"/>
        <v>5.5622129546996806E-6</v>
      </c>
      <c r="AK542" s="359">
        <f t="shared" si="491"/>
        <v>476.19045690295866</v>
      </c>
      <c r="AL542" s="355">
        <f t="shared" si="492"/>
        <v>-3.3809543097041344</v>
      </c>
      <c r="AM542" s="335">
        <f t="shared" si="493"/>
        <v>-26.226686803640369</v>
      </c>
      <c r="AN542" s="351">
        <f t="shared" si="463"/>
        <v>-5.0108832601803401</v>
      </c>
      <c r="AQ542" s="266">
        <f t="shared" si="464"/>
        <v>21.583757456099143</v>
      </c>
      <c r="AR542" s="283">
        <f t="shared" si="465"/>
        <v>-9.6773776764962918</v>
      </c>
      <c r="BL542" s="258">
        <v>1.1854177713394165</v>
      </c>
      <c r="BM542" s="260">
        <v>8.5845546722412109</v>
      </c>
      <c r="BN542">
        <v>0.70657086372375488</v>
      </c>
      <c r="BO542" s="258">
        <v>0.22896656394004822</v>
      </c>
      <c r="BP542" s="258">
        <v>63.832420349121094</v>
      </c>
      <c r="BQ542" s="260">
        <v>10.291851997375488</v>
      </c>
      <c r="BR542" s="258">
        <v>7.3658432960510254</v>
      </c>
      <c r="BT542" s="258">
        <v>16.948501586914063</v>
      </c>
      <c r="BU542" s="258">
        <v>53.915210723876953</v>
      </c>
      <c r="BV542" s="258">
        <v>2.8478217124938965</v>
      </c>
      <c r="BW542" s="258">
        <v>164.59397888183594</v>
      </c>
      <c r="BX542" s="258">
        <v>25.541404724121094</v>
      </c>
      <c r="BY542" s="258">
        <v>39.673458099365234</v>
      </c>
      <c r="BZ542" s="258">
        <v>3.5115282535552979</v>
      </c>
      <c r="CA542" s="258">
        <v>329.08624267578125</v>
      </c>
      <c r="CC542" s="283">
        <f t="shared" si="466"/>
        <v>12.00018310546875</v>
      </c>
      <c r="CD542" s="283">
        <f t="shared" si="467"/>
        <v>111.69603729248047</v>
      </c>
      <c r="CF542" s="283">
        <f t="shared" si="494"/>
        <v>21.583757456099143</v>
      </c>
      <c r="CG542" s="272">
        <f t="shared" si="468"/>
        <v>23.117825259207862</v>
      </c>
      <c r="CH542" s="283">
        <f t="shared" si="495"/>
        <v>14.318293582727723</v>
      </c>
      <c r="CI542" s="272">
        <f t="shared" si="469"/>
        <v>112.88013445005529</v>
      </c>
      <c r="CJ542" s="283">
        <f t="shared" si="496"/>
        <v>0.21277404067471309</v>
      </c>
      <c r="CK542" s="283">
        <f t="shared" si="497"/>
        <v>13.995399970186472</v>
      </c>
      <c r="CL542" s="283">
        <f t="shared" si="498"/>
        <v>3.0236254390526565</v>
      </c>
      <c r="CM542" s="283">
        <f t="shared" si="499"/>
        <v>19.791936552595072</v>
      </c>
      <c r="CN542" s="283">
        <f t="shared" si="500"/>
        <v>3.0236254390526565</v>
      </c>
      <c r="CO542" s="283">
        <f t="shared" si="470"/>
        <v>294.25472728712816</v>
      </c>
      <c r="CP542" s="268">
        <f t="shared" si="471"/>
        <v>510</v>
      </c>
      <c r="CQ542" s="283">
        <f t="shared" si="501"/>
        <v>80.425472728712819</v>
      </c>
      <c r="CR542" s="283">
        <f t="shared" si="502"/>
        <v>26.029960409223968</v>
      </c>
      <c r="CS542" s="283">
        <f t="shared" si="503"/>
        <v>1.9380375663725877</v>
      </c>
      <c r="CT542" s="283">
        <f t="shared" si="504"/>
        <v>317.23425646750491</v>
      </c>
      <c r="CU542" s="283">
        <f t="shared" si="472"/>
        <v>-22.979529180376744</v>
      </c>
      <c r="CV542" s="283">
        <f t="shared" si="505"/>
        <v>48.702047081962327</v>
      </c>
      <c r="CW542" s="283">
        <f t="shared" si="506"/>
        <v>14.258002522024581</v>
      </c>
      <c r="CX542" s="283">
        <f t="shared" si="507"/>
        <v>1.3125910266044651</v>
      </c>
      <c r="CZ542" s="283">
        <f t="shared" si="473"/>
        <v>14656</v>
      </c>
      <c r="DA542" s="283">
        <f t="shared" si="474"/>
        <v>1.0106087655291096E+22</v>
      </c>
      <c r="DB542" s="283">
        <f t="shared" si="475"/>
        <v>1.1607790829213481E+22</v>
      </c>
      <c r="DC542" s="286">
        <f t="shared" si="508"/>
        <v>6.8955292407826803E+17</v>
      </c>
      <c r="DD542" s="286">
        <f t="shared" si="476"/>
        <v>7.9201629566140019E+17</v>
      </c>
      <c r="DE542" s="282">
        <f t="shared" si="509"/>
        <v>4.268926733706714E-5</v>
      </c>
      <c r="DF542" s="282">
        <f t="shared" si="477"/>
        <v>4.404348954604068E-5</v>
      </c>
      <c r="DG542" s="283">
        <f t="shared" si="510"/>
        <v>45.894528382587822</v>
      </c>
      <c r="DH542" s="283">
        <f t="shared" si="511"/>
        <v>6.1336795784975456E-5</v>
      </c>
      <c r="DL542" s="258">
        <v>23.07066535949707</v>
      </c>
      <c r="DM542" s="258">
        <v>14.445207595825195</v>
      </c>
      <c r="DN542" s="258">
        <v>9984</v>
      </c>
      <c r="DO542" s="258">
        <v>1.8203178933952824E+22</v>
      </c>
      <c r="DP542" s="258">
        <v>8.6554020364136764E+21</v>
      </c>
    </row>
    <row r="543" spans="3:120" x14ac:dyDescent="0.25">
      <c r="C543" s="50">
        <f t="shared" si="478"/>
        <v>511</v>
      </c>
      <c r="D543" s="51">
        <v>2.5828468319871787</v>
      </c>
      <c r="E543" s="260">
        <f t="shared" si="479"/>
        <v>8.2419730480105251</v>
      </c>
      <c r="F543" s="265">
        <f t="shared" si="480"/>
        <v>12.018053617301829</v>
      </c>
      <c r="G543" s="265">
        <f t="shared" si="481"/>
        <v>4.4967415646562793E-2</v>
      </c>
      <c r="H543" s="50">
        <v>11.957213401794434</v>
      </c>
      <c r="I543" s="216">
        <v>108.33905792236328</v>
      </c>
      <c r="J543" s="50">
        <v>13632</v>
      </c>
      <c r="K543" s="46">
        <v>6</v>
      </c>
      <c r="L543" s="46">
        <v>9.4359418051241978E+21</v>
      </c>
      <c r="M543" s="46">
        <v>1.069869835118062E+22</v>
      </c>
      <c r="N543" s="46">
        <v>213</v>
      </c>
      <c r="O543" s="46">
        <v>64</v>
      </c>
      <c r="P543" s="46">
        <v>0.20368674845876825</v>
      </c>
      <c r="Q543" s="46">
        <v>0.40456570835622291</v>
      </c>
      <c r="R543" s="46">
        <v>0.51029738176440509</v>
      </c>
      <c r="S543" s="51"/>
      <c r="T543" s="315">
        <f t="shared" si="482"/>
        <v>63.276110812571403</v>
      </c>
      <c r="U543" s="315">
        <f t="shared" si="512"/>
        <v>-0.37947587420542561</v>
      </c>
      <c r="V543" s="350">
        <f t="shared" si="483"/>
        <v>2.4903015998969123E-6</v>
      </c>
      <c r="W543" s="350">
        <f t="shared" si="461"/>
        <v>4.9462747989561687E-6</v>
      </c>
      <c r="X543" s="350">
        <f t="shared" si="484"/>
        <v>5.5378006866659626E-6</v>
      </c>
      <c r="Y543" s="360">
        <f t="shared" si="485"/>
        <v>62.765813430807</v>
      </c>
      <c r="Z543" s="350">
        <f t="shared" si="486"/>
        <v>2.5342555994150915E-6</v>
      </c>
      <c r="AA543" s="350">
        <f t="shared" si="487"/>
        <v>4.9238993696125896E-6</v>
      </c>
      <c r="AB543" s="350">
        <f t="shared" si="488"/>
        <v>2.5342555994150915E-6</v>
      </c>
      <c r="AC543" s="350">
        <f t="shared" si="489"/>
        <v>4.9238993696125896E-6</v>
      </c>
      <c r="AD543" s="354">
        <f t="shared" si="462"/>
        <v>62.765813430807007</v>
      </c>
      <c r="AE543" s="354" t="str">
        <f t="shared" si="516"/>
        <v/>
      </c>
      <c r="AF543" s="354" t="str">
        <f t="shared" si="516"/>
        <v/>
      </c>
      <c r="AG543" s="354">
        <f t="shared" si="516"/>
        <v>62.765813430807007</v>
      </c>
      <c r="AH543" s="354" t="str">
        <f t="shared" si="516"/>
        <v/>
      </c>
      <c r="AI543" s="348">
        <f t="shared" si="513"/>
        <v>-0.34900041892940692</v>
      </c>
      <c r="AJ543" s="355">
        <f t="shared" si="490"/>
        <v>5.5378006866659626E-6</v>
      </c>
      <c r="AK543" s="359">
        <f t="shared" si="491"/>
        <v>464.3358237970217</v>
      </c>
      <c r="AL543" s="355">
        <f t="shared" si="492"/>
        <v>-4.66641762029783</v>
      </c>
      <c r="AM543" s="335">
        <f t="shared" si="493"/>
        <v>-26.264892631972682</v>
      </c>
      <c r="AN543" s="351">
        <f t="shared" si="463"/>
        <v>-5.0490890885126474</v>
      </c>
      <c r="AQ543" s="266">
        <f t="shared" si="464"/>
        <v>21.552599604368048</v>
      </c>
      <c r="AR543" s="283">
        <f t="shared" si="465"/>
        <v>-13.371878114800069</v>
      </c>
      <c r="BL543" s="258">
        <v>0.98915612697601318</v>
      </c>
      <c r="BM543" s="260">
        <v>7.6766490936279297</v>
      </c>
      <c r="BN543">
        <v>1.8354706764221191</v>
      </c>
      <c r="BO543" s="258">
        <v>0.22351180016994476</v>
      </c>
      <c r="BP543" s="258">
        <v>60.709934234619141</v>
      </c>
      <c r="BQ543" s="260">
        <v>11.70573902130127</v>
      </c>
      <c r="BR543" s="258">
        <v>6.9526028633117676</v>
      </c>
      <c r="BT543" s="258">
        <v>16.93189811706543</v>
      </c>
      <c r="BU543" s="258">
        <v>52.796215057373047</v>
      </c>
      <c r="BV543" s="258">
        <v>2.7889828681945801</v>
      </c>
      <c r="BW543" s="258">
        <v>156.9644775390625</v>
      </c>
      <c r="BX543" s="258">
        <v>25.541404724121094</v>
      </c>
      <c r="BY543" s="258">
        <v>40.283817291259766</v>
      </c>
      <c r="BZ543" s="258">
        <v>3.4856488704681396</v>
      </c>
      <c r="CA543" s="258">
        <v>324.10162353515625</v>
      </c>
      <c r="CC543" s="283">
        <f t="shared" si="466"/>
        <v>11.957213401794434</v>
      </c>
      <c r="CD543" s="283">
        <f t="shared" si="467"/>
        <v>108.33905792236328</v>
      </c>
      <c r="CF543" s="283">
        <f t="shared" si="494"/>
        <v>21.552599604368048</v>
      </c>
      <c r="CG543" s="272">
        <f t="shared" si="468"/>
        <v>23.166724750822233</v>
      </c>
      <c r="CH543" s="283">
        <f t="shared" si="495"/>
        <v>14.39912949814491</v>
      </c>
      <c r="CI543" s="272">
        <f t="shared" si="469"/>
        <v>113.0301541889601</v>
      </c>
      <c r="CJ543" s="283">
        <f t="shared" si="496"/>
        <v>0.21305682122049516</v>
      </c>
      <c r="CK543" s="283">
        <f t="shared" si="497"/>
        <v>14.073552532542438</v>
      </c>
      <c r="CL543" s="283">
        <f t="shared" si="498"/>
        <v>3.0446755850361495</v>
      </c>
      <c r="CM543" s="283">
        <f t="shared" si="499"/>
        <v>19.870089114951035</v>
      </c>
      <c r="CN543" s="283">
        <f t="shared" si="500"/>
        <v>3.0446755850361495</v>
      </c>
      <c r="CO543" s="283">
        <f t="shared" si="470"/>
        <v>295.63158527258076</v>
      </c>
      <c r="CP543" s="268">
        <f t="shared" si="471"/>
        <v>511</v>
      </c>
      <c r="CQ543" s="283">
        <f t="shared" si="501"/>
        <v>80.663158527258076</v>
      </c>
      <c r="CR543" s="283">
        <f t="shared" si="502"/>
        <v>26.064786306501837</v>
      </c>
      <c r="CS543" s="283">
        <f t="shared" si="503"/>
        <v>1.9271575308252438</v>
      </c>
      <c r="CT543" s="283">
        <f t="shared" si="504"/>
        <v>318.18853710136119</v>
      </c>
      <c r="CU543" s="283">
        <f t="shared" si="472"/>
        <v>-22.556951828780427</v>
      </c>
      <c r="CV543" s="283">
        <f t="shared" si="505"/>
        <v>48.844304817121959</v>
      </c>
      <c r="CW543" s="283">
        <f t="shared" si="506"/>
        <v>14.338143582644499</v>
      </c>
      <c r="CX543" s="283">
        <f t="shared" si="507"/>
        <v>1.3238462553549368</v>
      </c>
      <c r="CZ543" s="283">
        <f t="shared" si="473"/>
        <v>13632</v>
      </c>
      <c r="DA543" s="283">
        <f t="shared" si="474"/>
        <v>9.4359418051241978E+21</v>
      </c>
      <c r="DB543" s="283">
        <f t="shared" si="475"/>
        <v>1.069869835118062E+22</v>
      </c>
      <c r="DC543" s="286">
        <f t="shared" si="508"/>
        <v>6.9219056669044877E+17</v>
      </c>
      <c r="DD543" s="286">
        <f t="shared" si="476"/>
        <v>7.8482235557369574E+17</v>
      </c>
      <c r="DE543" s="282">
        <f t="shared" si="509"/>
        <v>4.2830364868298425E-5</v>
      </c>
      <c r="DF543" s="282">
        <f t="shared" si="477"/>
        <v>4.3658658340511413E-5</v>
      </c>
      <c r="DG543" s="283">
        <f t="shared" si="510"/>
        <v>45.548697020652547</v>
      </c>
      <c r="DH543" s="283">
        <f t="shared" si="511"/>
        <v>6.1159779290356165E-5</v>
      </c>
      <c r="DL543" s="258">
        <v>23.011093139648437</v>
      </c>
      <c r="DM543" s="258">
        <v>15.157295227050781</v>
      </c>
      <c r="DN543" s="258">
        <v>9984</v>
      </c>
      <c r="DO543" s="258">
        <v>1.8146684918196819E+22</v>
      </c>
      <c r="DP543" s="258">
        <v>8.6571314450592684E+21</v>
      </c>
    </row>
    <row r="544" spans="3:120" x14ac:dyDescent="0.25">
      <c r="C544" s="50">
        <f t="shared" si="478"/>
        <v>512</v>
      </c>
      <c r="D544" s="51">
        <v>1.8568712411566153</v>
      </c>
      <c r="E544" s="260">
        <f t="shared" si="479"/>
        <v>5.3756358002247406</v>
      </c>
      <c r="F544" s="265">
        <f t="shared" si="480"/>
        <v>12.063251317619621</v>
      </c>
      <c r="G544" s="265">
        <f t="shared" si="481"/>
        <v>4.5426340666793165E-2</v>
      </c>
      <c r="H544" s="50">
        <v>11.915709495544434</v>
      </c>
      <c r="I544" s="216">
        <v>113.73057556152344</v>
      </c>
      <c r="J544" s="50">
        <v>14592</v>
      </c>
      <c r="K544" s="46">
        <v>6</v>
      </c>
      <c r="L544" s="46">
        <v>9.9492879380907557E+21</v>
      </c>
      <c r="M544" s="46">
        <v>1.1512096884157391E+22</v>
      </c>
      <c r="N544" s="46">
        <v>228</v>
      </c>
      <c r="O544" s="46">
        <v>64</v>
      </c>
      <c r="P544" s="46">
        <v>0.21296465848745652</v>
      </c>
      <c r="Q544" s="46">
        <v>0.43404748825001527</v>
      </c>
      <c r="R544" s="46">
        <v>0.53937395368519037</v>
      </c>
      <c r="S544" s="51"/>
      <c r="T544" s="315">
        <f t="shared" si="482"/>
        <v>63.865200950874474</v>
      </c>
      <c r="U544" s="315">
        <f t="shared" si="512"/>
        <v>0.58909013830307089</v>
      </c>
      <c r="V544" s="350">
        <f t="shared" si="483"/>
        <v>2.4324362491714241E-6</v>
      </c>
      <c r="W544" s="350">
        <f t="shared" ref="W544:W607" si="517">IF(Q544&lt;&gt;"",Q544/$J544/$K544,"")</f>
        <v>4.9575964940836902E-6</v>
      </c>
      <c r="X544" s="350">
        <f t="shared" si="484"/>
        <v>5.5221833638909568E-6</v>
      </c>
      <c r="Y544" s="360">
        <f t="shared" si="485"/>
        <v>63.325826997189282</v>
      </c>
      <c r="Z544" s="350">
        <f t="shared" si="486"/>
        <v>2.4789978553246112E-6</v>
      </c>
      <c r="AA544" s="350">
        <f t="shared" si="487"/>
        <v>4.9344785679674427E-6</v>
      </c>
      <c r="AB544" s="350">
        <f t="shared" si="488"/>
        <v>2.4789978553246112E-6</v>
      </c>
      <c r="AC544" s="350">
        <f t="shared" si="489"/>
        <v>4.9344785679674427E-6</v>
      </c>
      <c r="AD544" s="354">
        <f t="shared" ref="AD544:AD607" si="518">IF(AB544&lt;&gt;"",180*ATAN2(AB544,AC544)/PI(),"")</f>
        <v>63.325826997189267</v>
      </c>
      <c r="AE544" s="354" t="str">
        <f t="shared" si="516"/>
        <v/>
      </c>
      <c r="AF544" s="354" t="str">
        <f t="shared" si="516"/>
        <v/>
      </c>
      <c r="AG544" s="354">
        <f t="shared" si="516"/>
        <v>63.325826997189267</v>
      </c>
      <c r="AH544" s="354" t="str">
        <f t="shared" si="516"/>
        <v/>
      </c>
      <c r="AI544" s="348">
        <f t="shared" si="513"/>
        <v>0.56001356638225985</v>
      </c>
      <c r="AJ544" s="355">
        <f t="shared" si="490"/>
        <v>5.5221833638909568E-6</v>
      </c>
      <c r="AK544" s="359">
        <f t="shared" si="491"/>
        <v>483.35802263613527</v>
      </c>
      <c r="AL544" s="355">
        <f t="shared" si="492"/>
        <v>-2.8641977363864726</v>
      </c>
      <c r="AM544" s="335">
        <f t="shared" si="493"/>
        <v>-26.289422582758085</v>
      </c>
      <c r="AN544" s="351">
        <f t="shared" ref="AN544:AN607" si="519">20*LOG10(AJ544/(($AB$30^2+$AC$30^2)^0.5))</f>
        <v>-5.0736190392980509</v>
      </c>
      <c r="AQ544" s="266">
        <f t="shared" ref="AQ544:AQ607" si="520">IF(H544&lt;&gt;"",20*LOG10(H544),"")</f>
        <v>21.522398131847112</v>
      </c>
      <c r="AR544" s="283">
        <f t="shared" ref="AR544:AR607" si="521">IF(I544&lt;&gt;"",I544-(AR$27*C544+AR$28),"")</f>
        <v>-8.3178815438264735</v>
      </c>
      <c r="BL544" s="258">
        <v>0.8426288366317749</v>
      </c>
      <c r="BM544" s="260">
        <v>10.386406898498535</v>
      </c>
      <c r="BN544">
        <v>0.30665385723114014</v>
      </c>
      <c r="BO544" s="258">
        <v>1.2922585010528564</v>
      </c>
      <c r="BP544" s="258">
        <v>54.075550079345703</v>
      </c>
      <c r="BQ544" s="260">
        <v>17.605070114135742</v>
      </c>
      <c r="BR544" s="258">
        <v>6.4496469497680664</v>
      </c>
      <c r="BT544" s="258">
        <v>16.90553092956543</v>
      </c>
      <c r="BU544" s="258">
        <v>53.304851531982422</v>
      </c>
      <c r="BV544" s="258">
        <v>2.8447699546813965</v>
      </c>
      <c r="BW544" s="258">
        <v>160.83009338378906</v>
      </c>
      <c r="BX544" s="258">
        <v>25.487693786621094</v>
      </c>
      <c r="BY544" s="258">
        <v>39.9786376953125</v>
      </c>
      <c r="BZ544" s="258">
        <v>3.531059741973877</v>
      </c>
      <c r="CA544" s="258">
        <v>326.034423828125</v>
      </c>
      <c r="CC544" s="283">
        <f t="shared" ref="CC544:CC607" si="522">IF(H544&lt;&gt;"",H544,"")</f>
        <v>11.915709495544434</v>
      </c>
      <c r="CD544" s="283">
        <f t="shared" ref="CD544:CD607" si="523">IF(I544&lt;&gt;"",I544,"")</f>
        <v>113.73057556152344</v>
      </c>
      <c r="CF544" s="283">
        <f t="shared" si="494"/>
        <v>21.522398131847112</v>
      </c>
      <c r="CG544" s="272">
        <f t="shared" ref="CG544:CG607" si="524">IF(C544&lt;&gt;"",$CK$27*C544^6+$CL$27*C544^5+$CM$27*C544^4+$CN$27*C544^3+$CO$27*C544^2+$CP$27*C544+$CQ$27,"")</f>
        <v>23.216290260785058</v>
      </c>
      <c r="CH544" s="283">
        <f t="shared" si="495"/>
        <v>14.481532159142272</v>
      </c>
      <c r="CI544" s="272">
        <f t="shared" ref="CI544:CI607" si="525">IF(C544&lt;&gt;"",$CK$28*C544^6+$CL$28*C544^5+$CM$28*C544^4+$CN$28*C544^3+$CO$28*C544^2+$CP$28*C544+$CQ$28,"")</f>
        <v>113.17980521311068</v>
      </c>
      <c r="CJ544" s="283">
        <f t="shared" si="496"/>
        <v>0.21333890675533937</v>
      </c>
      <c r="CK544" s="283">
        <f t="shared" si="497"/>
        <v>14.15322765989189</v>
      </c>
      <c r="CL544" s="283">
        <f t="shared" si="498"/>
        <v>3.066092053990388</v>
      </c>
      <c r="CM544" s="283">
        <f t="shared" si="499"/>
        <v>19.949764242300489</v>
      </c>
      <c r="CN544" s="283">
        <f t="shared" si="500"/>
        <v>3.066092053990388</v>
      </c>
      <c r="CO544" s="283">
        <f t="shared" ref="CO544:CO607" si="526">IF(C544&lt;&gt;"",10*CQ544-C544,"")</f>
        <v>297.02387460454361</v>
      </c>
      <c r="CP544" s="268">
        <f t="shared" ref="CP544:CP607" si="527">C544</f>
        <v>512</v>
      </c>
      <c r="CQ544" s="283">
        <f t="shared" si="501"/>
        <v>80.902387460454364</v>
      </c>
      <c r="CR544" s="283">
        <f t="shared" si="502"/>
        <v>26.100146432460672</v>
      </c>
      <c r="CS544" s="283">
        <f t="shared" si="503"/>
        <v>1.9161916394433121</v>
      </c>
      <c r="CT544" s="283">
        <f t="shared" si="504"/>
        <v>319.14679411409008</v>
      </c>
      <c r="CU544" s="283">
        <f t="shared" ref="CU544:CU607" si="528">IF(CV544&lt;&gt;"",10*CV544-C544,"")</f>
        <v>-22.122919509546477</v>
      </c>
      <c r="CV544" s="283">
        <f t="shared" si="505"/>
        <v>48.987708049045352</v>
      </c>
      <c r="CW544" s="283">
        <f t="shared" si="506"/>
        <v>14.419836814435682</v>
      </c>
      <c r="CX544" s="283">
        <f t="shared" si="507"/>
        <v>1.3353201568602271</v>
      </c>
      <c r="CZ544" s="283">
        <f t="shared" ref="CZ544:CZ607" si="529">IF(J544&lt;&gt;"",J544,"")</f>
        <v>14592</v>
      </c>
      <c r="DA544" s="283">
        <f t="shared" ref="DA544:DA607" si="530">IF(L544&lt;&gt;"",L544,"")</f>
        <v>9.9492879380907557E+21</v>
      </c>
      <c r="DB544" s="283">
        <f t="shared" ref="DB544:DB607" si="531">IF(M544&lt;&gt;"",M544,"")</f>
        <v>1.1512096884157391E+22</v>
      </c>
      <c r="DC544" s="286">
        <f t="shared" si="508"/>
        <v>6.8183168435380723E+17</v>
      </c>
      <c r="DD544" s="286">
        <f t="shared" ref="DD544:DD607" si="532">IF(DB544&lt;&gt;"",DB544/$CZ544,"")</f>
        <v>7.8893207813578611E+17</v>
      </c>
      <c r="DE544" s="282">
        <f t="shared" si="509"/>
        <v>4.2276228869256818E-5</v>
      </c>
      <c r="DF544" s="282">
        <f t="shared" ref="DF544:DF607" si="533">IF(DD544&lt;&gt;"",(DD544+DJ$31)/$DC$31,"")</f>
        <v>4.3878503024881686E-5</v>
      </c>
      <c r="DG544" s="283">
        <f t="shared" si="510"/>
        <v>46.065443102501639</v>
      </c>
      <c r="DH544" s="283">
        <f t="shared" si="511"/>
        <v>6.0931129606387034E-5</v>
      </c>
      <c r="DL544" s="258">
        <v>22.972030639648438</v>
      </c>
      <c r="DM544" s="258">
        <v>14.343480110168457</v>
      </c>
      <c r="DN544" s="258">
        <v>9984</v>
      </c>
      <c r="DO544" s="258">
        <v>1.8125932014449715E+22</v>
      </c>
      <c r="DP544" s="258">
        <v>8.6176432809849179E+21</v>
      </c>
    </row>
    <row r="545" spans="3:120" x14ac:dyDescent="0.25">
      <c r="C545" s="50">
        <f t="shared" ref="C545:C608" si="534">IF(C544&lt;&gt;"",IF(C544+aptStep*10&gt;600,"",C544+aptStep*10),"")</f>
        <v>513</v>
      </c>
      <c r="D545" s="51">
        <v>1.996336244371741</v>
      </c>
      <c r="E545" s="260">
        <f t="shared" ref="E545:E608" si="535">IF(D545&lt;&gt;"",20*LOG10(D545),"")</f>
        <v>6.0046738329813119</v>
      </c>
      <c r="F545" s="265">
        <f t="shared" ref="F545:F608" si="536">IF(C545&lt;&gt;"",$B$23*C545^6+$C$23*C545^5+$D$23*C545^4+$E$23*C545^3+$F$23*C545^2+$G$23*C545^1+$H$23,"")</f>
        <v>12.108902954195923</v>
      </c>
      <c r="G545" s="265">
        <f t="shared" ref="G545:G608" si="537">IF(C545&lt;&gt;"",$C$24*C545^5+$D$24*C545^4+$E$24*C545^3+$F$24*C545^2+$G$24*C545^1+$H$24,"")</f>
        <v>4.5875232237398623E-2</v>
      </c>
      <c r="H545" s="50">
        <v>11.965514183044434</v>
      </c>
      <c r="I545" s="216">
        <v>117.90137481689453</v>
      </c>
      <c r="J545" s="50">
        <v>13312</v>
      </c>
      <c r="K545" s="46">
        <v>6</v>
      </c>
      <c r="L545" s="46">
        <v>9.0280895995387524E+21</v>
      </c>
      <c r="M545" s="46">
        <v>1.062029849258045E+22</v>
      </c>
      <c r="N545" s="46">
        <v>208</v>
      </c>
      <c r="O545" s="46">
        <v>64</v>
      </c>
      <c r="P545" s="46">
        <v>0.19166208875053409</v>
      </c>
      <c r="Q545" s="46">
        <v>0.39882805347006045</v>
      </c>
      <c r="R545" s="46">
        <v>0.49723297379395615</v>
      </c>
      <c r="S545" s="51"/>
      <c r="T545" s="315">
        <f t="shared" ref="T545:T608" si="538">IF(P545&lt;&gt;"",180*ATAN2(P545,Q545)/PI(),"")</f>
        <v>64.332773157203917</v>
      </c>
      <c r="U545" s="315">
        <f t="shared" si="512"/>
        <v>0.46757220632944296</v>
      </c>
      <c r="V545" s="350">
        <f t="shared" ref="V545:V608" si="539">IF(P545&lt;&gt;"",P545/$J545/$K545,"")</f>
        <v>2.3996154941723517E-6</v>
      </c>
      <c r="W545" s="350">
        <f t="shared" si="517"/>
        <v>4.9933400123955889E-6</v>
      </c>
      <c r="X545" s="350">
        <f t="shared" ref="X545:X608" si="540">(V545^2+W545^2)^0.5</f>
        <v>5.5399999096807577E-6</v>
      </c>
      <c r="Y545" s="360">
        <f t="shared" ref="Y545:Y608" si="541">IF(V545&lt;&gt;"",T545-$T$30*R545,"")</f>
        <v>63.835540183409961</v>
      </c>
      <c r="Z545" s="350">
        <f t="shared" ref="Z545:Z608" si="542">X545*COS(PI()*Y545/180)</f>
        <v>2.4428585537070356E-6</v>
      </c>
      <c r="AA545" s="350">
        <f t="shared" ref="AA545:AA608" si="543">X545*SIN(PI()*Y545/180)</f>
        <v>4.9723275320359957E-6</v>
      </c>
      <c r="AB545" s="350">
        <f t="shared" ref="AB545:AB608" si="544">IF($K545=1,Z545+AF$18,IF($K545=3,Z545+AF$19,IF($K545=6,Z545+AF$20,IF($K545=12,Z545+AF$21,""))))</f>
        <v>2.4428585537070356E-6</v>
      </c>
      <c r="AC545" s="350">
        <f t="shared" ref="AC545:AC608" si="545">IF($K545=1,AA545+AG$18,IF($K545=3,AA545+AG$19,IF($K545=6,AA545+AG$20,IF($K545=12,AA545+AG$21,""))))</f>
        <v>4.9723275320359957E-6</v>
      </c>
      <c r="AD545" s="354">
        <f t="shared" si="518"/>
        <v>63.835540183409961</v>
      </c>
      <c r="AE545" s="354" t="str">
        <f t="shared" si="516"/>
        <v/>
      </c>
      <c r="AF545" s="354" t="str">
        <f t="shared" si="516"/>
        <v/>
      </c>
      <c r="AG545" s="354">
        <f t="shared" si="516"/>
        <v>63.835540183409961</v>
      </c>
      <c r="AH545" s="354" t="str">
        <f t="shared" si="516"/>
        <v/>
      </c>
      <c r="AI545" s="348">
        <f t="shared" si="513"/>
        <v>0.50971318622069361</v>
      </c>
      <c r="AJ545" s="355">
        <f t="shared" ref="AJ545:AJ608" si="546">IF(V545&lt;&gt;"",(V545^2+W545^2)^0.5,"")</f>
        <v>5.5399999096807577E-6</v>
      </c>
      <c r="AK545" s="359">
        <f t="shared" ref="AK545:AK608" si="547">IF(K545=1,$Q$25*AE545+$R$25,IF(K545=3,$Q$26*AF545+$R$26,IF(K545=6,$Q$27*AG545+$R$27,IF(K545=12,$Q$28*AH545+$R$28,""))))</f>
        <v>500.67164887887861</v>
      </c>
      <c r="AL545" s="355">
        <f t="shared" ref="AL545:AL608" si="548">(AK545-C545)/10</f>
        <v>-1.2328351121121386</v>
      </c>
      <c r="AM545" s="335">
        <f t="shared" ref="AM545:AM608" si="549">20*LOG10(AJ545/AM$30)</f>
        <v>-26.26144389528875</v>
      </c>
      <c r="AN545" s="351">
        <f t="shared" si="519"/>
        <v>-5.0456403518287152</v>
      </c>
      <c r="AQ545" s="266">
        <f t="shared" si="520"/>
        <v>21.558627317761939</v>
      </c>
      <c r="AR545" s="283">
        <f t="shared" si="521"/>
        <v>-4.4846033566419408</v>
      </c>
      <c r="BL545" s="258">
        <v>1.1668803691864014</v>
      </c>
      <c r="BM545" s="260">
        <v>10.114406585693359</v>
      </c>
      <c r="BN545">
        <v>1.437186598777771</v>
      </c>
      <c r="BO545" s="258">
        <v>0.10194805264472961</v>
      </c>
      <c r="BP545" s="258">
        <v>50.805438995361328</v>
      </c>
      <c r="BQ545" s="260">
        <v>5.473264217376709</v>
      </c>
      <c r="BR545" s="258">
        <v>7.2190508842468262</v>
      </c>
      <c r="BT545" s="258">
        <v>16.87135124206543</v>
      </c>
      <c r="BU545" s="258">
        <v>53.813484191894531</v>
      </c>
      <c r="BV545" s="258">
        <v>2.8165712356567383</v>
      </c>
      <c r="BW545" s="258">
        <v>159.40591430664062</v>
      </c>
      <c r="BX545" s="258">
        <v>25.467185974121094</v>
      </c>
      <c r="BY545" s="258">
        <v>39.876911163330078</v>
      </c>
      <c r="BZ545" s="258">
        <v>3.5178759098052979</v>
      </c>
      <c r="CA545" s="258">
        <v>332.64666748046875</v>
      </c>
      <c r="CC545" s="283">
        <f t="shared" si="522"/>
        <v>11.965514183044434</v>
      </c>
      <c r="CD545" s="283">
        <f t="shared" si="523"/>
        <v>117.90137481689453</v>
      </c>
      <c r="CF545" s="283">
        <f t="shared" ref="CF545:CF608" si="550">IF(CC545&lt;&gt;"",20*LOG10(CC545),"")</f>
        <v>21.558627317761939</v>
      </c>
      <c r="CG545" s="272">
        <f t="shared" si="524"/>
        <v>23.266512422006279</v>
      </c>
      <c r="CH545" s="283">
        <f t="shared" ref="CH545:CH608" si="551">IF(CG545&lt;&gt;"",10^(CG545/20),"")</f>
        <v>14.565507497605681</v>
      </c>
      <c r="CI545" s="272">
        <f t="shared" si="525"/>
        <v>113.32908785572224</v>
      </c>
      <c r="CJ545" s="283">
        <f t="shared" ref="CJ545:CJ608" si="552">IF(CI545&lt;&gt;"",CJ$30*CI545,"")</f>
        <v>0.21362029790734152</v>
      </c>
      <c r="CK545" s="283">
        <f t="shared" ref="CK545:CK608" si="553">IF(CH545&lt;&gt;"",CH545*COS(CJ545),"")</f>
        <v>14.234430892310465</v>
      </c>
      <c r="CL545" s="283">
        <f t="shared" ref="CL545:CL608" si="554">IF(CH545&lt;&gt;"",CH545*SIN(CJ545),"")</f>
        <v>3.0878772376577386</v>
      </c>
      <c r="CM545" s="283">
        <f t="shared" ref="CM545:CM608" si="555">IF(CK545&lt;&gt;"",CK545+CM$31,"")</f>
        <v>20.030967474719063</v>
      </c>
      <c r="CN545" s="283">
        <f t="shared" ref="CN545:CN608" si="556">IF(CL545&lt;&gt;"",CL545+CN$31,"")</f>
        <v>3.0878772376577386</v>
      </c>
      <c r="CO545" s="283">
        <f t="shared" si="526"/>
        <v>298.43125223198604</v>
      </c>
      <c r="CP545" s="268">
        <f t="shared" si="527"/>
        <v>513</v>
      </c>
      <c r="CQ545" s="283">
        <f t="shared" ref="CQ545:CQ608" si="557">IF(CM545&lt;&gt;"",(ATAN2(CM545,CN545))/$CJ$30,"")</f>
        <v>81.143125223198609</v>
      </c>
      <c r="CR545" s="283">
        <f t="shared" ref="CR545:CR608" si="558">IF(CM545&lt;&gt;"",10*LOG10(CM545*CM545+CN545*CN545),"")</f>
        <v>26.136036277341674</v>
      </c>
      <c r="CS545" s="283">
        <f t="shared" ref="CS545:CS608" si="559">IF(CH545&lt;&gt;"",CS$31/CH545,"")</f>
        <v>1.9051441121594561</v>
      </c>
      <c r="CT545" s="283">
        <f t="shared" ref="CT545:CT608" si="560">IF(CQ545&lt;&gt;"",$CT$27*CQ545^2+$CU$27*CQ545+$CV$27,"")</f>
        <v>320.10884749180877</v>
      </c>
      <c r="CU545" s="283">
        <f t="shared" si="528"/>
        <v>-21.677595259822624</v>
      </c>
      <c r="CV545" s="283">
        <f t="shared" ref="CV545:CV608" si="561">IF(CQ545&lt;&gt;"",CQ545-CT545/10,"")</f>
        <v>49.132240474017735</v>
      </c>
      <c r="CW545" s="283">
        <f t="shared" ref="CW545:CW608" si="562">IF(CH545&lt;&gt;"",CH545*COS($CJ$30*$CV545),"")</f>
        <v>14.503087955991447</v>
      </c>
      <c r="CX545" s="283">
        <f t="shared" ref="CX545:CX608" si="563">IF(CH545&lt;&gt;"",CH545*SIN($CJ$30*$CV545),"")</f>
        <v>1.3470146263434384</v>
      </c>
      <c r="CZ545" s="283">
        <f t="shared" si="529"/>
        <v>13312</v>
      </c>
      <c r="DA545" s="283">
        <f t="shared" si="530"/>
        <v>9.0280895995387524E+21</v>
      </c>
      <c r="DB545" s="283">
        <f t="shared" si="531"/>
        <v>1.062029849258045E+22</v>
      </c>
      <c r="DC545" s="286">
        <f t="shared" ref="DC545:DC608" si="564">IF(DA545&lt;&gt;"",DA545/$CZ545,"")</f>
        <v>6.781918268884279E+17</v>
      </c>
      <c r="DD545" s="286">
        <f t="shared" si="532"/>
        <v>7.9779886512773811E+17</v>
      </c>
      <c r="DE545" s="282">
        <f t="shared" ref="DE545:DE608" si="565">IF(DC545&lt;&gt;"",(DC545+DI$31)/$DC$31,"")</f>
        <v>4.2081519055263417E-5</v>
      </c>
      <c r="DF545" s="282">
        <f t="shared" si="533"/>
        <v>4.4352821171222117E-5</v>
      </c>
      <c r="DG545" s="283">
        <f t="shared" ref="DG545:DG608" si="566">IF(DE545&lt;&gt;"",180*ATAN2(DE545,DF545)/PI(),"")</f>
        <v>46.50525917594296</v>
      </c>
      <c r="DH545" s="283">
        <f t="shared" ref="DH545:DH608" si="567">IF(DE545&lt;&gt;"",(DE545^2+DF545^2)^0.5,"")</f>
        <v>6.1139406211091929E-5</v>
      </c>
      <c r="DL545" s="258">
        <v>22.941757202148437</v>
      </c>
      <c r="DM545" s="258">
        <v>14.750388145446777</v>
      </c>
      <c r="DN545" s="258">
        <v>9984</v>
      </c>
      <c r="DO545" s="258">
        <v>1.8094226189280529E+22</v>
      </c>
      <c r="DP545" s="258">
        <v>8.6216785678246326E+21</v>
      </c>
    </row>
    <row r="546" spans="3:120" x14ac:dyDescent="0.25">
      <c r="C546" s="50">
        <f t="shared" si="534"/>
        <v>514</v>
      </c>
      <c r="D546" s="51">
        <v>0.40360232818234043</v>
      </c>
      <c r="E546" s="260">
        <f t="shared" si="535"/>
        <v>-7.8809267439539301</v>
      </c>
      <c r="F546" s="265">
        <f t="shared" si="536"/>
        <v>12.154998325148144</v>
      </c>
      <c r="G546" s="265">
        <f t="shared" si="537"/>
        <v>4.6313752837531565E-2</v>
      </c>
      <c r="H546" s="50">
        <v>12.01531982421875</v>
      </c>
      <c r="I546" s="216">
        <v>115.35820770263672</v>
      </c>
      <c r="J546" s="50">
        <v>14912</v>
      </c>
      <c r="K546" s="46">
        <v>6</v>
      </c>
      <c r="L546" s="46">
        <v>1.0216769808608984E+22</v>
      </c>
      <c r="M546" s="46">
        <v>1.1895449133930282E+22</v>
      </c>
      <c r="N546" s="46">
        <v>233</v>
      </c>
      <c r="O546" s="46">
        <v>64</v>
      </c>
      <c r="P546" s="46">
        <v>0.2177867301471037</v>
      </c>
      <c r="Q546" s="46">
        <v>0.44851370322895684</v>
      </c>
      <c r="R546" s="46">
        <v>0.54569392699526553</v>
      </c>
      <c r="S546" s="51"/>
      <c r="T546" s="315">
        <f t="shared" si="538"/>
        <v>64.09998166198919</v>
      </c>
      <c r="U546" s="315">
        <f t="shared" ref="U546:U609" si="568">IF(T546&lt;&gt;"",T546-T545,"")</f>
        <v>-0.23279149521472675</v>
      </c>
      <c r="V546" s="350">
        <f t="shared" si="539"/>
        <v>2.4341328029674504E-6</v>
      </c>
      <c r="W546" s="350">
        <f t="shared" si="517"/>
        <v>5.0128945729273614E-6</v>
      </c>
      <c r="X546" s="350">
        <f t="shared" si="540"/>
        <v>5.5726218696199699E-6</v>
      </c>
      <c r="Y546" s="360">
        <f t="shared" si="541"/>
        <v>63.554287734993927</v>
      </c>
      <c r="Z546" s="350">
        <f t="shared" si="542"/>
        <v>2.4817652710607009E-6</v>
      </c>
      <c r="AA546" s="350">
        <f t="shared" si="543"/>
        <v>4.9894845065521322E-6</v>
      </c>
      <c r="AB546" s="350">
        <f t="shared" si="544"/>
        <v>2.4817652710607009E-6</v>
      </c>
      <c r="AC546" s="350">
        <f t="shared" si="545"/>
        <v>4.9894845065521322E-6</v>
      </c>
      <c r="AD546" s="354">
        <f t="shared" si="518"/>
        <v>63.554287734993935</v>
      </c>
      <c r="AE546" s="354" t="str">
        <f t="shared" si="516"/>
        <v/>
      </c>
      <c r="AF546" s="354" t="str">
        <f t="shared" si="516"/>
        <v/>
      </c>
      <c r="AG546" s="354">
        <f t="shared" si="516"/>
        <v>63.554287734993935</v>
      </c>
      <c r="AH546" s="354" t="str">
        <f t="shared" si="516"/>
        <v/>
      </c>
      <c r="AI546" s="348">
        <f t="shared" ref="AI546:AI609" si="569">IF(AD546&lt;&gt;"",AD546-AD545,"")</f>
        <v>-0.28125244841602637</v>
      </c>
      <c r="AJ546" s="355">
        <f t="shared" si="546"/>
        <v>5.5726218696199699E-6</v>
      </c>
      <c r="AK546" s="359">
        <f t="shared" si="547"/>
        <v>491.11823746365349</v>
      </c>
      <c r="AL546" s="355">
        <f t="shared" si="548"/>
        <v>-2.2881762536346515</v>
      </c>
      <c r="AM546" s="335">
        <f t="shared" si="549"/>
        <v>-26.210447548364183</v>
      </c>
      <c r="AN546" s="351">
        <f t="shared" si="519"/>
        <v>-4.9946440049041483</v>
      </c>
      <c r="AQ546" s="266">
        <f t="shared" si="520"/>
        <v>21.594706707200828</v>
      </c>
      <c r="AR546" s="283">
        <f t="shared" si="521"/>
        <v>-7.3652915390863427</v>
      </c>
      <c r="BL546" s="258">
        <v>0.76281231641769409</v>
      </c>
      <c r="BM546" s="260">
        <v>3.4365143775939941</v>
      </c>
      <c r="BN546">
        <v>1.6254853010177612</v>
      </c>
      <c r="BO546" s="258">
        <v>0.16718114912509918</v>
      </c>
      <c r="BP546" s="258">
        <v>47.989643096923828</v>
      </c>
      <c r="BQ546" s="260">
        <v>12.432981491088867</v>
      </c>
      <c r="BR546" s="258">
        <v>4.2388076782226562</v>
      </c>
      <c r="BT546" s="258">
        <v>16.807872772216797</v>
      </c>
      <c r="BU546" s="258">
        <v>52.694488525390625</v>
      </c>
      <c r="BV546" s="258">
        <v>2.7761654853820801</v>
      </c>
      <c r="BW546" s="258">
        <v>166.52679443359375</v>
      </c>
      <c r="BX546" s="258">
        <v>25.341207504272461</v>
      </c>
      <c r="BY546" s="258">
        <v>38.859642028808594</v>
      </c>
      <c r="BZ546" s="258">
        <v>3.533012866973877</v>
      </c>
      <c r="CA546" s="258">
        <v>330.91732788085937</v>
      </c>
      <c r="CC546" s="283">
        <f t="shared" si="522"/>
        <v>12.01531982421875</v>
      </c>
      <c r="CD546" s="283">
        <f t="shared" si="523"/>
        <v>115.35820770263672</v>
      </c>
      <c r="CF546" s="283">
        <f t="shared" si="550"/>
        <v>21.594706707200828</v>
      </c>
      <c r="CG546" s="272">
        <f t="shared" si="524"/>
        <v>23.317381499232784</v>
      </c>
      <c r="CH546" s="283">
        <f t="shared" si="551"/>
        <v>14.651060946385831</v>
      </c>
      <c r="CI546" s="272">
        <f t="shared" si="525"/>
        <v>113.47800236936334</v>
      </c>
      <c r="CJ546" s="283">
        <f t="shared" si="552"/>
        <v>0.21390099515258221</v>
      </c>
      <c r="CK546" s="283">
        <f t="shared" si="553"/>
        <v>14.317167282040932</v>
      </c>
      <c r="CL546" s="283">
        <f t="shared" si="554"/>
        <v>3.1100334198797173</v>
      </c>
      <c r="CM546" s="283">
        <f t="shared" si="555"/>
        <v>20.113703864449533</v>
      </c>
      <c r="CN546" s="283">
        <f t="shared" si="556"/>
        <v>3.1100334198797173</v>
      </c>
      <c r="CO546" s="283">
        <f t="shared" si="526"/>
        <v>299.85336254711899</v>
      </c>
      <c r="CP546" s="268">
        <f t="shared" si="527"/>
        <v>514</v>
      </c>
      <c r="CQ546" s="283">
        <f t="shared" si="557"/>
        <v>81.385336254711902</v>
      </c>
      <c r="CR546" s="283">
        <f t="shared" si="558"/>
        <v>26.172451040963942</v>
      </c>
      <c r="CS546" s="283">
        <f t="shared" si="559"/>
        <v>1.8940192079757323</v>
      </c>
      <c r="CT546" s="283">
        <f t="shared" si="560"/>
        <v>321.07451323562282</v>
      </c>
      <c r="CU546" s="283">
        <f t="shared" si="528"/>
        <v>-21.221150688503769</v>
      </c>
      <c r="CV546" s="283">
        <f t="shared" si="561"/>
        <v>49.277884931149622</v>
      </c>
      <c r="CW546" s="283">
        <f t="shared" si="562"/>
        <v>14.587902248735107</v>
      </c>
      <c r="CX546" s="283">
        <f t="shared" si="563"/>
        <v>1.358931505286882</v>
      </c>
      <c r="CZ546" s="283">
        <f t="shared" si="529"/>
        <v>14912</v>
      </c>
      <c r="DA546" s="283">
        <f t="shared" si="530"/>
        <v>1.0216769808608984E+22</v>
      </c>
      <c r="DB546" s="283">
        <f t="shared" si="531"/>
        <v>1.1895449133930282E+22</v>
      </c>
      <c r="DC546" s="286">
        <f t="shared" si="564"/>
        <v>6.8513746034126771E+17</v>
      </c>
      <c r="DD546" s="286">
        <f t="shared" si="532"/>
        <v>7.9770983998995994E+17</v>
      </c>
      <c r="DE546" s="282">
        <f t="shared" si="565"/>
        <v>4.2453067394870678E-5</v>
      </c>
      <c r="DF546" s="282">
        <f t="shared" si="533"/>
        <v>4.434805887814268E-5</v>
      </c>
      <c r="DG546" s="283">
        <f t="shared" si="566"/>
        <v>46.250649322865343</v>
      </c>
      <c r="DH546" s="283">
        <f t="shared" si="567"/>
        <v>6.1392289886374505E-5</v>
      </c>
      <c r="DL546" s="258">
        <v>22.905622482299805</v>
      </c>
      <c r="DM546" s="258">
        <v>15.665928840637207</v>
      </c>
      <c r="DN546" s="258">
        <v>9984</v>
      </c>
      <c r="DO546" s="258">
        <v>1.8050990973140729E+22</v>
      </c>
      <c r="DP546" s="258">
        <v>8.6386844195062871E+21</v>
      </c>
    </row>
    <row r="547" spans="3:120" x14ac:dyDescent="0.25">
      <c r="C547" s="50">
        <f t="shared" si="534"/>
        <v>515</v>
      </c>
      <c r="D547" s="51">
        <v>2.7673818387496252</v>
      </c>
      <c r="E547" s="260">
        <f t="shared" si="535"/>
        <v>8.8413817301331488</v>
      </c>
      <c r="F547" s="265">
        <f t="shared" si="536"/>
        <v>12.201526889104622</v>
      </c>
      <c r="G547" s="265">
        <f t="shared" si="537"/>
        <v>4.6741561007215028E-2</v>
      </c>
      <c r="H547" s="50">
        <v>11.97674560546875</v>
      </c>
      <c r="I547" s="216">
        <v>113.01848602294922</v>
      </c>
      <c r="J547" s="50">
        <v>14592</v>
      </c>
      <c r="K547" s="46">
        <v>6</v>
      </c>
      <c r="L547" s="46">
        <v>1.0093405325223422E+22</v>
      </c>
      <c r="M547" s="46">
        <v>1.1489614571764693E+22</v>
      </c>
      <c r="N547" s="46">
        <v>228</v>
      </c>
      <c r="O547" s="46">
        <v>64</v>
      </c>
      <c r="P547" s="46">
        <v>0.21925166330952817</v>
      </c>
      <c r="Q547" s="46">
        <v>0.44649942013062321</v>
      </c>
      <c r="R547" s="46">
        <v>0.53937395368519037</v>
      </c>
      <c r="S547" s="51"/>
      <c r="T547" s="315">
        <f t="shared" si="538"/>
        <v>63.846847506539781</v>
      </c>
      <c r="U547" s="315">
        <f t="shared" si="568"/>
        <v>-0.25313415544940909</v>
      </c>
      <c r="V547" s="350">
        <f t="shared" si="539"/>
        <v>2.5042450579030535E-6</v>
      </c>
      <c r="W547" s="350">
        <f t="shared" si="517"/>
        <v>5.0998197657463363E-6</v>
      </c>
      <c r="X547" s="350">
        <f t="shared" si="540"/>
        <v>5.6814967176905847E-6</v>
      </c>
      <c r="Y547" s="360">
        <f t="shared" si="541"/>
        <v>63.307473552854589</v>
      </c>
      <c r="Z547" s="350">
        <f t="shared" si="542"/>
        <v>2.5521423311786321E-6</v>
      </c>
      <c r="AA547" s="350">
        <f t="shared" si="543"/>
        <v>5.0760195502514555E-6</v>
      </c>
      <c r="AB547" s="350">
        <f t="shared" si="544"/>
        <v>2.5521423311786321E-6</v>
      </c>
      <c r="AC547" s="350">
        <f t="shared" si="545"/>
        <v>5.0760195502514555E-6</v>
      </c>
      <c r="AD547" s="354">
        <f t="shared" si="518"/>
        <v>63.307473552854589</v>
      </c>
      <c r="AE547" s="354" t="str">
        <f t="shared" si="516"/>
        <v/>
      </c>
      <c r="AF547" s="354" t="str">
        <f t="shared" si="516"/>
        <v/>
      </c>
      <c r="AG547" s="354">
        <f t="shared" si="516"/>
        <v>63.307473552854589</v>
      </c>
      <c r="AH547" s="354" t="str">
        <f t="shared" si="516"/>
        <v/>
      </c>
      <c r="AI547" s="348">
        <f t="shared" si="569"/>
        <v>-0.24681418213934592</v>
      </c>
      <c r="AJ547" s="355">
        <f t="shared" si="546"/>
        <v>5.6814967176905847E-6</v>
      </c>
      <c r="AK547" s="359">
        <f t="shared" si="547"/>
        <v>482.73460404688171</v>
      </c>
      <c r="AL547" s="355">
        <f t="shared" si="548"/>
        <v>-3.2265395953118285</v>
      </c>
      <c r="AM547" s="335">
        <f t="shared" si="549"/>
        <v>-26.042383845976289</v>
      </c>
      <c r="AN547" s="351">
        <f t="shared" si="519"/>
        <v>-4.8265803025162555</v>
      </c>
      <c r="AQ547" s="266">
        <f t="shared" si="520"/>
        <v>21.566776498639079</v>
      </c>
      <c r="AR547" s="283">
        <f t="shared" si="521"/>
        <v>-10.042534286960404</v>
      </c>
      <c r="BL547" s="258">
        <v>1.0108286142349243</v>
      </c>
      <c r="BM547" s="260">
        <v>7.1364068984985352</v>
      </c>
      <c r="BN547">
        <v>1.7656717300415039</v>
      </c>
      <c r="BO547" s="258">
        <v>0.99252843856811523</v>
      </c>
      <c r="BP547" s="258">
        <v>41.825786590576172</v>
      </c>
      <c r="BQ547" s="260">
        <v>14.831830978393555</v>
      </c>
      <c r="BR547" s="258">
        <v>6.0259280204772949</v>
      </c>
      <c r="BT547" s="258">
        <v>16.744396209716797</v>
      </c>
      <c r="BU547" s="258">
        <v>52.897941589355469</v>
      </c>
      <c r="BV547" s="258">
        <v>2.8216984272003174</v>
      </c>
      <c r="BW547" s="258">
        <v>166.22161865234375</v>
      </c>
      <c r="BX547" s="258">
        <v>25.326559066772461</v>
      </c>
      <c r="BY547" s="258">
        <v>39.164821624755859</v>
      </c>
      <c r="BZ547" s="258">
        <v>3.5173876285552979</v>
      </c>
      <c r="CA547" s="258">
        <v>327.35687255859375</v>
      </c>
      <c r="CC547" s="283">
        <f t="shared" si="522"/>
        <v>11.97674560546875</v>
      </c>
      <c r="CD547" s="283">
        <f t="shared" si="523"/>
        <v>113.01848602294922</v>
      </c>
      <c r="CF547" s="283">
        <f t="shared" si="550"/>
        <v>21.566776498639079</v>
      </c>
      <c r="CG547" s="272">
        <f t="shared" si="524"/>
        <v>23.368887384626941</v>
      </c>
      <c r="CH547" s="283">
        <f t="shared" si="551"/>
        <v>14.738197405632983</v>
      </c>
      <c r="CI547" s="272">
        <f t="shared" si="525"/>
        <v>113.62654892556611</v>
      </c>
      <c r="CJ547" s="283">
        <f t="shared" si="552"/>
        <v>0.21418099881439182</v>
      </c>
      <c r="CK547" s="283">
        <f t="shared" si="553"/>
        <v>14.401441360775268</v>
      </c>
      <c r="CL547" s="283">
        <f t="shared" si="554"/>
        <v>3.1325627686541528</v>
      </c>
      <c r="CM547" s="283">
        <f t="shared" si="555"/>
        <v>20.197977943183865</v>
      </c>
      <c r="CN547" s="283">
        <f t="shared" si="556"/>
        <v>3.1325627686541528</v>
      </c>
      <c r="CO547" s="283">
        <f t="shared" si="526"/>
        <v>301.28983743334413</v>
      </c>
      <c r="CP547" s="268">
        <f t="shared" si="527"/>
        <v>515</v>
      </c>
      <c r="CQ547" s="283">
        <f t="shared" si="557"/>
        <v>81.628983743334416</v>
      </c>
      <c r="CR547" s="283">
        <f t="shared" si="558"/>
        <v>26.209385625710468</v>
      </c>
      <c r="CS547" s="283">
        <f t="shared" si="559"/>
        <v>1.8828212220221705</v>
      </c>
      <c r="CT547" s="283">
        <f t="shared" si="560"/>
        <v>322.04360346008798</v>
      </c>
      <c r="CU547" s="283">
        <f t="shared" si="528"/>
        <v>-20.753766026743847</v>
      </c>
      <c r="CV547" s="283">
        <f t="shared" si="561"/>
        <v>49.424623397325618</v>
      </c>
      <c r="CW547" s="283">
        <f t="shared" si="562"/>
        <v>14.6742844035955</v>
      </c>
      <c r="CX547" s="283">
        <f t="shared" si="563"/>
        <v>1.3710725764162348</v>
      </c>
      <c r="CZ547" s="283">
        <f t="shared" si="529"/>
        <v>14592</v>
      </c>
      <c r="DA547" s="283">
        <f t="shared" si="530"/>
        <v>1.0093405325223422E+22</v>
      </c>
      <c r="DB547" s="283">
        <f t="shared" si="531"/>
        <v>1.1489614571764693E+22</v>
      </c>
      <c r="DC547" s="286">
        <f t="shared" si="564"/>
        <v>6.9170815002901734E+17</v>
      </c>
      <c r="DD547" s="286">
        <f t="shared" si="532"/>
        <v>7.8739134949045312E+17</v>
      </c>
      <c r="DE547" s="282">
        <f t="shared" si="565"/>
        <v>4.2804558567005568E-5</v>
      </c>
      <c r="DF547" s="282">
        <f t="shared" si="533"/>
        <v>4.3796083592032871E-5</v>
      </c>
      <c r="DG547" s="283">
        <f t="shared" si="566"/>
        <v>45.655973392386024</v>
      </c>
      <c r="DH547" s="283">
        <f t="shared" si="567"/>
        <v>6.1239914860461233E-5</v>
      </c>
      <c r="DL547" s="258">
        <v>22.895856857299805</v>
      </c>
      <c r="DM547" s="258">
        <v>14.750388145446777</v>
      </c>
      <c r="DN547" s="258">
        <v>9984</v>
      </c>
      <c r="DO547" s="258">
        <v>1.8059061546820158E+22</v>
      </c>
      <c r="DP547" s="258">
        <v>8.6009256640775287E+21</v>
      </c>
    </row>
    <row r="548" spans="3:120" x14ac:dyDescent="0.25">
      <c r="C548" s="50">
        <f t="shared" si="534"/>
        <v>516</v>
      </c>
      <c r="D548" s="51">
        <v>3.9331409320307373</v>
      </c>
      <c r="E548" s="260">
        <f t="shared" si="535"/>
        <v>11.894790165960991</v>
      </c>
      <c r="F548" s="265">
        <f t="shared" si="536"/>
        <v>12.248477761257519</v>
      </c>
      <c r="G548" s="265">
        <f t="shared" si="537"/>
        <v>4.715831132952928E-2</v>
      </c>
      <c r="H548" s="50">
        <v>11.901548385620117</v>
      </c>
      <c r="I548" s="216">
        <v>112.001220703125</v>
      </c>
      <c r="J548" s="50">
        <v>13888</v>
      </c>
      <c r="K548" s="46">
        <v>6</v>
      </c>
      <c r="L548" s="46">
        <v>9.4927240556544682E+21</v>
      </c>
      <c r="M548" s="46">
        <v>1.0914297962331088E+22</v>
      </c>
      <c r="N548" s="46">
        <v>217</v>
      </c>
      <c r="O548" s="46">
        <v>64</v>
      </c>
      <c r="P548" s="46">
        <v>0.20368674845876825</v>
      </c>
      <c r="Q548" s="46">
        <v>0.41176829640480989</v>
      </c>
      <c r="R548" s="46">
        <v>0.51953490990189677</v>
      </c>
      <c r="S548" s="51"/>
      <c r="T548" s="315">
        <f t="shared" si="538"/>
        <v>63.680077526664036</v>
      </c>
      <c r="U548" s="315">
        <f t="shared" si="568"/>
        <v>-0.16676997987574538</v>
      </c>
      <c r="V548" s="350">
        <f t="shared" si="539"/>
        <v>2.4443974229402871E-6</v>
      </c>
      <c r="W548" s="350">
        <f t="shared" si="517"/>
        <v>4.9415358151498885E-6</v>
      </c>
      <c r="X548" s="350">
        <f t="shared" si="540"/>
        <v>5.5130622138414322E-6</v>
      </c>
      <c r="Y548" s="360">
        <f t="shared" si="541"/>
        <v>63.160542616762136</v>
      </c>
      <c r="Z548" s="350">
        <f t="shared" si="542"/>
        <v>2.4891041631172344E-6</v>
      </c>
      <c r="AA548" s="350">
        <f t="shared" si="543"/>
        <v>4.9191681653343221E-6</v>
      </c>
      <c r="AB548" s="350">
        <f t="shared" si="544"/>
        <v>2.4891041631172344E-6</v>
      </c>
      <c r="AC548" s="350">
        <f t="shared" si="545"/>
        <v>4.9191681653343221E-6</v>
      </c>
      <c r="AD548" s="354">
        <f t="shared" si="518"/>
        <v>63.160542616762136</v>
      </c>
      <c r="AE548" s="354" t="str">
        <f t="shared" si="516"/>
        <v/>
      </c>
      <c r="AF548" s="354" t="str">
        <f t="shared" si="516"/>
        <v/>
      </c>
      <c r="AG548" s="354">
        <f t="shared" si="516"/>
        <v>63.160542616762136</v>
      </c>
      <c r="AH548" s="354" t="str">
        <f t="shared" si="516"/>
        <v/>
      </c>
      <c r="AI548" s="348">
        <f t="shared" si="569"/>
        <v>-0.14693093609245267</v>
      </c>
      <c r="AJ548" s="355">
        <f t="shared" si="546"/>
        <v>5.5130622138414322E-6</v>
      </c>
      <c r="AK548" s="359">
        <f t="shared" si="547"/>
        <v>477.74374373608021</v>
      </c>
      <c r="AL548" s="355">
        <f t="shared" si="548"/>
        <v>-3.8256256263919797</v>
      </c>
      <c r="AM548" s="335">
        <f t="shared" si="549"/>
        <v>-26.30378117952624</v>
      </c>
      <c r="AN548" s="351">
        <f t="shared" si="519"/>
        <v>-5.087977636066209</v>
      </c>
      <c r="AQ548" s="266">
        <f t="shared" si="520"/>
        <v>21.512069331356031</v>
      </c>
      <c r="AR548" s="283">
        <f t="shared" si="521"/>
        <v>-11.397320674971212</v>
      </c>
      <c r="BL548" s="258">
        <v>1.1816494464874268</v>
      </c>
      <c r="BM548" s="260">
        <v>2.8502190113067627</v>
      </c>
      <c r="BN548">
        <v>1.245545506477356</v>
      </c>
      <c r="BO548" s="258">
        <v>1.0020885467529297</v>
      </c>
      <c r="BP548" s="258">
        <v>38.547637939453125</v>
      </c>
      <c r="BQ548" s="260">
        <v>3.6814160346984863</v>
      </c>
      <c r="BR548" s="258">
        <v>7.1166272163391113</v>
      </c>
      <c r="BT548" s="258">
        <v>16.698497772216797</v>
      </c>
      <c r="BU548" s="258">
        <v>53.711757659912109</v>
      </c>
      <c r="BV548" s="258">
        <v>2.8385443687438965</v>
      </c>
      <c r="BW548" s="258">
        <v>158.59210205078125</v>
      </c>
      <c r="BX548" s="258">
        <v>25.298236846923828</v>
      </c>
      <c r="BY548" s="258">
        <v>39.266548156738281</v>
      </c>
      <c r="BZ548" s="258">
        <v>3.4854047298431396</v>
      </c>
      <c r="CA548" s="258">
        <v>333.76568603515625</v>
      </c>
      <c r="CC548" s="283">
        <f t="shared" si="522"/>
        <v>11.901548385620117</v>
      </c>
      <c r="CD548" s="283">
        <f t="shared" si="523"/>
        <v>112.001220703125</v>
      </c>
      <c r="CF548" s="283">
        <f t="shared" si="550"/>
        <v>21.512069331356031</v>
      </c>
      <c r="CG548" s="272">
        <f t="shared" si="524"/>
        <v>23.42101959331919</v>
      </c>
      <c r="CH548" s="283">
        <f t="shared" si="551"/>
        <v>14.826921207737636</v>
      </c>
      <c r="CI548" s="272">
        <f t="shared" si="525"/>
        <v>113.7747276144421</v>
      </c>
      <c r="CJ548" s="283">
        <f t="shared" si="552"/>
        <v>0.21446030906262664</v>
      </c>
      <c r="CK548" s="283">
        <f t="shared" si="553"/>
        <v>14.487257105587009</v>
      </c>
      <c r="CL548" s="283">
        <f t="shared" si="554"/>
        <v>3.1554673278420693</v>
      </c>
      <c r="CM548" s="283">
        <f t="shared" si="555"/>
        <v>20.283793687995608</v>
      </c>
      <c r="CN548" s="283">
        <f t="shared" si="556"/>
        <v>3.1554673278420693</v>
      </c>
      <c r="CO548" s="283">
        <f t="shared" si="526"/>
        <v>302.7402963218417</v>
      </c>
      <c r="CP548" s="268">
        <f t="shared" si="527"/>
        <v>516</v>
      </c>
      <c r="CQ548" s="283">
        <f t="shared" si="557"/>
        <v>81.874029632184175</v>
      </c>
      <c r="CR548" s="283">
        <f t="shared" si="558"/>
        <v>26.246834629437036</v>
      </c>
      <c r="CS548" s="283">
        <f t="shared" si="559"/>
        <v>1.8715544826121062</v>
      </c>
      <c r="CT548" s="283">
        <f t="shared" si="560"/>
        <v>323.01592649539202</v>
      </c>
      <c r="CU548" s="283">
        <f t="shared" si="528"/>
        <v>-20.275630173550269</v>
      </c>
      <c r="CV548" s="283">
        <f t="shared" si="561"/>
        <v>49.572436982644973</v>
      </c>
      <c r="CW548" s="283">
        <f t="shared" si="562"/>
        <v>14.762238566307433</v>
      </c>
      <c r="CX548" s="283">
        <f t="shared" si="563"/>
        <v>1.3834395584504255</v>
      </c>
      <c r="CZ548" s="283">
        <f t="shared" si="529"/>
        <v>13888</v>
      </c>
      <c r="DA548" s="283">
        <f t="shared" si="530"/>
        <v>9.4927240556544682E+21</v>
      </c>
      <c r="DB548" s="283">
        <f t="shared" si="531"/>
        <v>1.0914297962331088E+22</v>
      </c>
      <c r="DC548" s="286">
        <f t="shared" si="564"/>
        <v>6.8351987727926758E+17</v>
      </c>
      <c r="DD548" s="286">
        <f t="shared" si="532"/>
        <v>7.8587974959181222E+17</v>
      </c>
      <c r="DE548" s="282">
        <f t="shared" si="565"/>
        <v>4.2366536727085831E-5</v>
      </c>
      <c r="DF548" s="282">
        <f t="shared" si="533"/>
        <v>4.3715222366587563E-5</v>
      </c>
      <c r="DG548" s="283">
        <f t="shared" si="566"/>
        <v>45.897607971198362</v>
      </c>
      <c r="DH548" s="283">
        <f t="shared" si="567"/>
        <v>6.0876465902742009E-5</v>
      </c>
      <c r="DL548" s="258">
        <v>22.787456512451172</v>
      </c>
      <c r="DM548" s="258">
        <v>15.462475776672363</v>
      </c>
      <c r="DN548" s="258">
        <v>9984</v>
      </c>
      <c r="DO548" s="258">
        <v>1.7963944071312597E+22</v>
      </c>
      <c r="DP548" s="258">
        <v>8.5836315776216088E+21</v>
      </c>
    </row>
    <row r="549" spans="3:120" x14ac:dyDescent="0.25">
      <c r="C549" s="50">
        <f t="shared" si="534"/>
        <v>517</v>
      </c>
      <c r="D549" s="51">
        <v>2.7944820390282246</v>
      </c>
      <c r="E549" s="260">
        <f t="shared" si="535"/>
        <v>8.9260264524076014</v>
      </c>
      <c r="F549" s="265">
        <f t="shared" si="536"/>
        <v>12.295839709395047</v>
      </c>
      <c r="G549" s="265">
        <f t="shared" si="537"/>
        <v>4.7563654412763869E-2</v>
      </c>
      <c r="H549" s="50">
        <v>11.865903854370117</v>
      </c>
      <c r="I549" s="216">
        <v>109.15287017822266</v>
      </c>
      <c r="J549" s="50">
        <v>14336</v>
      </c>
      <c r="K549" s="46">
        <v>6</v>
      </c>
      <c r="L549" s="46">
        <v>9.9723467200319822E+21</v>
      </c>
      <c r="M549" s="46">
        <v>1.1339156019598189E+22</v>
      </c>
      <c r="N549" s="46">
        <v>224</v>
      </c>
      <c r="O549" s="46">
        <v>64</v>
      </c>
      <c r="P549" s="46">
        <v>0.21510101934932552</v>
      </c>
      <c r="Q549" s="46">
        <v>0.42885918329976197</v>
      </c>
      <c r="R549" s="46">
        <v>0.53310397679826294</v>
      </c>
      <c r="S549" s="51"/>
      <c r="T549" s="315">
        <f t="shared" si="538"/>
        <v>63.363231339366017</v>
      </c>
      <c r="U549" s="315">
        <f t="shared" si="568"/>
        <v>-0.31684618729801883</v>
      </c>
      <c r="V549" s="350">
        <f t="shared" si="539"/>
        <v>2.5007093953372109E-6</v>
      </c>
      <c r="W549" s="350">
        <f t="shared" si="517"/>
        <v>4.9858070975139741E-6</v>
      </c>
      <c r="X549" s="350">
        <f t="shared" si="540"/>
        <v>5.5777970466438194E-6</v>
      </c>
      <c r="Y549" s="360">
        <f t="shared" si="541"/>
        <v>62.830127362567751</v>
      </c>
      <c r="Z549" s="350">
        <f t="shared" si="542"/>
        <v>2.5469905223168209E-6</v>
      </c>
      <c r="AA549" s="350">
        <f t="shared" si="543"/>
        <v>4.9623239689460829E-6</v>
      </c>
      <c r="AB549" s="350">
        <f t="shared" si="544"/>
        <v>2.5469905223168209E-6</v>
      </c>
      <c r="AC549" s="350">
        <f t="shared" si="545"/>
        <v>4.9623239689460829E-6</v>
      </c>
      <c r="AD549" s="354">
        <f t="shared" si="518"/>
        <v>62.830127362567751</v>
      </c>
      <c r="AE549" s="354" t="str">
        <f t="shared" si="516"/>
        <v/>
      </c>
      <c r="AF549" s="354" t="str">
        <f t="shared" si="516"/>
        <v/>
      </c>
      <c r="AG549" s="354">
        <f t="shared" si="516"/>
        <v>62.830127362567751</v>
      </c>
      <c r="AH549" s="354" t="str">
        <f t="shared" si="516"/>
        <v/>
      </c>
      <c r="AI549" s="348">
        <f t="shared" si="569"/>
        <v>-0.330415254194385</v>
      </c>
      <c r="AJ549" s="355">
        <f t="shared" si="546"/>
        <v>5.5777970466438194E-6</v>
      </c>
      <c r="AK549" s="359">
        <f t="shared" si="547"/>
        <v>466.52040015645002</v>
      </c>
      <c r="AL549" s="355">
        <f t="shared" si="548"/>
        <v>-5.047959984354998</v>
      </c>
      <c r="AM549" s="335">
        <f t="shared" si="549"/>
        <v>-26.202384888108664</v>
      </c>
      <c r="AN549" s="351">
        <f t="shared" si="519"/>
        <v>-4.9865813446486333</v>
      </c>
      <c r="AQ549" s="266">
        <f t="shared" si="520"/>
        <v>21.486016501323689</v>
      </c>
      <c r="AR549" s="283">
        <f t="shared" si="521"/>
        <v>-14.583192268060117</v>
      </c>
      <c r="BL549" s="258">
        <v>0.66905891895294189</v>
      </c>
      <c r="BM549" s="260">
        <v>6.7424740791320801</v>
      </c>
      <c r="BN549">
        <v>0.89934289455413818</v>
      </c>
      <c r="BO549" s="258">
        <v>7.7322773635387421E-2</v>
      </c>
      <c r="BP549" s="258">
        <v>36.833614349365234</v>
      </c>
      <c r="BQ549" s="260">
        <v>13.194720268249512</v>
      </c>
      <c r="BR549" s="258">
        <v>6.1299014091491699</v>
      </c>
      <c r="BT549" s="258">
        <v>16.633066177368164</v>
      </c>
      <c r="BU549" s="258">
        <v>52.389308929443359</v>
      </c>
      <c r="BV549" s="258">
        <v>2.7823910713195801</v>
      </c>
      <c r="BW549" s="258">
        <v>161.54217529296875</v>
      </c>
      <c r="BX549" s="258">
        <v>25.270893096923828</v>
      </c>
      <c r="BY549" s="258">
        <v>40.182090759277344</v>
      </c>
      <c r="BZ549" s="258">
        <v>3.4993209838867187</v>
      </c>
      <c r="CA549" s="258">
        <v>330.103515625</v>
      </c>
      <c r="CC549" s="283">
        <f t="shared" si="522"/>
        <v>11.865903854370117</v>
      </c>
      <c r="CD549" s="283">
        <f t="shared" si="523"/>
        <v>109.15287017822266</v>
      </c>
      <c r="CF549" s="283">
        <f t="shared" si="550"/>
        <v>21.486016501323689</v>
      </c>
      <c r="CG549" s="272">
        <f t="shared" si="524"/>
        <v>23.473767258943724</v>
      </c>
      <c r="CH549" s="283">
        <f t="shared" si="551"/>
        <v>14.91723608086067</v>
      </c>
      <c r="CI549" s="272">
        <f t="shared" si="525"/>
        <v>113.92253844429663</v>
      </c>
      <c r="CJ549" s="283">
        <f t="shared" si="552"/>
        <v>0.21473892591294186</v>
      </c>
      <c r="CK549" s="283">
        <f t="shared" si="553"/>
        <v>14.574617903498359</v>
      </c>
      <c r="CL549" s="283">
        <f t="shared" si="554"/>
        <v>3.1787490085183681</v>
      </c>
      <c r="CM549" s="283">
        <f t="shared" si="555"/>
        <v>20.371154485906956</v>
      </c>
      <c r="CN549" s="283">
        <f t="shared" si="556"/>
        <v>3.1787490085183681</v>
      </c>
      <c r="CO549" s="283">
        <f t="shared" si="526"/>
        <v>304.20434625699954</v>
      </c>
      <c r="CP549" s="268">
        <f t="shared" si="527"/>
        <v>517</v>
      </c>
      <c r="CQ549" s="283">
        <f t="shared" si="557"/>
        <v>82.120434625699957</v>
      </c>
      <c r="CR549" s="283">
        <f t="shared" si="558"/>
        <v>26.284792338314308</v>
      </c>
      <c r="CS549" s="283">
        <f t="shared" si="559"/>
        <v>1.8602233482971624</v>
      </c>
      <c r="CT549" s="283">
        <f t="shared" si="560"/>
        <v>323.99128699320892</v>
      </c>
      <c r="CU549" s="283">
        <f t="shared" si="528"/>
        <v>-19.786940736209317</v>
      </c>
      <c r="CV549" s="283">
        <f t="shared" si="561"/>
        <v>49.721305926379067</v>
      </c>
      <c r="CW549" s="283">
        <f t="shared" si="562"/>
        <v>14.851768281321164</v>
      </c>
      <c r="CX549" s="283">
        <f t="shared" si="563"/>
        <v>1.3960341006128862</v>
      </c>
      <c r="CZ549" s="283">
        <f t="shared" si="529"/>
        <v>14336</v>
      </c>
      <c r="DA549" s="283">
        <f t="shared" si="530"/>
        <v>9.9723467200319822E+21</v>
      </c>
      <c r="DB549" s="283">
        <f t="shared" si="531"/>
        <v>1.1339156019598189E+22</v>
      </c>
      <c r="DC549" s="286">
        <f t="shared" si="564"/>
        <v>6.9561570312723085E+17</v>
      </c>
      <c r="DD549" s="286">
        <f t="shared" si="532"/>
        <v>7.909567535992041E+17</v>
      </c>
      <c r="DE549" s="282">
        <f t="shared" si="565"/>
        <v>4.3013588438136301E-5</v>
      </c>
      <c r="DF549" s="282">
        <f t="shared" si="533"/>
        <v>4.3986810612920174E-5</v>
      </c>
      <c r="DG549" s="283">
        <f t="shared" si="566"/>
        <v>45.640907375206467</v>
      </c>
      <c r="DH549" s="283">
        <f t="shared" si="567"/>
        <v>6.152242110175996E-5</v>
      </c>
      <c r="DL549" s="258">
        <v>22.797222137451172</v>
      </c>
      <c r="DM549" s="258">
        <v>15.665928840637207</v>
      </c>
      <c r="DN549" s="258">
        <v>9984</v>
      </c>
      <c r="DO549" s="258">
        <v>1.800833222654946E+22</v>
      </c>
      <c r="DP549" s="258">
        <v>8.5957374381407527E+21</v>
      </c>
    </row>
    <row r="550" spans="3:120" x14ac:dyDescent="0.25">
      <c r="C550" s="50">
        <f t="shared" si="534"/>
        <v>518</v>
      </c>
      <c r="D550" s="51">
        <v>3.2515903762743128</v>
      </c>
      <c r="E550" s="260">
        <f t="shared" si="535"/>
        <v>10.241916590047706</v>
      </c>
      <c r="F550" s="265">
        <f t="shared" si="536"/>
        <v>12.343601149919605</v>
      </c>
      <c r="G550" s="265">
        <f t="shared" si="537"/>
        <v>4.7957236872602428E-2</v>
      </c>
      <c r="H550" s="50">
        <v>12.202334403991699</v>
      </c>
      <c r="I550" s="216">
        <v>117.49446868896484</v>
      </c>
      <c r="J550" s="50">
        <v>10752</v>
      </c>
      <c r="K550" s="46">
        <v>6</v>
      </c>
      <c r="L550" s="46">
        <v>7.4445277497250137E+21</v>
      </c>
      <c r="M550" s="46">
        <v>8.7404312948219503E+21</v>
      </c>
      <c r="N550" s="46">
        <v>168</v>
      </c>
      <c r="O550" s="46">
        <v>64</v>
      </c>
      <c r="P550" s="46">
        <v>0.15784654825123604</v>
      </c>
      <c r="Q550" s="46">
        <v>0.32747360068363546</v>
      </c>
      <c r="R550" s="46">
        <v>0.3320177980870046</v>
      </c>
      <c r="S550" s="51"/>
      <c r="T550" s="315">
        <f t="shared" si="538"/>
        <v>64.265326655171918</v>
      </c>
      <c r="U550" s="315">
        <f t="shared" si="568"/>
        <v>0.90209531580590152</v>
      </c>
      <c r="V550" s="350">
        <f t="shared" si="539"/>
        <v>2.4467780916920266E-6</v>
      </c>
      <c r="W550" s="350">
        <f t="shared" si="517"/>
        <v>5.0761656852002019E-6</v>
      </c>
      <c r="X550" s="350">
        <f t="shared" si="540"/>
        <v>5.6350848346398575E-6</v>
      </c>
      <c r="Y550" s="360">
        <f t="shared" si="541"/>
        <v>63.933308857084917</v>
      </c>
      <c r="Z550" s="350">
        <f t="shared" si="542"/>
        <v>2.4761522300389926E-6</v>
      </c>
      <c r="AA550" s="350">
        <f t="shared" si="543"/>
        <v>5.0619019377365497E-6</v>
      </c>
      <c r="AB550" s="350">
        <f t="shared" si="544"/>
        <v>2.4761522300389926E-6</v>
      </c>
      <c r="AC550" s="350">
        <f t="shared" si="545"/>
        <v>5.0619019377365497E-6</v>
      </c>
      <c r="AD550" s="354">
        <f t="shared" si="518"/>
        <v>63.933308857084917</v>
      </c>
      <c r="AE550" s="354" t="str">
        <f t="shared" si="516"/>
        <v/>
      </c>
      <c r="AF550" s="354" t="str">
        <f t="shared" si="516"/>
        <v/>
      </c>
      <c r="AG550" s="354">
        <f t="shared" si="516"/>
        <v>63.933308857084917</v>
      </c>
      <c r="AH550" s="354" t="str">
        <f t="shared" si="516"/>
        <v/>
      </c>
      <c r="AI550" s="348">
        <f t="shared" si="569"/>
        <v>1.1031814945171661</v>
      </c>
      <c r="AJ550" s="355">
        <f t="shared" si="546"/>
        <v>5.6350848346398575E-6</v>
      </c>
      <c r="AK550" s="359">
        <f t="shared" si="547"/>
        <v>503.99259548182567</v>
      </c>
      <c r="AL550" s="355">
        <f t="shared" si="548"/>
        <v>-1.4007404518174327</v>
      </c>
      <c r="AM550" s="335">
        <f t="shared" si="549"/>
        <v>-26.113629875963149</v>
      </c>
      <c r="AN550" s="351">
        <f t="shared" si="519"/>
        <v>-4.8978263325031151</v>
      </c>
      <c r="AQ550" s="266">
        <f t="shared" si="520"/>
        <v>21.728858452495178</v>
      </c>
      <c r="AR550" s="283">
        <f t="shared" si="521"/>
        <v>-6.5791148255045186</v>
      </c>
      <c r="BL550" s="258">
        <v>0.92845654487609863</v>
      </c>
      <c r="BM550" s="260">
        <v>8.4044895172119141</v>
      </c>
      <c r="BN550">
        <v>1.8848913908004761</v>
      </c>
      <c r="BO550" s="258">
        <v>0.96435421705245972</v>
      </c>
      <c r="BP550" s="258">
        <v>30.668670654296875</v>
      </c>
      <c r="BQ550" s="260">
        <v>19.772140502929688</v>
      </c>
      <c r="BR550" s="258">
        <v>4.7248783111572266</v>
      </c>
      <c r="BT550" s="258">
        <v>16.599863052368164</v>
      </c>
      <c r="BU550" s="258">
        <v>52.287582397460937</v>
      </c>
      <c r="BV550" s="258">
        <v>2.8318302631378174</v>
      </c>
      <c r="BW550" s="258">
        <v>165.71298217773437</v>
      </c>
      <c r="BX550" s="258">
        <v>25.344137191772461</v>
      </c>
      <c r="BY550" s="258">
        <v>39.876911163330078</v>
      </c>
      <c r="BZ550" s="258">
        <v>3.4807660579681396</v>
      </c>
      <c r="CA550" s="258">
        <v>327.56033325195312</v>
      </c>
      <c r="CC550" s="283">
        <f t="shared" si="522"/>
        <v>12.202334403991699</v>
      </c>
      <c r="CD550" s="283">
        <f t="shared" si="523"/>
        <v>117.49446868896484</v>
      </c>
      <c r="CF550" s="283">
        <f t="shared" si="550"/>
        <v>21.728858452495178</v>
      </c>
      <c r="CG550" s="272">
        <f t="shared" si="524"/>
        <v>23.52711912915256</v>
      </c>
      <c r="CH550" s="283">
        <f t="shared" si="551"/>
        <v>15.009145111014101</v>
      </c>
      <c r="CI550" s="272">
        <f t="shared" si="525"/>
        <v>114.06998134124746</v>
      </c>
      <c r="CJ550" s="283">
        <f t="shared" si="552"/>
        <v>0.21501684922607267</v>
      </c>
      <c r="CK550" s="283">
        <f t="shared" si="553"/>
        <v>14.663526514644587</v>
      </c>
      <c r="CL550" s="283">
        <f t="shared" si="554"/>
        <v>3.2024095799559507</v>
      </c>
      <c r="CM550" s="283">
        <f t="shared" si="555"/>
        <v>20.460063097053187</v>
      </c>
      <c r="CN550" s="283">
        <f t="shared" si="556"/>
        <v>3.2024095799559507</v>
      </c>
      <c r="CO550" s="283">
        <f t="shared" si="526"/>
        <v>305.68158197056982</v>
      </c>
      <c r="CP550" s="268">
        <f t="shared" si="527"/>
        <v>518</v>
      </c>
      <c r="CQ550" s="283">
        <f t="shared" si="557"/>
        <v>82.368158197056985</v>
      </c>
      <c r="CR550" s="283">
        <f t="shared" si="558"/>
        <v>26.32325271960374</v>
      </c>
      <c r="CS550" s="283">
        <f t="shared" si="559"/>
        <v>1.8488322049278243</v>
      </c>
      <c r="CT550" s="283">
        <f t="shared" si="560"/>
        <v>324.9694860360504</v>
      </c>
      <c r="CU550" s="283">
        <f t="shared" si="528"/>
        <v>-19.287904065480575</v>
      </c>
      <c r="CV550" s="283">
        <f t="shared" si="561"/>
        <v>49.871209593451944</v>
      </c>
      <c r="CW550" s="283">
        <f t="shared" si="562"/>
        <v>14.942876454282644</v>
      </c>
      <c r="CX550" s="283">
        <f t="shared" si="563"/>
        <v>1.4088577768972568</v>
      </c>
      <c r="CZ550" s="283">
        <f t="shared" si="529"/>
        <v>10752</v>
      </c>
      <c r="DA550" s="283">
        <f t="shared" si="530"/>
        <v>7.4445277497250137E+21</v>
      </c>
      <c r="DB550" s="283">
        <f t="shared" si="531"/>
        <v>8.7404312948219503E+21</v>
      </c>
      <c r="DC550" s="286">
        <f t="shared" si="564"/>
        <v>6.923853933896032E+17</v>
      </c>
      <c r="DD550" s="286">
        <f t="shared" si="532"/>
        <v>8.1291213679519629E+17</v>
      </c>
      <c r="DE550" s="282">
        <f t="shared" si="565"/>
        <v>4.2840786889136909E-5</v>
      </c>
      <c r="DF550" s="282">
        <f t="shared" si="533"/>
        <v>4.5161287531015649E-5</v>
      </c>
      <c r="DG550" s="283">
        <f t="shared" si="566"/>
        <v>46.510465429036032</v>
      </c>
      <c r="DH550" s="283">
        <f t="shared" si="567"/>
        <v>6.2248493256781033E-5</v>
      </c>
      <c r="DL550" s="258">
        <v>22.758159637451172</v>
      </c>
      <c r="DM550" s="258">
        <v>15.665928840637207</v>
      </c>
      <c r="DN550" s="258">
        <v>9984</v>
      </c>
      <c r="DO550" s="258">
        <v>1.7936850002531655E+22</v>
      </c>
      <c r="DP550" s="258">
        <v>8.5813256994274861E+21</v>
      </c>
    </row>
    <row r="551" spans="3:120" x14ac:dyDescent="0.25">
      <c r="C551" s="50">
        <f t="shared" si="534"/>
        <v>519</v>
      </c>
      <c r="D551" s="51">
        <v>4.2108231632562072</v>
      </c>
      <c r="E551" s="260">
        <f t="shared" si="535"/>
        <v>12.48734006547666</v>
      </c>
      <c r="F551" s="265">
        <f t="shared" si="536"/>
        <v>12.391750143846016</v>
      </c>
      <c r="G551" s="265">
        <f t="shared" si="537"/>
        <v>4.8338701314286837E-2</v>
      </c>
      <c r="H551" s="50">
        <v>11.98260498046875</v>
      </c>
      <c r="I551" s="216">
        <v>112.91676330566406</v>
      </c>
      <c r="J551" s="50">
        <v>13312</v>
      </c>
      <c r="K551" s="46">
        <v>6</v>
      </c>
      <c r="L551" s="46">
        <v>9.1425188049220891E+21</v>
      </c>
      <c r="M551" s="46">
        <v>1.0547663329465586E+22</v>
      </c>
      <c r="N551" s="46">
        <v>208</v>
      </c>
      <c r="O551" s="46">
        <v>64</v>
      </c>
      <c r="P551" s="46">
        <v>0.19581273271073674</v>
      </c>
      <c r="Q551" s="46">
        <v>0.39748519807117133</v>
      </c>
      <c r="R551" s="46">
        <v>0.49723297379395615</v>
      </c>
      <c r="S551" s="51"/>
      <c r="T551" s="315">
        <f t="shared" si="538"/>
        <v>63.773806061904217</v>
      </c>
      <c r="U551" s="315">
        <f t="shared" si="568"/>
        <v>-0.49152059326770114</v>
      </c>
      <c r="V551" s="350">
        <f t="shared" si="539"/>
        <v>2.4515816895875494E-6</v>
      </c>
      <c r="W551" s="350">
        <f t="shared" si="517"/>
        <v>4.97652741976126E-6</v>
      </c>
      <c r="X551" s="350">
        <f t="shared" si="540"/>
        <v>5.5476191235841529E-6</v>
      </c>
      <c r="Y551" s="360">
        <f t="shared" si="541"/>
        <v>63.276573088110261</v>
      </c>
      <c r="Z551" s="350">
        <f t="shared" si="542"/>
        <v>2.4946768884740327E-6</v>
      </c>
      <c r="AA551" s="350">
        <f t="shared" si="543"/>
        <v>4.9550645972045733E-6</v>
      </c>
      <c r="AB551" s="350">
        <f t="shared" si="544"/>
        <v>2.4946768884740327E-6</v>
      </c>
      <c r="AC551" s="350">
        <f t="shared" si="545"/>
        <v>4.9550645972045733E-6</v>
      </c>
      <c r="AD551" s="354">
        <f t="shared" si="518"/>
        <v>63.276573088110268</v>
      </c>
      <c r="AE551" s="354" t="str">
        <f t="shared" si="516"/>
        <v/>
      </c>
      <c r="AF551" s="354" t="str">
        <f t="shared" si="516"/>
        <v/>
      </c>
      <c r="AG551" s="354">
        <f t="shared" si="516"/>
        <v>63.276573088110268</v>
      </c>
      <c r="AH551" s="354" t="str">
        <f t="shared" si="516"/>
        <v/>
      </c>
      <c r="AI551" s="348">
        <f t="shared" si="569"/>
        <v>-0.65673576897464869</v>
      </c>
      <c r="AJ551" s="355">
        <f t="shared" si="546"/>
        <v>5.5476191235841529E-6</v>
      </c>
      <c r="AK551" s="359">
        <f t="shared" si="547"/>
        <v>481.68499593044839</v>
      </c>
      <c r="AL551" s="355">
        <f t="shared" si="548"/>
        <v>-3.7315004069551607</v>
      </c>
      <c r="AM551" s="335">
        <f t="shared" si="549"/>
        <v>-26.249506316749613</v>
      </c>
      <c r="AN551" s="351">
        <f t="shared" si="519"/>
        <v>-5.0337027732895798</v>
      </c>
      <c r="AQ551" s="266">
        <f t="shared" si="520"/>
        <v>21.571024851317095</v>
      </c>
      <c r="AR551" s="283">
        <f t="shared" si="521"/>
        <v>-11.494341276991861</v>
      </c>
      <c r="BL551" s="258">
        <v>0.72455048561096191</v>
      </c>
      <c r="BM551" s="260">
        <v>6.1614294052124023</v>
      </c>
      <c r="BN551">
        <v>1.9873853921890259</v>
      </c>
      <c r="BO551" s="258">
        <v>0.90402787923812866</v>
      </c>
      <c r="BP551" s="258">
        <v>27.420989990234375</v>
      </c>
      <c r="BQ551" s="260">
        <v>24.445823669433594</v>
      </c>
      <c r="BR551" s="258">
        <v>7.1464834213256836</v>
      </c>
      <c r="BT551" s="258">
        <v>16.499275207519531</v>
      </c>
      <c r="BU551" s="258">
        <v>54.423843383789063</v>
      </c>
      <c r="BV551" s="258">
        <v>2.7799496650695801</v>
      </c>
      <c r="BW551" s="258">
        <v>170.18896484375</v>
      </c>
      <c r="BX551" s="258">
        <v>25.304096221923828</v>
      </c>
      <c r="BY551" s="258">
        <v>39.775184631347656</v>
      </c>
      <c r="BZ551" s="258">
        <v>3.5452201366424561</v>
      </c>
      <c r="CA551" s="258">
        <v>333.86740112304687</v>
      </c>
      <c r="CC551" s="283">
        <f t="shared" si="522"/>
        <v>11.98260498046875</v>
      </c>
      <c r="CD551" s="283">
        <f t="shared" si="523"/>
        <v>112.91676330566406</v>
      </c>
      <c r="CF551" s="283">
        <f t="shared" si="550"/>
        <v>21.571024851317095</v>
      </c>
      <c r="CG551" s="272">
        <f t="shared" si="524"/>
        <v>23.581063561110042</v>
      </c>
      <c r="CH551" s="283">
        <f t="shared" si="551"/>
        <v>15.102650702665541</v>
      </c>
      <c r="CI551" s="272">
        <f t="shared" si="525"/>
        <v>114.21705614884655</v>
      </c>
      <c r="CJ551" s="283">
        <f t="shared" si="552"/>
        <v>0.21529407870712153</v>
      </c>
      <c r="CK551" s="283">
        <f t="shared" si="553"/>
        <v>14.753985034010011</v>
      </c>
      <c r="CL551" s="283">
        <f t="shared" si="554"/>
        <v>3.2264506602352623</v>
      </c>
      <c r="CM551" s="283">
        <f t="shared" si="555"/>
        <v>20.55052161641861</v>
      </c>
      <c r="CN551" s="283">
        <f t="shared" si="556"/>
        <v>3.2264506602352623</v>
      </c>
      <c r="CO551" s="283">
        <f t="shared" si="526"/>
        <v>307.17158596456704</v>
      </c>
      <c r="CP551" s="268">
        <f t="shared" si="527"/>
        <v>519</v>
      </c>
      <c r="CQ551" s="283">
        <f t="shared" si="557"/>
        <v>82.617158596456704</v>
      </c>
      <c r="CR551" s="283">
        <f t="shared" si="558"/>
        <v>26.362209414372842</v>
      </c>
      <c r="CS551" s="283">
        <f t="shared" si="559"/>
        <v>1.8373854627241197</v>
      </c>
      <c r="CT551" s="283">
        <f t="shared" si="560"/>
        <v>325.95032124998789</v>
      </c>
      <c r="CU551" s="283">
        <f t="shared" si="528"/>
        <v>-18.778735285420851</v>
      </c>
      <c r="CV551" s="283">
        <f t="shared" si="561"/>
        <v>50.022126471457916</v>
      </c>
      <c r="CW551" s="283">
        <f t="shared" si="562"/>
        <v>15.035565313058262</v>
      </c>
      <c r="CX551" s="283">
        <f t="shared" si="563"/>
        <v>1.4219120800820106</v>
      </c>
      <c r="CZ551" s="283">
        <f t="shared" si="529"/>
        <v>13312</v>
      </c>
      <c r="DA551" s="283">
        <f t="shared" si="530"/>
        <v>9.1425188049220891E+21</v>
      </c>
      <c r="DB551" s="283">
        <f t="shared" si="531"/>
        <v>1.0547663329465586E+22</v>
      </c>
      <c r="DC551" s="286">
        <f t="shared" si="564"/>
        <v>6.8678777080244058E+17</v>
      </c>
      <c r="DD551" s="286">
        <f t="shared" si="532"/>
        <v>7.9234249770624896E+17</v>
      </c>
      <c r="DE551" s="282">
        <f t="shared" si="565"/>
        <v>4.2541348775661738E-5</v>
      </c>
      <c r="DF551" s="282">
        <f t="shared" si="533"/>
        <v>4.4060939333588927E-5</v>
      </c>
      <c r="DG551" s="283">
        <f t="shared" si="566"/>
        <v>46.00525278875709</v>
      </c>
      <c r="DH551" s="283">
        <f t="shared" si="567"/>
        <v>6.1246491577972856E-5</v>
      </c>
      <c r="DL551" s="258">
        <v>22.828474044799805</v>
      </c>
      <c r="DM551" s="258">
        <v>14.343480110168457</v>
      </c>
      <c r="DN551" s="258">
        <v>9984</v>
      </c>
      <c r="DO551" s="258">
        <v>1.8012943982937705E+22</v>
      </c>
      <c r="DP551" s="258">
        <v>8.5634551434230356E+21</v>
      </c>
    </row>
    <row r="552" spans="3:120" x14ac:dyDescent="0.25">
      <c r="C552" s="50">
        <f t="shared" si="534"/>
        <v>520</v>
      </c>
      <c r="D552" s="51">
        <v>2.4374909828882041</v>
      </c>
      <c r="E552" s="260">
        <f t="shared" si="535"/>
        <v>7.7388603553980397</v>
      </c>
      <c r="F552" s="265">
        <f t="shared" si="536"/>
        <v>12.440274392779354</v>
      </c>
      <c r="G552" s="265">
        <f t="shared" si="537"/>
        <v>4.8707686314779598E-2</v>
      </c>
      <c r="H552" s="50">
        <v>11.784359931945801</v>
      </c>
      <c r="I552" s="216">
        <v>112.20467376708984</v>
      </c>
      <c r="J552" s="50">
        <v>14528</v>
      </c>
      <c r="K552" s="46">
        <v>6</v>
      </c>
      <c r="L552" s="46">
        <v>1.0172958122920653E+22</v>
      </c>
      <c r="M552" s="46">
        <v>1.1708096530657816E+22</v>
      </c>
      <c r="N552" s="46">
        <v>227</v>
      </c>
      <c r="O552" s="46">
        <v>64</v>
      </c>
      <c r="P552" s="46">
        <v>0.21107245315265824</v>
      </c>
      <c r="Q552" s="46">
        <v>0.4264786669108222</v>
      </c>
      <c r="R552" s="46">
        <v>0.53790762598336406</v>
      </c>
      <c r="S552" s="51"/>
      <c r="T552" s="315">
        <f t="shared" si="538"/>
        <v>63.668311480727226</v>
      </c>
      <c r="U552" s="315">
        <f t="shared" si="568"/>
        <v>-0.10549458117699118</v>
      </c>
      <c r="V552" s="350">
        <f t="shared" si="539"/>
        <v>2.4214442588181242E-6</v>
      </c>
      <c r="W552" s="350">
        <f t="shared" si="517"/>
        <v>4.892605852042289E-6</v>
      </c>
      <c r="X552" s="350">
        <f t="shared" si="540"/>
        <v>5.4590277817576367E-6</v>
      </c>
      <c r="Y552" s="360">
        <f t="shared" si="541"/>
        <v>63.130403854743861</v>
      </c>
      <c r="Z552" s="350">
        <f t="shared" si="542"/>
        <v>2.4672699241522921E-6</v>
      </c>
      <c r="AA552" s="350">
        <f t="shared" si="543"/>
        <v>4.869657425669207E-6</v>
      </c>
      <c r="AB552" s="350">
        <f t="shared" si="544"/>
        <v>2.4672699241522921E-6</v>
      </c>
      <c r="AC552" s="350">
        <f t="shared" si="545"/>
        <v>4.869657425669207E-6</v>
      </c>
      <c r="AD552" s="354">
        <f t="shared" si="518"/>
        <v>63.130403854743861</v>
      </c>
      <c r="AE552" s="354" t="str">
        <f t="shared" ref="AE552:AH571" si="570">IF($K552=AE$29,$AD552,"")</f>
        <v/>
      </c>
      <c r="AF552" s="354" t="str">
        <f t="shared" si="570"/>
        <v/>
      </c>
      <c r="AG552" s="354">
        <f t="shared" si="570"/>
        <v>63.130403854743861</v>
      </c>
      <c r="AH552" s="354" t="str">
        <f t="shared" si="570"/>
        <v/>
      </c>
      <c r="AI552" s="348">
        <f t="shared" si="569"/>
        <v>-0.14616923336640752</v>
      </c>
      <c r="AJ552" s="355">
        <f t="shared" si="546"/>
        <v>5.4590277817576367E-6</v>
      </c>
      <c r="AK552" s="359">
        <f t="shared" si="547"/>
        <v>476.72000867269594</v>
      </c>
      <c r="AL552" s="355">
        <f t="shared" si="548"/>
        <v>-4.3279991327304064</v>
      </c>
      <c r="AM552" s="335">
        <f t="shared" si="549"/>
        <v>-26.389332958308632</v>
      </c>
      <c r="AN552" s="351">
        <f t="shared" si="519"/>
        <v>-5.1735294148486002</v>
      </c>
      <c r="AQ552" s="266">
        <f t="shared" si="520"/>
        <v>21.426119975521591</v>
      </c>
      <c r="AR552" s="283">
        <f t="shared" si="521"/>
        <v>-12.543951883752669</v>
      </c>
      <c r="BL552" s="258">
        <v>1.3176876306533813</v>
      </c>
      <c r="BM552" s="260">
        <v>6.083458423614502</v>
      </c>
      <c r="BN552">
        <v>1.8353427648544312</v>
      </c>
      <c r="BO552" s="258">
        <v>1.3914037942886353</v>
      </c>
      <c r="BP552" s="258">
        <v>24.818279266357422</v>
      </c>
      <c r="BQ552" s="260">
        <v>8.9322748184204102</v>
      </c>
      <c r="BR552" s="258">
        <v>8.9600944519042969</v>
      </c>
      <c r="BT552" s="258">
        <v>16.493415832519531</v>
      </c>
      <c r="BU552" s="258">
        <v>54.322116851806641</v>
      </c>
      <c r="BV552" s="258">
        <v>2.7900817394256592</v>
      </c>
      <c r="BW552" s="258">
        <v>163.06808471679687</v>
      </c>
      <c r="BX552" s="258">
        <v>25.173234939575195</v>
      </c>
      <c r="BY552" s="258">
        <v>40.283817291259766</v>
      </c>
      <c r="BZ552" s="258">
        <v>3.5193407535552979</v>
      </c>
      <c r="CA552" s="258">
        <v>325.32235717773437</v>
      </c>
      <c r="CC552" s="283">
        <f t="shared" si="522"/>
        <v>11.784359931945801</v>
      </c>
      <c r="CD552" s="283">
        <f t="shared" si="523"/>
        <v>112.20467376708984</v>
      </c>
      <c r="CF552" s="283">
        <f t="shared" si="550"/>
        <v>21.426119975521591</v>
      </c>
      <c r="CG552" s="272">
        <f t="shared" si="524"/>
        <v>23.63558851696542</v>
      </c>
      <c r="CH552" s="283">
        <f t="shared" si="551"/>
        <v>15.19775453783342</v>
      </c>
      <c r="CI552" s="272">
        <f t="shared" si="525"/>
        <v>114.36376262770349</v>
      </c>
      <c r="CJ552" s="283">
        <f t="shared" si="552"/>
        <v>0.21557061390484814</v>
      </c>
      <c r="CK552" s="283">
        <f t="shared" si="553"/>
        <v>14.845994851703914</v>
      </c>
      <c r="CL552" s="283">
        <f t="shared" si="554"/>
        <v>3.2508737064698758</v>
      </c>
      <c r="CM552" s="283">
        <f t="shared" si="555"/>
        <v>20.642531434112513</v>
      </c>
      <c r="CN552" s="283">
        <f t="shared" si="556"/>
        <v>3.2508737064698758</v>
      </c>
      <c r="CO552" s="283">
        <f t="shared" si="526"/>
        <v>308.67392860276436</v>
      </c>
      <c r="CP552" s="268">
        <f t="shared" si="527"/>
        <v>520</v>
      </c>
      <c r="CQ552" s="283">
        <f t="shared" si="557"/>
        <v>82.867392860276439</v>
      </c>
      <c r="CR552" s="283">
        <f t="shared" si="558"/>
        <v>26.40165573015252</v>
      </c>
      <c r="CS552" s="283">
        <f t="shared" si="559"/>
        <v>1.8258875533618013</v>
      </c>
      <c r="CT552" s="283">
        <f t="shared" si="560"/>
        <v>326.93358692055335</v>
      </c>
      <c r="CU552" s="283">
        <f t="shared" si="528"/>
        <v>-18.259658317788933</v>
      </c>
      <c r="CV552" s="283">
        <f t="shared" si="561"/>
        <v>50.174034168221105</v>
      </c>
      <c r="CW552" s="283">
        <f t="shared" si="562"/>
        <v>15.129836367271718</v>
      </c>
      <c r="CX552" s="283">
        <f t="shared" si="563"/>
        <v>1.4351984154877075</v>
      </c>
      <c r="CZ552" s="283">
        <f t="shared" si="529"/>
        <v>14528</v>
      </c>
      <c r="DA552" s="283">
        <f t="shared" si="530"/>
        <v>1.0172958122920653E+22</v>
      </c>
      <c r="DB552" s="283">
        <f t="shared" si="531"/>
        <v>1.1708096530657816E+22</v>
      </c>
      <c r="DC552" s="286">
        <f t="shared" si="564"/>
        <v>7.002311483287895E+17</v>
      </c>
      <c r="DD552" s="286">
        <f t="shared" si="532"/>
        <v>8.058987149406537E+17</v>
      </c>
      <c r="DE552" s="282">
        <f t="shared" si="565"/>
        <v>4.326048614917032E-5</v>
      </c>
      <c r="DF552" s="282">
        <f t="shared" si="533"/>
        <v>4.4786112932080375E-5</v>
      </c>
      <c r="DG552" s="283">
        <f t="shared" si="566"/>
        <v>45.992692846877034</v>
      </c>
      <c r="DH552" s="283">
        <f t="shared" si="567"/>
        <v>6.2267692854542272E-5</v>
      </c>
      <c r="DL552" s="258">
        <v>22.649759292602539</v>
      </c>
      <c r="DM552" s="258">
        <v>16.174562454223633</v>
      </c>
      <c r="DN552" s="258">
        <v>9984</v>
      </c>
      <c r="DO552" s="258">
        <v>1.7844038405218219E+22</v>
      </c>
      <c r="DP552" s="258">
        <v>8.5562492740664023E+21</v>
      </c>
    </row>
    <row r="553" spans="3:120" x14ac:dyDescent="0.25">
      <c r="C553" s="50">
        <f t="shared" si="534"/>
        <v>521</v>
      </c>
      <c r="D553" s="51">
        <v>3.6993028497036593</v>
      </c>
      <c r="E553" s="260">
        <f t="shared" si="535"/>
        <v>11.362397740507397</v>
      </c>
      <c r="F553" s="265">
        <f t="shared" si="536"/>
        <v>12.489161234883742</v>
      </c>
      <c r="G553" s="265">
        <f t="shared" si="537"/>
        <v>4.9063826404951306E-2</v>
      </c>
      <c r="H553" s="50">
        <v>12.02606201171875</v>
      </c>
      <c r="I553" s="216">
        <v>112.61157989501953</v>
      </c>
      <c r="J553" s="50">
        <v>13824</v>
      </c>
      <c r="K553" s="46">
        <v>6</v>
      </c>
      <c r="L553" s="46">
        <v>9.5336533936001453E+21</v>
      </c>
      <c r="M553" s="46">
        <v>1.0989815473188607E+22</v>
      </c>
      <c r="N553" s="46">
        <v>216</v>
      </c>
      <c r="O553" s="46">
        <v>64</v>
      </c>
      <c r="P553" s="46">
        <v>0.20454129280351585</v>
      </c>
      <c r="Q553" s="46">
        <v>0.41433192943905267</v>
      </c>
      <c r="R553" s="46">
        <v>0.51732669438742962</v>
      </c>
      <c r="S553" s="51"/>
      <c r="T553" s="315">
        <f t="shared" si="538"/>
        <v>63.726045570226546</v>
      </c>
      <c r="U553" s="315">
        <f t="shared" si="568"/>
        <v>5.7734089499319907E-2</v>
      </c>
      <c r="V553" s="350">
        <f t="shared" si="539"/>
        <v>2.4660167438695488E-6</v>
      </c>
      <c r="W553" s="350">
        <f t="shared" si="517"/>
        <v>4.9953212943558629E-6</v>
      </c>
      <c r="X553" s="350">
        <f t="shared" si="540"/>
        <v>5.5708593066860076E-6</v>
      </c>
      <c r="Y553" s="360">
        <f t="shared" si="541"/>
        <v>63.208718875839118</v>
      </c>
      <c r="Z553" s="350">
        <f t="shared" si="542"/>
        <v>2.5110186385169478E-6</v>
      </c>
      <c r="AA553" s="350">
        <f t="shared" si="543"/>
        <v>4.9728521807822316E-6</v>
      </c>
      <c r="AB553" s="350">
        <f t="shared" si="544"/>
        <v>2.5110186385169478E-6</v>
      </c>
      <c r="AC553" s="350">
        <f t="shared" si="545"/>
        <v>4.9728521807822316E-6</v>
      </c>
      <c r="AD553" s="354">
        <f t="shared" si="518"/>
        <v>63.208718875839118</v>
      </c>
      <c r="AE553" s="354" t="str">
        <f t="shared" si="570"/>
        <v/>
      </c>
      <c r="AF553" s="354" t="str">
        <f t="shared" si="570"/>
        <v/>
      </c>
      <c r="AG553" s="354">
        <f t="shared" si="570"/>
        <v>63.208718875839118</v>
      </c>
      <c r="AH553" s="354" t="str">
        <f t="shared" si="570"/>
        <v/>
      </c>
      <c r="AI553" s="348">
        <f t="shared" si="569"/>
        <v>7.8315021095257009E-2</v>
      </c>
      <c r="AJ553" s="355">
        <f t="shared" si="546"/>
        <v>5.5708593066860076E-6</v>
      </c>
      <c r="AK553" s="359">
        <f t="shared" si="547"/>
        <v>479.38016548458722</v>
      </c>
      <c r="AL553" s="355">
        <f t="shared" si="548"/>
        <v>-4.1619834515412775</v>
      </c>
      <c r="AM553" s="335">
        <f t="shared" si="549"/>
        <v>-26.213195240402243</v>
      </c>
      <c r="AN553" s="351">
        <f t="shared" si="519"/>
        <v>-4.9973916969422092</v>
      </c>
      <c r="AQ553" s="266">
        <f t="shared" si="520"/>
        <v>21.602468778611076</v>
      </c>
      <c r="AR553" s="283">
        <f t="shared" si="521"/>
        <v>-12.474566824009543</v>
      </c>
      <c r="BL553" s="258">
        <v>0.81522935628890991</v>
      </c>
      <c r="BM553" s="260">
        <v>10.09267520904541</v>
      </c>
      <c r="BN553">
        <v>1.7176182270050049</v>
      </c>
      <c r="BO553" s="258">
        <v>0.94470691680908203</v>
      </c>
      <c r="BP553" s="258">
        <v>18.199804306030273</v>
      </c>
      <c r="BQ553" s="260">
        <v>22.819206237792969</v>
      </c>
      <c r="BR553" s="258">
        <v>8.9343404769897461</v>
      </c>
      <c r="BT553" s="258">
        <v>16.419195175170898</v>
      </c>
      <c r="BU553" s="258">
        <v>52.999668121337891</v>
      </c>
      <c r="BV553" s="258">
        <v>2.765667200088501</v>
      </c>
      <c r="BW553" s="258">
        <v>161.44044494628906</v>
      </c>
      <c r="BX553" s="258">
        <v>25.114641189575195</v>
      </c>
      <c r="BY553" s="258">
        <v>40.283817291259766</v>
      </c>
      <c r="BZ553" s="258">
        <v>3.4917523860931396</v>
      </c>
      <c r="CA553" s="258">
        <v>329.69659423828125</v>
      </c>
      <c r="CC553" s="283">
        <f t="shared" si="522"/>
        <v>12.02606201171875</v>
      </c>
      <c r="CD553" s="283">
        <f t="shared" si="523"/>
        <v>112.61157989501953</v>
      </c>
      <c r="CF553" s="283">
        <f t="shared" si="550"/>
        <v>21.602468778611076</v>
      </c>
      <c r="CG553" s="272">
        <f t="shared" si="524"/>
        <v>23.690681559307023</v>
      </c>
      <c r="CH553" s="283">
        <f t="shared" si="551"/>
        <v>15.294457533650759</v>
      </c>
      <c r="CI553" s="272">
        <f t="shared" si="525"/>
        <v>114.51010045511111</v>
      </c>
      <c r="CJ553" s="283">
        <f t="shared" si="552"/>
        <v>0.21584645421096377</v>
      </c>
      <c r="CK553" s="283">
        <f t="shared" si="553"/>
        <v>14.939556611755284</v>
      </c>
      <c r="CL553" s="283">
        <f t="shared" si="554"/>
        <v>3.2756800046410812</v>
      </c>
      <c r="CM553" s="283">
        <f t="shared" si="555"/>
        <v>20.736093194163885</v>
      </c>
      <c r="CN553" s="283">
        <f t="shared" si="556"/>
        <v>3.2756800046410812</v>
      </c>
      <c r="CO553" s="283">
        <f t="shared" si="526"/>
        <v>310.18816821079486</v>
      </c>
      <c r="CP553" s="268">
        <f t="shared" si="527"/>
        <v>521</v>
      </c>
      <c r="CQ553" s="283">
        <f t="shared" si="557"/>
        <v>83.118816821079491</v>
      </c>
      <c r="CR553" s="283">
        <f t="shared" si="558"/>
        <v>26.441584633543378</v>
      </c>
      <c r="CS553" s="283">
        <f t="shared" si="559"/>
        <v>1.8143429270782478</v>
      </c>
      <c r="CT553" s="283">
        <f t="shared" si="560"/>
        <v>327.91907411168359</v>
      </c>
      <c r="CU553" s="283">
        <f t="shared" si="528"/>
        <v>-17.730905900888672</v>
      </c>
      <c r="CV553" s="283">
        <f t="shared" si="561"/>
        <v>50.326909409911131</v>
      </c>
      <c r="CW553" s="283">
        <f t="shared" si="562"/>
        <v>15.225690366331374</v>
      </c>
      <c r="CX553" s="283">
        <f t="shared" si="563"/>
        <v>1.4487180944719391</v>
      </c>
      <c r="CZ553" s="283">
        <f t="shared" si="529"/>
        <v>13824</v>
      </c>
      <c r="DA553" s="283">
        <f t="shared" si="530"/>
        <v>9.5336533936001453E+21</v>
      </c>
      <c r="DB553" s="283">
        <f t="shared" si="531"/>
        <v>1.0989815473188607E+22</v>
      </c>
      <c r="DC553" s="286">
        <f t="shared" si="564"/>
        <v>6.896450660879735E+17</v>
      </c>
      <c r="DD553" s="286">
        <f t="shared" si="532"/>
        <v>7.9498086466931482E+17</v>
      </c>
      <c r="DE553" s="282">
        <f t="shared" si="565"/>
        <v>4.2694196363475828E-5</v>
      </c>
      <c r="DF553" s="282">
        <f t="shared" si="533"/>
        <v>4.4202075613102925E-5</v>
      </c>
      <c r="DG553" s="283">
        <f t="shared" si="566"/>
        <v>45.994132947587012</v>
      </c>
      <c r="DH553" s="283">
        <f t="shared" si="567"/>
        <v>6.1454193442185052E-5</v>
      </c>
      <c r="DL553" s="258">
        <v>22.659524917602539</v>
      </c>
      <c r="DM553" s="258">
        <v>16.174562454223633</v>
      </c>
      <c r="DN553" s="258">
        <v>9984</v>
      </c>
      <c r="DO553" s="258">
        <v>1.7849226631154995E+22</v>
      </c>
      <c r="DP553" s="258">
        <v>8.5620139695517089E+21</v>
      </c>
    </row>
    <row r="554" spans="3:120" x14ac:dyDescent="0.25">
      <c r="C554" s="50">
        <f t="shared" si="534"/>
        <v>522</v>
      </c>
      <c r="D554" s="51">
        <v>5.1695338355288163</v>
      </c>
      <c r="E554" s="260">
        <f t="shared" si="535"/>
        <v>14.269027644140595</v>
      </c>
      <c r="F554" s="265">
        <f t="shared" si="536"/>
        <v>12.538397640820643</v>
      </c>
      <c r="G554" s="265">
        <f t="shared" si="537"/>
        <v>4.9406752051733595E-2</v>
      </c>
      <c r="H554" s="50">
        <v>11.99139404296875</v>
      </c>
      <c r="I554" s="216">
        <v>110.88222503662109</v>
      </c>
      <c r="J554" s="50">
        <v>13312</v>
      </c>
      <c r="K554" s="46">
        <v>6</v>
      </c>
      <c r="L554" s="46">
        <v>9.1892128383530728E+21</v>
      </c>
      <c r="M554" s="46">
        <v>1.0521145730233176E+22</v>
      </c>
      <c r="N554" s="46">
        <v>208</v>
      </c>
      <c r="O554" s="46">
        <v>64</v>
      </c>
      <c r="P554" s="46">
        <v>0.19764389916376732</v>
      </c>
      <c r="Q554" s="46">
        <v>0.39693584813526217</v>
      </c>
      <c r="R554" s="46">
        <v>0.49723297379395615</v>
      </c>
      <c r="S554" s="51"/>
      <c r="T554" s="315">
        <f t="shared" si="538"/>
        <v>63.530183039999727</v>
      </c>
      <c r="U554" s="315">
        <f t="shared" si="568"/>
        <v>-0.19586253022681888</v>
      </c>
      <c r="V554" s="350">
        <f t="shared" si="539"/>
        <v>2.4745079522707247E-6</v>
      </c>
      <c r="W554" s="350">
        <f t="shared" si="517"/>
        <v>4.9696495409563074E-6</v>
      </c>
      <c r="X554" s="350">
        <f t="shared" si="540"/>
        <v>5.5516309464677398E-6</v>
      </c>
      <c r="Y554" s="360">
        <f t="shared" si="541"/>
        <v>63.032950066205771</v>
      </c>
      <c r="Z554" s="350">
        <f t="shared" si="542"/>
        <v>2.5175425999228277E-6</v>
      </c>
      <c r="AA554" s="350">
        <f t="shared" si="543"/>
        <v>4.9479880177049846E-6</v>
      </c>
      <c r="AB554" s="350">
        <f t="shared" si="544"/>
        <v>2.5175425999228277E-6</v>
      </c>
      <c r="AC554" s="350">
        <f t="shared" si="545"/>
        <v>4.9479880177049846E-6</v>
      </c>
      <c r="AD554" s="354">
        <f t="shared" si="518"/>
        <v>63.032950066205771</v>
      </c>
      <c r="AE554" s="354" t="str">
        <f t="shared" si="570"/>
        <v/>
      </c>
      <c r="AF554" s="354" t="str">
        <f t="shared" si="570"/>
        <v/>
      </c>
      <c r="AG554" s="354">
        <f t="shared" si="570"/>
        <v>63.032950066205771</v>
      </c>
      <c r="AH554" s="354" t="str">
        <f t="shared" si="570"/>
        <v/>
      </c>
      <c r="AI554" s="348">
        <f t="shared" si="569"/>
        <v>-0.17576880963334673</v>
      </c>
      <c r="AJ554" s="355">
        <f t="shared" si="546"/>
        <v>5.5516309464677398E-6</v>
      </c>
      <c r="AK554" s="359">
        <f t="shared" si="547"/>
        <v>473.40975789578692</v>
      </c>
      <c r="AL554" s="355">
        <f t="shared" si="548"/>
        <v>-4.8590242104213077</v>
      </c>
      <c r="AM554" s="335">
        <f t="shared" si="549"/>
        <v>-26.243227288506827</v>
      </c>
      <c r="AN554" s="351">
        <f t="shared" si="519"/>
        <v>-5.027423745046792</v>
      </c>
      <c r="AQ554" s="266">
        <f t="shared" si="520"/>
        <v>21.577393486791095</v>
      </c>
      <c r="AR554" s="283">
        <f t="shared" si="521"/>
        <v>-14.54144275059457</v>
      </c>
      <c r="BL554" s="258">
        <v>0.9992600679397583</v>
      </c>
      <c r="BM554" s="260">
        <v>7.4037237167358398</v>
      </c>
      <c r="BN554">
        <v>1.4424089193344116</v>
      </c>
      <c r="BO554" s="258">
        <v>0.8592647910118103</v>
      </c>
      <c r="BP554" s="258">
        <v>15.529935836791992</v>
      </c>
      <c r="BQ554" s="260">
        <v>5.3765311241149902</v>
      </c>
      <c r="BR554" s="258">
        <v>8.7610025405883789</v>
      </c>
      <c r="BT554" s="258">
        <v>16.440681457519531</v>
      </c>
      <c r="BU554" s="258">
        <v>53.406578063964844</v>
      </c>
      <c r="BV554" s="258">
        <v>2.7888607978820801</v>
      </c>
      <c r="BW554" s="258">
        <v>164.08534240722656</v>
      </c>
      <c r="BX554" s="258">
        <v>25.128313064575195</v>
      </c>
      <c r="BY554" s="258">
        <v>40.080364227294922</v>
      </c>
      <c r="BZ554" s="258">
        <v>3.5107958316802979</v>
      </c>
      <c r="CA554" s="258">
        <v>333.46047973632812</v>
      </c>
      <c r="CC554" s="283">
        <f t="shared" si="522"/>
        <v>11.99139404296875</v>
      </c>
      <c r="CD554" s="283">
        <f t="shared" si="523"/>
        <v>110.88222503662109</v>
      </c>
      <c r="CF554" s="283">
        <f t="shared" si="550"/>
        <v>21.577393486791095</v>
      </c>
      <c r="CG554" s="272">
        <f t="shared" si="524"/>
        <v>23.746329846595692</v>
      </c>
      <c r="CH554" s="283">
        <f t="shared" si="551"/>
        <v>15.392759798366908</v>
      </c>
      <c r="CI554" s="272">
        <f t="shared" si="525"/>
        <v>114.65606922467327</v>
      </c>
      <c r="CJ554" s="283">
        <f t="shared" si="552"/>
        <v>0.2161215988594298</v>
      </c>
      <c r="CK554" s="283">
        <f t="shared" si="553"/>
        <v>15.034670169397064</v>
      </c>
      <c r="CL554" s="283">
        <f t="shared" si="554"/>
        <v>3.3008706590326331</v>
      </c>
      <c r="CM554" s="283">
        <f t="shared" si="555"/>
        <v>20.831206751805663</v>
      </c>
      <c r="CN554" s="283">
        <f t="shared" si="556"/>
        <v>3.3008706590326331</v>
      </c>
      <c r="CO554" s="283">
        <f t="shared" si="526"/>
        <v>311.71385118468675</v>
      </c>
      <c r="CP554" s="268">
        <f t="shared" si="527"/>
        <v>522</v>
      </c>
      <c r="CQ554" s="283">
        <f t="shared" si="557"/>
        <v>83.37138511846868</v>
      </c>
      <c r="CR554" s="283">
        <f t="shared" si="558"/>
        <v>26.481988742773996</v>
      </c>
      <c r="CS554" s="283">
        <f t="shared" si="559"/>
        <v>1.8027560498034889</v>
      </c>
      <c r="CT554" s="283">
        <f t="shared" si="560"/>
        <v>328.90657078750405</v>
      </c>
      <c r="CU554" s="283">
        <f t="shared" si="528"/>
        <v>-17.192719602817306</v>
      </c>
      <c r="CV554" s="283">
        <f t="shared" si="561"/>
        <v>50.480728039718272</v>
      </c>
      <c r="CW554" s="283">
        <f t="shared" si="562"/>
        <v>15.323127255918122</v>
      </c>
      <c r="CX554" s="283">
        <f t="shared" si="563"/>
        <v>1.4624723276560254</v>
      </c>
      <c r="CZ554" s="283">
        <f t="shared" si="529"/>
        <v>13312</v>
      </c>
      <c r="DA554" s="283">
        <f t="shared" si="530"/>
        <v>9.1892128383530728E+21</v>
      </c>
      <c r="DB554" s="283">
        <f t="shared" si="531"/>
        <v>1.0521145730233176E+22</v>
      </c>
      <c r="DC554" s="286">
        <f t="shared" si="564"/>
        <v>6.9029543557339789E+17</v>
      </c>
      <c r="DD554" s="286">
        <f t="shared" si="532"/>
        <v>7.9035049055237197E+17</v>
      </c>
      <c r="DE554" s="282">
        <f t="shared" si="565"/>
        <v>4.2728987099854507E-5</v>
      </c>
      <c r="DF554" s="282">
        <f t="shared" si="533"/>
        <v>4.3954379297627601E-5</v>
      </c>
      <c r="DG554" s="283">
        <f t="shared" si="566"/>
        <v>45.809903073569934</v>
      </c>
      <c r="DH554" s="283">
        <f t="shared" si="567"/>
        <v>6.1300520373152188E-5</v>
      </c>
      <c r="DL554" s="258">
        <v>22.622415542602539</v>
      </c>
      <c r="DM554" s="258">
        <v>16.276290893554687</v>
      </c>
      <c r="DN554" s="258">
        <v>9984</v>
      </c>
      <c r="DO554" s="258">
        <v>1.7819826684179931E+22</v>
      </c>
      <c r="DP554" s="258">
        <v>8.5513492829038916E+21</v>
      </c>
    </row>
    <row r="555" spans="3:120" x14ac:dyDescent="0.25">
      <c r="C555" s="50">
        <f t="shared" si="534"/>
        <v>523</v>
      </c>
      <c r="D555" s="51">
        <v>4.6413519716513809</v>
      </c>
      <c r="E555" s="260">
        <f t="shared" si="535"/>
        <v>13.332890077925427</v>
      </c>
      <c r="F555" s="265">
        <f t="shared" si="536"/>
        <v>12.58797020967994</v>
      </c>
      <c r="G555" s="265">
        <f t="shared" si="537"/>
        <v>4.9736089640293281E-2</v>
      </c>
      <c r="H555" s="50">
        <v>11.818539619445801</v>
      </c>
      <c r="I555" s="216">
        <v>115.66338348388672</v>
      </c>
      <c r="J555" s="50">
        <v>16256</v>
      </c>
      <c r="K555" s="46">
        <v>6</v>
      </c>
      <c r="L555" s="46">
        <v>1.0946003787500277E+22</v>
      </c>
      <c r="M555" s="46">
        <v>1.2761306395823342E+22</v>
      </c>
      <c r="N555" s="46">
        <v>254</v>
      </c>
      <c r="O555" s="46">
        <v>64</v>
      </c>
      <c r="P555" s="46">
        <v>0.23396203381554051</v>
      </c>
      <c r="Q555" s="46">
        <v>0.48086431056583046</v>
      </c>
      <c r="R555" s="46">
        <v>0.55382550827476174</v>
      </c>
      <c r="S555" s="51"/>
      <c r="T555" s="315">
        <f t="shared" si="538"/>
        <v>64.055002478806202</v>
      </c>
      <c r="U555" s="315">
        <f t="shared" si="568"/>
        <v>0.52481943880647464</v>
      </c>
      <c r="V555" s="350">
        <f t="shared" si="539"/>
        <v>2.3987249201888585E-6</v>
      </c>
      <c r="W555" s="350">
        <f t="shared" si="517"/>
        <v>4.9301212943511163E-6</v>
      </c>
      <c r="X555" s="350">
        <f t="shared" si="540"/>
        <v>5.4826979872822988E-6</v>
      </c>
      <c r="Y555" s="360">
        <f t="shared" si="541"/>
        <v>63.501176970531439</v>
      </c>
      <c r="Z555" s="350">
        <f t="shared" si="542"/>
        <v>2.4462670587935521E-6</v>
      </c>
      <c r="AA555" s="350">
        <f t="shared" si="543"/>
        <v>4.9067050753852033E-6</v>
      </c>
      <c r="AB555" s="350">
        <f t="shared" si="544"/>
        <v>2.4462670587935521E-6</v>
      </c>
      <c r="AC555" s="350">
        <f t="shared" si="545"/>
        <v>4.9067050753852033E-6</v>
      </c>
      <c r="AD555" s="354">
        <f t="shared" si="518"/>
        <v>63.501176970531439</v>
      </c>
      <c r="AE555" s="354" t="str">
        <f t="shared" si="570"/>
        <v/>
      </c>
      <c r="AF555" s="354" t="str">
        <f t="shared" si="570"/>
        <v/>
      </c>
      <c r="AG555" s="354">
        <f t="shared" si="570"/>
        <v>63.501176970531439</v>
      </c>
      <c r="AH555" s="354" t="str">
        <f t="shared" si="570"/>
        <v/>
      </c>
      <c r="AI555" s="348">
        <f t="shared" si="569"/>
        <v>0.46822690432566816</v>
      </c>
      <c r="AJ555" s="355">
        <f t="shared" si="546"/>
        <v>5.4826979872822988E-6</v>
      </c>
      <c r="AK555" s="359">
        <f t="shared" si="547"/>
        <v>489.31420344956791</v>
      </c>
      <c r="AL555" s="355">
        <f t="shared" si="548"/>
        <v>-3.3685796550432086</v>
      </c>
      <c r="AM555" s="335">
        <f t="shared" si="549"/>
        <v>-26.351752576939319</v>
      </c>
      <c r="AN555" s="351">
        <f t="shared" si="519"/>
        <v>-5.1359490334792834</v>
      </c>
      <c r="AQ555" s="266">
        <f t="shared" si="520"/>
        <v>21.451276308570044</v>
      </c>
      <c r="AR555" s="283">
        <f t="shared" si="521"/>
        <v>-10.097805371515506</v>
      </c>
      <c r="BL555" s="258">
        <v>0.95639187097549438</v>
      </c>
      <c r="BM555" s="260">
        <v>7.1629090309143066</v>
      </c>
      <c r="BN555">
        <v>0.9327813982963562</v>
      </c>
      <c r="BO555" s="258">
        <v>1.3425847291946411</v>
      </c>
      <c r="BP555" s="258">
        <v>12.843629837036133</v>
      </c>
      <c r="BQ555" s="260">
        <v>21.805915832519531</v>
      </c>
      <c r="BR555" s="258">
        <v>5.9109697341918945</v>
      </c>
      <c r="BT555" s="258">
        <v>16.397710800170898</v>
      </c>
      <c r="BU555" s="258">
        <v>53.915210723876953</v>
      </c>
      <c r="BV555" s="258">
        <v>2.8185243606567383</v>
      </c>
      <c r="BW555" s="258">
        <v>160.93182373046875</v>
      </c>
      <c r="BX555" s="258">
        <v>25.151750564575195</v>
      </c>
      <c r="BY555" s="258">
        <v>40.792453765869141</v>
      </c>
      <c r="BZ555" s="258">
        <v>3.4988327026367187</v>
      </c>
      <c r="CA555" s="258">
        <v>328.9844970703125</v>
      </c>
      <c r="CC555" s="283">
        <f t="shared" si="522"/>
        <v>11.818539619445801</v>
      </c>
      <c r="CD555" s="283">
        <f t="shared" si="523"/>
        <v>115.66338348388672</v>
      </c>
      <c r="CF555" s="283">
        <f t="shared" si="550"/>
        <v>21.451276308570044</v>
      </c>
      <c r="CG555" s="272">
        <f t="shared" si="524"/>
        <v>23.802520128576091</v>
      </c>
      <c r="CH555" s="283">
        <f t="shared" si="551"/>
        <v>15.492660585759593</v>
      </c>
      <c r="CI555" s="272">
        <f t="shared" si="525"/>
        <v>114.8016684459366</v>
      </c>
      <c r="CJ555" s="283">
        <f t="shared" si="552"/>
        <v>0.21639604692576334</v>
      </c>
      <c r="CK555" s="283">
        <f t="shared" si="553"/>
        <v>15.131334546813433</v>
      </c>
      <c r="CL555" s="283">
        <f t="shared" si="554"/>
        <v>3.3264465812574144</v>
      </c>
      <c r="CM555" s="283">
        <f t="shared" si="555"/>
        <v>20.927871129222034</v>
      </c>
      <c r="CN555" s="283">
        <f t="shared" si="556"/>
        <v>3.3264465812574144</v>
      </c>
      <c r="CO555" s="283">
        <f t="shared" si="526"/>
        <v>313.25051210766082</v>
      </c>
      <c r="CP555" s="268">
        <f t="shared" si="527"/>
        <v>523</v>
      </c>
      <c r="CQ555" s="283">
        <f t="shared" si="557"/>
        <v>83.625051210766088</v>
      </c>
      <c r="CR555" s="283">
        <f t="shared" si="558"/>
        <v>26.5228603202149</v>
      </c>
      <c r="CS555" s="283">
        <f t="shared" si="559"/>
        <v>1.7911314003215379</v>
      </c>
      <c r="CT555" s="283">
        <f t="shared" si="560"/>
        <v>329.89586193674285</v>
      </c>
      <c r="CU555" s="283">
        <f t="shared" si="528"/>
        <v>-16.645349829081965</v>
      </c>
      <c r="CV555" s="283">
        <f t="shared" si="561"/>
        <v>50.635465017091803</v>
      </c>
      <c r="CW555" s="283">
        <f t="shared" si="562"/>
        <v>15.422146132906658</v>
      </c>
      <c r="CX555" s="283">
        <f t="shared" si="563"/>
        <v>1.4764622178779125</v>
      </c>
      <c r="CZ555" s="283">
        <f t="shared" si="529"/>
        <v>16256</v>
      </c>
      <c r="DA555" s="283">
        <f t="shared" si="530"/>
        <v>1.0946003787500277E+22</v>
      </c>
      <c r="DB555" s="283">
        <f t="shared" si="531"/>
        <v>1.2761306395823342E+22</v>
      </c>
      <c r="DC555" s="286">
        <f t="shared" si="564"/>
        <v>6.7335161094366861E+17</v>
      </c>
      <c r="DD555" s="286">
        <f t="shared" si="532"/>
        <v>7.850213087981879E+17</v>
      </c>
      <c r="DE555" s="282">
        <f t="shared" si="565"/>
        <v>4.1822597502632292E-5</v>
      </c>
      <c r="DF555" s="282">
        <f t="shared" si="533"/>
        <v>4.3669301104878625E-5</v>
      </c>
      <c r="DG555" s="283">
        <f t="shared" si="566"/>
        <v>46.237449068720309</v>
      </c>
      <c r="DH555" s="283">
        <f t="shared" si="567"/>
        <v>6.0466003017032127E-5</v>
      </c>
      <c r="DL555" s="258">
        <v>22.602884292602539</v>
      </c>
      <c r="DM555" s="258">
        <v>15.869382858276367</v>
      </c>
      <c r="DN555" s="258">
        <v>9984</v>
      </c>
      <c r="DO555" s="258">
        <v>1.781060317140344E+22</v>
      </c>
      <c r="DP555" s="258">
        <v>8.5406845962560744E+21</v>
      </c>
    </row>
    <row r="556" spans="3:120" x14ac:dyDescent="0.25">
      <c r="C556" s="50">
        <f t="shared" si="534"/>
        <v>524</v>
      </c>
      <c r="D556" s="51">
        <v>4.8616360248994956</v>
      </c>
      <c r="E556" s="260">
        <f t="shared" si="535"/>
        <v>13.735648829781313</v>
      </c>
      <c r="F556" s="265">
        <f t="shared" si="536"/>
        <v>12.637865164889241</v>
      </c>
      <c r="G556" s="265">
        <f t="shared" si="537"/>
        <v>5.0051461456216952E-2</v>
      </c>
      <c r="H556" s="50">
        <v>11.803402900695801</v>
      </c>
      <c r="I556" s="216">
        <v>107.32178497314453</v>
      </c>
      <c r="J556" s="50">
        <v>15232</v>
      </c>
      <c r="K556" s="46">
        <v>6</v>
      </c>
      <c r="L556" s="46">
        <v>1.0430063541565331E+22</v>
      </c>
      <c r="M556" s="46">
        <v>1.1780155224224149E+22</v>
      </c>
      <c r="N556" s="46">
        <v>238</v>
      </c>
      <c r="O556" s="46">
        <v>64</v>
      </c>
      <c r="P556" s="46">
        <v>0.22590490142220596</v>
      </c>
      <c r="Q556" s="46">
        <v>0.4461942257217848</v>
      </c>
      <c r="R556" s="46">
        <v>0.55032779164024748</v>
      </c>
      <c r="S556" s="51"/>
      <c r="T556" s="315">
        <f t="shared" si="538"/>
        <v>63.147237049030345</v>
      </c>
      <c r="U556" s="315">
        <f t="shared" si="568"/>
        <v>-0.90776542977585706</v>
      </c>
      <c r="V556" s="350">
        <f t="shared" si="539"/>
        <v>2.4718235887408741E-6</v>
      </c>
      <c r="W556" s="350">
        <f t="shared" si="517"/>
        <v>4.8822022247219101E-6</v>
      </c>
      <c r="X556" s="350">
        <f t="shared" si="540"/>
        <v>5.4722765296479107E-6</v>
      </c>
      <c r="Y556" s="360">
        <f t="shared" si="541"/>
        <v>62.596909257390095</v>
      </c>
      <c r="Z556" s="350">
        <f t="shared" si="542"/>
        <v>2.5186025557646937E-6</v>
      </c>
      <c r="AA556" s="350">
        <f t="shared" si="543"/>
        <v>4.8582354392341807E-6</v>
      </c>
      <c r="AB556" s="350">
        <f t="shared" si="544"/>
        <v>2.5186025557646937E-6</v>
      </c>
      <c r="AC556" s="350">
        <f t="shared" si="545"/>
        <v>4.8582354392341807E-6</v>
      </c>
      <c r="AD556" s="354">
        <f t="shared" si="518"/>
        <v>62.596909257390095</v>
      </c>
      <c r="AE556" s="354" t="str">
        <f t="shared" si="570"/>
        <v/>
      </c>
      <c r="AF556" s="354" t="str">
        <f t="shared" si="570"/>
        <v/>
      </c>
      <c r="AG556" s="354">
        <f t="shared" si="570"/>
        <v>62.596909257390095</v>
      </c>
      <c r="AH556" s="354" t="str">
        <f t="shared" si="570"/>
        <v/>
      </c>
      <c r="AI556" s="348">
        <f t="shared" si="569"/>
        <v>-0.90426771314134413</v>
      </c>
      <c r="AJ556" s="355">
        <f t="shared" si="546"/>
        <v>5.4722765296479107E-6</v>
      </c>
      <c r="AK556" s="359">
        <f t="shared" si="547"/>
        <v>458.59858997919014</v>
      </c>
      <c r="AL556" s="355">
        <f t="shared" si="548"/>
        <v>-6.5401410020809863</v>
      </c>
      <c r="AM556" s="335">
        <f t="shared" si="549"/>
        <v>-26.368278340289297</v>
      </c>
      <c r="AN556" s="351">
        <f t="shared" si="519"/>
        <v>-5.1524747968292637</v>
      </c>
      <c r="AQ556" s="266">
        <f t="shared" si="520"/>
        <v>21.440144634159438</v>
      </c>
      <c r="AR556" s="283">
        <f t="shared" si="521"/>
        <v>-18.776924950444283</v>
      </c>
      <c r="BL556" s="258">
        <v>0.79083245992660522</v>
      </c>
      <c r="BM556" s="260">
        <v>6.8392744064331055</v>
      </c>
      <c r="BN556">
        <v>0.47464579343795776</v>
      </c>
      <c r="BO556" s="258">
        <v>1.3182339668273926</v>
      </c>
      <c r="BP556" s="258">
        <v>6.2910614013671875</v>
      </c>
      <c r="BQ556" s="260">
        <v>21.371648788452148</v>
      </c>
      <c r="BR556" s="258">
        <v>7.8009686470031738</v>
      </c>
      <c r="BT556" s="258">
        <v>16.276615142822266</v>
      </c>
      <c r="BU556" s="258">
        <v>54.016937255859375</v>
      </c>
      <c r="BV556" s="258">
        <v>2.7817807197570801</v>
      </c>
      <c r="BW556" s="258">
        <v>167.95097351074219</v>
      </c>
      <c r="BX556" s="258">
        <v>25.113664627075195</v>
      </c>
      <c r="BY556" s="258">
        <v>40.385543823242187</v>
      </c>
      <c r="BZ556" s="258">
        <v>3.4717326164245605</v>
      </c>
      <c r="CA556" s="258">
        <v>331.12078857421875</v>
      </c>
      <c r="CC556" s="283">
        <f t="shared" si="522"/>
        <v>11.803402900695801</v>
      </c>
      <c r="CD556" s="283">
        <f t="shared" si="523"/>
        <v>107.32178497314453</v>
      </c>
      <c r="CF556" s="283">
        <f t="shared" si="550"/>
        <v>21.440144634159438</v>
      </c>
      <c r="CG556" s="272">
        <f t="shared" si="524"/>
        <v>23.859238741670517</v>
      </c>
      <c r="CH556" s="283">
        <f t="shared" si="551"/>
        <v>15.594158247941779</v>
      </c>
      <c r="CI556" s="272">
        <f t="shared" si="525"/>
        <v>114.94689754402273</v>
      </c>
      <c r="CJ556" s="283">
        <f t="shared" si="552"/>
        <v>0.21666979732634425</v>
      </c>
      <c r="CK556" s="283">
        <f t="shared" si="553"/>
        <v>15.229547887335631</v>
      </c>
      <c r="CL556" s="283">
        <f t="shared" si="554"/>
        <v>3.3524084788702924</v>
      </c>
      <c r="CM556" s="283">
        <f t="shared" si="555"/>
        <v>21.02608446974423</v>
      </c>
      <c r="CN556" s="283">
        <f t="shared" si="556"/>
        <v>3.3524084788702924</v>
      </c>
      <c r="CO556" s="283">
        <f t="shared" si="526"/>
        <v>314.79767387512504</v>
      </c>
      <c r="CP556" s="268">
        <f t="shared" si="527"/>
        <v>524</v>
      </c>
      <c r="CQ556" s="283">
        <f t="shared" si="557"/>
        <v>83.879767387512501</v>
      </c>
      <c r="CR556" s="283">
        <f t="shared" si="558"/>
        <v>26.564191264856433</v>
      </c>
      <c r="CS556" s="283">
        <f t="shared" si="559"/>
        <v>1.7794734674659611</v>
      </c>
      <c r="CT556" s="283">
        <f t="shared" si="560"/>
        <v>330.88672969960987</v>
      </c>
      <c r="CU556" s="283">
        <f t="shared" si="528"/>
        <v>-16.089055824484888</v>
      </c>
      <c r="CV556" s="283">
        <f t="shared" si="561"/>
        <v>50.791094417551513</v>
      </c>
      <c r="CW556" s="283">
        <f t="shared" si="562"/>
        <v>15.522745198705218</v>
      </c>
      <c r="CX556" s="283">
        <f t="shared" si="563"/>
        <v>1.4906887528671788</v>
      </c>
      <c r="CZ556" s="283">
        <f t="shared" si="529"/>
        <v>15232</v>
      </c>
      <c r="DA556" s="283">
        <f t="shared" si="530"/>
        <v>1.0430063541565331E+22</v>
      </c>
      <c r="DB556" s="283">
        <f t="shared" si="531"/>
        <v>1.1780155224224149E+22</v>
      </c>
      <c r="DC556" s="286">
        <f t="shared" si="564"/>
        <v>6.8474681864268198E+17</v>
      </c>
      <c r="DD556" s="286">
        <f t="shared" si="532"/>
        <v>7.73382039405472E+17</v>
      </c>
      <c r="DE556" s="282">
        <f t="shared" si="565"/>
        <v>4.2432170485254531E-5</v>
      </c>
      <c r="DF556" s="282">
        <f t="shared" si="533"/>
        <v>4.3046672334375755E-5</v>
      </c>
      <c r="DG556" s="283">
        <f t="shared" si="566"/>
        <v>45.411888542042711</v>
      </c>
      <c r="DH556" s="283">
        <f t="shared" si="567"/>
        <v>6.0444231247926521E-5</v>
      </c>
      <c r="DL556" s="258">
        <v>22.595071792602539</v>
      </c>
      <c r="DM556" s="258">
        <v>16.174562454223633</v>
      </c>
      <c r="DN556" s="258">
        <v>9984</v>
      </c>
      <c r="DO556" s="258">
        <v>1.7798497310884296E+22</v>
      </c>
      <c r="DP556" s="258">
        <v>8.5375140137391557E+21</v>
      </c>
    </row>
    <row r="557" spans="3:120" x14ac:dyDescent="0.25">
      <c r="C557" s="50">
        <f t="shared" si="534"/>
        <v>525</v>
      </c>
      <c r="D557" s="51">
        <v>2.4269362229680471</v>
      </c>
      <c r="E557" s="260">
        <f t="shared" si="535"/>
        <v>7.7011672746652149</v>
      </c>
      <c r="F557" s="265">
        <f t="shared" si="536"/>
        <v>12.688068350103293</v>
      </c>
      <c r="G557" s="265">
        <f t="shared" si="537"/>
        <v>5.0352485667652915E-2</v>
      </c>
      <c r="H557" s="50">
        <v>12.00653076171875</v>
      </c>
      <c r="I557" s="216">
        <v>114.84957122802734</v>
      </c>
      <c r="J557" s="50">
        <v>14208</v>
      </c>
      <c r="K557" s="46">
        <v>6</v>
      </c>
      <c r="L557" s="46">
        <v>9.7377236137800001E+21</v>
      </c>
      <c r="M557" s="46">
        <v>1.1316673707205494E+22</v>
      </c>
      <c r="N557" s="46">
        <v>222</v>
      </c>
      <c r="O557" s="46">
        <v>64</v>
      </c>
      <c r="P557" s="46">
        <v>0.20820362570957701</v>
      </c>
      <c r="Q557" s="46">
        <v>0.42611243362021606</v>
      </c>
      <c r="R557" s="46">
        <v>0.52956432227517747</v>
      </c>
      <c r="S557" s="51"/>
      <c r="T557" s="315">
        <f t="shared" si="538"/>
        <v>63.959312755386399</v>
      </c>
      <c r="U557" s="315">
        <f t="shared" si="568"/>
        <v>0.81207570635605464</v>
      </c>
      <c r="V557" s="350">
        <f t="shared" si="539"/>
        <v>2.4423285673514571E-6</v>
      </c>
      <c r="W557" s="350">
        <f t="shared" si="517"/>
        <v>4.9985035850719794E-6</v>
      </c>
      <c r="X557" s="350">
        <f t="shared" si="540"/>
        <v>5.5632730402954749E-6</v>
      </c>
      <c r="Y557" s="360">
        <f t="shared" si="541"/>
        <v>63.429748433111222</v>
      </c>
      <c r="Z557" s="350">
        <f t="shared" si="542"/>
        <v>2.4884229649358207E-6</v>
      </c>
      <c r="AA557" s="350">
        <f t="shared" si="543"/>
        <v>4.9757168396582296E-6</v>
      </c>
      <c r="AB557" s="350">
        <f t="shared" si="544"/>
        <v>2.4884229649358207E-6</v>
      </c>
      <c r="AC557" s="350">
        <f t="shared" si="545"/>
        <v>4.9757168396582296E-6</v>
      </c>
      <c r="AD557" s="354">
        <f t="shared" si="518"/>
        <v>63.429748433111222</v>
      </c>
      <c r="AE557" s="354" t="str">
        <f t="shared" si="570"/>
        <v/>
      </c>
      <c r="AF557" s="354" t="str">
        <f t="shared" si="570"/>
        <v/>
      </c>
      <c r="AG557" s="354">
        <f t="shared" si="570"/>
        <v>63.429748433111222</v>
      </c>
      <c r="AH557" s="354" t="str">
        <f t="shared" si="570"/>
        <v/>
      </c>
      <c r="AI557" s="348">
        <f t="shared" si="569"/>
        <v>0.83283917572112642</v>
      </c>
      <c r="AJ557" s="355">
        <f t="shared" si="546"/>
        <v>5.5632730402954749E-6</v>
      </c>
      <c r="AK557" s="359">
        <f t="shared" si="547"/>
        <v>486.88796250977816</v>
      </c>
      <c r="AL557" s="355">
        <f t="shared" si="548"/>
        <v>-3.8112037490221837</v>
      </c>
      <c r="AM557" s="335">
        <f t="shared" si="549"/>
        <v>-26.225031543542254</v>
      </c>
      <c r="AN557" s="351">
        <f t="shared" si="519"/>
        <v>-5.0092280000822234</v>
      </c>
      <c r="AQ557" s="266">
        <f t="shared" si="520"/>
        <v>21.588350758059406</v>
      </c>
      <c r="AR557" s="283">
        <f t="shared" si="521"/>
        <v>-11.586659763748031</v>
      </c>
      <c r="BL557" s="258">
        <v>0.59066873788833618</v>
      </c>
      <c r="BM557" s="260">
        <v>6.555793285369873</v>
      </c>
      <c r="BN557">
        <v>1.4286026954650879</v>
      </c>
      <c r="BO557" s="258">
        <v>1.303156852722168</v>
      </c>
      <c r="BP557" s="258">
        <v>3.4844145774841309</v>
      </c>
      <c r="BQ557" s="260">
        <v>6.1978139877319336</v>
      </c>
      <c r="BR557" s="258">
        <v>7.9529237747192383</v>
      </c>
      <c r="BT557" s="258">
        <v>16.238529205322266</v>
      </c>
      <c r="BU557" s="258">
        <v>54.322116851806641</v>
      </c>
      <c r="BV557" s="258">
        <v>2.7810482978820801</v>
      </c>
      <c r="BW557" s="258">
        <v>168.1544189453125</v>
      </c>
      <c r="BX557" s="258">
        <v>25.082414627075195</v>
      </c>
      <c r="BY557" s="258">
        <v>40.792453765869141</v>
      </c>
      <c r="BZ557" s="258">
        <v>3.5203173160552979</v>
      </c>
      <c r="CA557" s="258">
        <v>329.59487915039062</v>
      </c>
      <c r="CC557" s="283">
        <f t="shared" si="522"/>
        <v>12.00653076171875</v>
      </c>
      <c r="CD557" s="283">
        <f t="shared" si="523"/>
        <v>114.84957122802734</v>
      </c>
      <c r="CF557" s="283">
        <f t="shared" si="550"/>
        <v>21.588350758059406</v>
      </c>
      <c r="CG557" s="272">
        <f t="shared" si="524"/>
        <v>23.916471604348772</v>
      </c>
      <c r="CH557" s="283">
        <f t="shared" si="551"/>
        <v>15.697250186530747</v>
      </c>
      <c r="CI557" s="272">
        <f t="shared" si="525"/>
        <v>115.09175585926454</v>
      </c>
      <c r="CJ557" s="283">
        <f t="shared" si="552"/>
        <v>0.21694284881772929</v>
      </c>
      <c r="CK557" s="283">
        <f t="shared" si="553"/>
        <v>15.32930740805501</v>
      </c>
      <c r="CL557" s="283">
        <f t="shared" si="554"/>
        <v>3.3787568435578992</v>
      </c>
      <c r="CM557" s="283">
        <f t="shared" si="555"/>
        <v>21.125843990463608</v>
      </c>
      <c r="CN557" s="283">
        <f t="shared" si="556"/>
        <v>3.3787568435578992</v>
      </c>
      <c r="CO557" s="283">
        <f t="shared" si="526"/>
        <v>316.35484782752417</v>
      </c>
      <c r="CP557" s="268">
        <f t="shared" si="527"/>
        <v>525</v>
      </c>
      <c r="CQ557" s="283">
        <f t="shared" si="557"/>
        <v>84.135484782752414</v>
      </c>
      <c r="CR557" s="283">
        <f t="shared" si="558"/>
        <v>26.605973104751079</v>
      </c>
      <c r="CS557" s="283">
        <f t="shared" si="559"/>
        <v>1.7677867473558295</v>
      </c>
      <c r="CT557" s="283">
        <f t="shared" si="560"/>
        <v>331.87895349686642</v>
      </c>
      <c r="CU557" s="283">
        <f t="shared" si="528"/>
        <v>-15.524105669342248</v>
      </c>
      <c r="CV557" s="283">
        <f t="shared" si="561"/>
        <v>50.947589433065772</v>
      </c>
      <c r="CW557" s="283">
        <f t="shared" si="562"/>
        <v>15.624921710981717</v>
      </c>
      <c r="CX557" s="283">
        <f t="shared" si="563"/>
        <v>1.5051527976360939</v>
      </c>
      <c r="CZ557" s="283">
        <f t="shared" si="529"/>
        <v>14208</v>
      </c>
      <c r="DA557" s="283">
        <f t="shared" si="530"/>
        <v>9.7377236137800001E+21</v>
      </c>
      <c r="DB557" s="283">
        <f t="shared" si="531"/>
        <v>1.1316673707205494E+22</v>
      </c>
      <c r="DC557" s="286">
        <f t="shared" si="564"/>
        <v>6.8536906065456077E+17</v>
      </c>
      <c r="DD557" s="286">
        <f t="shared" si="532"/>
        <v>7.9650012015804429E+17</v>
      </c>
      <c r="DE557" s="282">
        <f t="shared" si="565"/>
        <v>4.2465456576136986E-5</v>
      </c>
      <c r="DF557" s="282">
        <f t="shared" si="533"/>
        <v>4.4283346365167426E-5</v>
      </c>
      <c r="DG557" s="283">
        <f t="shared" si="566"/>
        <v>46.200502672942278</v>
      </c>
      <c r="DH557" s="283">
        <f t="shared" si="567"/>
        <v>6.1354134070306651E-5</v>
      </c>
      <c r="DL557" s="258">
        <v>22.556983947753906</v>
      </c>
      <c r="DM557" s="258">
        <v>15.767656326293945</v>
      </c>
      <c r="DN557" s="258">
        <v>11008</v>
      </c>
      <c r="DO557" s="258">
        <v>1.9598811710945566E+22</v>
      </c>
      <c r="DP557" s="258">
        <v>9.3829066066593768E+21</v>
      </c>
    </row>
    <row r="558" spans="3:120" x14ac:dyDescent="0.25">
      <c r="C558" s="50">
        <f t="shared" si="534"/>
        <v>526</v>
      </c>
      <c r="D558" s="51">
        <v>4.6242344880108064</v>
      </c>
      <c r="E558" s="260">
        <f t="shared" si="535"/>
        <v>13.300796967882347</v>
      </c>
      <c r="F558" s="265">
        <f t="shared" si="536"/>
        <v>12.738565225079972</v>
      </c>
      <c r="G558" s="265">
        <f t="shared" si="537"/>
        <v>5.0638776307511991E-2</v>
      </c>
      <c r="H558" s="50">
        <v>11.806332588195801</v>
      </c>
      <c r="I558" s="216">
        <v>110.67877197265625</v>
      </c>
      <c r="J558" s="50">
        <v>15104</v>
      </c>
      <c r="K558" s="46">
        <v>6</v>
      </c>
      <c r="L558" s="46">
        <v>1.0268652067976743E+22</v>
      </c>
      <c r="M558" s="46">
        <v>1.1749602338152024E+22</v>
      </c>
      <c r="N558" s="46">
        <v>236</v>
      </c>
      <c r="O558" s="46">
        <v>64</v>
      </c>
      <c r="P558" s="46">
        <v>0.22096075199902337</v>
      </c>
      <c r="Q558" s="46">
        <v>0.44405786485991577</v>
      </c>
      <c r="R558" s="46">
        <v>0.54867657882206589</v>
      </c>
      <c r="S558" s="51"/>
      <c r="T558" s="315">
        <f t="shared" si="538"/>
        <v>63.545314799956252</v>
      </c>
      <c r="U558" s="315">
        <f t="shared" si="568"/>
        <v>-0.41399795543014761</v>
      </c>
      <c r="V558" s="350">
        <f t="shared" si="539"/>
        <v>2.4382145127010878E-6</v>
      </c>
      <c r="W558" s="350">
        <f t="shared" si="517"/>
        <v>4.9000029226244241E-6</v>
      </c>
      <c r="X558" s="350">
        <f t="shared" si="540"/>
        <v>5.4731086826111996E-6</v>
      </c>
      <c r="Y558" s="360">
        <f t="shared" si="541"/>
        <v>62.996638221134184</v>
      </c>
      <c r="Z558" s="350">
        <f t="shared" si="542"/>
        <v>2.4850254703998523E-6</v>
      </c>
      <c r="AA558" s="350">
        <f t="shared" si="543"/>
        <v>4.8764297455349532E-6</v>
      </c>
      <c r="AB558" s="350">
        <f t="shared" si="544"/>
        <v>2.4850254703998523E-6</v>
      </c>
      <c r="AC558" s="350">
        <f t="shared" si="545"/>
        <v>4.8764297455349532E-6</v>
      </c>
      <c r="AD558" s="354">
        <f t="shared" si="518"/>
        <v>62.996638221134184</v>
      </c>
      <c r="AE558" s="354" t="str">
        <f t="shared" si="570"/>
        <v/>
      </c>
      <c r="AF558" s="354" t="str">
        <f t="shared" si="570"/>
        <v/>
      </c>
      <c r="AG558" s="354">
        <f t="shared" si="570"/>
        <v>62.996638221134184</v>
      </c>
      <c r="AH558" s="354" t="str">
        <f t="shared" si="570"/>
        <v/>
      </c>
      <c r="AI558" s="348">
        <f t="shared" si="569"/>
        <v>-0.43311021197703781</v>
      </c>
      <c r="AJ558" s="355">
        <f t="shared" si="546"/>
        <v>5.4731086826111996E-6</v>
      </c>
      <c r="AK558" s="359">
        <f t="shared" si="547"/>
        <v>472.17633931696741</v>
      </c>
      <c r="AL558" s="355">
        <f t="shared" si="548"/>
        <v>-5.3823660683032584</v>
      </c>
      <c r="AM558" s="335">
        <f t="shared" si="549"/>
        <v>-26.366957603069935</v>
      </c>
      <c r="AN558" s="351">
        <f t="shared" si="519"/>
        <v>-5.151154059609901</v>
      </c>
      <c r="AQ558" s="266">
        <f t="shared" si="520"/>
        <v>21.442300265461753</v>
      </c>
      <c r="AR558" s="283">
        <f t="shared" si="521"/>
        <v>-16.094980087305714</v>
      </c>
      <c r="BL558" s="258">
        <v>1.159538745880127</v>
      </c>
      <c r="BM558" s="260">
        <v>6.3595390319824219</v>
      </c>
      <c r="BN558">
        <v>1.8990057706832886</v>
      </c>
      <c r="BO558" s="258">
        <v>1.2014230489730835</v>
      </c>
      <c r="BP558" s="258">
        <v>53.170818328857422</v>
      </c>
      <c r="BQ558" s="260">
        <v>15.265753746032715</v>
      </c>
      <c r="BR558" s="258">
        <v>7.4305357933044434</v>
      </c>
      <c r="BT558" s="258">
        <v>16.242435455322266</v>
      </c>
      <c r="BU558" s="258">
        <v>53.101394653320313</v>
      </c>
      <c r="BV558" s="258">
        <v>2.7831234931945801</v>
      </c>
      <c r="BW558" s="258">
        <v>156.45584106445312</v>
      </c>
      <c r="BX558" s="258">
        <v>25.045303344726562</v>
      </c>
      <c r="BY558" s="258">
        <v>39.9786376953125</v>
      </c>
      <c r="BZ558" s="258">
        <v>3.5085985660552979</v>
      </c>
      <c r="CA558" s="258">
        <v>332.4432373046875</v>
      </c>
      <c r="CC558" s="283">
        <f t="shared" si="522"/>
        <v>11.806332588195801</v>
      </c>
      <c r="CD558" s="283">
        <f t="shared" si="523"/>
        <v>110.67877197265625</v>
      </c>
      <c r="CF558" s="283">
        <f t="shared" si="550"/>
        <v>21.442300265461753</v>
      </c>
      <c r="CG558" s="272">
        <f t="shared" si="524"/>
        <v>23.974204212482753</v>
      </c>
      <c r="CH558" s="283">
        <f t="shared" si="551"/>
        <v>15.801932802175026</v>
      </c>
      <c r="CI558" s="272">
        <f t="shared" si="525"/>
        <v>115.23624264684358</v>
      </c>
      <c r="CJ558" s="283">
        <f t="shared" si="552"/>
        <v>0.21721519999596875</v>
      </c>
      <c r="CK558" s="283">
        <f t="shared" si="553"/>
        <v>15.430609350849647</v>
      </c>
      <c r="CL558" s="283">
        <f t="shared" si="554"/>
        <v>3.4054919389020002</v>
      </c>
      <c r="CM558" s="283">
        <f t="shared" si="555"/>
        <v>21.227145933258246</v>
      </c>
      <c r="CN558" s="283">
        <f t="shared" si="556"/>
        <v>3.4054919389020002</v>
      </c>
      <c r="CO558" s="283">
        <f t="shared" si="526"/>
        <v>317.92153389102998</v>
      </c>
      <c r="CP558" s="268">
        <f t="shared" si="527"/>
        <v>526</v>
      </c>
      <c r="CQ558" s="283">
        <f t="shared" si="557"/>
        <v>84.392153389103001</v>
      </c>
      <c r="CR558" s="283">
        <f t="shared" si="558"/>
        <v>26.648196989431426</v>
      </c>
      <c r="CS558" s="283">
        <f t="shared" si="559"/>
        <v>1.7560757406751133</v>
      </c>
      <c r="CT558" s="283">
        <f t="shared" si="560"/>
        <v>332.8723101609371</v>
      </c>
      <c r="CU558" s="283">
        <f t="shared" si="528"/>
        <v>-14.950776269907124</v>
      </c>
      <c r="CV558" s="283">
        <f t="shared" si="561"/>
        <v>51.104922373009288</v>
      </c>
      <c r="CW558" s="283">
        <f t="shared" si="562"/>
        <v>15.728671933772397</v>
      </c>
      <c r="CX558" s="283">
        <f t="shared" si="563"/>
        <v>1.5198550865840967</v>
      </c>
      <c r="CZ558" s="283">
        <f t="shared" si="529"/>
        <v>15104</v>
      </c>
      <c r="DA558" s="283">
        <f t="shared" si="530"/>
        <v>1.0268652067976743E+22</v>
      </c>
      <c r="DB558" s="283">
        <f t="shared" si="531"/>
        <v>1.1749602338152024E+22</v>
      </c>
      <c r="DC558" s="286">
        <f t="shared" si="564"/>
        <v>6.7986308712769754E+17</v>
      </c>
      <c r="DD558" s="286">
        <f t="shared" si="532"/>
        <v>7.779132903967177E+17</v>
      </c>
      <c r="DE558" s="282">
        <f t="shared" si="565"/>
        <v>4.2170921119332655E-5</v>
      </c>
      <c r="DF558" s="282">
        <f t="shared" si="533"/>
        <v>4.3289066177006873E-5</v>
      </c>
      <c r="DG558" s="283">
        <f t="shared" si="566"/>
        <v>45.749606212139831</v>
      </c>
      <c r="DH558" s="283">
        <f t="shared" si="567"/>
        <v>6.0434508672862205E-5</v>
      </c>
      <c r="DL558" s="258">
        <v>22.592142105102539</v>
      </c>
      <c r="DM558" s="258">
        <v>15.665928840637207</v>
      </c>
      <c r="DN558" s="258">
        <v>9984</v>
      </c>
      <c r="DO558" s="258">
        <v>1.7806567884563725E+22</v>
      </c>
      <c r="DP558" s="258">
        <v>8.5187787534119092E+21</v>
      </c>
    </row>
    <row r="559" spans="3:120" x14ac:dyDescent="0.25">
      <c r="C559" s="50">
        <f t="shared" si="534"/>
        <v>527</v>
      </c>
      <c r="D559" s="51">
        <v>4.3023811958098381</v>
      </c>
      <c r="E559" s="260">
        <f t="shared" si="535"/>
        <v>12.674177734708596</v>
      </c>
      <c r="F559" s="265">
        <f t="shared" si="536"/>
        <v>12.78934086153448</v>
      </c>
      <c r="G559" s="265">
        <f t="shared" si="537"/>
        <v>5.0909943255616021E-2</v>
      </c>
      <c r="H559" s="50">
        <v>11.719905853271484</v>
      </c>
      <c r="I559" s="216">
        <v>117.69792175292969</v>
      </c>
      <c r="J559" s="50">
        <v>13760</v>
      </c>
      <c r="K559" s="46">
        <v>6</v>
      </c>
      <c r="L559" s="46">
        <v>9.3330419907114744E+21</v>
      </c>
      <c r="M559" s="46">
        <v>1.0965027282601789E+22</v>
      </c>
      <c r="N559" s="46">
        <v>215</v>
      </c>
      <c r="O559" s="46">
        <v>64</v>
      </c>
      <c r="P559" s="46">
        <v>0.19831532686321188</v>
      </c>
      <c r="Q559" s="46">
        <v>0.41201245193188063</v>
      </c>
      <c r="R559" s="46">
        <v>0.51505103452635803</v>
      </c>
      <c r="S559" s="51"/>
      <c r="T559" s="315">
        <f t="shared" si="538"/>
        <v>64.296937424645591</v>
      </c>
      <c r="U559" s="315">
        <f t="shared" si="568"/>
        <v>0.7516226246893396</v>
      </c>
      <c r="V559" s="350">
        <f t="shared" si="539"/>
        <v>2.4020751800292138E-6</v>
      </c>
      <c r="W559" s="350">
        <f t="shared" si="517"/>
        <v>4.9904609003377018E-6</v>
      </c>
      <c r="X559" s="350">
        <f t="shared" si="540"/>
        <v>5.5384713746946247E-6</v>
      </c>
      <c r="Y559" s="360">
        <f t="shared" si="541"/>
        <v>63.781886390119233</v>
      </c>
      <c r="Z559" s="350">
        <f t="shared" si="542"/>
        <v>2.446838454515093E-6</v>
      </c>
      <c r="AA559" s="350">
        <f t="shared" si="543"/>
        <v>4.9686664957328297E-6</v>
      </c>
      <c r="AB559" s="350">
        <f t="shared" si="544"/>
        <v>2.446838454515093E-6</v>
      </c>
      <c r="AC559" s="350">
        <f t="shared" si="545"/>
        <v>4.9686664957328297E-6</v>
      </c>
      <c r="AD559" s="354">
        <f t="shared" si="518"/>
        <v>63.781886390119233</v>
      </c>
      <c r="AE559" s="354" t="str">
        <f t="shared" si="570"/>
        <v/>
      </c>
      <c r="AF559" s="354" t="str">
        <f t="shared" si="570"/>
        <v/>
      </c>
      <c r="AG559" s="354">
        <f t="shared" si="570"/>
        <v>63.781886390119233</v>
      </c>
      <c r="AH559" s="354" t="str">
        <f t="shared" si="570"/>
        <v/>
      </c>
      <c r="AI559" s="348">
        <f t="shared" si="569"/>
        <v>0.78524816898504923</v>
      </c>
      <c r="AJ559" s="355">
        <f t="shared" si="546"/>
        <v>5.5384713746946247E-6</v>
      </c>
      <c r="AK559" s="359">
        <f t="shared" si="547"/>
        <v>498.84916959316729</v>
      </c>
      <c r="AL559" s="355">
        <f t="shared" si="548"/>
        <v>-2.815083040683271</v>
      </c>
      <c r="AM559" s="335">
        <f t="shared" si="549"/>
        <v>-26.263840739752379</v>
      </c>
      <c r="AN559" s="351">
        <f t="shared" si="519"/>
        <v>-5.048037196292344</v>
      </c>
      <c r="AQ559" s="266">
        <f t="shared" si="520"/>
        <v>21.378482459633062</v>
      </c>
      <c r="AR559" s="283">
        <f t="shared" si="521"/>
        <v>-9.4133513752188378</v>
      </c>
      <c r="BL559" s="258">
        <v>1.2936525344848633</v>
      </c>
      <c r="BM559" s="260">
        <v>6.1074090003967285</v>
      </c>
      <c r="BN559">
        <v>1.4165271520614624</v>
      </c>
      <c r="BO559" s="258">
        <v>1.1886322498321533</v>
      </c>
      <c r="BP559" s="258">
        <v>84.240737915039063</v>
      </c>
      <c r="BQ559" s="260">
        <v>17.563056945800781</v>
      </c>
      <c r="BR559" s="258">
        <v>7.0442113876342773</v>
      </c>
      <c r="BT559" s="258">
        <v>16.204349517822266</v>
      </c>
      <c r="BU559" s="258">
        <v>53.203121185302734</v>
      </c>
      <c r="BV559" s="258">
        <v>2.8081483840942383</v>
      </c>
      <c r="BW559" s="258">
        <v>167.74751281738281</v>
      </c>
      <c r="BX559" s="258">
        <v>25.057998657226562</v>
      </c>
      <c r="BY559" s="258">
        <v>39.775184631347656</v>
      </c>
      <c r="BZ559" s="258">
        <v>3.4976119995117187</v>
      </c>
      <c r="CA559" s="258">
        <v>329.49313354492187</v>
      </c>
      <c r="CC559" s="283">
        <f t="shared" si="522"/>
        <v>11.719905853271484</v>
      </c>
      <c r="CD559" s="283">
        <f t="shared" si="523"/>
        <v>117.69792175292969</v>
      </c>
      <c r="CF559" s="283">
        <f t="shared" si="550"/>
        <v>21.378482459633062</v>
      </c>
      <c r="CG559" s="272">
        <f t="shared" si="524"/>
        <v>24.032421634675803</v>
      </c>
      <c r="CH559" s="283">
        <f t="shared" si="551"/>
        <v>15.908201442404838</v>
      </c>
      <c r="CI559" s="272">
        <f t="shared" si="525"/>
        <v>115.38035707643107</v>
      </c>
      <c r="CJ559" s="283">
        <f t="shared" si="552"/>
        <v>0.21748684929592976</v>
      </c>
      <c r="CK559" s="283">
        <f t="shared" si="553"/>
        <v>15.533448931791566</v>
      </c>
      <c r="CL559" s="283">
        <f t="shared" si="554"/>
        <v>3.4326137877068024</v>
      </c>
      <c r="CM559" s="283">
        <f t="shared" si="555"/>
        <v>21.329985514200168</v>
      </c>
      <c r="CN559" s="283">
        <f t="shared" si="556"/>
        <v>3.4326137877068024</v>
      </c>
      <c r="CO559" s="283">
        <f t="shared" si="526"/>
        <v>319.49722072557563</v>
      </c>
      <c r="CP559" s="268">
        <f t="shared" si="527"/>
        <v>527</v>
      </c>
      <c r="CQ559" s="283">
        <f t="shared" si="557"/>
        <v>84.649722072557566</v>
      </c>
      <c r="CR559" s="283">
        <f t="shared" si="558"/>
        <v>26.690853682302112</v>
      </c>
      <c r="CS559" s="283">
        <f t="shared" si="559"/>
        <v>1.7443449500022807</v>
      </c>
      <c r="CT559" s="283">
        <f t="shared" si="560"/>
        <v>333.86657406873189</v>
      </c>
      <c r="CU559" s="283">
        <f t="shared" si="528"/>
        <v>-14.369353343156263</v>
      </c>
      <c r="CV559" s="283">
        <f t="shared" si="561"/>
        <v>51.263064665684375</v>
      </c>
      <c r="CW559" s="283">
        <f t="shared" si="562"/>
        <v>15.833991085939228</v>
      </c>
      <c r="CX559" s="283">
        <f t="shared" si="563"/>
        <v>1.5347962153095149</v>
      </c>
      <c r="CZ559" s="283">
        <f t="shared" si="529"/>
        <v>13760</v>
      </c>
      <c r="DA559" s="283">
        <f t="shared" si="530"/>
        <v>9.3330419907114744E+21</v>
      </c>
      <c r="DB559" s="283">
        <f t="shared" si="531"/>
        <v>1.0965027282601789E+22</v>
      </c>
      <c r="DC559" s="286">
        <f t="shared" si="564"/>
        <v>6.7827340048775245E+17</v>
      </c>
      <c r="DD559" s="286">
        <f t="shared" si="532"/>
        <v>7.9687698274722304E+17</v>
      </c>
      <c r="DE559" s="282">
        <f t="shared" si="565"/>
        <v>4.2085882737221381E-5</v>
      </c>
      <c r="DF559" s="282">
        <f t="shared" si="533"/>
        <v>4.430350617783537E-5</v>
      </c>
      <c r="DG559" s="283">
        <f t="shared" si="566"/>
        <v>46.470464918664234</v>
      </c>
      <c r="DH559" s="283">
        <f t="shared" si="567"/>
        <v>6.1106646000419994E-5</v>
      </c>
      <c r="DL559" s="258">
        <v>22.480812072753906</v>
      </c>
      <c r="DM559" s="258">
        <v>15.259021759033203</v>
      </c>
      <c r="DN559" s="258">
        <v>9984</v>
      </c>
      <c r="DO559" s="258">
        <v>1.7722403330478249E+22</v>
      </c>
      <c r="DP559" s="258">
        <v>8.4651670853985575E+21</v>
      </c>
    </row>
    <row r="560" spans="3:120" x14ac:dyDescent="0.25">
      <c r="C560" s="50">
        <f t="shared" si="534"/>
        <v>528</v>
      </c>
      <c r="D560" s="51">
        <v>4.6777357934529453</v>
      </c>
      <c r="E560" s="260">
        <f t="shared" si="535"/>
        <v>13.400713769360671</v>
      </c>
      <c r="F560" s="265">
        <f t="shared" si="536"/>
        <v>12.840379938976955</v>
      </c>
      <c r="G560" s="265">
        <f t="shared" si="537"/>
        <v>5.116559222086934E-2</v>
      </c>
      <c r="H560" s="50">
        <v>11.796078681945801</v>
      </c>
      <c r="I560" s="216">
        <v>107.62696838378906</v>
      </c>
      <c r="J560" s="50">
        <v>13376</v>
      </c>
      <c r="K560" s="46">
        <v>6</v>
      </c>
      <c r="L560" s="46">
        <v>9.827076393802255E+21</v>
      </c>
      <c r="M560" s="46">
        <v>1.0398934185944675E+22</v>
      </c>
      <c r="N560" s="46">
        <v>209</v>
      </c>
      <c r="O560" s="46">
        <v>64</v>
      </c>
      <c r="P560" s="46">
        <v>0.19862052127205029</v>
      </c>
      <c r="Q560" s="46">
        <v>0.39327351522920101</v>
      </c>
      <c r="R560" s="46">
        <v>0.49998074408125304</v>
      </c>
      <c r="S560" s="51"/>
      <c r="T560" s="315">
        <f t="shared" si="538"/>
        <v>63.20420498560194</v>
      </c>
      <c r="U560" s="315">
        <f t="shared" si="568"/>
        <v>-1.092732439043651</v>
      </c>
      <c r="V560" s="350">
        <f t="shared" si="539"/>
        <v>2.4748370373810094E-6</v>
      </c>
      <c r="W560" s="350">
        <f t="shared" si="517"/>
        <v>4.9002381781947891E-6</v>
      </c>
      <c r="X560" s="350">
        <f t="shared" si="540"/>
        <v>5.4897315567002547E-6</v>
      </c>
      <c r="Y560" s="360">
        <f t="shared" si="541"/>
        <v>62.704224241520684</v>
      </c>
      <c r="Z560" s="350">
        <f t="shared" si="542"/>
        <v>2.5175032660351978E-6</v>
      </c>
      <c r="AA560" s="350">
        <f t="shared" si="543"/>
        <v>4.8784556849614524E-6</v>
      </c>
      <c r="AB560" s="350">
        <f t="shared" si="544"/>
        <v>2.5175032660351978E-6</v>
      </c>
      <c r="AC560" s="350">
        <f t="shared" si="545"/>
        <v>4.8784556849614524E-6</v>
      </c>
      <c r="AD560" s="354">
        <f t="shared" si="518"/>
        <v>62.704224241520691</v>
      </c>
      <c r="AE560" s="354" t="str">
        <f t="shared" si="570"/>
        <v/>
      </c>
      <c r="AF560" s="354" t="str">
        <f t="shared" si="570"/>
        <v/>
      </c>
      <c r="AG560" s="354">
        <f t="shared" si="570"/>
        <v>62.704224241520691</v>
      </c>
      <c r="AH560" s="354" t="str">
        <f t="shared" si="570"/>
        <v/>
      </c>
      <c r="AI560" s="348">
        <f t="shared" si="569"/>
        <v>-1.0776621485985416</v>
      </c>
      <c r="AJ560" s="355">
        <f t="shared" si="546"/>
        <v>5.4897315567002547E-6</v>
      </c>
      <c r="AK560" s="359">
        <f t="shared" si="547"/>
        <v>462.2437998260441</v>
      </c>
      <c r="AL560" s="355">
        <f t="shared" si="548"/>
        <v>-6.5756200173955905</v>
      </c>
      <c r="AM560" s="335">
        <f t="shared" si="549"/>
        <v>-26.34061688163154</v>
      </c>
      <c r="AN560" s="351">
        <f t="shared" si="519"/>
        <v>-5.1248133381715091</v>
      </c>
      <c r="AQ560" s="266">
        <f t="shared" si="520"/>
        <v>21.434753214219356</v>
      </c>
      <c r="AR560" s="283">
        <f t="shared" si="521"/>
        <v>-19.821825812546024</v>
      </c>
      <c r="BL560" s="258">
        <v>1.1933090686798096</v>
      </c>
      <c r="BM560" s="260">
        <v>5.9001870155334473</v>
      </c>
      <c r="BN560">
        <v>1.5634263753890991</v>
      </c>
      <c r="BO560" s="258">
        <v>1.226927638053894</v>
      </c>
      <c r="BP560" s="258">
        <v>45.664047241210938</v>
      </c>
      <c r="BQ560" s="260">
        <v>14.507757186889648</v>
      </c>
      <c r="BR560" s="258">
        <v>4.9502859115600586</v>
      </c>
      <c r="BT560" s="258">
        <v>16.071535110473633</v>
      </c>
      <c r="BU560" s="258">
        <v>54.220390319824219</v>
      </c>
      <c r="BV560" s="258">
        <v>2.758220911026001</v>
      </c>
      <c r="BW560" s="258">
        <v>157.67655944824219</v>
      </c>
      <c r="BX560" s="258">
        <v>24.964248657226563</v>
      </c>
      <c r="BY560" s="258">
        <v>39.876911163330078</v>
      </c>
      <c r="BZ560" s="258">
        <v>3.535698413848877</v>
      </c>
      <c r="CA560" s="258">
        <v>329.49313354492187</v>
      </c>
      <c r="CC560" s="283">
        <f t="shared" si="522"/>
        <v>11.796078681945801</v>
      </c>
      <c r="CD560" s="283">
        <f t="shared" si="523"/>
        <v>107.62696838378906</v>
      </c>
      <c r="CF560" s="283">
        <f t="shared" si="550"/>
        <v>21.434753214219356</v>
      </c>
      <c r="CG560" s="272">
        <f t="shared" si="524"/>
        <v>24.09110850757396</v>
      </c>
      <c r="CH560" s="283">
        <f t="shared" si="551"/>
        <v>16.0160503478042</v>
      </c>
      <c r="CI560" s="272">
        <f t="shared" si="525"/>
        <v>115.52409823183029</v>
      </c>
      <c r="CJ560" s="283">
        <f t="shared" si="552"/>
        <v>0.2177577949906222</v>
      </c>
      <c r="CK560" s="283">
        <f t="shared" si="553"/>
        <v>15.637820288933341</v>
      </c>
      <c r="CL560" s="283">
        <f t="shared" si="554"/>
        <v>3.460122158887422</v>
      </c>
      <c r="CM560" s="283">
        <f t="shared" si="555"/>
        <v>21.43435687134194</v>
      </c>
      <c r="CN560" s="283">
        <f t="shared" si="556"/>
        <v>3.460122158887422</v>
      </c>
      <c r="CO560" s="283">
        <f t="shared" si="526"/>
        <v>321.08138588012321</v>
      </c>
      <c r="CP560" s="268">
        <f t="shared" si="527"/>
        <v>528</v>
      </c>
      <c r="CQ560" s="283">
        <f t="shared" si="557"/>
        <v>84.908138588012321</v>
      </c>
      <c r="CR560" s="283">
        <f t="shared" si="558"/>
        <v>26.733933553016215</v>
      </c>
      <c r="CS560" s="283">
        <f t="shared" si="559"/>
        <v>1.7325988771933598</v>
      </c>
      <c r="CT560" s="283">
        <f t="shared" si="560"/>
        <v>334.86151727599361</v>
      </c>
      <c r="CU560" s="283">
        <f t="shared" si="528"/>
        <v>-13.780131395870399</v>
      </c>
      <c r="CV560" s="283">
        <f t="shared" si="561"/>
        <v>51.421986860412957</v>
      </c>
      <c r="CW560" s="283">
        <f t="shared" si="562"/>
        <v>15.940873287974574</v>
      </c>
      <c r="CX560" s="283">
        <f t="shared" si="563"/>
        <v>1.5499766321263313</v>
      </c>
      <c r="CZ560" s="283">
        <f t="shared" si="529"/>
        <v>13376</v>
      </c>
      <c r="DA560" s="283">
        <f t="shared" si="530"/>
        <v>9.827076393802255E+21</v>
      </c>
      <c r="DB560" s="283">
        <f t="shared" si="531"/>
        <v>1.0398934185944675E+22</v>
      </c>
      <c r="DC560" s="286">
        <f t="shared" si="564"/>
        <v>7.346797543213408E+17</v>
      </c>
      <c r="DD560" s="286">
        <f t="shared" si="532"/>
        <v>7.7743228064777779E+17</v>
      </c>
      <c r="DE560" s="282">
        <f t="shared" si="565"/>
        <v>4.5103273051937863E-5</v>
      </c>
      <c r="DF560" s="282">
        <f t="shared" si="533"/>
        <v>4.3263335136812049E-5</v>
      </c>
      <c r="DG560" s="283">
        <f t="shared" si="566"/>
        <v>43.807180127157501</v>
      </c>
      <c r="DH560" s="283">
        <f t="shared" si="567"/>
        <v>6.2498171230507052E-5</v>
      </c>
      <c r="DL560" s="258">
        <v>22.434911727905273</v>
      </c>
      <c r="DM560" s="258">
        <v>16.174562454223633</v>
      </c>
      <c r="DN560" s="258">
        <v>9984</v>
      </c>
      <c r="DO560" s="258">
        <v>1.7672826949304612E+22</v>
      </c>
      <c r="DP560" s="258">
        <v>8.4766964763691707E+21</v>
      </c>
    </row>
    <row r="561" spans="3:120" x14ac:dyDescent="0.25">
      <c r="C561" s="50">
        <f t="shared" si="534"/>
        <v>529</v>
      </c>
      <c r="D561" s="51">
        <v>3.2907242420889085</v>
      </c>
      <c r="E561" s="260">
        <f t="shared" si="535"/>
        <v>10.345829811448997</v>
      </c>
      <c r="F561" s="265">
        <f t="shared" si="536"/>
        <v>12.891666740535154</v>
      </c>
      <c r="G561" s="265">
        <f t="shared" si="537"/>
        <v>5.1405324723452252E-2</v>
      </c>
      <c r="H561" s="50">
        <v>11.828305244445801</v>
      </c>
      <c r="I561" s="216">
        <v>113.22193908691406</v>
      </c>
      <c r="J561" s="50">
        <v>15232</v>
      </c>
      <c r="K561" s="46">
        <v>6</v>
      </c>
      <c r="L561" s="46">
        <v>1.0322263735990095E+22</v>
      </c>
      <c r="M561" s="46">
        <v>1.1917354976774447E+22</v>
      </c>
      <c r="N561" s="46">
        <v>238</v>
      </c>
      <c r="O561" s="46">
        <v>64</v>
      </c>
      <c r="P561" s="46">
        <v>0.22126594640786182</v>
      </c>
      <c r="Q561" s="46">
        <v>0.44967344198254289</v>
      </c>
      <c r="R561" s="46">
        <v>0.55032779164024748</v>
      </c>
      <c r="S561" s="51"/>
      <c r="T561" s="315">
        <f t="shared" si="538"/>
        <v>63.800083931166299</v>
      </c>
      <c r="U561" s="315">
        <f t="shared" si="568"/>
        <v>0.59587894556435828</v>
      </c>
      <c r="V561" s="350">
        <f t="shared" si="539"/>
        <v>2.4210647147218776E-6</v>
      </c>
      <c r="W561" s="350">
        <f t="shared" si="517"/>
        <v>4.9202713802361571E-6</v>
      </c>
      <c r="X561" s="350">
        <f t="shared" si="540"/>
        <v>5.4836689185291218E-6</v>
      </c>
      <c r="Y561" s="360">
        <f t="shared" si="541"/>
        <v>63.249756139526049</v>
      </c>
      <c r="Z561" s="350">
        <f t="shared" si="542"/>
        <v>2.4682116729811444E-6</v>
      </c>
      <c r="AA561" s="350">
        <f t="shared" si="543"/>
        <v>4.8967903718049813E-6</v>
      </c>
      <c r="AB561" s="350">
        <f t="shared" si="544"/>
        <v>2.4682116729811444E-6</v>
      </c>
      <c r="AC561" s="350">
        <f t="shared" si="545"/>
        <v>4.8967903718049813E-6</v>
      </c>
      <c r="AD561" s="354">
        <f t="shared" si="518"/>
        <v>63.249756139526049</v>
      </c>
      <c r="AE561" s="354" t="str">
        <f t="shared" si="570"/>
        <v/>
      </c>
      <c r="AF561" s="354" t="str">
        <f t="shared" si="570"/>
        <v/>
      </c>
      <c r="AG561" s="354">
        <f t="shared" si="570"/>
        <v>63.249756139526049</v>
      </c>
      <c r="AH561" s="354" t="str">
        <f t="shared" si="570"/>
        <v/>
      </c>
      <c r="AI561" s="348">
        <f t="shared" si="569"/>
        <v>0.54553189800535762</v>
      </c>
      <c r="AJ561" s="355">
        <f t="shared" si="546"/>
        <v>5.4836689185291218E-6</v>
      </c>
      <c r="AK561" s="359">
        <f t="shared" si="547"/>
        <v>480.77409419725905</v>
      </c>
      <c r="AL561" s="355">
        <f t="shared" si="548"/>
        <v>-4.8225905802740954</v>
      </c>
      <c r="AM561" s="335">
        <f t="shared" si="549"/>
        <v>-26.350214528513519</v>
      </c>
      <c r="AN561" s="351">
        <f t="shared" si="519"/>
        <v>-5.1344109850534885</v>
      </c>
      <c r="AQ561" s="266">
        <f t="shared" si="520"/>
        <v>21.45845047039224</v>
      </c>
      <c r="AR561" s="283">
        <f t="shared" si="521"/>
        <v>-14.564376177607613</v>
      </c>
      <c r="BL561" s="258">
        <v>1.1247984170913696</v>
      </c>
      <c r="BM561" s="260">
        <v>5.602271556854248</v>
      </c>
      <c r="BN561">
        <v>0.4615415632724762</v>
      </c>
      <c r="BO561" s="258">
        <v>1.1840509176254272</v>
      </c>
      <c r="BP561" s="258">
        <v>40.481807708740234</v>
      </c>
      <c r="BQ561" s="260">
        <v>12.879687309265137</v>
      </c>
      <c r="BR561" s="258">
        <v>5.5697193145751953</v>
      </c>
      <c r="BT561" s="258">
        <v>16.086183547973633</v>
      </c>
      <c r="BU561" s="258">
        <v>55.135932922363281</v>
      </c>
      <c r="BV561" s="258">
        <v>2.7828793525695801</v>
      </c>
      <c r="BW561" s="258">
        <v>163.78016662597656</v>
      </c>
      <c r="BX561" s="258">
        <v>24.965225219726563</v>
      </c>
      <c r="BY561" s="258">
        <v>39.775184631347656</v>
      </c>
      <c r="BZ561" s="258">
        <v>3.5125048160552979</v>
      </c>
      <c r="CA561" s="258">
        <v>334.07086181640625</v>
      </c>
      <c r="CC561" s="283">
        <f t="shared" si="522"/>
        <v>11.828305244445801</v>
      </c>
      <c r="CD561" s="283">
        <f t="shared" si="523"/>
        <v>113.22193908691406</v>
      </c>
      <c r="CF561" s="283">
        <f t="shared" si="550"/>
        <v>21.45845047039224</v>
      </c>
      <c r="CG561" s="272">
        <f t="shared" si="524"/>
        <v>24.150249031155941</v>
      </c>
      <c r="CH561" s="283">
        <f t="shared" si="551"/>
        <v>16.125472596487821</v>
      </c>
      <c r="CI561" s="272">
        <f t="shared" si="525"/>
        <v>115.66746511062198</v>
      </c>
      <c r="CJ561" s="283">
        <f t="shared" si="552"/>
        <v>0.21802803519053021</v>
      </c>
      <c r="CK561" s="283">
        <f t="shared" si="553"/>
        <v>15.743716428458182</v>
      </c>
      <c r="CL561" s="283">
        <f t="shared" si="554"/>
        <v>3.4880165539136456</v>
      </c>
      <c r="CM561" s="283">
        <f t="shared" si="555"/>
        <v>21.540253010866781</v>
      </c>
      <c r="CN561" s="283">
        <f t="shared" si="556"/>
        <v>3.4880165539136456</v>
      </c>
      <c r="CO561" s="283">
        <f t="shared" si="526"/>
        <v>322.67349595478368</v>
      </c>
      <c r="CP561" s="268">
        <f t="shared" si="527"/>
        <v>529</v>
      </c>
      <c r="CQ561" s="283">
        <f t="shared" si="557"/>
        <v>85.16734959547837</v>
      </c>
      <c r="CR561" s="283">
        <f t="shared" si="558"/>
        <v>26.777426569839378</v>
      </c>
      <c r="CS561" s="283">
        <f t="shared" si="559"/>
        <v>1.7208420208237358</v>
      </c>
      <c r="CT561" s="283">
        <f t="shared" si="560"/>
        <v>335.85690965288688</v>
      </c>
      <c r="CU561" s="283">
        <f t="shared" si="528"/>
        <v>-13.183413698103209</v>
      </c>
      <c r="CV561" s="283">
        <f t="shared" si="561"/>
        <v>51.581658630189679</v>
      </c>
      <c r="CW561" s="283">
        <f t="shared" si="562"/>
        <v>16.049311507136746</v>
      </c>
      <c r="CX561" s="283">
        <f t="shared" si="563"/>
        <v>1.5653966292820849</v>
      </c>
      <c r="CZ561" s="283">
        <f t="shared" si="529"/>
        <v>15232</v>
      </c>
      <c r="DA561" s="283">
        <f t="shared" si="530"/>
        <v>1.0322263735990095E+22</v>
      </c>
      <c r="DB561" s="283">
        <f t="shared" si="531"/>
        <v>1.1917354976774447E+22</v>
      </c>
      <c r="DC561" s="286">
        <f t="shared" si="564"/>
        <v>6.7766962552455974E+17</v>
      </c>
      <c r="DD561" s="286">
        <f t="shared" si="532"/>
        <v>7.8238937610126362E+17</v>
      </c>
      <c r="DE561" s="282">
        <f t="shared" si="565"/>
        <v>4.2053584518981982E-5</v>
      </c>
      <c r="DF561" s="282">
        <f t="shared" si="533"/>
        <v>4.3528509018722613E-5</v>
      </c>
      <c r="DG561" s="283">
        <f t="shared" si="566"/>
        <v>45.987339528770164</v>
      </c>
      <c r="DH561" s="283">
        <f t="shared" si="567"/>
        <v>6.0524664958082804E-5</v>
      </c>
      <c r="DL561" s="258">
        <v>22.430028915405273</v>
      </c>
      <c r="DM561" s="258">
        <v>16.174562454223633</v>
      </c>
      <c r="DN561" s="258">
        <v>10496</v>
      </c>
      <c r="DO561" s="258">
        <v>1.8573848853658041E+22</v>
      </c>
      <c r="DP561" s="258">
        <v>8.911354515961292E+21</v>
      </c>
    </row>
    <row r="562" spans="3:120" x14ac:dyDescent="0.25">
      <c r="C562" s="50">
        <f t="shared" si="534"/>
        <v>530</v>
      </c>
      <c r="D562" s="51">
        <v>3.9409955774406771</v>
      </c>
      <c r="E562" s="260">
        <f t="shared" si="535"/>
        <v>11.912118950069292</v>
      </c>
      <c r="F562" s="265">
        <f t="shared" si="536"/>
        <v>12.943185148754042</v>
      </c>
      <c r="G562" s="265">
        <f t="shared" si="537"/>
        <v>5.1628738076954984E-2</v>
      </c>
      <c r="H562" s="50">
        <v>11.921568870544434</v>
      </c>
      <c r="I562" s="216">
        <v>115.76511383056641</v>
      </c>
      <c r="J562" s="50">
        <v>13696</v>
      </c>
      <c r="K562" s="46">
        <v>6</v>
      </c>
      <c r="L562" s="46">
        <v>9.3013361655422879E+21</v>
      </c>
      <c r="M562" s="46">
        <v>1.0846851025153001E+22</v>
      </c>
      <c r="N562" s="46">
        <v>214</v>
      </c>
      <c r="O562" s="46">
        <v>64</v>
      </c>
      <c r="P562" s="46">
        <v>0.19813221021790881</v>
      </c>
      <c r="Q562" s="46">
        <v>0.40828908014405174</v>
      </c>
      <c r="R562" s="46">
        <v>0.51270793031868334</v>
      </c>
      <c r="S562" s="51"/>
      <c r="T562" s="315">
        <f t="shared" si="538"/>
        <v>64.113891330725778</v>
      </c>
      <c r="U562" s="315">
        <f t="shared" si="568"/>
        <v>0.31380739955947945</v>
      </c>
      <c r="V562" s="350">
        <f t="shared" si="539"/>
        <v>2.4110714833760319E-6</v>
      </c>
      <c r="W562" s="350">
        <f t="shared" si="517"/>
        <v>4.9684710882015643E-6</v>
      </c>
      <c r="X562" s="350">
        <f t="shared" si="540"/>
        <v>5.5225873150402918E-6</v>
      </c>
      <c r="Y562" s="360">
        <f t="shared" si="541"/>
        <v>63.601183400407095</v>
      </c>
      <c r="Z562" s="350">
        <f t="shared" si="542"/>
        <v>2.4554344306738329E-6</v>
      </c>
      <c r="AA562" s="350">
        <f t="shared" si="543"/>
        <v>4.9466971212017222E-6</v>
      </c>
      <c r="AB562" s="350">
        <f t="shared" si="544"/>
        <v>2.4554344306738329E-6</v>
      </c>
      <c r="AC562" s="350">
        <f t="shared" si="545"/>
        <v>4.9466971212017222E-6</v>
      </c>
      <c r="AD562" s="354">
        <f t="shared" si="518"/>
        <v>63.601183400407102</v>
      </c>
      <c r="AE562" s="354" t="str">
        <f t="shared" si="570"/>
        <v/>
      </c>
      <c r="AF562" s="354" t="str">
        <f t="shared" si="570"/>
        <v/>
      </c>
      <c r="AG562" s="354">
        <f t="shared" si="570"/>
        <v>63.601183400407102</v>
      </c>
      <c r="AH562" s="354" t="str">
        <f t="shared" si="570"/>
        <v/>
      </c>
      <c r="AI562" s="348">
        <f t="shared" si="569"/>
        <v>0.35142726088105292</v>
      </c>
      <c r="AJ562" s="355">
        <f t="shared" si="546"/>
        <v>5.5225873150402918E-6</v>
      </c>
      <c r="AK562" s="359">
        <f t="shared" si="547"/>
        <v>492.71116078860882</v>
      </c>
      <c r="AL562" s="355">
        <f t="shared" si="548"/>
        <v>-3.7288839211391176</v>
      </c>
      <c r="AM562" s="335">
        <f t="shared" si="549"/>
        <v>-26.28878722776415</v>
      </c>
      <c r="AN562" s="351">
        <f t="shared" si="519"/>
        <v>-5.0729836843041163</v>
      </c>
      <c r="AQ562" s="266">
        <f t="shared" si="520"/>
        <v>21.526668240610491</v>
      </c>
      <c r="AR562" s="283">
        <f t="shared" si="521"/>
        <v>-12.358722502141831</v>
      </c>
      <c r="BL562" s="258">
        <v>1.1020058393478394</v>
      </c>
      <c r="BM562" s="260">
        <v>5.1757349967956543</v>
      </c>
      <c r="BN562">
        <v>1.4013833999633789</v>
      </c>
      <c r="BO562" s="258">
        <v>1.1810907125473022</v>
      </c>
      <c r="BP562" s="258">
        <v>36.5732421875</v>
      </c>
      <c r="BQ562" s="260">
        <v>17.05390739440918</v>
      </c>
      <c r="BR562" s="258">
        <v>6.5715236663818359</v>
      </c>
      <c r="BT562" s="258">
        <v>16.062746047973633</v>
      </c>
      <c r="BU562" s="258">
        <v>54.322116851806641</v>
      </c>
      <c r="BV562" s="258">
        <v>2.771526575088501</v>
      </c>
      <c r="BW562" s="258">
        <v>162.45771789550781</v>
      </c>
      <c r="BX562" s="258">
        <v>24.93690299987793</v>
      </c>
      <c r="BY562" s="258">
        <v>39.9786376953125</v>
      </c>
      <c r="BZ562" s="258">
        <v>3.4795453548431396</v>
      </c>
      <c r="CA562" s="258">
        <v>331.42596435546875</v>
      </c>
      <c r="CC562" s="283">
        <f t="shared" si="522"/>
        <v>11.921568870544434</v>
      </c>
      <c r="CD562" s="283">
        <f t="shared" si="523"/>
        <v>115.76511383056641</v>
      </c>
      <c r="CF562" s="283">
        <f t="shared" si="550"/>
        <v>21.526668240610491</v>
      </c>
      <c r="CG562" s="272">
        <f t="shared" si="524"/>
        <v>24.209826964005629</v>
      </c>
      <c r="CH562" s="283">
        <f t="shared" si="551"/>
        <v>16.236460046881568</v>
      </c>
      <c r="CI562" s="272">
        <f t="shared" si="525"/>
        <v>115.81045662381214</v>
      </c>
      <c r="CJ562" s="283">
        <f t="shared" si="552"/>
        <v>0.21829756784294857</v>
      </c>
      <c r="CK562" s="283">
        <f t="shared" si="553"/>
        <v>15.851129169192847</v>
      </c>
      <c r="CL562" s="283">
        <f t="shared" si="554"/>
        <v>3.5162961928064496</v>
      </c>
      <c r="CM562" s="283">
        <f t="shared" si="555"/>
        <v>21.647665751601444</v>
      </c>
      <c r="CN562" s="283">
        <f t="shared" si="556"/>
        <v>3.5162961928064496</v>
      </c>
      <c r="CO562" s="283">
        <f t="shared" si="526"/>
        <v>324.2730067695469</v>
      </c>
      <c r="CP562" s="268">
        <f t="shared" si="527"/>
        <v>530</v>
      </c>
      <c r="CQ562" s="283">
        <f t="shared" si="557"/>
        <v>85.427300676954687</v>
      </c>
      <c r="CR562" s="283">
        <f t="shared" si="558"/>
        <v>26.821322292010088</v>
      </c>
      <c r="CS562" s="283">
        <f t="shared" si="559"/>
        <v>1.7090788736925153</v>
      </c>
      <c r="CT562" s="283">
        <f t="shared" si="560"/>
        <v>336.8525190205948</v>
      </c>
      <c r="CU562" s="283">
        <f t="shared" si="528"/>
        <v>-12.579512251047845</v>
      </c>
      <c r="CV562" s="283">
        <f t="shared" si="561"/>
        <v>51.74204877489521</v>
      </c>
      <c r="CW562" s="283">
        <f t="shared" si="562"/>
        <v>16.159297500915539</v>
      </c>
      <c r="CX562" s="283">
        <f t="shared" si="563"/>
        <v>1.5810563338750048</v>
      </c>
      <c r="CZ562" s="283">
        <f t="shared" si="529"/>
        <v>13696</v>
      </c>
      <c r="DA562" s="283">
        <f t="shared" si="530"/>
        <v>9.3013361655422879E+21</v>
      </c>
      <c r="DB562" s="283">
        <f t="shared" si="531"/>
        <v>1.0846851025153001E+22</v>
      </c>
      <c r="DC562" s="286">
        <f t="shared" si="564"/>
        <v>6.7912793264765542E+17</v>
      </c>
      <c r="DD562" s="286">
        <f t="shared" si="532"/>
        <v>7.9197218349540019E+17</v>
      </c>
      <c r="DE562" s="282">
        <f t="shared" si="565"/>
        <v>4.2131594911252558E-5</v>
      </c>
      <c r="DF562" s="282">
        <f t="shared" si="533"/>
        <v>4.4041129818573765E-5</v>
      </c>
      <c r="DG562" s="283">
        <f t="shared" si="566"/>
        <v>46.26943169947188</v>
      </c>
      <c r="DH562" s="283">
        <f t="shared" si="567"/>
        <v>6.0948276476553043E-5</v>
      </c>
      <c r="DL562" s="258">
        <v>22.432958602905273</v>
      </c>
      <c r="DM562" s="258">
        <v>15.259021759033203</v>
      </c>
      <c r="DN562" s="258">
        <v>9984</v>
      </c>
      <c r="DO562" s="258">
        <v>1.7686662218469347E+22</v>
      </c>
      <c r="DP562" s="258">
        <v>8.4447024164257189E+21</v>
      </c>
    </row>
    <row r="563" spans="3:120" x14ac:dyDescent="0.25">
      <c r="C563" s="50">
        <f t="shared" si="534"/>
        <v>531</v>
      </c>
      <c r="D563" s="51">
        <v>2.079286133901852</v>
      </c>
      <c r="E563" s="260">
        <f t="shared" si="535"/>
        <v>6.3582851480918166</v>
      </c>
      <c r="F563" s="265">
        <f t="shared" si="536"/>
        <v>12.994918641382903</v>
      </c>
      <c r="G563" s="265">
        <f t="shared" si="537"/>
        <v>5.1835425370568712E-2</v>
      </c>
      <c r="H563" s="50">
        <v>11.715022087097168</v>
      </c>
      <c r="I563" s="216">
        <v>119.12210083007812</v>
      </c>
      <c r="J563" s="50">
        <v>15744</v>
      </c>
      <c r="K563" s="46">
        <v>6</v>
      </c>
      <c r="L563" s="46">
        <v>1.0131452315426445E+22</v>
      </c>
      <c r="M563" s="46">
        <v>1.2146789857089653E+22</v>
      </c>
      <c r="N563" s="46">
        <v>246</v>
      </c>
      <c r="O563" s="46">
        <v>64</v>
      </c>
      <c r="P563" s="46">
        <v>0.2178477690288714</v>
      </c>
      <c r="Q563" s="46">
        <v>0.45669291338582679</v>
      </c>
      <c r="R563" s="46">
        <v>0.5542348690488238</v>
      </c>
      <c r="S563" s="51"/>
      <c r="T563" s="315">
        <f t="shared" si="538"/>
        <v>64.498321460676905</v>
      </c>
      <c r="U563" s="315">
        <f t="shared" si="568"/>
        <v>0.38443012995112724</v>
      </c>
      <c r="V563" s="350">
        <f t="shared" si="539"/>
        <v>2.3061459289133573E-6</v>
      </c>
      <c r="W563" s="350">
        <f t="shared" si="517"/>
        <v>4.8345709835051109E-6</v>
      </c>
      <c r="X563" s="350">
        <f t="shared" si="540"/>
        <v>5.356434041411621E-6</v>
      </c>
      <c r="Y563" s="360">
        <f t="shared" si="541"/>
        <v>63.944086591628079</v>
      </c>
      <c r="Z563" s="350">
        <f t="shared" si="542"/>
        <v>2.3528031906124265E-6</v>
      </c>
      <c r="AA563" s="350">
        <f t="shared" si="543"/>
        <v>4.8120372802210514E-6</v>
      </c>
      <c r="AB563" s="350">
        <f t="shared" si="544"/>
        <v>2.3528031906124265E-6</v>
      </c>
      <c r="AC563" s="350">
        <f t="shared" si="545"/>
        <v>4.8120372802210514E-6</v>
      </c>
      <c r="AD563" s="354">
        <f t="shared" si="518"/>
        <v>63.944086591628064</v>
      </c>
      <c r="AE563" s="354" t="str">
        <f t="shared" si="570"/>
        <v/>
      </c>
      <c r="AF563" s="354" t="str">
        <f t="shared" si="570"/>
        <v/>
      </c>
      <c r="AG563" s="354">
        <f t="shared" si="570"/>
        <v>63.944086591628064</v>
      </c>
      <c r="AH563" s="354" t="str">
        <f t="shared" si="570"/>
        <v/>
      </c>
      <c r="AI563" s="348">
        <f t="shared" si="569"/>
        <v>0.34290319122096236</v>
      </c>
      <c r="AJ563" s="355">
        <f t="shared" si="546"/>
        <v>5.356434041411621E-6</v>
      </c>
      <c r="AK563" s="359">
        <f t="shared" si="547"/>
        <v>504.35868698714307</v>
      </c>
      <c r="AL563" s="355">
        <f t="shared" si="548"/>
        <v>-2.6641313012856926</v>
      </c>
      <c r="AM563" s="335">
        <f t="shared" si="549"/>
        <v>-26.554123819791208</v>
      </c>
      <c r="AN563" s="351">
        <f t="shared" si="519"/>
        <v>-5.3383202763311752</v>
      </c>
      <c r="AQ563" s="266">
        <f t="shared" si="520"/>
        <v>21.374862234750761</v>
      </c>
      <c r="AR563" s="283">
        <f t="shared" si="521"/>
        <v>-9.3392565708167012</v>
      </c>
      <c r="BL563" s="258">
        <v>1.209625244140625</v>
      </c>
      <c r="BM563" s="260">
        <v>5.0336036682128906</v>
      </c>
      <c r="BN563">
        <v>1.0520766973495483</v>
      </c>
      <c r="BO563" s="258">
        <v>1.2003161907196045</v>
      </c>
      <c r="BP563" s="258">
        <v>34.907997131347656</v>
      </c>
      <c r="BQ563" s="260">
        <v>3.1591742038726807</v>
      </c>
      <c r="BR563" s="258">
        <v>4.9860663414001465</v>
      </c>
      <c r="BT563" s="258">
        <v>16.033447265625</v>
      </c>
      <c r="BU563" s="258">
        <v>54.729026794433594</v>
      </c>
      <c r="BV563" s="258">
        <v>2.7858090400695801</v>
      </c>
      <c r="BW563" s="258">
        <v>166.11988830566406</v>
      </c>
      <c r="BX563" s="258">
        <v>24.82069206237793</v>
      </c>
      <c r="BY563" s="258">
        <v>40.385543823242187</v>
      </c>
      <c r="BZ563" s="258">
        <v>3.5208055973052979</v>
      </c>
      <c r="CA563" s="258">
        <v>335.49502563476562</v>
      </c>
      <c r="CC563" s="283">
        <f t="shared" si="522"/>
        <v>11.715022087097168</v>
      </c>
      <c r="CD563" s="283">
        <f t="shared" si="523"/>
        <v>119.12210083007812</v>
      </c>
      <c r="CF563" s="283">
        <f t="shared" si="550"/>
        <v>21.374862234750761</v>
      </c>
      <c r="CG563" s="272">
        <f t="shared" si="524"/>
        <v>24.269825618560127</v>
      </c>
      <c r="CH563" s="283">
        <f t="shared" si="551"/>
        <v>16.349003278789038</v>
      </c>
      <c r="CI563" s="272">
        <f t="shared" si="525"/>
        <v>115.95307159548264</v>
      </c>
      <c r="CJ563" s="283">
        <f t="shared" si="552"/>
        <v>0.21856639073132375</v>
      </c>
      <c r="CK563" s="283">
        <f t="shared" si="553"/>
        <v>15.960049085466947</v>
      </c>
      <c r="CL563" s="283">
        <f t="shared" si="554"/>
        <v>3.5449599996812924</v>
      </c>
      <c r="CM563" s="283">
        <f t="shared" si="555"/>
        <v>21.756585667875548</v>
      </c>
      <c r="CN563" s="283">
        <f t="shared" si="556"/>
        <v>3.5449599996812924</v>
      </c>
      <c r="CO563" s="283">
        <f t="shared" si="526"/>
        <v>325.87936353905889</v>
      </c>
      <c r="CP563" s="268">
        <f t="shared" si="527"/>
        <v>531</v>
      </c>
      <c r="CQ563" s="283">
        <f t="shared" si="557"/>
        <v>85.687936353905883</v>
      </c>
      <c r="CR563" s="283">
        <f t="shared" si="558"/>
        <v>26.865609862096793</v>
      </c>
      <c r="CS563" s="283">
        <f t="shared" si="559"/>
        <v>1.6973139203953513</v>
      </c>
      <c r="CT563" s="283">
        <f t="shared" si="560"/>
        <v>337.84811128857535</v>
      </c>
      <c r="CU563" s="283">
        <f t="shared" si="528"/>
        <v>-11.968747749516524</v>
      </c>
      <c r="CV563" s="283">
        <f t="shared" si="561"/>
        <v>51.903125225048349</v>
      </c>
      <c r="CW563" s="283">
        <f t="shared" si="562"/>
        <v>16.270821758810769</v>
      </c>
      <c r="CX563" s="283">
        <f t="shared" si="563"/>
        <v>1.5969556984665354</v>
      </c>
      <c r="CZ563" s="283">
        <f t="shared" si="529"/>
        <v>15744</v>
      </c>
      <c r="DA563" s="283">
        <f t="shared" si="530"/>
        <v>1.0131452315426445E+22</v>
      </c>
      <c r="DB563" s="283">
        <f t="shared" si="531"/>
        <v>1.2146789857089653E+22</v>
      </c>
      <c r="DC563" s="286">
        <f t="shared" si="564"/>
        <v>6.4351196109161869E+17</v>
      </c>
      <c r="DD563" s="286">
        <f t="shared" si="532"/>
        <v>7.7151866470335706E+17</v>
      </c>
      <c r="DE563" s="282">
        <f t="shared" si="565"/>
        <v>4.0226361186352417E-5</v>
      </c>
      <c r="DF563" s="282">
        <f t="shared" si="533"/>
        <v>4.2946993337299695E-5</v>
      </c>
      <c r="DG563" s="283">
        <f t="shared" si="566"/>
        <v>46.873498797273449</v>
      </c>
      <c r="DH563" s="283">
        <f t="shared" si="567"/>
        <v>5.8843898332868331E-5</v>
      </c>
      <c r="DL563" s="258">
        <v>22.438819885253906</v>
      </c>
      <c r="DM563" s="258">
        <v>15.157295227050781</v>
      </c>
      <c r="DN563" s="258">
        <v>10496</v>
      </c>
      <c r="DO563" s="258">
        <v>1.859806057469633E+22</v>
      </c>
      <c r="DP563" s="258">
        <v>8.8790722212435748E+21</v>
      </c>
    </row>
    <row r="564" spans="3:120" x14ac:dyDescent="0.25">
      <c r="C564" s="50">
        <f t="shared" si="534"/>
        <v>532</v>
      </c>
      <c r="D564" s="51">
        <v>5.0823105244578954</v>
      </c>
      <c r="E564" s="260">
        <f t="shared" si="535"/>
        <v>14.121223930298797</v>
      </c>
      <c r="F564" s="265">
        <f t="shared" si="536"/>
        <v>13.046850287138795</v>
      </c>
      <c r="G564" s="265">
        <f t="shared" si="537"/>
        <v>5.2024975451250045E-2</v>
      </c>
      <c r="H564" s="50">
        <v>11.886411666870117</v>
      </c>
      <c r="I564" s="216">
        <v>116.98583221435547</v>
      </c>
      <c r="J564" s="50">
        <v>12608</v>
      </c>
      <c r="K564" s="46">
        <v>6</v>
      </c>
      <c r="L564" s="46">
        <v>8.4654553201728228E+21</v>
      </c>
      <c r="M564" s="46">
        <v>1.0016734875268843E+22</v>
      </c>
      <c r="N564" s="46">
        <v>197</v>
      </c>
      <c r="O564" s="46">
        <v>64</v>
      </c>
      <c r="P564" s="46">
        <v>0.19092962216932186</v>
      </c>
      <c r="Q564" s="46">
        <v>0.39583714826344379</v>
      </c>
      <c r="R564" s="46">
        <v>0.46255617375784086</v>
      </c>
      <c r="S564" s="51"/>
      <c r="T564" s="315">
        <f t="shared" si="538"/>
        <v>64.249947491933071</v>
      </c>
      <c r="U564" s="315">
        <f t="shared" si="568"/>
        <v>-0.24837396874383444</v>
      </c>
      <c r="V564" s="350">
        <f t="shared" si="539"/>
        <v>2.5239216128558833E-6</v>
      </c>
      <c r="W564" s="350">
        <f t="shared" si="517"/>
        <v>5.2326188169342716E-6</v>
      </c>
      <c r="X564" s="350">
        <f t="shared" si="540"/>
        <v>5.8095163302271266E-6</v>
      </c>
      <c r="Y564" s="360">
        <f t="shared" si="541"/>
        <v>63.787391318175231</v>
      </c>
      <c r="Z564" s="350">
        <f t="shared" si="542"/>
        <v>2.566082508201094E-6</v>
      </c>
      <c r="AA564" s="350">
        <f t="shared" si="543"/>
        <v>5.2120725774187023E-6</v>
      </c>
      <c r="AB564" s="350">
        <f t="shared" si="544"/>
        <v>2.566082508201094E-6</v>
      </c>
      <c r="AC564" s="350">
        <f t="shared" si="545"/>
        <v>5.2120725774187023E-6</v>
      </c>
      <c r="AD564" s="354">
        <f t="shared" si="518"/>
        <v>63.787391318175231</v>
      </c>
      <c r="AE564" s="354" t="str">
        <f t="shared" si="570"/>
        <v/>
      </c>
      <c r="AF564" s="354" t="str">
        <f t="shared" si="570"/>
        <v/>
      </c>
      <c r="AG564" s="354">
        <f t="shared" si="570"/>
        <v>63.787391318175231</v>
      </c>
      <c r="AH564" s="354" t="str">
        <f t="shared" si="570"/>
        <v/>
      </c>
      <c r="AI564" s="348">
        <f t="shared" si="569"/>
        <v>-0.15669527345283285</v>
      </c>
      <c r="AJ564" s="355">
        <f t="shared" si="546"/>
        <v>5.8095163302271266E-6</v>
      </c>
      <c r="AK564" s="359">
        <f t="shared" si="547"/>
        <v>499.03615762767663</v>
      </c>
      <c r="AL564" s="355">
        <f t="shared" si="548"/>
        <v>-3.2963842372323371</v>
      </c>
      <c r="AM564" s="335">
        <f t="shared" si="549"/>
        <v>-25.848839511828277</v>
      </c>
      <c r="AN564" s="351">
        <f t="shared" si="519"/>
        <v>-4.6330359683682438</v>
      </c>
      <c r="AQ564" s="266">
        <f t="shared" si="520"/>
        <v>21.501015345558198</v>
      </c>
      <c r="AR564" s="283">
        <f t="shared" si="521"/>
        <v>-11.813046254725919</v>
      </c>
      <c r="BL564" s="258">
        <v>0.87843936681747437</v>
      </c>
      <c r="BM564" s="260">
        <v>4.7096958160400391</v>
      </c>
      <c r="BN564">
        <v>1.7777338027954102</v>
      </c>
      <c r="BO564" s="258">
        <v>1.1374741792678833</v>
      </c>
      <c r="BP564" s="258">
        <v>29.114091873168945</v>
      </c>
      <c r="BQ564" s="260">
        <v>2.5445785522460938</v>
      </c>
      <c r="BR564" s="258">
        <v>6.0014567375183105</v>
      </c>
      <c r="BT564" s="258">
        <v>15.976806640625</v>
      </c>
      <c r="BU564" s="258">
        <v>54.729026794433594</v>
      </c>
      <c r="BV564" s="258">
        <v>2.773113489151001</v>
      </c>
      <c r="BW564" s="258">
        <v>163.37326049804687</v>
      </c>
      <c r="BX564" s="258">
        <v>24.81483268737793</v>
      </c>
      <c r="BY564" s="258">
        <v>40.080364227294922</v>
      </c>
      <c r="BZ564" s="258">
        <v>3.5173876285552979</v>
      </c>
      <c r="CA564" s="258">
        <v>330.103515625</v>
      </c>
      <c r="CC564" s="283">
        <f t="shared" si="522"/>
        <v>11.886411666870117</v>
      </c>
      <c r="CD564" s="283">
        <f t="shared" si="523"/>
        <v>116.98583221435547</v>
      </c>
      <c r="CF564" s="283">
        <f t="shared" si="550"/>
        <v>21.501015345558198</v>
      </c>
      <c r="CG564" s="272">
        <f t="shared" si="524"/>
        <v>24.330227856339476</v>
      </c>
      <c r="CH564" s="283">
        <f t="shared" si="551"/>
        <v>16.463091532754852</v>
      </c>
      <c r="CI564" s="272">
        <f t="shared" si="525"/>
        <v>116.09530876244213</v>
      </c>
      <c r="CJ564" s="283">
        <f t="shared" si="552"/>
        <v>0.21883450147459615</v>
      </c>
      <c r="CK564" s="283">
        <f t="shared" si="553"/>
        <v>16.070465448329532</v>
      </c>
      <c r="CL564" s="283">
        <f t="shared" si="554"/>
        <v>3.574006587838249</v>
      </c>
      <c r="CM564" s="283">
        <f t="shared" si="555"/>
        <v>21.867002030738131</v>
      </c>
      <c r="CN564" s="283">
        <f t="shared" si="556"/>
        <v>3.574006587838249</v>
      </c>
      <c r="CO564" s="283">
        <f t="shared" si="526"/>
        <v>327.4920010532054</v>
      </c>
      <c r="CP564" s="268">
        <f t="shared" si="527"/>
        <v>532</v>
      </c>
      <c r="CQ564" s="283">
        <f t="shared" si="557"/>
        <v>85.949200105320543</v>
      </c>
      <c r="CR564" s="283">
        <f t="shared" si="558"/>
        <v>26.91027799836219</v>
      </c>
      <c r="CS564" s="283">
        <f t="shared" si="559"/>
        <v>1.685551634968917</v>
      </c>
      <c r="CT564" s="283">
        <f t="shared" si="560"/>
        <v>338.84345059225058</v>
      </c>
      <c r="CU564" s="283">
        <f t="shared" si="528"/>
        <v>-11.35144953904512</v>
      </c>
      <c r="CV564" s="283">
        <f t="shared" si="561"/>
        <v>52.064855046095488</v>
      </c>
      <c r="CW564" s="283">
        <f t="shared" si="562"/>
        <v>16.383873442434638</v>
      </c>
      <c r="CX564" s="283">
        <f t="shared" si="563"/>
        <v>1.613094491389002</v>
      </c>
      <c r="CZ564" s="283">
        <f t="shared" si="529"/>
        <v>12608</v>
      </c>
      <c r="DA564" s="283">
        <f t="shared" si="530"/>
        <v>8.4654553201728228E+21</v>
      </c>
      <c r="DB564" s="283">
        <f t="shared" si="531"/>
        <v>1.0016734875268843E+22</v>
      </c>
      <c r="DC564" s="286">
        <f t="shared" si="564"/>
        <v>6.714352252675145E+17</v>
      </c>
      <c r="DD564" s="286">
        <f t="shared" si="532"/>
        <v>7.9447453008160243E+17</v>
      </c>
      <c r="DE564" s="282">
        <f t="shared" si="565"/>
        <v>4.172008274701543E-5</v>
      </c>
      <c r="DF564" s="282">
        <f t="shared" si="533"/>
        <v>4.4174989851001073E-5</v>
      </c>
      <c r="DG564" s="283">
        <f t="shared" si="566"/>
        <v>46.63708502935507</v>
      </c>
      <c r="DH564" s="283">
        <f t="shared" si="567"/>
        <v>6.0761789249114959E-5</v>
      </c>
      <c r="DL564" s="258">
        <v>22.293308258056641</v>
      </c>
      <c r="DM564" s="258">
        <v>15.157295227050781</v>
      </c>
      <c r="DN564" s="258">
        <v>11008</v>
      </c>
      <c r="DO564" s="258">
        <v>1.9382059160698033E+22</v>
      </c>
      <c r="DP564" s="258">
        <v>9.2488774366259965E+21</v>
      </c>
    </row>
    <row r="565" spans="3:120" x14ac:dyDescent="0.25">
      <c r="C565" s="50">
        <f t="shared" si="534"/>
        <v>533</v>
      </c>
      <c r="D565" s="51">
        <v>7.0728030290597621</v>
      </c>
      <c r="E565" s="260">
        <f t="shared" si="535"/>
        <v>16.991831271125598</v>
      </c>
      <c r="F565" s="265">
        <f t="shared" si="536"/>
        <v>13.098962741457761</v>
      </c>
      <c r="G565" s="265">
        <f t="shared" si="537"/>
        <v>5.2196972905912055E-2</v>
      </c>
      <c r="H565" s="50">
        <v>11.901060104370117</v>
      </c>
      <c r="I565" s="216">
        <v>117.49446868896484</v>
      </c>
      <c r="J565" s="50">
        <v>13376</v>
      </c>
      <c r="K565" s="46">
        <v>6</v>
      </c>
      <c r="L565" s="46">
        <v>9.0318366516042017E+21</v>
      </c>
      <c r="M565" s="46">
        <v>1.0605886753867183E+22</v>
      </c>
      <c r="N565" s="46">
        <v>209</v>
      </c>
      <c r="O565" s="46">
        <v>64</v>
      </c>
      <c r="P565" s="46">
        <v>0.19215039980467558</v>
      </c>
      <c r="Q565" s="46">
        <v>0.39815662577061589</v>
      </c>
      <c r="R565" s="46">
        <v>0.49998074408125304</v>
      </c>
      <c r="S565" s="51"/>
      <c r="T565" s="315">
        <f t="shared" si="538"/>
        <v>64.238041955259533</v>
      </c>
      <c r="U565" s="315">
        <f t="shared" si="568"/>
        <v>-1.1905536673538109E-2</v>
      </c>
      <c r="V565" s="350">
        <f t="shared" si="539"/>
        <v>2.3942184983636806E-6</v>
      </c>
      <c r="W565" s="350">
        <f t="shared" si="517"/>
        <v>4.9610823585852256E-6</v>
      </c>
      <c r="X565" s="350">
        <f t="shared" si="540"/>
        <v>5.5085951372897595E-6</v>
      </c>
      <c r="Y565" s="360">
        <f t="shared" si="541"/>
        <v>63.738061211178277</v>
      </c>
      <c r="Z565" s="350">
        <f t="shared" si="542"/>
        <v>2.4374187349407348E-6</v>
      </c>
      <c r="AA565" s="350">
        <f t="shared" si="543"/>
        <v>4.9400010422197579E-6</v>
      </c>
      <c r="AB565" s="350">
        <f t="shared" si="544"/>
        <v>2.4374187349407348E-6</v>
      </c>
      <c r="AC565" s="350">
        <f t="shared" si="545"/>
        <v>4.9400010422197579E-6</v>
      </c>
      <c r="AD565" s="354">
        <f t="shared" si="518"/>
        <v>63.738061211178263</v>
      </c>
      <c r="AE565" s="354" t="str">
        <f t="shared" si="570"/>
        <v/>
      </c>
      <c r="AF565" s="354" t="str">
        <f t="shared" si="570"/>
        <v/>
      </c>
      <c r="AG565" s="354">
        <f t="shared" si="570"/>
        <v>63.738061211178263</v>
      </c>
      <c r="AH565" s="354" t="str">
        <f t="shared" si="570"/>
        <v/>
      </c>
      <c r="AI565" s="348">
        <f t="shared" si="569"/>
        <v>-4.9330106996968937E-2</v>
      </c>
      <c r="AJ565" s="355">
        <f t="shared" si="546"/>
        <v>5.5085951372897595E-6</v>
      </c>
      <c r="AK565" s="359">
        <f t="shared" si="547"/>
        <v>497.36054267764416</v>
      </c>
      <c r="AL565" s="355">
        <f t="shared" si="548"/>
        <v>-3.5639457322355836</v>
      </c>
      <c r="AM565" s="335">
        <f t="shared" si="549"/>
        <v>-26.31082196020397</v>
      </c>
      <c r="AN565" s="351">
        <f t="shared" si="519"/>
        <v>-5.0950184167439341</v>
      </c>
      <c r="AQ565" s="266">
        <f t="shared" si="520"/>
        <v>21.511712970661176</v>
      </c>
      <c r="AR565" s="283">
        <f t="shared" si="521"/>
        <v>-11.641930848303133</v>
      </c>
      <c r="BL565" s="258">
        <v>1.2731750011444092</v>
      </c>
      <c r="BM565" s="260">
        <v>4.4258031845092773</v>
      </c>
      <c r="BN565">
        <v>1.0867493152618408</v>
      </c>
      <c r="BO565" s="258">
        <v>1.0999366044998169</v>
      </c>
      <c r="BP565" s="258">
        <v>26.345418930053711</v>
      </c>
      <c r="BQ565" s="260">
        <v>11.166221618652344</v>
      </c>
      <c r="BR565" s="258">
        <v>4.7816309928894043</v>
      </c>
      <c r="BT565" s="258">
        <v>15.950438499450684</v>
      </c>
      <c r="BU565" s="258">
        <v>53.711757659912109</v>
      </c>
      <c r="BV565" s="258">
        <v>2.7999694347381592</v>
      </c>
      <c r="BW565" s="258">
        <v>162.66117858886719</v>
      </c>
      <c r="BX565" s="258">
        <v>24.792369842529297</v>
      </c>
      <c r="BY565" s="258">
        <v>39.9786376953125</v>
      </c>
      <c r="BZ565" s="258">
        <v>3.4790570735931396</v>
      </c>
      <c r="CA565" s="258">
        <v>332.23977661132812</v>
      </c>
      <c r="CC565" s="283">
        <f t="shared" si="522"/>
        <v>11.901060104370117</v>
      </c>
      <c r="CD565" s="283">
        <f t="shared" si="523"/>
        <v>117.49446868896484</v>
      </c>
      <c r="CF565" s="283">
        <f t="shared" si="550"/>
        <v>21.511712970661176</v>
      </c>
      <c r="CG565" s="272">
        <f t="shared" si="524"/>
        <v>24.391016083157304</v>
      </c>
      <c r="CH565" s="283">
        <f t="shared" si="551"/>
        <v>16.578712647726665</v>
      </c>
      <c r="CI565" s="272">
        <f t="shared" si="525"/>
        <v>116.23716677388344</v>
      </c>
      <c r="CJ565" s="283">
        <f t="shared" si="552"/>
        <v>0.21910189752655429</v>
      </c>
      <c r="CK565" s="283">
        <f t="shared" si="553"/>
        <v>16.182366165125408</v>
      </c>
      <c r="CL565" s="283">
        <f t="shared" si="554"/>
        <v>3.6034342443974832</v>
      </c>
      <c r="CM565" s="283">
        <f t="shared" si="555"/>
        <v>21.978902747534008</v>
      </c>
      <c r="CN565" s="283">
        <f t="shared" si="556"/>
        <v>3.6034342443974832</v>
      </c>
      <c r="CO565" s="283">
        <f t="shared" si="526"/>
        <v>329.11034386307779</v>
      </c>
      <c r="CP565" s="268">
        <f t="shared" si="527"/>
        <v>533</v>
      </c>
      <c r="CQ565" s="283">
        <f t="shared" si="557"/>
        <v>86.211034386307773</v>
      </c>
      <c r="CR565" s="283">
        <f t="shared" si="558"/>
        <v>26.955314987140106</v>
      </c>
      <c r="CS565" s="283">
        <f t="shared" si="559"/>
        <v>1.6737964786115631</v>
      </c>
      <c r="CT565" s="283">
        <f t="shared" si="560"/>
        <v>339.83829943083731</v>
      </c>
      <c r="CU565" s="283">
        <f t="shared" si="528"/>
        <v>-10.727955567759636</v>
      </c>
      <c r="CV565" s="283">
        <f t="shared" si="561"/>
        <v>52.227204443224039</v>
      </c>
      <c r="CW565" s="283">
        <f t="shared" si="562"/>
        <v>16.498440323940159</v>
      </c>
      <c r="CX565" s="283">
        <f t="shared" si="563"/>
        <v>1.6294722867473053</v>
      </c>
      <c r="CZ565" s="283">
        <f t="shared" si="529"/>
        <v>13376</v>
      </c>
      <c r="DA565" s="283">
        <f t="shared" si="530"/>
        <v>9.0318366516042017E+21</v>
      </c>
      <c r="DB565" s="283">
        <f t="shared" si="531"/>
        <v>1.0605886753867183E+22</v>
      </c>
      <c r="DC565" s="286">
        <f t="shared" si="564"/>
        <v>6.7522702239863949E+17</v>
      </c>
      <c r="DD565" s="286">
        <f t="shared" si="532"/>
        <v>7.9290421305825229E+17</v>
      </c>
      <c r="DE565" s="282">
        <f t="shared" si="565"/>
        <v>4.192292039138047E-5</v>
      </c>
      <c r="DF565" s="282">
        <f t="shared" si="533"/>
        <v>4.409098762332172E-5</v>
      </c>
      <c r="DG565" s="283">
        <f t="shared" si="566"/>
        <v>46.443892125348547</v>
      </c>
      <c r="DH565" s="283">
        <f t="shared" si="567"/>
        <v>6.0840335664277312E-5</v>
      </c>
      <c r="DL565" s="258">
        <v>22.310886383056641</v>
      </c>
      <c r="DM565" s="258">
        <v>14.038300514221191</v>
      </c>
      <c r="DN565" s="258">
        <v>9984</v>
      </c>
      <c r="DO565" s="258">
        <v>1.76105682380633E+22</v>
      </c>
      <c r="DP565" s="258">
        <v>8.3573672798233223E+21</v>
      </c>
    </row>
    <row r="566" spans="3:120" x14ac:dyDescent="0.25">
      <c r="C566" s="50">
        <f t="shared" si="534"/>
        <v>534</v>
      </c>
      <c r="D566" s="51">
        <v>5.3479085615501747</v>
      </c>
      <c r="E566" s="260">
        <f t="shared" si="535"/>
        <v>14.563679461874919</v>
      </c>
      <c r="F566" s="265">
        <f t="shared" si="536"/>
        <v>13.15123824222543</v>
      </c>
      <c r="G566" s="265">
        <f t="shared" si="537"/>
        <v>5.2350998043555565E-2</v>
      </c>
      <c r="H566" s="50">
        <v>23.308948516845703</v>
      </c>
      <c r="I566" s="216">
        <v>115.96856689453125</v>
      </c>
      <c r="J566" s="50">
        <v>7040</v>
      </c>
      <c r="K566" s="46">
        <v>12</v>
      </c>
      <c r="L566" s="46">
        <v>1.0151052280076488E+22</v>
      </c>
      <c r="M566" s="46">
        <v>1.0157393445110325E+22</v>
      </c>
      <c r="N566" s="46">
        <v>110</v>
      </c>
      <c r="O566" s="46">
        <v>64</v>
      </c>
      <c r="P566" s="46">
        <v>0.17933223463346151</v>
      </c>
      <c r="Q566" s="46">
        <v>0.41927607886223522</v>
      </c>
      <c r="R566" s="46">
        <v>0.50334388638394911</v>
      </c>
      <c r="S566" s="51"/>
      <c r="T566" s="315">
        <f t="shared" si="538"/>
        <v>66.842696839875373</v>
      </c>
      <c r="U566" s="315">
        <f t="shared" si="568"/>
        <v>2.6046548846158402</v>
      </c>
      <c r="V566" s="350">
        <f t="shared" si="539"/>
        <v>2.1227773985968455E-6</v>
      </c>
      <c r="W566" s="350">
        <f t="shared" si="517"/>
        <v>4.9630217668351712E-6</v>
      </c>
      <c r="X566" s="350">
        <f t="shared" si="540"/>
        <v>5.3979411762331474E-6</v>
      </c>
      <c r="Y566" s="360">
        <f t="shared" si="541"/>
        <v>66.339352953491428</v>
      </c>
      <c r="Z566" s="350">
        <f t="shared" si="542"/>
        <v>2.16629511054313E-6</v>
      </c>
      <c r="AA566" s="350">
        <f t="shared" si="543"/>
        <v>4.9441818773291725E-6</v>
      </c>
      <c r="AB566" s="350">
        <f t="shared" si="544"/>
        <v>2.16629511054313E-6</v>
      </c>
      <c r="AC566" s="350">
        <f t="shared" si="545"/>
        <v>4.9441818773291725E-6</v>
      </c>
      <c r="AD566" s="354">
        <f t="shared" si="518"/>
        <v>66.339352953491428</v>
      </c>
      <c r="AE566" s="354" t="str">
        <f t="shared" si="570"/>
        <v/>
      </c>
      <c r="AF566" s="354" t="str">
        <f t="shared" si="570"/>
        <v/>
      </c>
      <c r="AG566" s="354" t="str">
        <f t="shared" si="570"/>
        <v/>
      </c>
      <c r="AH566" s="354">
        <f t="shared" si="570"/>
        <v>66.339352953491428</v>
      </c>
      <c r="AI566" s="348">
        <f t="shared" si="569"/>
        <v>2.6012917423131654</v>
      </c>
      <c r="AJ566" s="355">
        <f t="shared" si="546"/>
        <v>5.3979411762331474E-6</v>
      </c>
      <c r="AK566" s="359">
        <f t="shared" si="547"/>
        <v>557.30531649460295</v>
      </c>
      <c r="AL566" s="355">
        <f t="shared" si="548"/>
        <v>2.330531649460295</v>
      </c>
      <c r="AM566" s="335">
        <f t="shared" si="549"/>
        <v>-26.487076097328849</v>
      </c>
      <c r="AN566" s="351">
        <f t="shared" si="519"/>
        <v>-5.2712725538688172</v>
      </c>
      <c r="AQ566" s="266">
        <f t="shared" si="520"/>
        <v>27.350453652623848</v>
      </c>
      <c r="AR566" s="283">
        <f t="shared" si="521"/>
        <v>-13.505353710923288</v>
      </c>
      <c r="BL566" s="258">
        <v>0.95906192064285278</v>
      </c>
      <c r="BM566" s="260">
        <v>4.2641968727111816</v>
      </c>
      <c r="BN566">
        <v>1.3030065298080444</v>
      </c>
      <c r="BO566" s="258">
        <v>1.0767896175384521</v>
      </c>
      <c r="BP566" s="258">
        <v>23.438959121704102</v>
      </c>
      <c r="BQ566" s="260">
        <v>14.808616638183594</v>
      </c>
      <c r="BR566" s="258">
        <v>5.2480707168579102</v>
      </c>
      <c r="BT566" s="258">
        <v>15.900632858276367</v>
      </c>
      <c r="BU566" s="258">
        <v>54.016937255859375</v>
      </c>
      <c r="BV566" s="258">
        <v>2.7406423091888428</v>
      </c>
      <c r="BW566" s="258">
        <v>161.44044494628906</v>
      </c>
      <c r="BX566" s="258">
        <v>24.723033905029297</v>
      </c>
      <c r="BY566" s="258">
        <v>40.690723419189453</v>
      </c>
      <c r="BZ566" s="258">
        <v>3.4944381713867187</v>
      </c>
      <c r="CA566" s="258">
        <v>330.103515625</v>
      </c>
      <c r="CC566" s="283">
        <f t="shared" si="522"/>
        <v>23.308948516845703</v>
      </c>
      <c r="CD566" s="283">
        <f t="shared" si="523"/>
        <v>115.96856689453125</v>
      </c>
      <c r="CF566" s="283">
        <f t="shared" si="550"/>
        <v>27.350453652623848</v>
      </c>
      <c r="CG566" s="272">
        <f t="shared" si="524"/>
        <v>24.452172244308912</v>
      </c>
      <c r="CH566" s="283">
        <f t="shared" si="551"/>
        <v>16.69585299701739</v>
      </c>
      <c r="CI566" s="272">
        <f t="shared" si="525"/>
        <v>116.37864419103892</v>
      </c>
      <c r="CJ566" s="283">
        <f t="shared" si="552"/>
        <v>0.21936857617518499</v>
      </c>
      <c r="CK566" s="283">
        <f t="shared" si="553"/>
        <v>16.295737717433262</v>
      </c>
      <c r="CL566" s="283">
        <f t="shared" si="554"/>
        <v>3.6332409144780851</v>
      </c>
      <c r="CM566" s="283">
        <f t="shared" si="555"/>
        <v>22.092274299841861</v>
      </c>
      <c r="CN566" s="283">
        <f t="shared" si="556"/>
        <v>3.6332409144780851</v>
      </c>
      <c r="CO566" s="283">
        <f t="shared" si="526"/>
        <v>330.73380647170961</v>
      </c>
      <c r="CP566" s="268">
        <f t="shared" si="527"/>
        <v>534</v>
      </c>
      <c r="CQ566" s="283">
        <f t="shared" si="557"/>
        <v>86.473380647170956</v>
      </c>
      <c r="CR566" s="283">
        <f t="shared" si="558"/>
        <v>27.000708675228438</v>
      </c>
      <c r="CS566" s="283">
        <f t="shared" si="559"/>
        <v>1.6620528974850899</v>
      </c>
      <c r="CT566" s="283">
        <f t="shared" si="560"/>
        <v>340.83241880496092</v>
      </c>
      <c r="CU566" s="283">
        <f t="shared" si="528"/>
        <v>-10.098612333251367</v>
      </c>
      <c r="CV566" s="283">
        <f t="shared" si="561"/>
        <v>52.390138766674866</v>
      </c>
      <c r="CW566" s="283">
        <f t="shared" si="562"/>
        <v>16.614508722777483</v>
      </c>
      <c r="CX566" s="283">
        <f t="shared" si="563"/>
        <v>1.6460884541134171</v>
      </c>
      <c r="CZ566" s="283">
        <f t="shared" si="529"/>
        <v>7040</v>
      </c>
      <c r="DA566" s="283">
        <f t="shared" si="530"/>
        <v>1.0151052280076488E+22</v>
      </c>
      <c r="DB566" s="283">
        <f t="shared" si="531"/>
        <v>1.0157393445110325E+22</v>
      </c>
      <c r="DC566" s="286">
        <f t="shared" si="564"/>
        <v>1.4419108352381376E+18</v>
      </c>
      <c r="DD566" s="286">
        <f t="shared" si="532"/>
        <v>1.4428115689077166E+18</v>
      </c>
      <c r="DE566" s="282">
        <f t="shared" si="565"/>
        <v>8.2935752352418325E-5</v>
      </c>
      <c r="DF566" s="282">
        <f t="shared" si="533"/>
        <v>7.8857002934090424E-5</v>
      </c>
      <c r="DG566" s="283">
        <f t="shared" si="566"/>
        <v>43.555895540073685</v>
      </c>
      <c r="DH566" s="283">
        <f t="shared" si="567"/>
        <v>1.1444110245016345E-4</v>
      </c>
      <c r="DL566" s="258">
        <v>22.264987945556641</v>
      </c>
      <c r="DM566" s="258">
        <v>15.259021759033203</v>
      </c>
      <c r="DN566" s="258">
        <v>9984</v>
      </c>
      <c r="DO566" s="258">
        <v>1.9354388622368561E+22</v>
      </c>
      <c r="DP566" s="258">
        <v>8.3709143142137929E+21</v>
      </c>
    </row>
    <row r="567" spans="3:120" x14ac:dyDescent="0.25">
      <c r="C567" s="50">
        <f t="shared" si="534"/>
        <v>535</v>
      </c>
      <c r="D567" s="51">
        <v>10.629582081237333</v>
      </c>
      <c r="E567" s="260">
        <f t="shared" si="535"/>
        <v>20.530323797746387</v>
      </c>
      <c r="F567" s="265">
        <f t="shared" si="536"/>
        <v>13.203658605491572</v>
      </c>
      <c r="G567" s="265">
        <f t="shared" si="537"/>
        <v>5.2486626877459065E-2</v>
      </c>
      <c r="H567" s="50">
        <v>23.284534454345703</v>
      </c>
      <c r="I567" s="216">
        <v>118.61346435546875</v>
      </c>
      <c r="J567" s="50">
        <v>7616</v>
      </c>
      <c r="K567" s="46">
        <v>12</v>
      </c>
      <c r="L567" s="46">
        <v>1.0875674502579534E+22</v>
      </c>
      <c r="M567" s="46">
        <v>1.0990391942737138E+22</v>
      </c>
      <c r="N567" s="46">
        <v>119</v>
      </c>
      <c r="O567" s="46">
        <v>64</v>
      </c>
      <c r="P567" s="46">
        <v>0.19080754440578648</v>
      </c>
      <c r="Q567" s="46">
        <v>0.45290850271623023</v>
      </c>
      <c r="R567" s="46">
        <v>0.58513173619638426</v>
      </c>
      <c r="S567" s="51"/>
      <c r="T567" s="315">
        <f t="shared" si="538"/>
        <v>67.154609693710526</v>
      </c>
      <c r="U567" s="315">
        <f t="shared" si="568"/>
        <v>0.31191285383515321</v>
      </c>
      <c r="V567" s="350">
        <f t="shared" si="539"/>
        <v>2.0877926339918866E-6</v>
      </c>
      <c r="W567" s="350">
        <f t="shared" si="517"/>
        <v>4.9556690160651945E-6</v>
      </c>
      <c r="X567" s="350">
        <f t="shared" si="540"/>
        <v>5.3775025317836306E-6</v>
      </c>
      <c r="Y567" s="360">
        <f t="shared" si="541"/>
        <v>66.569477957514138</v>
      </c>
      <c r="Z567" s="350">
        <f t="shared" si="542"/>
        <v>2.138292530111238E-6</v>
      </c>
      <c r="AA567" s="350">
        <f t="shared" si="543"/>
        <v>4.9340894332196526E-6</v>
      </c>
      <c r="AB567" s="350">
        <f t="shared" si="544"/>
        <v>2.138292530111238E-6</v>
      </c>
      <c r="AC567" s="350">
        <f t="shared" si="545"/>
        <v>4.9340894332196526E-6</v>
      </c>
      <c r="AD567" s="354">
        <f t="shared" si="518"/>
        <v>66.569477957514138</v>
      </c>
      <c r="AE567" s="354" t="str">
        <f t="shared" si="570"/>
        <v/>
      </c>
      <c r="AF567" s="354" t="str">
        <f t="shared" si="570"/>
        <v/>
      </c>
      <c r="AG567" s="354" t="str">
        <f t="shared" si="570"/>
        <v/>
      </c>
      <c r="AH567" s="354">
        <f t="shared" si="570"/>
        <v>66.569477957514138</v>
      </c>
      <c r="AI567" s="348">
        <f t="shared" si="569"/>
        <v>0.2301250040227103</v>
      </c>
      <c r="AJ567" s="355">
        <f t="shared" si="546"/>
        <v>5.3775025317836306E-6</v>
      </c>
      <c r="AK567" s="359">
        <f t="shared" si="547"/>
        <v>561.73302941980614</v>
      </c>
      <c r="AL567" s="355">
        <f t="shared" si="548"/>
        <v>2.6733029419806145</v>
      </c>
      <c r="AM567" s="335">
        <f t="shared" si="549"/>
        <v>-26.520026577652956</v>
      </c>
      <c r="AN567" s="351">
        <f t="shared" si="519"/>
        <v>-5.3042230341929208</v>
      </c>
      <c r="AQ567" s="266">
        <f t="shared" si="520"/>
        <v>27.341351183421011</v>
      </c>
      <c r="AR567" s="283">
        <f t="shared" si="521"/>
        <v>-11.197977318172377</v>
      </c>
      <c r="BL567" s="258">
        <v>1.1975103616714478</v>
      </c>
      <c r="BM567" s="260">
        <v>8.4783802032470703</v>
      </c>
      <c r="BN567">
        <v>0.31292879581451416</v>
      </c>
      <c r="BO567" s="258">
        <v>1.0755460262298584</v>
      </c>
      <c r="BP567" s="258">
        <v>18.466831207275391</v>
      </c>
      <c r="BQ567" s="260">
        <v>5.5285286903381348</v>
      </c>
      <c r="BR567" s="258">
        <v>2.8019015789031982</v>
      </c>
      <c r="BT567" s="258">
        <v>15.878171920776367</v>
      </c>
      <c r="BU567" s="258">
        <v>53.406578063964844</v>
      </c>
      <c r="BV567" s="258">
        <v>2.7419850826263428</v>
      </c>
      <c r="BW567" s="258">
        <v>169.78204345703125</v>
      </c>
      <c r="BX567" s="258">
        <v>24.732799530029297</v>
      </c>
      <c r="BY567" s="258">
        <v>40.792453765869141</v>
      </c>
      <c r="BZ567" s="258">
        <v>3.5059127807617187</v>
      </c>
      <c r="CA567" s="258">
        <v>328.78106689453125</v>
      </c>
      <c r="CC567" s="283">
        <f t="shared" si="522"/>
        <v>23.284534454345703</v>
      </c>
      <c r="CD567" s="283">
        <f t="shared" si="523"/>
        <v>118.61346435546875</v>
      </c>
      <c r="CF567" s="283">
        <f t="shared" si="550"/>
        <v>27.341351183421011</v>
      </c>
      <c r="CG567" s="272">
        <f t="shared" si="524"/>
        <v>24.513677819738625</v>
      </c>
      <c r="CH567" s="283">
        <f t="shared" si="551"/>
        <v>16.814497422583784</v>
      </c>
      <c r="CI567" s="272">
        <f t="shared" si="525"/>
        <v>116.51973948684099</v>
      </c>
      <c r="CJ567" s="283">
        <f t="shared" si="552"/>
        <v>0.21963453454203372</v>
      </c>
      <c r="CK567" s="283">
        <f t="shared" si="553"/>
        <v>16.410565097381777</v>
      </c>
      <c r="CL567" s="283">
        <f t="shared" si="554"/>
        <v>3.6634241849220417</v>
      </c>
      <c r="CM567" s="283">
        <f t="shared" si="555"/>
        <v>22.207101679790377</v>
      </c>
      <c r="CN567" s="283">
        <f t="shared" si="556"/>
        <v>3.6634241849220417</v>
      </c>
      <c r="CO567" s="283">
        <f t="shared" si="526"/>
        <v>332.36179352919908</v>
      </c>
      <c r="CP567" s="268">
        <f t="shared" si="527"/>
        <v>535</v>
      </c>
      <c r="CQ567" s="283">
        <f t="shared" si="557"/>
        <v>86.736179352919905</v>
      </c>
      <c r="CR567" s="283">
        <f t="shared" si="558"/>
        <v>27.046446462305624</v>
      </c>
      <c r="CS567" s="283">
        <f t="shared" si="559"/>
        <v>1.6503253206014523</v>
      </c>
      <c r="CT567" s="283">
        <f t="shared" si="560"/>
        <v>341.82556835378398</v>
      </c>
      <c r="CU567" s="283">
        <f t="shared" si="528"/>
        <v>-9.4637748245849025</v>
      </c>
      <c r="CV567" s="283">
        <f t="shared" si="561"/>
        <v>52.553622517541505</v>
      </c>
      <c r="CW567" s="283">
        <f t="shared" si="562"/>
        <v>16.732063440794317</v>
      </c>
      <c r="CX567" s="283">
        <f t="shared" si="563"/>
        <v>1.6629421479146438</v>
      </c>
      <c r="CZ567" s="283">
        <f t="shared" si="529"/>
        <v>7616</v>
      </c>
      <c r="DA567" s="283">
        <f t="shared" si="530"/>
        <v>1.0875674502579534E+22</v>
      </c>
      <c r="DB567" s="283">
        <f t="shared" si="531"/>
        <v>1.0990391942737138E+22</v>
      </c>
      <c r="DC567" s="286">
        <f t="shared" si="564"/>
        <v>1.4280034798555059E+18</v>
      </c>
      <c r="DD567" s="286">
        <f t="shared" si="532"/>
        <v>1.44306616895183E+18</v>
      </c>
      <c r="DE567" s="282">
        <f t="shared" si="565"/>
        <v>8.2191795039405756E-5</v>
      </c>
      <c r="DF567" s="282">
        <f t="shared" si="533"/>
        <v>7.8870622458399706E-5</v>
      </c>
      <c r="DG567" s="283">
        <f t="shared" si="566"/>
        <v>43.818705124589563</v>
      </c>
      <c r="DH567" s="283">
        <f t="shared" si="567"/>
        <v>1.1391253775934898E-4</v>
      </c>
      <c r="DL567" s="258">
        <v>22.201511383056641</v>
      </c>
      <c r="DM567" s="258">
        <v>14.750388145446777</v>
      </c>
      <c r="DN567" s="258">
        <v>9984</v>
      </c>
      <c r="DO567" s="258">
        <v>1.9307118119389047E+22</v>
      </c>
      <c r="DP567" s="258">
        <v>9.1505893786015184E+21</v>
      </c>
    </row>
    <row r="568" spans="3:120" x14ac:dyDescent="0.25">
      <c r="C568" s="50">
        <f t="shared" si="534"/>
        <v>536</v>
      </c>
      <c r="D568" s="51">
        <v>5.8994763293800752</v>
      </c>
      <c r="E568" s="260">
        <f t="shared" si="535"/>
        <v>15.416269258761089</v>
      </c>
      <c r="F568" s="265">
        <f t="shared" si="536"/>
        <v>13.256205221160567</v>
      </c>
      <c r="G568" s="265">
        <f t="shared" si="537"/>
        <v>5.2603431107367961E-2</v>
      </c>
      <c r="H568" s="50">
        <v>23.520866394042969</v>
      </c>
      <c r="I568" s="216">
        <v>113.22193908691406</v>
      </c>
      <c r="J568" s="50">
        <v>7552</v>
      </c>
      <c r="K568" s="46">
        <v>12</v>
      </c>
      <c r="L568" s="46">
        <v>1.1045733019396082E+22</v>
      </c>
      <c r="M568" s="46">
        <v>1.0939086152917909E+22</v>
      </c>
      <c r="N568" s="46">
        <v>118</v>
      </c>
      <c r="O568" s="46">
        <v>64</v>
      </c>
      <c r="P568" s="46">
        <v>0.1964841604101813</v>
      </c>
      <c r="Q568" s="46">
        <v>0.45339681377037172</v>
      </c>
      <c r="R568" s="46">
        <v>0.57631397471475088</v>
      </c>
      <c r="S568" s="51"/>
      <c r="T568" s="315">
        <f t="shared" si="538"/>
        <v>66.570008394271682</v>
      </c>
      <c r="U568" s="315">
        <f t="shared" si="568"/>
        <v>-0.58460129943884453</v>
      </c>
      <c r="V568" s="350">
        <f t="shared" si="539"/>
        <v>2.1681250045261884E-6</v>
      </c>
      <c r="W568" s="350">
        <f t="shared" si="517"/>
        <v>5.0030545304816793E-6</v>
      </c>
      <c r="X568" s="350">
        <f t="shared" si="540"/>
        <v>5.4526434570972035E-6</v>
      </c>
      <c r="Y568" s="360">
        <f t="shared" si="541"/>
        <v>65.993694419556931</v>
      </c>
      <c r="Z568" s="350">
        <f t="shared" si="542"/>
        <v>2.2183380830429757E-6</v>
      </c>
      <c r="AA568" s="350">
        <f t="shared" si="543"/>
        <v>4.9809935574688468E-6</v>
      </c>
      <c r="AB568" s="350">
        <f t="shared" si="544"/>
        <v>2.2183380830429757E-6</v>
      </c>
      <c r="AC568" s="350">
        <f t="shared" si="545"/>
        <v>4.9809935574688468E-6</v>
      </c>
      <c r="AD568" s="354">
        <f t="shared" si="518"/>
        <v>65.993694419556931</v>
      </c>
      <c r="AE568" s="354" t="str">
        <f t="shared" si="570"/>
        <v/>
      </c>
      <c r="AF568" s="354" t="str">
        <f t="shared" si="570"/>
        <v/>
      </c>
      <c r="AG568" s="354" t="str">
        <f t="shared" si="570"/>
        <v/>
      </c>
      <c r="AH568" s="354">
        <f t="shared" si="570"/>
        <v>65.993694419556931</v>
      </c>
      <c r="AI568" s="348">
        <f t="shared" si="569"/>
        <v>-0.57578353795720716</v>
      </c>
      <c r="AJ568" s="355">
        <f t="shared" si="546"/>
        <v>5.4526434570972035E-6</v>
      </c>
      <c r="AK568" s="359">
        <f t="shared" si="547"/>
        <v>550.65468430924693</v>
      </c>
      <c r="AL568" s="355">
        <f t="shared" si="548"/>
        <v>1.4654684309246933</v>
      </c>
      <c r="AM568" s="335">
        <f t="shared" si="549"/>
        <v>-26.399497037582663</v>
      </c>
      <c r="AN568" s="351">
        <f t="shared" si="519"/>
        <v>-5.1836934941226307</v>
      </c>
      <c r="AQ568" s="266">
        <f t="shared" si="520"/>
        <v>27.429066299801367</v>
      </c>
      <c r="AR568" s="283">
        <f t="shared" si="521"/>
        <v>-16.927023654913626</v>
      </c>
      <c r="BL568" s="258">
        <v>1.1904633045196533</v>
      </c>
      <c r="BM568" s="260">
        <v>3.7411873340606689</v>
      </c>
      <c r="BN568">
        <v>0.99862223863601685</v>
      </c>
      <c r="BO568" s="258">
        <v>1.0669119358062744</v>
      </c>
      <c r="BP568" s="258">
        <v>15.557119369506836</v>
      </c>
      <c r="BQ568" s="260">
        <v>19.0714111328125</v>
      </c>
      <c r="BR568" s="258">
        <v>4.9356780052185059</v>
      </c>
      <c r="BT568" s="258">
        <v>15.840085029602051</v>
      </c>
      <c r="BU568" s="258">
        <v>54.830753326416016</v>
      </c>
      <c r="BV568" s="258">
        <v>2.7765316963195801</v>
      </c>
      <c r="BW568" s="258">
        <v>161.74563598632812</v>
      </c>
      <c r="BX568" s="258">
        <v>24.756237030029297</v>
      </c>
      <c r="BY568" s="258">
        <v>40.792453765869141</v>
      </c>
      <c r="BZ568" s="258">
        <v>3.4895551204681396</v>
      </c>
      <c r="CA568" s="258">
        <v>328.9844970703125</v>
      </c>
      <c r="CC568" s="283">
        <f t="shared" si="522"/>
        <v>23.520866394042969</v>
      </c>
      <c r="CD568" s="283">
        <f t="shared" si="523"/>
        <v>113.22193908691406</v>
      </c>
      <c r="CF568" s="283">
        <f t="shared" si="550"/>
        <v>27.429066299801367</v>
      </c>
      <c r="CG568" s="272">
        <f t="shared" si="524"/>
        <v>24.575513819191045</v>
      </c>
      <c r="CH568" s="283">
        <f t="shared" si="551"/>
        <v>16.934629167648527</v>
      </c>
      <c r="CI568" s="272">
        <f t="shared" si="525"/>
        <v>116.66045104558512</v>
      </c>
      <c r="CJ568" s="283">
        <f t="shared" si="552"/>
        <v>0.21989976958156915</v>
      </c>
      <c r="CK568" s="283">
        <f t="shared" si="553"/>
        <v>16.526831742370781</v>
      </c>
      <c r="CL568" s="283">
        <f t="shared" si="554"/>
        <v>3.6939812675672541</v>
      </c>
      <c r="CM568" s="283">
        <f t="shared" si="555"/>
        <v>22.323368324779381</v>
      </c>
      <c r="CN568" s="283">
        <f t="shared" si="556"/>
        <v>3.6939812675672541</v>
      </c>
      <c r="CO568" s="283">
        <f t="shared" si="526"/>
        <v>333.99370003177387</v>
      </c>
      <c r="CP568" s="268">
        <f t="shared" si="527"/>
        <v>536</v>
      </c>
      <c r="CQ568" s="283">
        <f t="shared" si="557"/>
        <v>86.99937000317739</v>
      </c>
      <c r="CR568" s="283">
        <f t="shared" si="558"/>
        <v>27.092515293380266</v>
      </c>
      <c r="CS568" s="283">
        <f t="shared" si="559"/>
        <v>1.6386181577976084</v>
      </c>
      <c r="CT568" s="283">
        <f t="shared" si="560"/>
        <v>342.81750649136239</v>
      </c>
      <c r="CU568" s="283">
        <f t="shared" si="528"/>
        <v>-8.823806459588468</v>
      </c>
      <c r="CV568" s="283">
        <f t="shared" si="561"/>
        <v>52.717619354041148</v>
      </c>
      <c r="CW568" s="283">
        <f t="shared" si="562"/>
        <v>16.851087695707619</v>
      </c>
      <c r="CX568" s="283">
        <f t="shared" si="563"/>
        <v>1.6800322965179961</v>
      </c>
      <c r="CZ568" s="283">
        <f t="shared" si="529"/>
        <v>7552</v>
      </c>
      <c r="DA568" s="283">
        <f t="shared" si="530"/>
        <v>1.1045733019396082E+22</v>
      </c>
      <c r="DB568" s="283">
        <f t="shared" si="531"/>
        <v>1.0939086152917909E+22</v>
      </c>
      <c r="DC568" s="286">
        <f t="shared" si="564"/>
        <v>1.4626235460005404E+18</v>
      </c>
      <c r="DD568" s="286">
        <f t="shared" si="532"/>
        <v>1.4485018740622231E+18</v>
      </c>
      <c r="DE568" s="282">
        <f t="shared" si="565"/>
        <v>8.4043753997594376E-5</v>
      </c>
      <c r="DF568" s="282">
        <f t="shared" si="533"/>
        <v>7.9161398990457491E-5</v>
      </c>
      <c r="DG568" s="283">
        <f t="shared" si="566"/>
        <v>43.286482218582762</v>
      </c>
      <c r="DH568" s="283">
        <f t="shared" si="567"/>
        <v>1.1545509809503677E-4</v>
      </c>
      <c r="DL568" s="258">
        <v>22.233737945556641</v>
      </c>
      <c r="DM568" s="258">
        <v>14.648660659790039</v>
      </c>
      <c r="DN568" s="258">
        <v>9984</v>
      </c>
      <c r="DO568" s="258">
        <v>1.749758020655129E+22</v>
      </c>
      <c r="DP568" s="258">
        <v>8.3582319841461183E+21</v>
      </c>
    </row>
    <row r="569" spans="3:120" x14ac:dyDescent="0.25">
      <c r="C569" s="50">
        <f t="shared" si="534"/>
        <v>537</v>
      </c>
      <c r="D569" s="51">
        <v>1.6376170756769732</v>
      </c>
      <c r="E569" s="260">
        <f t="shared" si="535"/>
        <v>4.2842471626251468</v>
      </c>
      <c r="F569" s="265">
        <f t="shared" si="536"/>
        <v>13.308859048675959</v>
      </c>
      <c r="G569" s="265">
        <f t="shared" si="537"/>
        <v>5.2700978101627084E-2</v>
      </c>
      <c r="H569" s="50">
        <v>23.18687629699707</v>
      </c>
      <c r="I569" s="216">
        <v>118.51173400878906</v>
      </c>
      <c r="J569" s="50">
        <v>7808</v>
      </c>
      <c r="K569" s="46">
        <v>12</v>
      </c>
      <c r="L569" s="46">
        <v>1.1144309312194825E+22</v>
      </c>
      <c r="M569" s="46">
        <v>1.1259603221900958E+22</v>
      </c>
      <c r="N569" s="46">
        <v>122</v>
      </c>
      <c r="O569" s="46">
        <v>64</v>
      </c>
      <c r="P569" s="46">
        <v>0.19556857718366599</v>
      </c>
      <c r="Q569" s="46">
        <v>0.46413965696148446</v>
      </c>
      <c r="R569" s="46">
        <v>0.6111803545616622</v>
      </c>
      <c r="S569" s="51"/>
      <c r="T569" s="315">
        <f t="shared" si="538"/>
        <v>67.151525741649124</v>
      </c>
      <c r="U569" s="315">
        <f t="shared" si="568"/>
        <v>0.58151734737744221</v>
      </c>
      <c r="V569" s="350">
        <f t="shared" si="539"/>
        <v>2.0872670891357797E-6</v>
      </c>
      <c r="W569" s="350">
        <f t="shared" si="517"/>
        <v>4.953676325152455E-6</v>
      </c>
      <c r="X569" s="350">
        <f t="shared" si="540"/>
        <v>5.3754621229960574E-6</v>
      </c>
      <c r="Y569" s="360">
        <f t="shared" si="541"/>
        <v>66.540345387087456</v>
      </c>
      <c r="Z569" s="350">
        <f t="shared" si="542"/>
        <v>2.1399887438298795E-6</v>
      </c>
      <c r="AA569" s="350">
        <f t="shared" si="543"/>
        <v>4.9311298109101424E-6</v>
      </c>
      <c r="AB569" s="350">
        <f t="shared" si="544"/>
        <v>2.1399887438298795E-6</v>
      </c>
      <c r="AC569" s="350">
        <f t="shared" si="545"/>
        <v>4.9311298109101424E-6</v>
      </c>
      <c r="AD569" s="354">
        <f t="shared" si="518"/>
        <v>66.54034538708747</v>
      </c>
      <c r="AE569" s="354" t="str">
        <f t="shared" si="570"/>
        <v/>
      </c>
      <c r="AF569" s="354" t="str">
        <f t="shared" si="570"/>
        <v/>
      </c>
      <c r="AG569" s="354" t="str">
        <f t="shared" si="570"/>
        <v/>
      </c>
      <c r="AH569" s="354">
        <f t="shared" si="570"/>
        <v>66.54034538708747</v>
      </c>
      <c r="AI569" s="348">
        <f t="shared" si="569"/>
        <v>0.54665096753053888</v>
      </c>
      <c r="AJ569" s="355">
        <f t="shared" si="546"/>
        <v>5.3754621229960574E-6</v>
      </c>
      <c r="AK569" s="359">
        <f t="shared" si="547"/>
        <v>561.17250511185307</v>
      </c>
      <c r="AL569" s="355">
        <f t="shared" si="548"/>
        <v>2.4172505111853071</v>
      </c>
      <c r="AM569" s="335">
        <f t="shared" si="549"/>
        <v>-26.523322927325271</v>
      </c>
      <c r="AN569" s="351">
        <f t="shared" si="519"/>
        <v>-5.3075193838652375</v>
      </c>
      <c r="AQ569" s="266">
        <f t="shared" si="520"/>
        <v>27.304844900872503</v>
      </c>
      <c r="AR569" s="283">
        <f t="shared" si="521"/>
        <v>-11.974749801225215</v>
      </c>
      <c r="BL569" s="258">
        <v>0.73872792720794678</v>
      </c>
      <c r="BM569" s="260">
        <v>3.8862166404724121</v>
      </c>
      <c r="BN569">
        <v>1.45368492603302</v>
      </c>
      <c r="BO569" s="258">
        <v>0.80183261632919312</v>
      </c>
      <c r="BP569" s="258">
        <v>13.919736862182617</v>
      </c>
      <c r="BQ569" s="260">
        <v>13.20721435546875</v>
      </c>
      <c r="BR569" s="258">
        <v>4.3403940200805664</v>
      </c>
      <c r="BT569" s="258">
        <v>15.815670967102051</v>
      </c>
      <c r="BU569" s="258">
        <v>54.729026794433594</v>
      </c>
      <c r="BV569" s="258">
        <v>2.764080286026001</v>
      </c>
      <c r="BW569" s="258">
        <v>161.54217529296875</v>
      </c>
      <c r="BX569" s="258">
        <v>24.728893280029297</v>
      </c>
      <c r="BY569" s="258">
        <v>41.402812957763672</v>
      </c>
      <c r="BZ569" s="258">
        <v>3.4375524520874023</v>
      </c>
      <c r="CA569" s="258">
        <v>332.13803100585937</v>
      </c>
      <c r="CC569" s="283">
        <f t="shared" si="522"/>
        <v>23.18687629699707</v>
      </c>
      <c r="CD569" s="283">
        <f t="shared" si="523"/>
        <v>118.51173400878906</v>
      </c>
      <c r="CF569" s="283">
        <f t="shared" si="550"/>
        <v>27.304844900872503</v>
      </c>
      <c r="CG569" s="272">
        <f t="shared" si="524"/>
        <v>24.637660777335533</v>
      </c>
      <c r="CH569" s="283">
        <f t="shared" si="551"/>
        <v>17.056229807669069</v>
      </c>
      <c r="CI569" s="272">
        <f t="shared" si="525"/>
        <v>116.8007771625935</v>
      </c>
      <c r="CJ569" s="283">
        <f t="shared" si="552"/>
        <v>0.22016427808054934</v>
      </c>
      <c r="CK569" s="283">
        <f t="shared" si="553"/>
        <v>16.644519468201064</v>
      </c>
      <c r="CL569" s="283">
        <f t="shared" si="554"/>
        <v>3.724908982068508</v>
      </c>
      <c r="CM569" s="283">
        <f t="shared" si="555"/>
        <v>22.441056050609664</v>
      </c>
      <c r="CN569" s="283">
        <f t="shared" si="556"/>
        <v>3.724908982068508</v>
      </c>
      <c r="CO569" s="283">
        <f t="shared" si="526"/>
        <v>335.62891152397287</v>
      </c>
      <c r="CP569" s="268">
        <f t="shared" si="527"/>
        <v>537</v>
      </c>
      <c r="CQ569" s="283">
        <f t="shared" si="557"/>
        <v>87.262891152397287</v>
      </c>
      <c r="CR569" s="283">
        <f t="shared" si="558"/>
        <v>27.138901651272306</v>
      </c>
      <c r="CS569" s="283">
        <f t="shared" si="559"/>
        <v>1.6269357978045531</v>
      </c>
      <c r="CT569" s="283">
        <f t="shared" si="560"/>
        <v>343.80799054180619</v>
      </c>
      <c r="CU569" s="283">
        <f t="shared" si="528"/>
        <v>-8.1790790178333737</v>
      </c>
      <c r="CV569" s="283">
        <f t="shared" si="561"/>
        <v>52.882092098216667</v>
      </c>
      <c r="CW569" s="283">
        <f t="shared" si="562"/>
        <v>16.971563052950035</v>
      </c>
      <c r="CX569" s="283">
        <f t="shared" si="563"/>
        <v>1.6973575910102532</v>
      </c>
      <c r="CZ569" s="283">
        <f t="shared" si="529"/>
        <v>7808</v>
      </c>
      <c r="DA569" s="283">
        <f t="shared" si="530"/>
        <v>1.1144309312194825E+22</v>
      </c>
      <c r="DB569" s="283">
        <f t="shared" si="531"/>
        <v>1.1259603221900958E+22</v>
      </c>
      <c r="DC569" s="286">
        <f t="shared" si="564"/>
        <v>1.4272937131397061E+18</v>
      </c>
      <c r="DD569" s="286">
        <f t="shared" si="532"/>
        <v>1.4420598388705121E+18</v>
      </c>
      <c r="DE569" s="282">
        <f t="shared" si="565"/>
        <v>8.2153826919355294E-5</v>
      </c>
      <c r="DF569" s="282">
        <f t="shared" si="533"/>
        <v>7.8816790036440035E-5</v>
      </c>
      <c r="DG569" s="283">
        <f t="shared" si="566"/>
        <v>43.81238731515036</v>
      </c>
      <c r="DH569" s="283">
        <f t="shared" si="567"/>
        <v>1.1384787072731602E-4</v>
      </c>
      <c r="DL569" s="258">
        <v>22.226902008056641</v>
      </c>
      <c r="DM569" s="258">
        <v>15.259021759033203</v>
      </c>
      <c r="DN569" s="258">
        <v>11008</v>
      </c>
      <c r="DO569" s="258">
        <v>1.7524674275332231E+22</v>
      </c>
      <c r="DP569" s="258">
        <v>9.2203421939737286E+21</v>
      </c>
    </row>
    <row r="570" spans="3:120" x14ac:dyDescent="0.25">
      <c r="C570" s="50">
        <f t="shared" si="534"/>
        <v>538</v>
      </c>
      <c r="D570" s="51">
        <v>11.807057873276582</v>
      </c>
      <c r="E570" s="260">
        <f t="shared" si="535"/>
        <v>21.442833839509923</v>
      </c>
      <c r="F570" s="265">
        <f t="shared" si="536"/>
        <v>13.361600612674104</v>
      </c>
      <c r="G570" s="265">
        <f t="shared" si="537"/>
        <v>5.2778830879372608E-2</v>
      </c>
      <c r="H570" s="50">
        <v>23.489616394042969</v>
      </c>
      <c r="I570" s="216">
        <v>114.54438781738281</v>
      </c>
      <c r="J570" s="50">
        <v>7680</v>
      </c>
      <c r="K570" s="46">
        <v>12</v>
      </c>
      <c r="L570" s="46">
        <v>1.1189273936980217E+22</v>
      </c>
      <c r="M570" s="46">
        <v>1.1138544616709519E+22</v>
      </c>
      <c r="N570" s="46">
        <v>120</v>
      </c>
      <c r="O570" s="46">
        <v>64</v>
      </c>
      <c r="P570" s="46">
        <v>0.19837636574497955</v>
      </c>
      <c r="Q570" s="46">
        <v>0.46108771287310019</v>
      </c>
      <c r="R570" s="46">
        <v>0.59388205333141386</v>
      </c>
      <c r="S570" s="51"/>
      <c r="T570" s="315">
        <f t="shared" si="538"/>
        <v>66.720901961301038</v>
      </c>
      <c r="U570" s="315">
        <f t="shared" si="568"/>
        <v>-0.43062378034808546</v>
      </c>
      <c r="V570" s="350">
        <f t="shared" si="539"/>
        <v>2.1525213296981287E-6</v>
      </c>
      <c r="W570" s="350">
        <f t="shared" si="517"/>
        <v>5.0031218844737436E-6</v>
      </c>
      <c r="X570" s="350">
        <f t="shared" si="540"/>
        <v>5.4465196837710505E-6</v>
      </c>
      <c r="Y570" s="360">
        <f t="shared" si="541"/>
        <v>66.127019907969625</v>
      </c>
      <c r="Z570" s="350">
        <f t="shared" si="542"/>
        <v>2.2042631165414902E-6</v>
      </c>
      <c r="AA570" s="350">
        <f t="shared" si="543"/>
        <v>4.9805422173454473E-6</v>
      </c>
      <c r="AB570" s="350">
        <f t="shared" si="544"/>
        <v>2.2042631165414902E-6</v>
      </c>
      <c r="AC570" s="350">
        <f t="shared" si="545"/>
        <v>4.9805422173454473E-6</v>
      </c>
      <c r="AD570" s="354">
        <f t="shared" si="518"/>
        <v>66.127019907969625</v>
      </c>
      <c r="AE570" s="354" t="str">
        <f t="shared" si="570"/>
        <v/>
      </c>
      <c r="AF570" s="354" t="str">
        <f t="shared" si="570"/>
        <v/>
      </c>
      <c r="AG570" s="354" t="str">
        <f t="shared" si="570"/>
        <v/>
      </c>
      <c r="AH570" s="354">
        <f t="shared" si="570"/>
        <v>66.127019907969625</v>
      </c>
      <c r="AI570" s="348">
        <f t="shared" si="569"/>
        <v>-0.41332547911784445</v>
      </c>
      <c r="AJ570" s="355">
        <f t="shared" si="546"/>
        <v>5.4465196837710505E-6</v>
      </c>
      <c r="AK570" s="359">
        <f t="shared" si="547"/>
        <v>553.21992918913702</v>
      </c>
      <c r="AL570" s="355">
        <f t="shared" si="548"/>
        <v>1.521992918913702</v>
      </c>
      <c r="AM570" s="335">
        <f t="shared" si="549"/>
        <v>-26.409257497938956</v>
      </c>
      <c r="AN570" s="351">
        <f t="shared" si="519"/>
        <v>-5.1934539544789242</v>
      </c>
      <c r="AQ570" s="266">
        <f t="shared" si="520"/>
        <v>27.417518488544282</v>
      </c>
      <c r="AR570" s="283">
        <f t="shared" si="521"/>
        <v>-16.279617060818026</v>
      </c>
      <c r="BL570" s="258">
        <v>1.1368445158004761</v>
      </c>
      <c r="BM570" s="260">
        <v>3.6255795955657959</v>
      </c>
      <c r="BN570">
        <v>1.2165049314498901</v>
      </c>
      <c r="BO570" s="258">
        <v>1.0341817140579224</v>
      </c>
      <c r="BP570" s="258">
        <v>7.0052609443664551</v>
      </c>
      <c r="BQ570" s="260">
        <v>4.3520717620849609</v>
      </c>
      <c r="BR570" s="258">
        <v>6.5769329071044922</v>
      </c>
      <c r="BT570" s="258">
        <v>15.754146575927734</v>
      </c>
      <c r="BU570" s="258">
        <v>54.830753326416016</v>
      </c>
      <c r="BV570" s="258">
        <v>2.758465051651001</v>
      </c>
      <c r="BW570" s="258">
        <v>166.32333374023437</v>
      </c>
      <c r="BX570" s="258">
        <v>24.698619842529297</v>
      </c>
      <c r="BY570" s="258">
        <v>40.487270355224609</v>
      </c>
      <c r="BZ570" s="258">
        <v>3.4878461360931396</v>
      </c>
      <c r="CA570" s="258">
        <v>327.86550903320312</v>
      </c>
      <c r="CC570" s="283">
        <f t="shared" si="522"/>
        <v>23.489616394042969</v>
      </c>
      <c r="CD570" s="283">
        <f t="shared" si="523"/>
        <v>114.54438781738281</v>
      </c>
      <c r="CF570" s="283">
        <f t="shared" si="550"/>
        <v>27.417518488544282</v>
      </c>
      <c r="CG570" s="272">
        <f t="shared" si="524"/>
        <v>24.700098748878759</v>
      </c>
      <c r="CH570" s="283">
        <f t="shared" si="551"/>
        <v>17.179279179711763</v>
      </c>
      <c r="CI570" s="272">
        <f t="shared" si="525"/>
        <v>116.94071604388211</v>
      </c>
      <c r="CJ570" s="283">
        <f t="shared" si="552"/>
        <v>0.22042805665739404</v>
      </c>
      <c r="CK570" s="283">
        <f t="shared" si="553"/>
        <v>16.763608400670421</v>
      </c>
      <c r="CL570" s="283">
        <f t="shared" si="554"/>
        <v>3.7562037382775375</v>
      </c>
      <c r="CM570" s="283">
        <f t="shared" si="555"/>
        <v>22.56014498307902</v>
      </c>
      <c r="CN570" s="283">
        <f t="shared" si="556"/>
        <v>3.7562037382775375</v>
      </c>
      <c r="CO570" s="283">
        <f t="shared" si="526"/>
        <v>337.26680430374245</v>
      </c>
      <c r="CP570" s="268">
        <f t="shared" si="527"/>
        <v>538</v>
      </c>
      <c r="CQ570" s="283">
        <f t="shared" si="557"/>
        <v>87.526680430374242</v>
      </c>
      <c r="CR570" s="283">
        <f t="shared" si="558"/>
        <v>27.185591549142963</v>
      </c>
      <c r="CS570" s="283">
        <f t="shared" si="559"/>
        <v>1.6152826064116306</v>
      </c>
      <c r="CT570" s="283">
        <f t="shared" si="560"/>
        <v>344.79677687305997</v>
      </c>
      <c r="CU570" s="283">
        <f t="shared" si="528"/>
        <v>-7.5299725693175787</v>
      </c>
      <c r="CV570" s="283">
        <f t="shared" si="561"/>
        <v>53.047002743068248</v>
      </c>
      <c r="CW570" s="283">
        <f t="shared" si="562"/>
        <v>17.093469355949296</v>
      </c>
      <c r="CX570" s="283">
        <f t="shared" si="563"/>
        <v>1.7149164736804237</v>
      </c>
      <c r="CZ570" s="283">
        <f t="shared" si="529"/>
        <v>7680</v>
      </c>
      <c r="DA570" s="283">
        <f t="shared" si="530"/>
        <v>1.1189273936980217E+22</v>
      </c>
      <c r="DB570" s="283">
        <f t="shared" si="531"/>
        <v>1.1138544616709519E+22</v>
      </c>
      <c r="DC570" s="286">
        <f t="shared" si="564"/>
        <v>1.456936710544299E+18</v>
      </c>
      <c r="DD570" s="286">
        <f t="shared" si="532"/>
        <v>1.4503313303007186E+18</v>
      </c>
      <c r="DE570" s="282">
        <f t="shared" si="565"/>
        <v>8.3739543548578765E-5</v>
      </c>
      <c r="DF570" s="282">
        <f t="shared" si="533"/>
        <v>7.9259263559961827E-5</v>
      </c>
      <c r="DG570" s="283">
        <f t="shared" si="566"/>
        <v>43.425531319624575</v>
      </c>
      <c r="DH570" s="283">
        <f t="shared" si="567"/>
        <v>1.1530109285601682E-4</v>
      </c>
      <c r="DL570" s="258">
        <v>22.212253570556641</v>
      </c>
      <c r="DM570" s="258">
        <v>15.564202308654785</v>
      </c>
      <c r="DN570" s="258">
        <v>9472</v>
      </c>
      <c r="DO570" s="258">
        <v>1.6611546510459656E+22</v>
      </c>
      <c r="DP570" s="258">
        <v>7.9405797962356516E+21</v>
      </c>
    </row>
    <row r="571" spans="3:120" x14ac:dyDescent="0.25">
      <c r="C571" s="50">
        <f t="shared" si="534"/>
        <v>539</v>
      </c>
      <c r="D571" s="51">
        <v>11.336759239463243</v>
      </c>
      <c r="E571" s="260">
        <f t="shared" si="535"/>
        <v>21.08977847108962</v>
      </c>
      <c r="F571" s="265">
        <f t="shared" si="536"/>
        <v>13.414409998628742</v>
      </c>
      <c r="G571" s="265">
        <f t="shared" si="537"/>
        <v>5.2836548092700643E-2</v>
      </c>
      <c r="H571" s="50">
        <v>23.329458236694336</v>
      </c>
      <c r="I571" s="216">
        <v>117.08756256103516</v>
      </c>
      <c r="J571" s="50">
        <v>6656</v>
      </c>
      <c r="K571" s="46">
        <v>12</v>
      </c>
      <c r="L571" s="46">
        <v>9.585535652967905E+21</v>
      </c>
      <c r="M571" s="46">
        <v>9.6310767473018274E+21</v>
      </c>
      <c r="N571" s="46">
        <v>104</v>
      </c>
      <c r="O571" s="46">
        <v>64</v>
      </c>
      <c r="P571" s="46">
        <v>0.16858939144234877</v>
      </c>
      <c r="Q571" s="46">
        <v>0.39693584813526217</v>
      </c>
      <c r="R571" s="46">
        <v>0.44578365757849092</v>
      </c>
      <c r="S571" s="51"/>
      <c r="T571" s="315">
        <f t="shared" si="538"/>
        <v>66.987755613455391</v>
      </c>
      <c r="U571" s="315">
        <f t="shared" si="568"/>
        <v>0.26685365215435297</v>
      </c>
      <c r="V571" s="350">
        <f t="shared" si="539"/>
        <v>2.1107445843643427E-6</v>
      </c>
      <c r="W571" s="350">
        <f t="shared" si="517"/>
        <v>4.9696495409563074E-6</v>
      </c>
      <c r="X571" s="350">
        <f t="shared" si="540"/>
        <v>5.3993202591021251E-6</v>
      </c>
      <c r="Y571" s="360">
        <f t="shared" si="541"/>
        <v>66.541971955876903</v>
      </c>
      <c r="Z571" s="350">
        <f t="shared" si="542"/>
        <v>2.1493461325372857E-6</v>
      </c>
      <c r="AA571" s="350">
        <f t="shared" si="543"/>
        <v>4.9530768682605418E-6</v>
      </c>
      <c r="AB571" s="350">
        <f t="shared" si="544"/>
        <v>2.1493461325372857E-6</v>
      </c>
      <c r="AC571" s="350">
        <f t="shared" si="545"/>
        <v>4.9530768682605418E-6</v>
      </c>
      <c r="AD571" s="354">
        <f t="shared" si="518"/>
        <v>66.541971955876903</v>
      </c>
      <c r="AE571" s="354" t="str">
        <f t="shared" si="570"/>
        <v/>
      </c>
      <c r="AF571" s="354" t="str">
        <f t="shared" si="570"/>
        <v/>
      </c>
      <c r="AG571" s="354" t="str">
        <f t="shared" si="570"/>
        <v/>
      </c>
      <c r="AH571" s="354">
        <f t="shared" si="570"/>
        <v>66.541971955876903</v>
      </c>
      <c r="AI571" s="348">
        <f t="shared" si="569"/>
        <v>0.41495204790727769</v>
      </c>
      <c r="AJ571" s="355">
        <f t="shared" si="546"/>
        <v>5.3993202591021251E-6</v>
      </c>
      <c r="AK571" s="359">
        <f t="shared" si="547"/>
        <v>561.20380105765116</v>
      </c>
      <c r="AL571" s="355">
        <f t="shared" si="548"/>
        <v>2.2203801057651162</v>
      </c>
      <c r="AM571" s="335">
        <f t="shared" si="549"/>
        <v>-26.484857282541682</v>
      </c>
      <c r="AN571" s="351">
        <f t="shared" si="519"/>
        <v>-5.2690537390816488</v>
      </c>
      <c r="AQ571" s="266">
        <f t="shared" si="520"/>
        <v>27.358093072020743</v>
      </c>
      <c r="AR571" s="283">
        <f t="shared" si="521"/>
        <v>-14.073963385352272</v>
      </c>
      <c r="BL571" s="258">
        <v>1.2429448366165161</v>
      </c>
      <c r="BM571" s="260">
        <v>3.4031198024749756</v>
      </c>
      <c r="BN571">
        <v>1.4649919271469116</v>
      </c>
      <c r="BO571" s="258">
        <v>1.0130360126495361</v>
      </c>
      <c r="BP571" s="258">
        <v>4.8430171012878418</v>
      </c>
      <c r="BQ571" s="260">
        <v>7.6850018501281738</v>
      </c>
      <c r="BR571" s="258">
        <v>7.9199666976928711</v>
      </c>
      <c r="BT571" s="258">
        <v>15.691645622253418</v>
      </c>
      <c r="BU571" s="258">
        <v>56.458381652832031</v>
      </c>
      <c r="BV571" s="258">
        <v>2.7834897041320801</v>
      </c>
      <c r="BW571" s="258">
        <v>162.96635437011719</v>
      </c>
      <c r="BX571" s="258">
        <v>24.598031997680664</v>
      </c>
      <c r="BY571" s="258">
        <v>41.199359893798828</v>
      </c>
      <c r="BZ571" s="258">
        <v>3.4766156673431396</v>
      </c>
      <c r="CA571" s="258">
        <v>333.76568603515625</v>
      </c>
      <c r="CC571" s="283">
        <f t="shared" si="522"/>
        <v>23.329458236694336</v>
      </c>
      <c r="CD571" s="283">
        <f t="shared" si="523"/>
        <v>117.08756256103516</v>
      </c>
      <c r="CF571" s="283">
        <f t="shared" si="550"/>
        <v>27.358093072020743</v>
      </c>
      <c r="CG571" s="272">
        <f t="shared" si="524"/>
        <v>24.762807303644955</v>
      </c>
      <c r="CH571" s="283">
        <f t="shared" si="551"/>
        <v>17.303755310228222</v>
      </c>
      <c r="CI571" s="272">
        <f t="shared" si="525"/>
        <v>117.08026580583177</v>
      </c>
      <c r="CJ571" s="283">
        <f t="shared" si="552"/>
        <v>0.22069110176156481</v>
      </c>
      <c r="CK571" s="283">
        <f t="shared" si="553"/>
        <v>16.884076905633382</v>
      </c>
      <c r="CL571" s="283">
        <f t="shared" si="554"/>
        <v>3.7878615181799997</v>
      </c>
      <c r="CM571" s="283">
        <f t="shared" si="555"/>
        <v>22.680613488041981</v>
      </c>
      <c r="CN571" s="283">
        <f t="shared" si="556"/>
        <v>3.7878615181799997</v>
      </c>
      <c r="CO571" s="283">
        <f t="shared" si="526"/>
        <v>338.90674562932691</v>
      </c>
      <c r="CP571" s="268">
        <f t="shared" si="527"/>
        <v>539</v>
      </c>
      <c r="CQ571" s="283">
        <f t="shared" si="557"/>
        <v>87.790674562932693</v>
      </c>
      <c r="CR571" s="283">
        <f t="shared" si="558"/>
        <v>27.232570523064837</v>
      </c>
      <c r="CS571" s="283">
        <f t="shared" si="559"/>
        <v>1.6036629247337575</v>
      </c>
      <c r="CT571" s="283">
        <f t="shared" si="560"/>
        <v>345.7836210287802</v>
      </c>
      <c r="CU571" s="283">
        <f t="shared" si="528"/>
        <v>-6.8768753994531835</v>
      </c>
      <c r="CV571" s="283">
        <f t="shared" si="561"/>
        <v>53.212312460054676</v>
      </c>
      <c r="CW571" s="283">
        <f t="shared" si="562"/>
        <v>17.216784654837671</v>
      </c>
      <c r="CX571" s="283">
        <f t="shared" si="563"/>
        <v>1.7327071262038274</v>
      </c>
      <c r="CZ571" s="283">
        <f t="shared" si="529"/>
        <v>6656</v>
      </c>
      <c r="DA571" s="283">
        <f t="shared" si="530"/>
        <v>9.585535652967905E+21</v>
      </c>
      <c r="DB571" s="283">
        <f t="shared" si="531"/>
        <v>9.6310767473018274E+21</v>
      </c>
      <c r="DC571" s="286">
        <f t="shared" si="564"/>
        <v>1.44013456324638E+18</v>
      </c>
      <c r="DD571" s="286">
        <f t="shared" si="532"/>
        <v>1.446976674774914E+18</v>
      </c>
      <c r="DE571" s="282">
        <f t="shared" si="565"/>
        <v>8.284073281047021E-5</v>
      </c>
      <c r="DF571" s="282">
        <f t="shared" si="533"/>
        <v>7.9079810282009559E-5</v>
      </c>
      <c r="DG571" s="283">
        <f t="shared" si="566"/>
        <v>43.669432268546203</v>
      </c>
      <c r="DH571" s="283">
        <f t="shared" si="567"/>
        <v>1.1452599445896263E-4</v>
      </c>
      <c r="DL571" s="258">
        <v>22.172212600708008</v>
      </c>
      <c r="DM571" s="258">
        <v>15.767656326293945</v>
      </c>
      <c r="DN571" s="258">
        <v>9984</v>
      </c>
      <c r="DO571" s="258">
        <v>1.7472215546415941E+22</v>
      </c>
      <c r="DP571" s="258">
        <v>8.3645731491799556E+21</v>
      </c>
    </row>
    <row r="572" spans="3:120" x14ac:dyDescent="0.25">
      <c r="C572" s="50">
        <f t="shared" si="534"/>
        <v>540</v>
      </c>
      <c r="D572" s="51">
        <v>3.0859465318779926</v>
      </c>
      <c r="E572" s="260">
        <f t="shared" si="535"/>
        <v>9.7877679412729144</v>
      </c>
      <c r="F572" s="265">
        <f t="shared" si="536"/>
        <v>13.467266848475411</v>
      </c>
      <c r="G572" s="265">
        <f t="shared" si="537"/>
        <v>5.2873684008835832E-2</v>
      </c>
      <c r="H572" s="50">
        <v>23.390981674194336</v>
      </c>
      <c r="I572" s="216">
        <v>112.81503295898437</v>
      </c>
      <c r="J572" s="50">
        <v>7232</v>
      </c>
      <c r="K572" s="46">
        <v>12</v>
      </c>
      <c r="L572" s="46">
        <v>1.0528063364815544E+22</v>
      </c>
      <c r="M572" s="46">
        <v>1.0409310637818227E+22</v>
      </c>
      <c r="N572" s="46">
        <v>113</v>
      </c>
      <c r="O572" s="46">
        <v>64</v>
      </c>
      <c r="P572" s="46">
        <v>0.18738936702679607</v>
      </c>
      <c r="Q572" s="46">
        <v>0.43142281633400476</v>
      </c>
      <c r="R572" s="46">
        <v>0.53121350210752782</v>
      </c>
      <c r="S572" s="51"/>
      <c r="T572" s="315">
        <f t="shared" si="538"/>
        <v>66.52218678902085</v>
      </c>
      <c r="U572" s="315">
        <f t="shared" si="568"/>
        <v>-0.46556882443454128</v>
      </c>
      <c r="V572" s="350">
        <f t="shared" si="539"/>
        <v>2.1592616960130445E-6</v>
      </c>
      <c r="W572" s="350">
        <f t="shared" si="517"/>
        <v>4.9712252988339412E-6</v>
      </c>
      <c r="X572" s="350">
        <f t="shared" si="540"/>
        <v>5.4199162395405829E-6</v>
      </c>
      <c r="Y572" s="360">
        <f t="shared" si="541"/>
        <v>65.990973286913317</v>
      </c>
      <c r="Z572" s="350">
        <f t="shared" si="542"/>
        <v>2.2052585727775813E-6</v>
      </c>
      <c r="AA572" s="350">
        <f t="shared" si="543"/>
        <v>4.9509924935134691E-6</v>
      </c>
      <c r="AB572" s="350">
        <f t="shared" si="544"/>
        <v>2.2052585727775813E-6</v>
      </c>
      <c r="AC572" s="350">
        <f t="shared" si="545"/>
        <v>4.9509924935134691E-6</v>
      </c>
      <c r="AD572" s="354">
        <f t="shared" si="518"/>
        <v>65.990973286913302</v>
      </c>
      <c r="AE572" s="354" t="str">
        <f t="shared" ref="AE572:AH591" si="571">IF($K572=AE$29,$AD572,"")</f>
        <v/>
      </c>
      <c r="AF572" s="354" t="str">
        <f t="shared" si="571"/>
        <v/>
      </c>
      <c r="AG572" s="354" t="str">
        <f t="shared" si="571"/>
        <v/>
      </c>
      <c r="AH572" s="354">
        <f t="shared" si="571"/>
        <v>65.990973286913302</v>
      </c>
      <c r="AI572" s="348">
        <f t="shared" si="569"/>
        <v>-0.55099866896360084</v>
      </c>
      <c r="AJ572" s="355">
        <f t="shared" si="546"/>
        <v>5.4199162395405829E-6</v>
      </c>
      <c r="AK572" s="359">
        <f t="shared" si="547"/>
        <v>550.60232844192797</v>
      </c>
      <c r="AL572" s="355">
        <f t="shared" si="548"/>
        <v>1.0602328441927966</v>
      </c>
      <c r="AM572" s="335">
        <f t="shared" si="549"/>
        <v>-26.451787549904751</v>
      </c>
      <c r="AN572" s="351">
        <f t="shared" si="519"/>
        <v>-5.2359840064447196</v>
      </c>
      <c r="AQ572" s="266">
        <f t="shared" si="520"/>
        <v>27.380968973796797</v>
      </c>
      <c r="AR572" s="283">
        <f t="shared" si="521"/>
        <v>-18.684014055589614</v>
      </c>
      <c r="BL572" s="258">
        <v>0.61518758535385132</v>
      </c>
      <c r="BM572" s="260">
        <v>3.2444062232971191</v>
      </c>
      <c r="BN572">
        <v>1.2916486263275146</v>
      </c>
      <c r="BO572" s="258">
        <v>1.0136456489562988</v>
      </c>
      <c r="BP572" s="258">
        <v>91.180404663085938</v>
      </c>
      <c r="BQ572" s="260">
        <v>21.364360809326172</v>
      </c>
      <c r="BR572" s="258">
        <v>3.3928952217102051</v>
      </c>
      <c r="BT572" s="258">
        <v>15.629144668579102</v>
      </c>
      <c r="BU572" s="258">
        <v>56.763561248779297</v>
      </c>
      <c r="BV572" s="258">
        <v>2.7905700206756592</v>
      </c>
      <c r="BW572" s="258">
        <v>162.15254211425781</v>
      </c>
      <c r="BX572" s="258">
        <v>24.582406997680664</v>
      </c>
      <c r="BY572" s="258">
        <v>40.894180297851562</v>
      </c>
      <c r="BZ572" s="258">
        <v>3.526421070098877</v>
      </c>
      <c r="CA572" s="258">
        <v>331.52767944335937</v>
      </c>
      <c r="CC572" s="283">
        <f t="shared" si="522"/>
        <v>23.390981674194336</v>
      </c>
      <c r="CD572" s="283">
        <f t="shared" si="523"/>
        <v>112.81503295898437</v>
      </c>
      <c r="CF572" s="283">
        <f t="shared" si="550"/>
        <v>27.380968973796797</v>
      </c>
      <c r="CG572" s="272">
        <f t="shared" si="524"/>
        <v>24.825765521650386</v>
      </c>
      <c r="CH572" s="283">
        <f t="shared" si="551"/>
        <v>17.429634341328942</v>
      </c>
      <c r="CI572" s="272">
        <f t="shared" si="525"/>
        <v>117.21942447485785</v>
      </c>
      <c r="CJ572" s="283">
        <f t="shared" si="552"/>
        <v>0.22095340967294219</v>
      </c>
      <c r="CK572" s="283">
        <f t="shared" si="553"/>
        <v>17.005901517617737</v>
      </c>
      <c r="CL572" s="283">
        <f t="shared" si="554"/>
        <v>3.8198778574085219</v>
      </c>
      <c r="CM572" s="283">
        <f t="shared" si="555"/>
        <v>22.802438100026336</v>
      </c>
      <c r="CN572" s="283">
        <f t="shared" si="556"/>
        <v>3.8198778574085219</v>
      </c>
      <c r="CO572" s="283">
        <f t="shared" si="526"/>
        <v>340.5480939279322</v>
      </c>
      <c r="CP572" s="268">
        <f t="shared" si="527"/>
        <v>540</v>
      </c>
      <c r="CQ572" s="283">
        <f t="shared" si="557"/>
        <v>88.054809392793217</v>
      </c>
      <c r="CR572" s="283">
        <f t="shared" si="558"/>
        <v>27.279823624658228</v>
      </c>
      <c r="CS572" s="283">
        <f t="shared" si="559"/>
        <v>1.5920810675803365</v>
      </c>
      <c r="CT572" s="283">
        <f t="shared" si="560"/>
        <v>346.76827785820524</v>
      </c>
      <c r="CU572" s="283">
        <f t="shared" si="528"/>
        <v>-6.2201839302730377</v>
      </c>
      <c r="CV572" s="283">
        <f t="shared" si="561"/>
        <v>53.377981606972696</v>
      </c>
      <c r="CW572" s="283">
        <f t="shared" si="562"/>
        <v>17.34148513368595</v>
      </c>
      <c r="CX572" s="283">
        <f t="shared" si="563"/>
        <v>1.7507274575394129</v>
      </c>
      <c r="CZ572" s="283">
        <f t="shared" si="529"/>
        <v>7232</v>
      </c>
      <c r="DA572" s="283">
        <f t="shared" si="530"/>
        <v>1.0528063364815544E+22</v>
      </c>
      <c r="DB572" s="283">
        <f t="shared" si="531"/>
        <v>1.0409310637818227E+22</v>
      </c>
      <c r="DC572" s="286">
        <f t="shared" si="564"/>
        <v>1.4557609741171935E+18</v>
      </c>
      <c r="DD572" s="286">
        <f t="shared" si="532"/>
        <v>1.4393405196098212E+18</v>
      </c>
      <c r="DE572" s="282">
        <f t="shared" si="565"/>
        <v>8.367664893712641E-5</v>
      </c>
      <c r="DF572" s="282">
        <f t="shared" si="533"/>
        <v>7.8671323310758055E-5</v>
      </c>
      <c r="DG572" s="283">
        <f t="shared" si="566"/>
        <v>43.234081925257549</v>
      </c>
      <c r="DH572" s="283">
        <f t="shared" si="567"/>
        <v>1.1485189893429243E-4</v>
      </c>
      <c r="DL572" s="258">
        <v>22.150728225708008</v>
      </c>
      <c r="DM572" s="258">
        <v>15.055568695068359</v>
      </c>
      <c r="DN572" s="258">
        <v>10496</v>
      </c>
      <c r="DO572" s="258">
        <v>1.8363437468444348E+22</v>
      </c>
      <c r="DP572" s="258">
        <v>8.7591665551491969E+21</v>
      </c>
    </row>
    <row r="573" spans="3:120" x14ac:dyDescent="0.25">
      <c r="C573" s="50">
        <f t="shared" si="534"/>
        <v>541</v>
      </c>
      <c r="D573" s="51">
        <v>11.13283870534004</v>
      </c>
      <c r="E573" s="260">
        <f t="shared" si="535"/>
        <v>20.932118339478635</v>
      </c>
      <c r="F573" s="265">
        <f t="shared" si="536"/>
        <v>13.520150356217997</v>
      </c>
      <c r="G573" s="265">
        <f t="shared" si="537"/>
        <v>5.2889788492303726E-2</v>
      </c>
      <c r="H573" s="50">
        <v>23.468132019042969</v>
      </c>
      <c r="I573" s="216">
        <v>119.73246002197266</v>
      </c>
      <c r="J573" s="50">
        <v>7744</v>
      </c>
      <c r="K573" s="46">
        <v>12</v>
      </c>
      <c r="L573" s="46">
        <v>1.1161603398650745E+22</v>
      </c>
      <c r="M573" s="46">
        <v>1.1328779567724637E+22</v>
      </c>
      <c r="N573" s="46">
        <v>121</v>
      </c>
      <c r="O573" s="46">
        <v>64</v>
      </c>
      <c r="P573" s="46">
        <v>0.19526338277482758</v>
      </c>
      <c r="Q573" s="46">
        <v>0.46639809558688883</v>
      </c>
      <c r="R573" s="46">
        <v>0.60256492611984014</v>
      </c>
      <c r="S573" s="51"/>
      <c r="T573" s="315">
        <f t="shared" si="538"/>
        <v>67.282768447283715</v>
      </c>
      <c r="U573" s="315">
        <f t="shared" si="568"/>
        <v>0.76058165826286483</v>
      </c>
      <c r="V573" s="350">
        <f t="shared" si="539"/>
        <v>2.1012330274495047E-6</v>
      </c>
      <c r="W573" s="350">
        <f t="shared" si="517"/>
        <v>5.0189189005131799E-6</v>
      </c>
      <c r="X573" s="350">
        <f t="shared" si="540"/>
        <v>5.4410226213068655E-6</v>
      </c>
      <c r="Y573" s="360">
        <f t="shared" si="541"/>
        <v>66.680203521163875</v>
      </c>
      <c r="Z573" s="350">
        <f t="shared" si="542"/>
        <v>2.1538985301909155E-6</v>
      </c>
      <c r="AA573" s="350">
        <f t="shared" si="543"/>
        <v>4.996543634074904E-6</v>
      </c>
      <c r="AB573" s="350">
        <f t="shared" si="544"/>
        <v>2.1538985301909155E-6</v>
      </c>
      <c r="AC573" s="350">
        <f t="shared" si="545"/>
        <v>4.996543634074904E-6</v>
      </c>
      <c r="AD573" s="354">
        <f t="shared" si="518"/>
        <v>66.680203521163875</v>
      </c>
      <c r="AE573" s="354" t="str">
        <f t="shared" si="571"/>
        <v/>
      </c>
      <c r="AF573" s="354" t="str">
        <f t="shared" si="571"/>
        <v/>
      </c>
      <c r="AG573" s="354" t="str">
        <f t="shared" si="571"/>
        <v/>
      </c>
      <c r="AH573" s="354">
        <f t="shared" si="571"/>
        <v>66.680203521163875</v>
      </c>
      <c r="AI573" s="348">
        <f t="shared" si="569"/>
        <v>0.68923023425057295</v>
      </c>
      <c r="AJ573" s="355">
        <f t="shared" si="546"/>
        <v>5.4410226213068655E-6</v>
      </c>
      <c r="AK573" s="359">
        <f t="shared" si="547"/>
        <v>563.86344115582938</v>
      </c>
      <c r="AL573" s="355">
        <f t="shared" si="548"/>
        <v>2.2863441155829376</v>
      </c>
      <c r="AM573" s="335">
        <f t="shared" si="549"/>
        <v>-26.418028418063393</v>
      </c>
      <c r="AN573" s="351">
        <f t="shared" si="519"/>
        <v>-5.2022248746033641</v>
      </c>
      <c r="AQ573" s="266">
        <f t="shared" si="520"/>
        <v>27.409570453149897</v>
      </c>
      <c r="AR573" s="283">
        <f t="shared" si="521"/>
        <v>-12.104108060787894</v>
      </c>
      <c r="BL573" s="258">
        <v>1.2779951095581055</v>
      </c>
      <c r="BM573" s="260">
        <v>7.1244921684265137</v>
      </c>
      <c r="BN573">
        <v>1.2194944620132446</v>
      </c>
      <c r="BO573" s="258">
        <v>0.94012653827667236</v>
      </c>
      <c r="BP573" s="258">
        <v>85.999153137207031</v>
      </c>
      <c r="BQ573" s="260">
        <v>7.3186845779418945</v>
      </c>
      <c r="BR573" s="258">
        <v>2.992711067199707</v>
      </c>
      <c r="BT573" s="258">
        <v>15.621332168579102</v>
      </c>
      <c r="BU573" s="258">
        <v>55.237659454345703</v>
      </c>
      <c r="BV573" s="258">
        <v>2.764324426651001</v>
      </c>
      <c r="BW573" s="258">
        <v>164.49224853515625</v>
      </c>
      <c r="BX573" s="258">
        <v>24.546272277832031</v>
      </c>
      <c r="BY573" s="258">
        <v>41.504539489746094</v>
      </c>
      <c r="BZ573" s="258">
        <v>3.4810101985931396</v>
      </c>
      <c r="CA573" s="258">
        <v>331.32421875</v>
      </c>
      <c r="CC573" s="283">
        <f t="shared" si="522"/>
        <v>23.468132019042969</v>
      </c>
      <c r="CD573" s="283">
        <f t="shared" si="523"/>
        <v>119.73246002197266</v>
      </c>
      <c r="CF573" s="283">
        <f t="shared" si="550"/>
        <v>27.409570453149897</v>
      </c>
      <c r="CG573" s="272">
        <f t="shared" si="524"/>
        <v>24.888951988143742</v>
      </c>
      <c r="CH573" s="283">
        <f t="shared" si="551"/>
        <v>17.556890455549603</v>
      </c>
      <c r="CI573" s="272">
        <f t="shared" si="525"/>
        <v>117.35818998708703</v>
      </c>
      <c r="CJ573" s="283">
        <f t="shared" si="552"/>
        <v>0.22121497650121669</v>
      </c>
      <c r="CK573" s="283">
        <f t="shared" si="553"/>
        <v>17.129056866993746</v>
      </c>
      <c r="CL573" s="283">
        <f t="shared" si="554"/>
        <v>3.8522478263298563</v>
      </c>
      <c r="CM573" s="283">
        <f t="shared" si="555"/>
        <v>22.925593449402346</v>
      </c>
      <c r="CN573" s="283">
        <f t="shared" si="556"/>
        <v>3.8522478263298563</v>
      </c>
      <c r="CO573" s="283">
        <f t="shared" si="526"/>
        <v>342.19019900483352</v>
      </c>
      <c r="CP573" s="268">
        <f t="shared" si="527"/>
        <v>541</v>
      </c>
      <c r="CQ573" s="283">
        <f t="shared" si="557"/>
        <v>88.319019900483354</v>
      </c>
      <c r="CR573" s="283">
        <f t="shared" si="558"/>
        <v>27.327335413779011</v>
      </c>
      <c r="CS573" s="283">
        <f t="shared" si="559"/>
        <v>1.5805413219347451</v>
      </c>
      <c r="CT573" s="283">
        <f t="shared" si="560"/>
        <v>347.75050164343224</v>
      </c>
      <c r="CU573" s="283">
        <f t="shared" si="528"/>
        <v>-5.5603026385987278</v>
      </c>
      <c r="CV573" s="283">
        <f t="shared" si="561"/>
        <v>53.543969736140127</v>
      </c>
      <c r="CW573" s="283">
        <f t="shared" si="562"/>
        <v>17.467545036257388</v>
      </c>
      <c r="CX573" s="283">
        <f t="shared" si="563"/>
        <v>1.7689750915399101</v>
      </c>
      <c r="CZ573" s="283">
        <f t="shared" si="529"/>
        <v>7744</v>
      </c>
      <c r="DA573" s="283">
        <f t="shared" si="530"/>
        <v>1.1161603398650745E+22</v>
      </c>
      <c r="DB573" s="283">
        <f t="shared" si="531"/>
        <v>1.1328779567724637E+22</v>
      </c>
      <c r="DC573" s="286">
        <f t="shared" si="564"/>
        <v>1.4413227529249413E+18</v>
      </c>
      <c r="DD573" s="286">
        <f t="shared" si="532"/>
        <v>1.4629105846751857E+18</v>
      </c>
      <c r="DE573" s="282">
        <f t="shared" si="565"/>
        <v>8.2904293593688252E-5</v>
      </c>
      <c r="DF573" s="282">
        <f t="shared" si="533"/>
        <v>7.9932175700814825E-5</v>
      </c>
      <c r="DG573" s="283">
        <f t="shared" si="566"/>
        <v>43.954344160164368</v>
      </c>
      <c r="DH573" s="283">
        <f t="shared" si="567"/>
        <v>1.1516194948217224E-4</v>
      </c>
      <c r="DL573" s="258">
        <v>22.122407913208008</v>
      </c>
      <c r="DM573" s="258">
        <v>15.564202308654785</v>
      </c>
      <c r="DN573" s="258">
        <v>10496</v>
      </c>
      <c r="DO573" s="258">
        <v>1.8330578704178101E+22</v>
      </c>
      <c r="DP573" s="258">
        <v>8.7672371288286261E+21</v>
      </c>
    </row>
    <row r="574" spans="3:120" x14ac:dyDescent="0.25">
      <c r="C574" s="50">
        <f t="shared" si="534"/>
        <v>542</v>
      </c>
      <c r="D574" s="51">
        <v>9.2496297032186892</v>
      </c>
      <c r="E574" s="260">
        <f t="shared" si="535"/>
        <v>19.322486933552948</v>
      </c>
      <c r="F574" s="265">
        <f t="shared" si="536"/>
        <v>13.573039263513271</v>
      </c>
      <c r="G574" s="265">
        <f t="shared" si="537"/>
        <v>5.2884406987091716E-2</v>
      </c>
      <c r="H574" s="50">
        <v>22.901716232299805</v>
      </c>
      <c r="I574" s="216">
        <v>113.22193908691406</v>
      </c>
      <c r="J574" s="50">
        <v>7424</v>
      </c>
      <c r="K574" s="46">
        <v>12</v>
      </c>
      <c r="L574" s="46">
        <v>1.0573027989600936E+22</v>
      </c>
      <c r="M574" s="46">
        <v>1.0469839940413947E+22</v>
      </c>
      <c r="N574" s="46">
        <v>116</v>
      </c>
      <c r="O574" s="46">
        <v>64</v>
      </c>
      <c r="P574" s="46">
        <v>0.18799975584447293</v>
      </c>
      <c r="Q574" s="46">
        <v>0.43374229384117685</v>
      </c>
      <c r="R574" s="46">
        <v>0.5584761187116728</v>
      </c>
      <c r="S574" s="51"/>
      <c r="T574" s="315">
        <f t="shared" si="538"/>
        <v>66.566329278190409</v>
      </c>
      <c r="U574" s="315">
        <f t="shared" si="568"/>
        <v>-0.71643916909330585</v>
      </c>
      <c r="V574" s="350">
        <f t="shared" si="539"/>
        <v>2.1102702478950357E-6</v>
      </c>
      <c r="W574" s="350">
        <f t="shared" si="517"/>
        <v>4.8686949290721183E-6</v>
      </c>
      <c r="X574" s="350">
        <f t="shared" si="540"/>
        <v>5.3063575860964684E-6</v>
      </c>
      <c r="Y574" s="360">
        <f t="shared" si="541"/>
        <v>66.007853159478742</v>
      </c>
      <c r="Z574" s="350">
        <f t="shared" si="542"/>
        <v>2.1576256224403486E-6</v>
      </c>
      <c r="AA574" s="350">
        <f t="shared" si="543"/>
        <v>4.8478946466391406E-6</v>
      </c>
      <c r="AB574" s="350">
        <f t="shared" si="544"/>
        <v>2.1576256224403486E-6</v>
      </c>
      <c r="AC574" s="350">
        <f t="shared" si="545"/>
        <v>4.8478946466391406E-6</v>
      </c>
      <c r="AD574" s="354">
        <f t="shared" si="518"/>
        <v>66.007853159478756</v>
      </c>
      <c r="AE574" s="354" t="str">
        <f t="shared" si="571"/>
        <v/>
      </c>
      <c r="AF574" s="354" t="str">
        <f t="shared" si="571"/>
        <v/>
      </c>
      <c r="AG574" s="354" t="str">
        <f t="shared" si="571"/>
        <v/>
      </c>
      <c r="AH574" s="354">
        <f t="shared" si="571"/>
        <v>66.007853159478756</v>
      </c>
      <c r="AI574" s="348">
        <f t="shared" si="569"/>
        <v>-0.67235036168511897</v>
      </c>
      <c r="AJ574" s="355">
        <f t="shared" si="546"/>
        <v>5.3063575860964684E-6</v>
      </c>
      <c r="AK574" s="359">
        <f t="shared" si="547"/>
        <v>550.92710510081929</v>
      </c>
      <c r="AL574" s="355">
        <f t="shared" si="548"/>
        <v>0.89271051008192903</v>
      </c>
      <c r="AM574" s="335">
        <f t="shared" si="549"/>
        <v>-26.635708788788985</v>
      </c>
      <c r="AN574" s="351">
        <f t="shared" si="519"/>
        <v>-5.4199052453289536</v>
      </c>
      <c r="AQ574" s="266">
        <f t="shared" si="520"/>
        <v>27.197360583294582</v>
      </c>
      <c r="AR574" s="283">
        <f t="shared" si="521"/>
        <v>-18.952150064033077</v>
      </c>
      <c r="BL574" s="258">
        <v>1.2297635078430176</v>
      </c>
      <c r="BM574" s="260">
        <v>6.887598991394043</v>
      </c>
      <c r="BN574">
        <v>1.1015006303787231</v>
      </c>
      <c r="BO574" s="258">
        <v>0.88597458600997925</v>
      </c>
      <c r="BP574" s="258">
        <v>32.637840270996094</v>
      </c>
      <c r="BQ574" s="260">
        <v>10.36683177947998</v>
      </c>
      <c r="BR574" s="258">
        <v>3.6960432529449463</v>
      </c>
      <c r="BT574" s="258">
        <v>15.532464027404785</v>
      </c>
      <c r="BU574" s="258">
        <v>56.254928588867188</v>
      </c>
      <c r="BV574" s="258">
        <v>2.7926452159881592</v>
      </c>
      <c r="BW574" s="258">
        <v>163.47499084472656</v>
      </c>
      <c r="BX574" s="258">
        <v>24.588266372680664</v>
      </c>
      <c r="BY574" s="258">
        <v>39.876911163330078</v>
      </c>
      <c r="BZ574" s="258">
        <v>3.4883344173431396</v>
      </c>
      <c r="CA574" s="258">
        <v>330.30694580078125</v>
      </c>
      <c r="CC574" s="283">
        <f t="shared" si="522"/>
        <v>22.901716232299805</v>
      </c>
      <c r="CD574" s="283">
        <f t="shared" si="523"/>
        <v>113.22193908691406</v>
      </c>
      <c r="CF574" s="283">
        <f t="shared" si="550"/>
        <v>27.197360583294582</v>
      </c>
      <c r="CG574" s="272">
        <f t="shared" si="524"/>
        <v>24.952344788636399</v>
      </c>
      <c r="CH574" s="283">
        <f t="shared" si="551"/>
        <v>17.6854957992159</v>
      </c>
      <c r="CI574" s="272">
        <f t="shared" si="525"/>
        <v>117.49656018803196</v>
      </c>
      <c r="CJ574" s="283">
        <f t="shared" si="552"/>
        <v>0.2214757981852753</v>
      </c>
      <c r="CK574" s="283">
        <f t="shared" si="553"/>
        <v>17.253515605799659</v>
      </c>
      <c r="CL574" s="283">
        <f t="shared" si="554"/>
        <v>3.8849660107278829</v>
      </c>
      <c r="CM574" s="283">
        <f t="shared" si="555"/>
        <v>23.050052188208259</v>
      </c>
      <c r="CN574" s="283">
        <f t="shared" si="556"/>
        <v>3.8849660107278829</v>
      </c>
      <c r="CO574" s="283">
        <f t="shared" si="526"/>
        <v>343.83240225275813</v>
      </c>
      <c r="CP574" s="268">
        <f t="shared" si="527"/>
        <v>542</v>
      </c>
      <c r="CQ574" s="283">
        <f t="shared" si="557"/>
        <v>88.583240225275816</v>
      </c>
      <c r="CR574" s="283">
        <f t="shared" si="558"/>
        <v>27.375089951282629</v>
      </c>
      <c r="CS574" s="283">
        <f t="shared" si="559"/>
        <v>1.5690479455434982</v>
      </c>
      <c r="CT574" s="283">
        <f t="shared" si="560"/>
        <v>348.73004622395445</v>
      </c>
      <c r="CU574" s="283">
        <f t="shared" si="528"/>
        <v>-4.897643971196203</v>
      </c>
      <c r="CV574" s="283">
        <f t="shared" si="561"/>
        <v>53.710235602880374</v>
      </c>
      <c r="CW574" s="283">
        <f t="shared" si="562"/>
        <v>17.594936590386766</v>
      </c>
      <c r="CX574" s="283">
        <f t="shared" si="563"/>
        <v>1.7874473542882645</v>
      </c>
      <c r="CZ574" s="283">
        <f t="shared" si="529"/>
        <v>7424</v>
      </c>
      <c r="DA574" s="283">
        <f t="shared" si="530"/>
        <v>1.0573027989600936E+22</v>
      </c>
      <c r="DB574" s="283">
        <f t="shared" si="531"/>
        <v>1.0469839940413947E+22</v>
      </c>
      <c r="DC574" s="286">
        <f t="shared" si="564"/>
        <v>1.4241686408406433E+18</v>
      </c>
      <c r="DD574" s="286">
        <f t="shared" si="532"/>
        <v>1.4102693885255854E+18</v>
      </c>
      <c r="DE574" s="282">
        <f t="shared" si="565"/>
        <v>8.1986654921041062E-5</v>
      </c>
      <c r="DF574" s="282">
        <f t="shared" si="533"/>
        <v>7.7116197985157021E-5</v>
      </c>
      <c r="DG574" s="283">
        <f t="shared" si="566"/>
        <v>43.246609013520469</v>
      </c>
      <c r="DH574" s="283">
        <f t="shared" si="567"/>
        <v>1.1255540669744747E-4</v>
      </c>
      <c r="DL574" s="258">
        <v>22.048187255859375</v>
      </c>
      <c r="DM574" s="258">
        <v>15.462475776672363</v>
      </c>
      <c r="DN574" s="258">
        <v>10496</v>
      </c>
      <c r="DO574" s="258">
        <v>1.8271202340679442E+22</v>
      </c>
      <c r="DP574" s="258">
        <v>8.733225425465317E+21</v>
      </c>
    </row>
    <row r="575" spans="3:120" x14ac:dyDescent="0.25">
      <c r="C575" s="50">
        <f t="shared" si="534"/>
        <v>543</v>
      </c>
      <c r="D575" s="51">
        <v>5.3890075857997628</v>
      </c>
      <c r="E575" s="260">
        <f t="shared" si="535"/>
        <v>14.630175898562406</v>
      </c>
      <c r="F575" s="265">
        <f t="shared" si="536"/>
        <v>13.625911855246866</v>
      </c>
      <c r="G575" s="265">
        <f t="shared" si="537"/>
        <v>5.2857080498822297E-2</v>
      </c>
      <c r="H575" s="50">
        <v>23.249378204345703</v>
      </c>
      <c r="I575" s="216">
        <v>117.90137481689453</v>
      </c>
      <c r="J575" s="50">
        <v>6912</v>
      </c>
      <c r="K575" s="46">
        <v>12</v>
      </c>
      <c r="L575" s="46">
        <v>9.9031703742083026E+21</v>
      </c>
      <c r="M575" s="46">
        <v>9.9838761110025955E+21</v>
      </c>
      <c r="N575" s="46">
        <v>108</v>
      </c>
      <c r="O575" s="46">
        <v>64</v>
      </c>
      <c r="P575" s="46">
        <v>0.17383873527436977</v>
      </c>
      <c r="Q575" s="46">
        <v>0.4112799853506684</v>
      </c>
      <c r="R575" s="46">
        <v>0.48442692083521155</v>
      </c>
      <c r="S575" s="51"/>
      <c r="T575" s="315">
        <f t="shared" si="538"/>
        <v>67.087320355047666</v>
      </c>
      <c r="U575" s="315">
        <f t="shared" si="568"/>
        <v>0.52099107685725699</v>
      </c>
      <c r="V575" s="350">
        <f t="shared" si="539"/>
        <v>2.0958566656342807E-6</v>
      </c>
      <c r="W575" s="350">
        <f t="shared" si="517"/>
        <v>4.9585260579507665E-6</v>
      </c>
      <c r="X575" s="350">
        <f t="shared" si="540"/>
        <v>5.3832699941820138E-6</v>
      </c>
      <c r="Y575" s="360">
        <f t="shared" si="541"/>
        <v>66.602893434212461</v>
      </c>
      <c r="Z575" s="350">
        <f t="shared" si="542"/>
        <v>2.1377048241022136E-6</v>
      </c>
      <c r="AA575" s="350">
        <f t="shared" si="543"/>
        <v>4.9406288987608187E-6</v>
      </c>
      <c r="AB575" s="350">
        <f t="shared" si="544"/>
        <v>2.1377048241022136E-6</v>
      </c>
      <c r="AC575" s="350">
        <f t="shared" si="545"/>
        <v>4.9406288987608187E-6</v>
      </c>
      <c r="AD575" s="354">
        <f t="shared" si="518"/>
        <v>66.602893434212461</v>
      </c>
      <c r="AE575" s="354" t="str">
        <f t="shared" si="571"/>
        <v/>
      </c>
      <c r="AF575" s="354" t="str">
        <f t="shared" si="571"/>
        <v/>
      </c>
      <c r="AG575" s="354" t="str">
        <f t="shared" si="571"/>
        <v/>
      </c>
      <c r="AH575" s="354">
        <f t="shared" si="571"/>
        <v>66.602893434212461</v>
      </c>
      <c r="AI575" s="348">
        <f t="shared" si="569"/>
        <v>0.59504027473370513</v>
      </c>
      <c r="AJ575" s="355">
        <f t="shared" si="546"/>
        <v>5.3832699941820138E-6</v>
      </c>
      <c r="AK575" s="359">
        <f t="shared" si="547"/>
        <v>562.37595885160499</v>
      </c>
      <c r="AL575" s="355">
        <f t="shared" si="548"/>
        <v>1.9375958851604991</v>
      </c>
      <c r="AM575" s="335">
        <f t="shared" si="549"/>
        <v>-26.510715806226447</v>
      </c>
      <c r="AN575" s="351">
        <f t="shared" si="519"/>
        <v>-5.2949122627664149</v>
      </c>
      <c r="AQ575" s="266">
        <f t="shared" si="520"/>
        <v>27.32822684685701</v>
      </c>
      <c r="AR575" s="283">
        <f t="shared" si="521"/>
        <v>-14.610235402239169</v>
      </c>
      <c r="BL575" s="258">
        <v>0.96483862400054932</v>
      </c>
      <c r="BM575" s="260">
        <v>6.585512638092041</v>
      </c>
      <c r="BN575">
        <v>1.5767285823822021</v>
      </c>
      <c r="BO575" s="258">
        <v>0.86885213851928711</v>
      </c>
      <c r="BP575" s="258">
        <v>142.9022216796875</v>
      </c>
      <c r="BQ575" s="260">
        <v>16.149784088134766</v>
      </c>
      <c r="BR575" s="258">
        <v>8.4844036102294922</v>
      </c>
      <c r="BT575" s="258">
        <v>15.536370277404785</v>
      </c>
      <c r="BU575" s="258">
        <v>55.949745178222656</v>
      </c>
      <c r="BV575" s="258">
        <v>2.771404504776001</v>
      </c>
      <c r="BW575" s="258">
        <v>166.93370056152344</v>
      </c>
      <c r="BX575" s="258">
        <v>24.578500747680664</v>
      </c>
      <c r="BY575" s="258">
        <v>40.182090759277344</v>
      </c>
      <c r="BZ575" s="258">
        <v>3.5049362182617187</v>
      </c>
      <c r="CA575" s="258">
        <v>328.78106689453125</v>
      </c>
      <c r="CC575" s="283">
        <f t="shared" si="522"/>
        <v>23.249378204345703</v>
      </c>
      <c r="CD575" s="283">
        <f t="shared" si="523"/>
        <v>117.90137481689453</v>
      </c>
      <c r="CF575" s="283">
        <f t="shared" si="550"/>
        <v>27.32822684685701</v>
      </c>
      <c r="CG575" s="272">
        <f t="shared" si="524"/>
        <v>25.01592150390735</v>
      </c>
      <c r="CH575" s="283">
        <f t="shared" si="551"/>
        <v>17.815420404444026</v>
      </c>
      <c r="CI575" s="272">
        <f t="shared" si="525"/>
        <v>117.63453283227207</v>
      </c>
      <c r="CJ575" s="283">
        <f t="shared" si="552"/>
        <v>0.22173587049259996</v>
      </c>
      <c r="CK575" s="283">
        <f t="shared" si="553"/>
        <v>17.379248332259987</v>
      </c>
      <c r="CL575" s="283">
        <f t="shared" si="554"/>
        <v>3.9180264920899868</v>
      </c>
      <c r="CM575" s="283">
        <f t="shared" si="555"/>
        <v>23.175784914668586</v>
      </c>
      <c r="CN575" s="283">
        <f t="shared" si="556"/>
        <v>3.9180264920899868</v>
      </c>
      <c r="CO575" s="283">
        <f t="shared" si="526"/>
        <v>345.47403686048528</v>
      </c>
      <c r="CP575" s="268">
        <f t="shared" si="527"/>
        <v>543</v>
      </c>
      <c r="CQ575" s="283">
        <f t="shared" si="557"/>
        <v>88.847403686048523</v>
      </c>
      <c r="CR575" s="283">
        <f t="shared" si="558"/>
        <v>27.423070791859118</v>
      </c>
      <c r="CS575" s="283">
        <f t="shared" si="559"/>
        <v>1.5576051656213421</v>
      </c>
      <c r="CT575" s="283">
        <f t="shared" si="560"/>
        <v>349.70666511799044</v>
      </c>
      <c r="CU575" s="283">
        <f t="shared" si="528"/>
        <v>-4.2326282575052119</v>
      </c>
      <c r="CV575" s="283">
        <f t="shared" si="561"/>
        <v>53.876737174249477</v>
      </c>
      <c r="CW575" s="283">
        <f t="shared" si="562"/>
        <v>17.723629931021332</v>
      </c>
      <c r="CX575" s="283">
        <f t="shared" si="563"/>
        <v>1.8061412611657253</v>
      </c>
      <c r="CZ575" s="283">
        <f t="shared" si="529"/>
        <v>6912</v>
      </c>
      <c r="DA575" s="283">
        <f t="shared" si="530"/>
        <v>9.9031703742083026E+21</v>
      </c>
      <c r="DB575" s="283">
        <f t="shared" si="531"/>
        <v>9.9838761110025955E+21</v>
      </c>
      <c r="DC575" s="286">
        <f t="shared" si="564"/>
        <v>1.4327503434907845E+18</v>
      </c>
      <c r="DD575" s="286">
        <f t="shared" si="532"/>
        <v>1.444426520689033E+18</v>
      </c>
      <c r="DE575" s="282">
        <f t="shared" si="565"/>
        <v>8.2445722822091841E-5</v>
      </c>
      <c r="DF575" s="282">
        <f t="shared" si="533"/>
        <v>7.8943392844667772E-5</v>
      </c>
      <c r="DG575" s="283">
        <f t="shared" si="566"/>
        <v>43.756810623462826</v>
      </c>
      <c r="DH575" s="283">
        <f t="shared" si="567"/>
        <v>1.1414620661890057E-4</v>
      </c>
      <c r="DL575" s="258">
        <v>22.039398193359375</v>
      </c>
      <c r="DM575" s="258">
        <v>14.546934127807617</v>
      </c>
      <c r="DN575" s="258">
        <v>9984</v>
      </c>
      <c r="DO575" s="258">
        <v>1.7387474522781931E+22</v>
      </c>
      <c r="DP575" s="258">
        <v>8.2855968210312548E+21</v>
      </c>
    </row>
    <row r="576" spans="3:120" x14ac:dyDescent="0.25">
      <c r="C576" s="50">
        <f t="shared" si="534"/>
        <v>544</v>
      </c>
      <c r="D576" s="51">
        <v>1.0506492879336184</v>
      </c>
      <c r="E576" s="260">
        <f t="shared" si="535"/>
        <v>0.42915541031460047</v>
      </c>
      <c r="F576" s="265">
        <f t="shared" si="536"/>
        <v>13.678745955082878</v>
      </c>
      <c r="G576" s="265">
        <f t="shared" si="537"/>
        <v>5.2807345576934096E-2</v>
      </c>
      <c r="H576" s="50">
        <v>23.325551986694336</v>
      </c>
      <c r="I576" s="216">
        <v>120.64800262451172</v>
      </c>
      <c r="J576" s="50">
        <v>7168</v>
      </c>
      <c r="K576" s="46">
        <v>12</v>
      </c>
      <c r="L576" s="46">
        <v>1.0251357981520823E+22</v>
      </c>
      <c r="M576" s="46">
        <v>1.0438710584793291E+22</v>
      </c>
      <c r="N576" s="46">
        <v>112</v>
      </c>
      <c r="O576" s="46">
        <v>64</v>
      </c>
      <c r="P576" s="46">
        <v>0.17878288469755235</v>
      </c>
      <c r="Q576" s="46">
        <v>0.42898126106329731</v>
      </c>
      <c r="R576" s="46">
        <v>0.52199107454627203</v>
      </c>
      <c r="S576" s="51"/>
      <c r="T576" s="315">
        <f t="shared" si="538"/>
        <v>67.375504201239679</v>
      </c>
      <c r="U576" s="315">
        <f t="shared" si="568"/>
        <v>0.28818384619201254</v>
      </c>
      <c r="V576" s="350">
        <f t="shared" si="539"/>
        <v>2.0784840575887317E-6</v>
      </c>
      <c r="W576" s="350">
        <f t="shared" si="517"/>
        <v>4.9872263423467418E-6</v>
      </c>
      <c r="X576" s="350">
        <f t="shared" si="540"/>
        <v>5.403010509655499E-6</v>
      </c>
      <c r="Y576" s="360">
        <f t="shared" si="541"/>
        <v>66.8535131266934</v>
      </c>
      <c r="Z576" s="350">
        <f t="shared" si="542"/>
        <v>2.1238331126593861E-6</v>
      </c>
      <c r="AA576" s="350">
        <f t="shared" si="543"/>
        <v>4.968083682570103E-6</v>
      </c>
      <c r="AB576" s="350">
        <f t="shared" si="544"/>
        <v>2.1238331126593861E-6</v>
      </c>
      <c r="AC576" s="350">
        <f t="shared" si="545"/>
        <v>4.968083682570103E-6</v>
      </c>
      <c r="AD576" s="354">
        <f t="shared" si="518"/>
        <v>66.8535131266934</v>
      </c>
      <c r="AE576" s="354" t="str">
        <f t="shared" si="571"/>
        <v/>
      </c>
      <c r="AF576" s="354" t="str">
        <f t="shared" si="571"/>
        <v/>
      </c>
      <c r="AG576" s="354" t="str">
        <f t="shared" si="571"/>
        <v/>
      </c>
      <c r="AH576" s="354">
        <f t="shared" si="571"/>
        <v>66.8535131266934</v>
      </c>
      <c r="AI576" s="348">
        <f t="shared" si="569"/>
        <v>0.25061969248093874</v>
      </c>
      <c r="AJ576" s="355">
        <f t="shared" si="546"/>
        <v>5.403010509655499E-6</v>
      </c>
      <c r="AK576" s="359">
        <f t="shared" si="547"/>
        <v>567.19799918755575</v>
      </c>
      <c r="AL576" s="355">
        <f t="shared" si="548"/>
        <v>2.3197999187555753</v>
      </c>
      <c r="AM576" s="335">
        <f t="shared" si="549"/>
        <v>-26.478922802108439</v>
      </c>
      <c r="AN576" s="351">
        <f t="shared" si="519"/>
        <v>-5.2631192586484064</v>
      </c>
      <c r="AQ576" s="266">
        <f t="shared" si="520"/>
        <v>27.356638597728889</v>
      </c>
      <c r="AR576" s="283">
        <f t="shared" si="521"/>
        <v>-12.201128662808571</v>
      </c>
      <c r="BL576" s="258">
        <v>1.2151952981948853</v>
      </c>
      <c r="BM576" s="260">
        <v>6.3722834587097168</v>
      </c>
      <c r="BN576">
        <v>1.3971178531646729</v>
      </c>
      <c r="BO576" s="258">
        <v>0.89562439918518066</v>
      </c>
      <c r="BP576" s="258">
        <v>75.268951416015625</v>
      </c>
      <c r="BQ576" s="260">
        <v>10.140530586242676</v>
      </c>
      <c r="BR576" s="258">
        <v>6.755892276763916</v>
      </c>
      <c r="BT576" s="258">
        <v>15.418204307556152</v>
      </c>
      <c r="BU576" s="258">
        <v>56.051475524902344</v>
      </c>
      <c r="BV576" s="258">
        <v>2.766033411026001</v>
      </c>
      <c r="BW576" s="258">
        <v>166.52679443359375</v>
      </c>
      <c r="BX576" s="258">
        <v>24.544319152832031</v>
      </c>
      <c r="BY576" s="258">
        <v>40.182090759277344</v>
      </c>
      <c r="BZ576" s="258">
        <v>3.4739298820495605</v>
      </c>
      <c r="CA576" s="258">
        <v>324.508544921875</v>
      </c>
      <c r="CC576" s="283">
        <f t="shared" si="522"/>
        <v>23.325551986694336</v>
      </c>
      <c r="CD576" s="283">
        <f t="shared" si="523"/>
        <v>120.64800262451172</v>
      </c>
      <c r="CF576" s="283">
        <f t="shared" si="550"/>
        <v>27.356638597728889</v>
      </c>
      <c r="CG576" s="272">
        <f t="shared" si="524"/>
        <v>25.079659204987159</v>
      </c>
      <c r="CH576" s="283">
        <f t="shared" si="551"/>
        <v>17.946632109861223</v>
      </c>
      <c r="CI576" s="272">
        <f t="shared" si="525"/>
        <v>117.77210558313431</v>
      </c>
      <c r="CJ576" s="283">
        <f t="shared" si="552"/>
        <v>0.22199518901866572</v>
      </c>
      <c r="CK576" s="283">
        <f t="shared" si="553"/>
        <v>17.506223514079217</v>
      </c>
      <c r="CL576" s="283">
        <f t="shared" si="554"/>
        <v>3.9514228275143846</v>
      </c>
      <c r="CM576" s="283">
        <f t="shared" si="555"/>
        <v>23.302760096487816</v>
      </c>
      <c r="CN576" s="283">
        <f t="shared" si="556"/>
        <v>3.9514228275143846</v>
      </c>
      <c r="CO576" s="283">
        <f t="shared" si="526"/>
        <v>347.11442801996304</v>
      </c>
      <c r="CP576" s="268">
        <f t="shared" si="527"/>
        <v>544</v>
      </c>
      <c r="CQ576" s="283">
        <f t="shared" si="557"/>
        <v>89.111442801996304</v>
      </c>
      <c r="CR576" s="283">
        <f t="shared" si="558"/>
        <v>27.471260976949182</v>
      </c>
      <c r="CS576" s="283">
        <f t="shared" si="559"/>
        <v>1.5462171776748175</v>
      </c>
      <c r="CT576" s="283">
        <f t="shared" si="560"/>
        <v>350.6801116402778</v>
      </c>
      <c r="CU576" s="283">
        <f t="shared" si="528"/>
        <v>-3.5656836203147577</v>
      </c>
      <c r="CV576" s="283">
        <f t="shared" si="561"/>
        <v>54.043431637968524</v>
      </c>
      <c r="CW576" s="283">
        <f t="shared" si="562"/>
        <v>17.853593022007345</v>
      </c>
      <c r="CX576" s="283">
        <f t="shared" si="563"/>
        <v>1.8250535036629809</v>
      </c>
      <c r="CZ576" s="283">
        <f t="shared" si="529"/>
        <v>7168</v>
      </c>
      <c r="DA576" s="283">
        <f t="shared" si="530"/>
        <v>1.0251357981520823E+22</v>
      </c>
      <c r="DB576" s="283">
        <f t="shared" si="531"/>
        <v>1.0438710584793291E+22</v>
      </c>
      <c r="DC576" s="286">
        <f t="shared" si="564"/>
        <v>1.4301559684041326E+18</v>
      </c>
      <c r="DD576" s="286">
        <f t="shared" si="532"/>
        <v>1.4562933293517427E+18</v>
      </c>
      <c r="DE576" s="282">
        <f t="shared" si="565"/>
        <v>8.2306939835297471E-5</v>
      </c>
      <c r="DF576" s="282">
        <f t="shared" si="533"/>
        <v>7.957819355579142E-5</v>
      </c>
      <c r="DG576" s="283">
        <f t="shared" si="566"/>
        <v>44.034310087088265</v>
      </c>
      <c r="DH576" s="283">
        <f t="shared" si="567"/>
        <v>1.1448633645398162E-4</v>
      </c>
      <c r="DL576" s="258">
        <v>21.967132568359375</v>
      </c>
      <c r="DM576" s="258">
        <v>14.648660659790039</v>
      </c>
      <c r="DN576" s="258">
        <v>10496</v>
      </c>
      <c r="DO576" s="258">
        <v>1.8215861264020499E+22</v>
      </c>
      <c r="DP576" s="258">
        <v>8.6744255315151883E+21</v>
      </c>
    </row>
    <row r="577" spans="3:120" x14ac:dyDescent="0.25">
      <c r="C577" s="50">
        <f t="shared" si="534"/>
        <v>545</v>
      </c>
      <c r="D577" s="51">
        <v>8.8259927323110006</v>
      </c>
      <c r="E577" s="260">
        <f t="shared" si="535"/>
        <v>18.915271309904128</v>
      </c>
      <c r="F577" s="265">
        <f t="shared" si="536"/>
        <v>13.731518920998052</v>
      </c>
      <c r="G577" s="265">
        <f t="shared" si="537"/>
        <v>5.2734734296834486E-2</v>
      </c>
      <c r="H577" s="50">
        <v>23.425161361694336</v>
      </c>
      <c r="I577" s="216">
        <v>120.13936614990234</v>
      </c>
      <c r="J577" s="50">
        <v>6848</v>
      </c>
      <c r="K577" s="46">
        <v>12</v>
      </c>
      <c r="L577" s="46">
        <v>9.8437940107096443E+21</v>
      </c>
      <c r="M577" s="46">
        <v>1.0008664301589414E+22</v>
      </c>
      <c r="N577" s="46">
        <v>107</v>
      </c>
      <c r="O577" s="46">
        <v>64</v>
      </c>
      <c r="P577" s="46">
        <v>0.17176341329426845</v>
      </c>
      <c r="Q577" s="46">
        <v>0.4112799853506684</v>
      </c>
      <c r="R577" s="46">
        <v>0.47486727154093689</v>
      </c>
      <c r="S577" s="51"/>
      <c r="T577" s="315">
        <f t="shared" si="538"/>
        <v>67.333055539537128</v>
      </c>
      <c r="U577" s="315">
        <f t="shared" si="568"/>
        <v>-4.2448661702550794E-2</v>
      </c>
      <c r="V577" s="350">
        <f t="shared" si="539"/>
        <v>2.0901895114664679E-6</v>
      </c>
      <c r="W577" s="350">
        <f t="shared" si="517"/>
        <v>5.0048674229783441E-6</v>
      </c>
      <c r="X577" s="350">
        <f t="shared" si="540"/>
        <v>5.4237984950986444E-6</v>
      </c>
      <c r="Y577" s="360">
        <f t="shared" si="541"/>
        <v>66.858188267996198</v>
      </c>
      <c r="Z577" s="350">
        <f t="shared" si="542"/>
        <v>2.1315975766726468E-6</v>
      </c>
      <c r="AA577" s="350">
        <f t="shared" si="543"/>
        <v>4.9873722426301423E-6</v>
      </c>
      <c r="AB577" s="350">
        <f t="shared" si="544"/>
        <v>2.1315975766726468E-6</v>
      </c>
      <c r="AC577" s="350">
        <f t="shared" si="545"/>
        <v>4.9873722426301423E-6</v>
      </c>
      <c r="AD577" s="354">
        <f t="shared" si="518"/>
        <v>66.858188267996198</v>
      </c>
      <c r="AE577" s="354" t="str">
        <f t="shared" si="571"/>
        <v/>
      </c>
      <c r="AF577" s="354" t="str">
        <f t="shared" si="571"/>
        <v/>
      </c>
      <c r="AG577" s="354" t="str">
        <f t="shared" si="571"/>
        <v/>
      </c>
      <c r="AH577" s="354">
        <f t="shared" si="571"/>
        <v>66.858188267996198</v>
      </c>
      <c r="AI577" s="348">
        <f t="shared" si="569"/>
        <v>4.6751413027976696E-3</v>
      </c>
      <c r="AJ577" s="355">
        <f t="shared" si="546"/>
        <v>5.4237984950986444E-6</v>
      </c>
      <c r="AK577" s="359">
        <f t="shared" si="547"/>
        <v>567.28795109722091</v>
      </c>
      <c r="AL577" s="355">
        <f t="shared" si="548"/>
        <v>2.2287951097220913</v>
      </c>
      <c r="AM577" s="335">
        <f t="shared" si="549"/>
        <v>-26.445568123151091</v>
      </c>
      <c r="AN577" s="351">
        <f t="shared" si="519"/>
        <v>-5.2297645796910572</v>
      </c>
      <c r="AQ577" s="266">
        <f t="shared" si="520"/>
        <v>27.393651823215166</v>
      </c>
      <c r="AR577" s="283">
        <f t="shared" si="521"/>
        <v>-13.047286205604507</v>
      </c>
      <c r="BL577" s="258">
        <v>1.0754776000976563</v>
      </c>
      <c r="BM577" s="260">
        <v>6.2714142799377441</v>
      </c>
      <c r="BN577">
        <v>1.2764450311660767</v>
      </c>
      <c r="BO577" s="258">
        <v>0.87277168035507202</v>
      </c>
      <c r="BP577" s="258">
        <v>24.643087387084961</v>
      </c>
      <c r="BQ577" s="260">
        <v>14.885556221008301</v>
      </c>
      <c r="BR577" s="258">
        <v>6.1829586029052734</v>
      </c>
      <c r="BT577" s="258">
        <v>15.433829307556152</v>
      </c>
      <c r="BU577" s="258">
        <v>55.949745178222656</v>
      </c>
      <c r="BV577" s="258">
        <v>2.7577323913574219</v>
      </c>
      <c r="BW577" s="258">
        <v>162.96635437011719</v>
      </c>
      <c r="BX577" s="258">
        <v>24.537483215332031</v>
      </c>
      <c r="BY577" s="258">
        <v>40.080364227294922</v>
      </c>
      <c r="BZ577" s="258">
        <v>3.4978561401367187</v>
      </c>
      <c r="CA577" s="258">
        <v>329.90005493164062</v>
      </c>
      <c r="CC577" s="283">
        <f t="shared" si="522"/>
        <v>23.425161361694336</v>
      </c>
      <c r="CD577" s="283">
        <f t="shared" si="523"/>
        <v>120.13936614990234</v>
      </c>
      <c r="CF577" s="283">
        <f t="shared" si="550"/>
        <v>27.393651823215166</v>
      </c>
      <c r="CG577" s="272">
        <f t="shared" si="524"/>
        <v>25.143534448126715</v>
      </c>
      <c r="CH577" s="283">
        <f t="shared" si="551"/>
        <v>18.0790964801438</v>
      </c>
      <c r="CI577" s="272">
        <f t="shared" si="525"/>
        <v>117.90927601237803</v>
      </c>
      <c r="CJ577" s="283">
        <f t="shared" si="552"/>
        <v>0.22225374918634683</v>
      </c>
      <c r="CK577" s="283">
        <f t="shared" si="553"/>
        <v>17.634407410606048</v>
      </c>
      <c r="CL577" s="283">
        <f t="shared" si="554"/>
        <v>3.985148029259435</v>
      </c>
      <c r="CM577" s="283">
        <f t="shared" si="555"/>
        <v>23.430943993014647</v>
      </c>
      <c r="CN577" s="283">
        <f t="shared" si="556"/>
        <v>3.985148029259435</v>
      </c>
      <c r="CO577" s="283">
        <f t="shared" si="526"/>
        <v>348.752893131326</v>
      </c>
      <c r="CP577" s="268">
        <f t="shared" si="527"/>
        <v>545</v>
      </c>
      <c r="CQ577" s="283">
        <f t="shared" si="557"/>
        <v>89.375289313132598</v>
      </c>
      <c r="CR577" s="283">
        <f t="shared" si="558"/>
        <v>27.519643027752203</v>
      </c>
      <c r="CS577" s="283">
        <f t="shared" si="559"/>
        <v>1.5348881444465392</v>
      </c>
      <c r="CT577" s="283">
        <f t="shared" si="560"/>
        <v>351.65013901604084</v>
      </c>
      <c r="CU577" s="283">
        <f t="shared" si="528"/>
        <v>-2.8972458847148346</v>
      </c>
      <c r="CV577" s="283">
        <f t="shared" si="561"/>
        <v>54.210275411528514</v>
      </c>
      <c r="CW577" s="283">
        <f t="shared" si="562"/>
        <v>17.984791576718788</v>
      </c>
      <c r="CX577" s="283">
        <f t="shared" si="563"/>
        <v>1.84418043594787</v>
      </c>
      <c r="CZ577" s="283">
        <f t="shared" si="529"/>
        <v>6848</v>
      </c>
      <c r="DA577" s="283">
        <f t="shared" si="530"/>
        <v>9.8437940107096443E+21</v>
      </c>
      <c r="DB577" s="283">
        <f t="shared" si="531"/>
        <v>1.0008664301589414E+22</v>
      </c>
      <c r="DC577" s="286">
        <f t="shared" si="564"/>
        <v>1.4374699197882074E+18</v>
      </c>
      <c r="DD577" s="286">
        <f t="shared" si="532"/>
        <v>1.4615456047881738E+18</v>
      </c>
      <c r="DE577" s="282">
        <f t="shared" si="565"/>
        <v>8.2698190901333803E-5</v>
      </c>
      <c r="DF577" s="282">
        <f t="shared" si="533"/>
        <v>7.9859157737217977E-5</v>
      </c>
      <c r="DG577" s="283">
        <f t="shared" si="566"/>
        <v>43.999441834166788</v>
      </c>
      <c r="DH577" s="283">
        <f t="shared" si="567"/>
        <v>1.1496293251675216E-4</v>
      </c>
      <c r="DL577" s="258">
        <v>21.986663818359375</v>
      </c>
      <c r="DM577" s="258">
        <v>15.055568695068359</v>
      </c>
      <c r="DN577" s="258">
        <v>11008</v>
      </c>
      <c r="DO577" s="258">
        <v>1.9116883168373928E+22</v>
      </c>
      <c r="DP577" s="258">
        <v>9.1194600229808625E+21</v>
      </c>
    </row>
    <row r="578" spans="3:120" x14ac:dyDescent="0.25">
      <c r="C578" s="50">
        <f t="shared" si="534"/>
        <v>546</v>
      </c>
      <c r="D578" s="51">
        <v>7.6696434719281417</v>
      </c>
      <c r="E578" s="260">
        <f t="shared" si="535"/>
        <v>17.695503519467053</v>
      </c>
      <c r="F578" s="265">
        <f t="shared" si="536"/>
        <v>13.784207640801698</v>
      </c>
      <c r="G578" s="265">
        <f t="shared" si="537"/>
        <v>5.2638774242094157E-2</v>
      </c>
      <c r="H578" s="50">
        <v>23.14000129699707</v>
      </c>
      <c r="I578" s="216">
        <v>129.09132385253906</v>
      </c>
      <c r="J578" s="50">
        <v>7232</v>
      </c>
      <c r="K578" s="46">
        <v>12</v>
      </c>
      <c r="L578" s="46">
        <v>1.0090522977480768E+22</v>
      </c>
      <c r="M578" s="46">
        <v>1.0613380857998082E+22</v>
      </c>
      <c r="N578" s="46">
        <v>113</v>
      </c>
      <c r="O578" s="46">
        <v>64</v>
      </c>
      <c r="P578" s="46">
        <v>0.17188549105780382</v>
      </c>
      <c r="Q578" s="46">
        <v>0.43227736067875239</v>
      </c>
      <c r="R578" s="46">
        <v>0.53121350210752782</v>
      </c>
      <c r="S578" s="51"/>
      <c r="T578" s="315">
        <f t="shared" si="538"/>
        <v>68.315856698505556</v>
      </c>
      <c r="U578" s="315">
        <f t="shared" si="568"/>
        <v>0.98280115896842801</v>
      </c>
      <c r="V578" s="350">
        <f t="shared" si="539"/>
        <v>1.980612682727275E-6</v>
      </c>
      <c r="W578" s="350">
        <f t="shared" si="517"/>
        <v>4.9810720948418189E-6</v>
      </c>
      <c r="X578" s="350">
        <f t="shared" si="540"/>
        <v>5.3604016466111942E-6</v>
      </c>
      <c r="Y578" s="360">
        <f t="shared" si="541"/>
        <v>67.784643196398022</v>
      </c>
      <c r="Z578" s="350">
        <f t="shared" si="542"/>
        <v>2.0267085302294445E-6</v>
      </c>
      <c r="AA578" s="350">
        <f t="shared" si="543"/>
        <v>4.9624951734472458E-6</v>
      </c>
      <c r="AB578" s="350">
        <f t="shared" si="544"/>
        <v>2.0267085302294445E-6</v>
      </c>
      <c r="AC578" s="350">
        <f t="shared" si="545"/>
        <v>4.9624951734472458E-6</v>
      </c>
      <c r="AD578" s="354">
        <f t="shared" si="518"/>
        <v>67.784643196398022</v>
      </c>
      <c r="AE578" s="354" t="str">
        <f t="shared" si="571"/>
        <v/>
      </c>
      <c r="AF578" s="354" t="str">
        <f t="shared" si="571"/>
        <v/>
      </c>
      <c r="AG578" s="354" t="str">
        <f t="shared" si="571"/>
        <v/>
      </c>
      <c r="AH578" s="354">
        <f t="shared" si="571"/>
        <v>67.784643196398022</v>
      </c>
      <c r="AI578" s="348">
        <f t="shared" si="569"/>
        <v>0.92645492840182442</v>
      </c>
      <c r="AJ578" s="355">
        <f t="shared" si="546"/>
        <v>5.3604016466111942E-6</v>
      </c>
      <c r="AK578" s="359">
        <f t="shared" si="547"/>
        <v>585.11337810165992</v>
      </c>
      <c r="AL578" s="355">
        <f t="shared" si="548"/>
        <v>3.9113378101659917</v>
      </c>
      <c r="AM578" s="335">
        <f t="shared" si="549"/>
        <v>-26.547692409724164</v>
      </c>
      <c r="AN578" s="351">
        <f t="shared" si="519"/>
        <v>-5.3318888662641299</v>
      </c>
      <c r="AQ578" s="266">
        <f t="shared" si="520"/>
        <v>27.28726757915874</v>
      </c>
      <c r="AR578" s="283">
        <f t="shared" si="521"/>
        <v>-4.4328495711543781</v>
      </c>
      <c r="BL578" s="258">
        <v>0.54042047262191772</v>
      </c>
      <c r="BM578" s="260">
        <v>5.9143786430358887</v>
      </c>
      <c r="BN578">
        <v>1.3999578952789307</v>
      </c>
      <c r="BO578" s="258">
        <v>0.80585896968841553</v>
      </c>
      <c r="BP578" s="258">
        <v>28.209775924682617</v>
      </c>
      <c r="BQ578" s="260">
        <v>4.4031081199645996</v>
      </c>
      <c r="BR578" s="258">
        <v>7.1385378837585449</v>
      </c>
      <c r="BT578" s="258">
        <v>15.358633041381836</v>
      </c>
      <c r="BU578" s="258">
        <v>55.441112518310547</v>
      </c>
      <c r="BV578" s="258">
        <v>2.7231860160827637</v>
      </c>
      <c r="BW578" s="258">
        <v>168.05268859863281</v>
      </c>
      <c r="BX578" s="258">
        <v>24.461311340332031</v>
      </c>
      <c r="BY578" s="258">
        <v>39.876911163330078</v>
      </c>
      <c r="BZ578" s="258">
        <v>3.5147020816802979</v>
      </c>
      <c r="CA578" s="258">
        <v>329.08624267578125</v>
      </c>
      <c r="CC578" s="283">
        <f t="shared" si="522"/>
        <v>23.14000129699707</v>
      </c>
      <c r="CD578" s="283">
        <f t="shared" si="523"/>
        <v>129.09132385253906</v>
      </c>
      <c r="CF578" s="283">
        <f t="shared" si="550"/>
        <v>27.28726757915874</v>
      </c>
      <c r="CG578" s="272">
        <f t="shared" si="524"/>
        <v>25.207523269736733</v>
      </c>
      <c r="CH578" s="283">
        <f t="shared" si="551"/>
        <v>18.212776724438967</v>
      </c>
      <c r="CI578" s="272">
        <f t="shared" si="525"/>
        <v>118.04604159988091</v>
      </c>
      <c r="CJ578" s="283">
        <f t="shared" si="552"/>
        <v>0.22251154624532457</v>
      </c>
      <c r="CK578" s="283">
        <f t="shared" si="553"/>
        <v>17.763763993933132</v>
      </c>
      <c r="CL578" s="283">
        <f t="shared" si="554"/>
        <v>4.0191945439491485</v>
      </c>
      <c r="CM578" s="283">
        <f t="shared" si="555"/>
        <v>23.560300576341731</v>
      </c>
      <c r="CN578" s="283">
        <f t="shared" si="556"/>
        <v>4.0191945439491485</v>
      </c>
      <c r="CO578" s="283">
        <f t="shared" si="526"/>
        <v>350.38874200462215</v>
      </c>
      <c r="CP578" s="268">
        <f t="shared" si="527"/>
        <v>546</v>
      </c>
      <c r="CQ578" s="283">
        <f t="shared" si="557"/>
        <v>89.638874200462212</v>
      </c>
      <c r="CR578" s="283">
        <f t="shared" si="558"/>
        <v>27.568198938322052</v>
      </c>
      <c r="CS578" s="283">
        <f t="shared" si="559"/>
        <v>1.5236221949859037</v>
      </c>
      <c r="CT578" s="283">
        <f t="shared" si="560"/>
        <v>352.61650049064332</v>
      </c>
      <c r="CU578" s="283">
        <f t="shared" si="528"/>
        <v>-2.2277584860212301</v>
      </c>
      <c r="CV578" s="283">
        <f t="shared" si="561"/>
        <v>54.377224151397883</v>
      </c>
      <c r="CW578" s="283">
        <f t="shared" si="562"/>
        <v>18.117188977593877</v>
      </c>
      <c r="CX578" s="283">
        <f t="shared" si="563"/>
        <v>1.8635180611994966</v>
      </c>
      <c r="CZ578" s="283">
        <f t="shared" si="529"/>
        <v>7232</v>
      </c>
      <c r="DA578" s="283">
        <f t="shared" si="530"/>
        <v>1.0090522977480768E+22</v>
      </c>
      <c r="DB578" s="283">
        <f t="shared" si="531"/>
        <v>1.0613380857998082E+22</v>
      </c>
      <c r="DC578" s="286">
        <f t="shared" si="564"/>
        <v>1.3952603674613893E+18</v>
      </c>
      <c r="DD578" s="286">
        <f t="shared" si="532"/>
        <v>1.4675581938603543E+18</v>
      </c>
      <c r="DE578" s="282">
        <f t="shared" si="565"/>
        <v>8.0440241473239091E-5</v>
      </c>
      <c r="DF578" s="282">
        <f t="shared" si="533"/>
        <v>8.0180793985614596E-5</v>
      </c>
      <c r="DG578" s="283">
        <f t="shared" si="566"/>
        <v>44.907451517322713</v>
      </c>
      <c r="DH578" s="283">
        <f t="shared" si="567"/>
        <v>1.135763715410762E-4</v>
      </c>
      <c r="DL578" s="258">
        <v>21.968109130859375</v>
      </c>
      <c r="DM578" s="258">
        <v>15.869382858276367</v>
      </c>
      <c r="DN578" s="258">
        <v>11008</v>
      </c>
      <c r="DO578" s="258">
        <v>1.908460087365621E+22</v>
      </c>
      <c r="DP578" s="258">
        <v>9.1428070396963544E+21</v>
      </c>
    </row>
    <row r="579" spans="3:120" x14ac:dyDescent="0.25">
      <c r="C579" s="50">
        <f t="shared" si="534"/>
        <v>547</v>
      </c>
      <c r="D579" s="51">
        <v>3.948637591755908</v>
      </c>
      <c r="E579" s="260">
        <f t="shared" si="535"/>
        <v>11.928945515332837</v>
      </c>
      <c r="F579" s="265">
        <f t="shared" si="536"/>
        <v>13.836788527632443</v>
      </c>
      <c r="G579" s="265">
        <f t="shared" si="537"/>
        <v>5.251898848658141E-2</v>
      </c>
      <c r="H579" s="50">
        <v>23.396841049194336</v>
      </c>
      <c r="I579" s="216">
        <v>121.05490875244141</v>
      </c>
      <c r="J579" s="50">
        <v>6464</v>
      </c>
      <c r="K579" s="46">
        <v>12</v>
      </c>
      <c r="L579" s="46">
        <v>9.2655950535333857E+21</v>
      </c>
      <c r="M579" s="46">
        <v>9.4506417786117297E+21</v>
      </c>
      <c r="N579" s="46">
        <v>101</v>
      </c>
      <c r="O579" s="46">
        <v>64</v>
      </c>
      <c r="P579" s="46">
        <v>0.16120368674845878</v>
      </c>
      <c r="Q579" s="46">
        <v>0.38771897698834157</v>
      </c>
      <c r="R579" s="46">
        <v>0.41609304449661166</v>
      </c>
      <c r="S579" s="51"/>
      <c r="T579" s="315">
        <f t="shared" si="538"/>
        <v>67.423701593640786</v>
      </c>
      <c r="U579" s="315">
        <f t="shared" si="568"/>
        <v>-0.89215510486477001</v>
      </c>
      <c r="V579" s="350">
        <f t="shared" si="539"/>
        <v>2.0782240969015417E-6</v>
      </c>
      <c r="W579" s="350">
        <f t="shared" si="517"/>
        <v>4.9984397817185123E-6</v>
      </c>
      <c r="X579" s="350">
        <f t="shared" si="540"/>
        <v>5.4132629391530976E-6</v>
      </c>
      <c r="Y579" s="360">
        <f t="shared" si="541"/>
        <v>67.00760854914418</v>
      </c>
      <c r="Z579" s="350">
        <f t="shared" si="542"/>
        <v>2.1144686133666689E-6</v>
      </c>
      <c r="AA579" s="350">
        <f t="shared" si="543"/>
        <v>4.9832156416811495E-6</v>
      </c>
      <c r="AB579" s="350">
        <f t="shared" si="544"/>
        <v>2.1144686133666689E-6</v>
      </c>
      <c r="AC579" s="350">
        <f t="shared" si="545"/>
        <v>4.9832156416811495E-6</v>
      </c>
      <c r="AD579" s="354">
        <f t="shared" si="518"/>
        <v>67.00760854914418</v>
      </c>
      <c r="AE579" s="354" t="str">
        <f t="shared" si="571"/>
        <v/>
      </c>
      <c r="AF579" s="354" t="str">
        <f t="shared" si="571"/>
        <v/>
      </c>
      <c r="AG579" s="354" t="str">
        <f t="shared" si="571"/>
        <v/>
      </c>
      <c r="AH579" s="354">
        <f t="shared" si="571"/>
        <v>67.00760854914418</v>
      </c>
      <c r="AI579" s="348">
        <f t="shared" si="569"/>
        <v>-0.77703464725384208</v>
      </c>
      <c r="AJ579" s="355">
        <f t="shared" si="546"/>
        <v>5.4132629391530976E-6</v>
      </c>
      <c r="AK579" s="359">
        <f t="shared" si="547"/>
        <v>570.16286733214315</v>
      </c>
      <c r="AL579" s="355">
        <f t="shared" si="548"/>
        <v>2.3162867332143149</v>
      </c>
      <c r="AM579" s="335">
        <f t="shared" si="549"/>
        <v>-26.46245659528973</v>
      </c>
      <c r="AN579" s="351">
        <f t="shared" si="519"/>
        <v>-5.2466530518296972</v>
      </c>
      <c r="AQ579" s="266">
        <f t="shared" si="520"/>
        <v>27.383144492207428</v>
      </c>
      <c r="AR579" s="283">
        <f t="shared" si="521"/>
        <v>-12.806785739438595</v>
      </c>
      <c r="BL579" s="258">
        <v>1.2124522924423218</v>
      </c>
      <c r="BM579" s="260">
        <v>5.7112784385681152</v>
      </c>
      <c r="BN579">
        <v>0.99142986536026001</v>
      </c>
      <c r="BO579" s="258">
        <v>0.80093497037887573</v>
      </c>
      <c r="BP579" s="258">
        <v>65.342628479003906</v>
      </c>
      <c r="BQ579" s="260">
        <v>5.7417793273925781</v>
      </c>
      <c r="BR579" s="258">
        <v>5.881230354309082</v>
      </c>
      <c r="BT579" s="258">
        <v>15.33128833770752</v>
      </c>
      <c r="BU579" s="258">
        <v>55.746292114257813</v>
      </c>
      <c r="BV579" s="258">
        <v>2.7576103210449219</v>
      </c>
      <c r="BW579" s="258">
        <v>157.67655944824219</v>
      </c>
      <c r="BX579" s="258">
        <v>24.457405090332031</v>
      </c>
      <c r="BY579" s="258">
        <v>39.775184631347656</v>
      </c>
      <c r="BZ579" s="258">
        <v>3.4922409057617187</v>
      </c>
      <c r="CA579" s="258">
        <v>329.28970336914062</v>
      </c>
      <c r="CC579" s="283">
        <f t="shared" si="522"/>
        <v>23.396841049194336</v>
      </c>
      <c r="CD579" s="283">
        <f t="shared" si="523"/>
        <v>121.05490875244141</v>
      </c>
      <c r="CF579" s="283">
        <f t="shared" si="550"/>
        <v>27.383144492207428</v>
      </c>
      <c r="CG579" s="272">
        <f t="shared" si="524"/>
        <v>25.271601181320506</v>
      </c>
      <c r="CH579" s="283">
        <f t="shared" si="551"/>
        <v>18.347633613823021</v>
      </c>
      <c r="CI579" s="272">
        <f t="shared" si="525"/>
        <v>118.18239973332788</v>
      </c>
      <c r="CJ579" s="283">
        <f t="shared" si="552"/>
        <v>0.22276857527150112</v>
      </c>
      <c r="CK579" s="283">
        <f t="shared" si="553"/>
        <v>17.894254869081085</v>
      </c>
      <c r="CL579" s="283">
        <f t="shared" si="554"/>
        <v>4.0535542314685085</v>
      </c>
      <c r="CM579" s="283">
        <f t="shared" si="555"/>
        <v>23.690791451489684</v>
      </c>
      <c r="CN579" s="283">
        <f t="shared" si="556"/>
        <v>4.0535542314685085</v>
      </c>
      <c r="CO579" s="283">
        <f t="shared" si="526"/>
        <v>352.02127705797943</v>
      </c>
      <c r="CP579" s="268">
        <f t="shared" si="527"/>
        <v>547</v>
      </c>
      <c r="CQ579" s="283">
        <f t="shared" si="557"/>
        <v>89.902127705797938</v>
      </c>
      <c r="CR579" s="283">
        <f t="shared" si="558"/>
        <v>27.616910168774609</v>
      </c>
      <c r="CS579" s="283">
        <f t="shared" si="559"/>
        <v>1.5124234238453298</v>
      </c>
      <c r="CT579" s="283">
        <f t="shared" si="560"/>
        <v>353.57894943477925</v>
      </c>
      <c r="CU579" s="283">
        <f t="shared" si="528"/>
        <v>-1.5576723767998146</v>
      </c>
      <c r="CV579" s="283">
        <f t="shared" si="561"/>
        <v>54.544232762320014</v>
      </c>
      <c r="CW579" s="283">
        <f t="shared" si="562"/>
        <v>18.250746194730539</v>
      </c>
      <c r="CX579" s="283">
        <f t="shared" si="563"/>
        <v>1.8830620177299651</v>
      </c>
      <c r="CZ579" s="283">
        <f t="shared" si="529"/>
        <v>6464</v>
      </c>
      <c r="DA579" s="283">
        <f t="shared" si="530"/>
        <v>9.2655950535333857E+21</v>
      </c>
      <c r="DB579" s="283">
        <f t="shared" si="531"/>
        <v>9.4506417786117297E+21</v>
      </c>
      <c r="DC579" s="286">
        <f t="shared" si="564"/>
        <v>1.4334150763510807E+18</v>
      </c>
      <c r="DD579" s="286">
        <f t="shared" si="532"/>
        <v>1.4620423543644383E+18</v>
      </c>
      <c r="DE579" s="282">
        <f t="shared" si="565"/>
        <v>8.248128190999971E-5</v>
      </c>
      <c r="DF579" s="282">
        <f t="shared" si="533"/>
        <v>7.9885730760616757E-5</v>
      </c>
      <c r="DG579" s="283">
        <f t="shared" si="566"/>
        <v>44.084164583311043</v>
      </c>
      <c r="DH579" s="283">
        <f t="shared" si="567"/>
        <v>1.1482548429976072E-4</v>
      </c>
      <c r="DL579" s="258">
        <v>21.967132568359375</v>
      </c>
      <c r="DM579" s="258">
        <v>15.665928840637207</v>
      </c>
      <c r="DN579" s="258">
        <v>9984</v>
      </c>
      <c r="DO579" s="258">
        <v>1.7311380542375883E+22</v>
      </c>
      <c r="DP579" s="258">
        <v>8.2830027080628668E+21</v>
      </c>
    </row>
    <row r="580" spans="3:120" x14ac:dyDescent="0.25">
      <c r="C580" s="50">
        <f t="shared" si="534"/>
        <v>548</v>
      </c>
      <c r="D580" s="51">
        <v>9.7763694856127259</v>
      </c>
      <c r="E580" s="260">
        <f t="shared" si="535"/>
        <v>19.803552136468792</v>
      </c>
      <c r="F580" s="265">
        <f t="shared" si="536"/>
        <v>13.889237515440456</v>
      </c>
      <c r="G580" s="265">
        <f t="shared" si="537"/>
        <v>5.2374895576662951E-2</v>
      </c>
      <c r="H580" s="50">
        <v>23.511100769042969</v>
      </c>
      <c r="I580" s="216">
        <v>124.81880187988281</v>
      </c>
      <c r="J580" s="50">
        <v>7040</v>
      </c>
      <c r="K580" s="46">
        <v>12</v>
      </c>
      <c r="L580" s="46">
        <v>1.006573478689395E+22</v>
      </c>
      <c r="M580" s="46">
        <v>1.0415075333303534E+22</v>
      </c>
      <c r="N580" s="46">
        <v>110</v>
      </c>
      <c r="O580" s="46">
        <v>64</v>
      </c>
      <c r="P580" s="46">
        <v>0.17353354086553135</v>
      </c>
      <c r="Q580" s="46">
        <v>0.42605139473844839</v>
      </c>
      <c r="R580" s="46">
        <v>0.50334388638394911</v>
      </c>
      <c r="S580" s="51"/>
      <c r="T580" s="315">
        <f t="shared" si="538"/>
        <v>67.838608462472138</v>
      </c>
      <c r="U580" s="315">
        <f t="shared" si="568"/>
        <v>0.41490686883135197</v>
      </c>
      <c r="V580" s="350">
        <f t="shared" si="539"/>
        <v>2.0541375575938842E-6</v>
      </c>
      <c r="W580" s="350">
        <f t="shared" si="517"/>
        <v>5.0432220021123151E-6</v>
      </c>
      <c r="X580" s="350">
        <f t="shared" si="540"/>
        <v>5.4455090917293968E-6</v>
      </c>
      <c r="Y580" s="360">
        <f t="shared" si="541"/>
        <v>67.335264576088193</v>
      </c>
      <c r="Z580" s="350">
        <f t="shared" si="542"/>
        <v>2.0983624688628965E-6</v>
      </c>
      <c r="AA580" s="350">
        <f t="shared" si="543"/>
        <v>5.0249820116469208E-6</v>
      </c>
      <c r="AB580" s="350">
        <f t="shared" si="544"/>
        <v>2.0983624688628965E-6</v>
      </c>
      <c r="AC580" s="350">
        <f t="shared" si="545"/>
        <v>5.0249820116469208E-6</v>
      </c>
      <c r="AD580" s="354">
        <f t="shared" si="518"/>
        <v>67.335264576088193</v>
      </c>
      <c r="AE580" s="354" t="str">
        <f t="shared" si="571"/>
        <v/>
      </c>
      <c r="AF580" s="354" t="str">
        <f t="shared" si="571"/>
        <v/>
      </c>
      <c r="AG580" s="354" t="str">
        <f t="shared" si="571"/>
        <v/>
      </c>
      <c r="AH580" s="354">
        <f t="shared" si="571"/>
        <v>67.335264576088193</v>
      </c>
      <c r="AI580" s="348">
        <f t="shared" si="569"/>
        <v>0.32765602694401252</v>
      </c>
      <c r="AJ580" s="355">
        <f t="shared" si="546"/>
        <v>5.4455090917293968E-6</v>
      </c>
      <c r="AK580" s="359">
        <f t="shared" si="547"/>
        <v>576.46712284614887</v>
      </c>
      <c r="AL580" s="355">
        <f t="shared" si="548"/>
        <v>2.8467122846148869</v>
      </c>
      <c r="AM580" s="335">
        <f t="shared" si="549"/>
        <v>-26.410869298853004</v>
      </c>
      <c r="AN580" s="351">
        <f t="shared" si="519"/>
        <v>-5.1950657553929709</v>
      </c>
      <c r="AQ580" s="266">
        <f t="shared" si="520"/>
        <v>27.425459257726274</v>
      </c>
      <c r="AR580" s="283">
        <f t="shared" si="521"/>
        <v>-9.3804136801837785</v>
      </c>
      <c r="BL580" s="258">
        <v>1.1474144458770752</v>
      </c>
      <c r="BM580" s="260">
        <v>5.4318256378173828</v>
      </c>
      <c r="BN580">
        <v>1.409462571144104</v>
      </c>
      <c r="BO580" s="258">
        <v>0.79955220222473145</v>
      </c>
      <c r="BP580" s="258">
        <v>62.125728607177734</v>
      </c>
      <c r="BQ580" s="260">
        <v>13.46561336517334</v>
      </c>
      <c r="BR580" s="258">
        <v>7.054847240447998</v>
      </c>
      <c r="BT580" s="258">
        <v>15.30394458770752</v>
      </c>
      <c r="BU580" s="258">
        <v>56.458381652832031</v>
      </c>
      <c r="BV580" s="258">
        <v>2.771404504776001</v>
      </c>
      <c r="BW580" s="258">
        <v>168.05268859863281</v>
      </c>
      <c r="BX580" s="258">
        <v>24.349004745483398</v>
      </c>
      <c r="BY580" s="258">
        <v>41.402812957763672</v>
      </c>
      <c r="BZ580" s="258">
        <v>3.4426794052124023</v>
      </c>
      <c r="CA580" s="258">
        <v>330.7138671875</v>
      </c>
      <c r="CC580" s="283">
        <f t="shared" si="522"/>
        <v>23.511100769042969</v>
      </c>
      <c r="CD580" s="283">
        <f t="shared" si="523"/>
        <v>124.81880187988281</v>
      </c>
      <c r="CF580" s="283">
        <f t="shared" si="550"/>
        <v>27.425459257726274</v>
      </c>
      <c r="CG580" s="272">
        <f t="shared" si="524"/>
        <v>25.335743164368289</v>
      </c>
      <c r="CH580" s="283">
        <f t="shared" si="551"/>
        <v>18.483625397846751</v>
      </c>
      <c r="CI580" s="272">
        <f t="shared" si="525"/>
        <v>118.31834770790306</v>
      </c>
      <c r="CJ580" s="283">
        <f t="shared" si="552"/>
        <v>0.22302483116641858</v>
      </c>
      <c r="CK580" s="283">
        <f t="shared" si="553"/>
        <v>18.025839193316482</v>
      </c>
      <c r="CL580" s="283">
        <f t="shared" si="554"/>
        <v>4.0882183435600519</v>
      </c>
      <c r="CM580" s="283">
        <f t="shared" si="555"/>
        <v>23.822375775725082</v>
      </c>
      <c r="CN580" s="283">
        <f t="shared" si="556"/>
        <v>4.0882183435600519</v>
      </c>
      <c r="CO580" s="283">
        <f t="shared" si="526"/>
        <v>353.64979351055069</v>
      </c>
      <c r="CP580" s="268">
        <f t="shared" si="527"/>
        <v>548</v>
      </c>
      <c r="CQ580" s="283">
        <f t="shared" si="557"/>
        <v>90.164979351055067</v>
      </c>
      <c r="CR580" s="283">
        <f t="shared" si="558"/>
        <v>27.665757638589355</v>
      </c>
      <c r="CS580" s="283">
        <f t="shared" si="559"/>
        <v>1.5012958904106843</v>
      </c>
      <c r="CT580" s="283">
        <f t="shared" si="560"/>
        <v>354.5372394445584</v>
      </c>
      <c r="CU580" s="283">
        <f t="shared" si="528"/>
        <v>-0.887445934007701</v>
      </c>
      <c r="CV580" s="283">
        <f t="shared" si="561"/>
        <v>54.711255406599228</v>
      </c>
      <c r="CW580" s="283">
        <f t="shared" si="562"/>
        <v>18.385421703591025</v>
      </c>
      <c r="CX580" s="283">
        <f t="shared" si="563"/>
        <v>1.9028075649023437</v>
      </c>
      <c r="CZ580" s="283">
        <f t="shared" si="529"/>
        <v>7040</v>
      </c>
      <c r="DA580" s="283">
        <f t="shared" si="530"/>
        <v>1.006573478689395E+22</v>
      </c>
      <c r="DB580" s="283">
        <f t="shared" si="531"/>
        <v>1.0415075333303534E+22</v>
      </c>
      <c r="DC580" s="286">
        <f t="shared" si="564"/>
        <v>1.4297918731383452E+18</v>
      </c>
      <c r="DD580" s="286">
        <f t="shared" si="532"/>
        <v>1.4794141098442519E+18</v>
      </c>
      <c r="DE580" s="282">
        <f t="shared" si="565"/>
        <v>8.2287462995297097E-5</v>
      </c>
      <c r="DF580" s="282">
        <f t="shared" si="533"/>
        <v>8.0815012005936316E-5</v>
      </c>
      <c r="DG580" s="283">
        <f t="shared" si="566"/>
        <v>44.482761157340448</v>
      </c>
      <c r="DH580" s="283">
        <f t="shared" si="567"/>
        <v>1.153355657710232E-4</v>
      </c>
      <c r="DL580" s="258">
        <v>21.953460693359375</v>
      </c>
      <c r="DM580" s="258">
        <v>16.276290893554687</v>
      </c>
      <c r="DN580" s="258">
        <v>10496</v>
      </c>
      <c r="DO580" s="258">
        <v>1.8177814273817475E+22</v>
      </c>
      <c r="DP580" s="258">
        <v>8.7248666170116224E+21</v>
      </c>
    </row>
    <row r="581" spans="3:120" x14ac:dyDescent="0.25">
      <c r="C581" s="50">
        <f t="shared" si="534"/>
        <v>549</v>
      </c>
      <c r="D581" s="51">
        <v>6.7514672991039983</v>
      </c>
      <c r="E581" s="260">
        <f t="shared" si="535"/>
        <v>16.587963369667456</v>
      </c>
      <c r="F581" s="265">
        <f t="shared" si="536"/>
        <v>13.941530054451823</v>
      </c>
      <c r="G581" s="265">
        <f t="shared" si="537"/>
        <v>5.2206009513364494E-2</v>
      </c>
      <c r="H581" s="50">
        <v>23.275745391845703</v>
      </c>
      <c r="I581" s="216">
        <v>120.34281921386719</v>
      </c>
      <c r="J581" s="50">
        <v>7808</v>
      </c>
      <c r="K581" s="46">
        <v>12</v>
      </c>
      <c r="L581" s="46">
        <v>1.1147191659937478E+22</v>
      </c>
      <c r="M581" s="46">
        <v>1.1342038367340843E+22</v>
      </c>
      <c r="N581" s="46">
        <v>122</v>
      </c>
      <c r="O581" s="46">
        <v>64</v>
      </c>
      <c r="P581" s="46">
        <v>0.1950802661295245</v>
      </c>
      <c r="Q581" s="46">
        <v>0.46633705670512116</v>
      </c>
      <c r="R581" s="46">
        <v>0.6111803545616622</v>
      </c>
      <c r="S581" s="51"/>
      <c r="T581" s="315">
        <f t="shared" si="538"/>
        <v>67.299241937530851</v>
      </c>
      <c r="U581" s="315">
        <f t="shared" si="568"/>
        <v>-0.53936652494128623</v>
      </c>
      <c r="V581" s="350">
        <f t="shared" si="539"/>
        <v>2.0820554359793854E-6</v>
      </c>
      <c r="W581" s="350">
        <f t="shared" si="517"/>
        <v>4.9771287643562281E-6</v>
      </c>
      <c r="X581" s="350">
        <f t="shared" si="540"/>
        <v>5.3950686349177667E-6</v>
      </c>
      <c r="Y581" s="360">
        <f t="shared" si="541"/>
        <v>66.688061582969183</v>
      </c>
      <c r="Z581" s="350">
        <f t="shared" si="542"/>
        <v>2.1350275521734015E-6</v>
      </c>
      <c r="AA581" s="350">
        <f t="shared" si="543"/>
        <v>4.9546365080532308E-6</v>
      </c>
      <c r="AB581" s="350">
        <f t="shared" si="544"/>
        <v>2.1350275521734015E-6</v>
      </c>
      <c r="AC581" s="350">
        <f t="shared" si="545"/>
        <v>4.9546365080532308E-6</v>
      </c>
      <c r="AD581" s="354">
        <f t="shared" si="518"/>
        <v>66.688061582969169</v>
      </c>
      <c r="AE581" s="354" t="str">
        <f t="shared" si="571"/>
        <v/>
      </c>
      <c r="AF581" s="354" t="str">
        <f t="shared" si="571"/>
        <v/>
      </c>
      <c r="AG581" s="354" t="str">
        <f t="shared" si="571"/>
        <v/>
      </c>
      <c r="AH581" s="354">
        <f t="shared" si="571"/>
        <v>66.688061582969169</v>
      </c>
      <c r="AI581" s="348">
        <f t="shared" si="569"/>
        <v>-0.64720299311902352</v>
      </c>
      <c r="AJ581" s="355">
        <f t="shared" si="546"/>
        <v>5.3950686349177667E-6</v>
      </c>
      <c r="AK581" s="359">
        <f t="shared" si="547"/>
        <v>564.01463394763437</v>
      </c>
      <c r="AL581" s="355">
        <f t="shared" si="548"/>
        <v>1.5014633947634366</v>
      </c>
      <c r="AM581" s="335">
        <f t="shared" si="549"/>
        <v>-26.491699567124925</v>
      </c>
      <c r="AN581" s="351">
        <f t="shared" si="519"/>
        <v>-5.2758960236648935</v>
      </c>
      <c r="AQ581" s="266">
        <f t="shared" si="520"/>
        <v>27.338071957950035</v>
      </c>
      <c r="AR581" s="283">
        <f t="shared" si="521"/>
        <v>-14.193917414385965</v>
      </c>
      <c r="BL581" s="258">
        <v>0.95983254909515381</v>
      </c>
      <c r="BM581" s="260">
        <v>5.1972613334655762</v>
      </c>
      <c r="BN581">
        <v>1.1324272155761719</v>
      </c>
      <c r="BO581" s="258">
        <v>0.6625785231590271</v>
      </c>
      <c r="BP581" s="258">
        <v>121.9073486328125</v>
      </c>
      <c r="BQ581" s="260">
        <v>16.059562683105469</v>
      </c>
      <c r="BR581" s="258">
        <v>5.2734136581420898</v>
      </c>
      <c r="BT581" s="258">
        <v>15.270740509033203</v>
      </c>
      <c r="BU581" s="258">
        <v>56.458381652832031</v>
      </c>
      <c r="BV581" s="258">
        <v>2.759563684463501</v>
      </c>
      <c r="BW581" s="258">
        <v>166.62852478027344</v>
      </c>
      <c r="BX581" s="258">
        <v>24.348028182983398</v>
      </c>
      <c r="BY581" s="258">
        <v>42.420082092285156</v>
      </c>
      <c r="BZ581" s="258">
        <v>3.5090868473052979</v>
      </c>
      <c r="CA581" s="258">
        <v>333.6639404296875</v>
      </c>
      <c r="CC581" s="283">
        <f t="shared" si="522"/>
        <v>23.275745391845703</v>
      </c>
      <c r="CD581" s="283">
        <f t="shared" si="523"/>
        <v>120.34281921386719</v>
      </c>
      <c r="CF581" s="283">
        <f t="shared" si="550"/>
        <v>27.338071957950035</v>
      </c>
      <c r="CG581" s="272">
        <f t="shared" si="524"/>
        <v>25.399923665249744</v>
      </c>
      <c r="CH581" s="283">
        <f t="shared" si="551"/>
        <v>18.620707720372678</v>
      </c>
      <c r="CI581" s="272">
        <f t="shared" si="525"/>
        <v>118.45388272598362</v>
      </c>
      <c r="CJ581" s="283">
        <f t="shared" si="552"/>
        <v>0.22328030865668222</v>
      </c>
      <c r="CK581" s="283">
        <f t="shared" si="553"/>
        <v>18.158473594803269</v>
      </c>
      <c r="CL581" s="283">
        <f t="shared" si="554"/>
        <v>4.1231775021673611</v>
      </c>
      <c r="CM581" s="283">
        <f t="shared" si="555"/>
        <v>23.955010177211868</v>
      </c>
      <c r="CN581" s="283">
        <f t="shared" si="556"/>
        <v>4.1231775021673611</v>
      </c>
      <c r="CO581" s="283">
        <f t="shared" si="526"/>
        <v>355.27357957024913</v>
      </c>
      <c r="CP581" s="268">
        <f t="shared" si="527"/>
        <v>549</v>
      </c>
      <c r="CQ581" s="283">
        <f t="shared" si="557"/>
        <v>90.42735795702491</v>
      </c>
      <c r="CR581" s="283">
        <f t="shared" si="558"/>
        <v>27.714721720039574</v>
      </c>
      <c r="CS581" s="283">
        <f t="shared" si="559"/>
        <v>1.4902436183624548</v>
      </c>
      <c r="CT581" s="283">
        <f t="shared" si="560"/>
        <v>355.4911244364622</v>
      </c>
      <c r="CU581" s="283">
        <f t="shared" si="528"/>
        <v>-0.21754486621307478</v>
      </c>
      <c r="CV581" s="283">
        <f t="shared" si="561"/>
        <v>54.878245513378687</v>
      </c>
      <c r="CW581" s="283">
        <f t="shared" si="562"/>
        <v>18.521171402018378</v>
      </c>
      <c r="CX581" s="283">
        <f t="shared" si="563"/>
        <v>1.9227495688735121</v>
      </c>
      <c r="CZ581" s="283">
        <f t="shared" si="529"/>
        <v>7808</v>
      </c>
      <c r="DA581" s="283">
        <f t="shared" si="530"/>
        <v>1.1147191659937478E+22</v>
      </c>
      <c r="DB581" s="283">
        <f t="shared" si="531"/>
        <v>1.1342038367340843E+22</v>
      </c>
      <c r="DC581" s="286">
        <f t="shared" si="564"/>
        <v>1.4276628662829763E+18</v>
      </c>
      <c r="DD581" s="286">
        <f t="shared" si="532"/>
        <v>1.4526176187680381E+18</v>
      </c>
      <c r="DE581" s="282">
        <f t="shared" si="565"/>
        <v>8.2173574324451482E-5</v>
      </c>
      <c r="DF581" s="282">
        <f t="shared" si="533"/>
        <v>7.938156582219085E-5</v>
      </c>
      <c r="DG581" s="283">
        <f t="shared" si="566"/>
        <v>44.009908442833755</v>
      </c>
      <c r="DH581" s="283">
        <f t="shared" si="567"/>
        <v>1.1425379341465634E-4</v>
      </c>
      <c r="DL581" s="258">
        <v>21.936857223510742</v>
      </c>
      <c r="DM581" s="258">
        <v>15.767656326293945</v>
      </c>
      <c r="DN581" s="258">
        <v>10496</v>
      </c>
      <c r="DO581" s="258">
        <v>1.8172626047880699E+22</v>
      </c>
      <c r="DP581" s="258">
        <v>8.7006548959733335E+21</v>
      </c>
    </row>
    <row r="582" spans="3:120" x14ac:dyDescent="0.25">
      <c r="C582" s="50">
        <f t="shared" si="534"/>
        <v>550</v>
      </c>
      <c r="D582" s="51">
        <v>1.320105860654712</v>
      </c>
      <c r="E582" s="260">
        <f t="shared" si="535"/>
        <v>2.4121751825225051</v>
      </c>
      <c r="F582" s="265">
        <f t="shared" si="536"/>
        <v>13.993641106613067</v>
      </c>
      <c r="G582" s="265">
        <f t="shared" si="537"/>
        <v>5.2011839734534916E-2</v>
      </c>
      <c r="H582" s="50">
        <v>23.16539192199707</v>
      </c>
      <c r="I582" s="216">
        <v>118.41001129150391</v>
      </c>
      <c r="J582" s="50">
        <v>7424</v>
      </c>
      <c r="K582" s="46">
        <v>12</v>
      </c>
      <c r="L582" s="46">
        <v>1.0588016197862733E+22</v>
      </c>
      <c r="M582" s="46">
        <v>1.0695239533889436E+22</v>
      </c>
      <c r="N582" s="46">
        <v>116</v>
      </c>
      <c r="O582" s="46">
        <v>64</v>
      </c>
      <c r="P582" s="46">
        <v>0.18610755050967467</v>
      </c>
      <c r="Q582" s="46">
        <v>0.44039553195385461</v>
      </c>
      <c r="R582" s="46">
        <v>0.5584761187116728</v>
      </c>
      <c r="S582" s="51"/>
      <c r="T582" s="315">
        <f t="shared" si="538"/>
        <v>67.091478177794727</v>
      </c>
      <c r="U582" s="315">
        <f t="shared" si="568"/>
        <v>-0.2077637597361246</v>
      </c>
      <c r="V582" s="350">
        <f t="shared" si="539"/>
        <v>2.0890305148805079E-6</v>
      </c>
      <c r="W582" s="350">
        <f t="shared" si="517"/>
        <v>4.9433765709619096E-6</v>
      </c>
      <c r="X582" s="350">
        <f t="shared" si="540"/>
        <v>5.3666582166593252E-6</v>
      </c>
      <c r="Y582" s="360">
        <f t="shared" si="541"/>
        <v>66.53300205908306</v>
      </c>
      <c r="Z582" s="350">
        <f t="shared" si="542"/>
        <v>2.1371148272868764E-6</v>
      </c>
      <c r="AA582" s="350">
        <f t="shared" si="543"/>
        <v>4.9227797664965301E-6</v>
      </c>
      <c r="AB582" s="350">
        <f t="shared" si="544"/>
        <v>2.1371148272868764E-6</v>
      </c>
      <c r="AC582" s="350">
        <f t="shared" si="545"/>
        <v>4.9227797664965301E-6</v>
      </c>
      <c r="AD582" s="354">
        <f t="shared" si="518"/>
        <v>66.53300205908306</v>
      </c>
      <c r="AE582" s="354" t="str">
        <f t="shared" si="571"/>
        <v/>
      </c>
      <c r="AF582" s="354" t="str">
        <f t="shared" si="571"/>
        <v/>
      </c>
      <c r="AG582" s="354" t="str">
        <f t="shared" si="571"/>
        <v/>
      </c>
      <c r="AH582" s="354">
        <f t="shared" si="571"/>
        <v>66.53300205908306</v>
      </c>
      <c r="AI582" s="348">
        <f t="shared" si="569"/>
        <v>-0.15505952388610922</v>
      </c>
      <c r="AJ582" s="355">
        <f t="shared" si="546"/>
        <v>5.3666582166593252E-6</v>
      </c>
      <c r="AK582" s="359">
        <f t="shared" si="547"/>
        <v>561.03121603960631</v>
      </c>
      <c r="AL582" s="355">
        <f t="shared" si="548"/>
        <v>1.1031216039606306</v>
      </c>
      <c r="AM582" s="335">
        <f t="shared" si="549"/>
        <v>-26.537560298259169</v>
      </c>
      <c r="AN582" s="351">
        <f t="shared" si="519"/>
        <v>-5.3217567547991358</v>
      </c>
      <c r="AQ582" s="266">
        <f t="shared" si="520"/>
        <v>27.296793043618202</v>
      </c>
      <c r="AR582" s="283">
        <f t="shared" si="521"/>
        <v>-16.464246404935835</v>
      </c>
      <c r="BL582" s="258">
        <v>1.1541327238082886</v>
      </c>
      <c r="BM582" s="260">
        <v>4.9930052757263184</v>
      </c>
      <c r="BN582">
        <v>1.3619766235351562</v>
      </c>
      <c r="BO582" s="258">
        <v>0.74994486570358276</v>
      </c>
      <c r="BP582" s="258">
        <v>13.147820472717285</v>
      </c>
      <c r="BQ582" s="260">
        <v>10.653292655944824</v>
      </c>
      <c r="BR582" s="258">
        <v>6.7353024482727051</v>
      </c>
      <c r="BT582" s="258">
        <v>15.259021759033203</v>
      </c>
      <c r="BU582" s="258">
        <v>55.848018646240234</v>
      </c>
      <c r="BV582" s="258">
        <v>2.7767758369445801</v>
      </c>
      <c r="BW582" s="258">
        <v>161.64390563964844</v>
      </c>
      <c r="BX582" s="258">
        <v>24.312871932983398</v>
      </c>
      <c r="BY582" s="258">
        <v>41.707992553710938</v>
      </c>
      <c r="BZ582" s="258">
        <v>3.4590370655059814</v>
      </c>
      <c r="CA582" s="258">
        <v>332.34149169921875</v>
      </c>
      <c r="CC582" s="283">
        <f t="shared" si="522"/>
        <v>23.16539192199707</v>
      </c>
      <c r="CD582" s="283">
        <f t="shared" si="523"/>
        <v>118.41001129150391</v>
      </c>
      <c r="CF582" s="283">
        <f t="shared" si="550"/>
        <v>27.296793043618202</v>
      </c>
      <c r="CG582" s="272">
        <f t="shared" si="524"/>
        <v>25.464116590073026</v>
      </c>
      <c r="CH582" s="283">
        <f t="shared" si="551"/>
        <v>18.758833534778692</v>
      </c>
      <c r="CI582" s="272">
        <f t="shared" si="525"/>
        <v>118.58900189683453</v>
      </c>
      <c r="CJ582" s="283">
        <f t="shared" si="552"/>
        <v>0.22353500229338485</v>
      </c>
      <c r="CK582" s="283">
        <f t="shared" si="553"/>
        <v>18.292112090660293</v>
      </c>
      <c r="CL582" s="283">
        <f t="shared" si="554"/>
        <v>4.1584216775427043</v>
      </c>
      <c r="CM582" s="283">
        <f t="shared" si="555"/>
        <v>24.088648673068892</v>
      </c>
      <c r="CN582" s="283">
        <f t="shared" si="556"/>
        <v>4.1584216775427043</v>
      </c>
      <c r="CO582" s="283">
        <f t="shared" si="526"/>
        <v>356.89191661454868</v>
      </c>
      <c r="CP582" s="268">
        <f t="shared" si="527"/>
        <v>550</v>
      </c>
      <c r="CQ582" s="283">
        <f t="shared" si="557"/>
        <v>90.689191661454871</v>
      </c>
      <c r="CR582" s="283">
        <f t="shared" si="558"/>
        <v>27.763782231733799</v>
      </c>
      <c r="CS582" s="283">
        <f t="shared" si="559"/>
        <v>1.4792705952761285</v>
      </c>
      <c r="CT582" s="283">
        <f t="shared" si="560"/>
        <v>356.44035873652081</v>
      </c>
      <c r="CU582" s="283">
        <f t="shared" si="528"/>
        <v>0.45155787802787017</v>
      </c>
      <c r="CV582" s="283">
        <f t="shared" si="561"/>
        <v>55.045155787802791</v>
      </c>
      <c r="CW582" s="283">
        <f t="shared" si="562"/>
        <v>18.657948526638272</v>
      </c>
      <c r="CX582" s="283">
        <f t="shared" si="563"/>
        <v>1.9428824881742983</v>
      </c>
      <c r="CZ582" s="283">
        <f t="shared" si="529"/>
        <v>7424</v>
      </c>
      <c r="DA582" s="283">
        <f t="shared" si="530"/>
        <v>1.0588016197862733E+22</v>
      </c>
      <c r="DB582" s="283">
        <f t="shared" si="531"/>
        <v>1.0695239533889436E+22</v>
      </c>
      <c r="DC582" s="286">
        <f t="shared" si="564"/>
        <v>1.4261875266517691E+18</v>
      </c>
      <c r="DD582" s="286">
        <f t="shared" si="532"/>
        <v>1.4406303251467451E+18</v>
      </c>
      <c r="DE582" s="282">
        <f t="shared" si="565"/>
        <v>8.2094652798567078E-5</v>
      </c>
      <c r="DF582" s="282">
        <f t="shared" si="533"/>
        <v>7.8740319912567555E-5</v>
      </c>
      <c r="DG582" s="283">
        <f t="shared" si="566"/>
        <v>43.805227143753442</v>
      </c>
      <c r="DH582" s="283">
        <f t="shared" si="567"/>
        <v>1.1375223073878929E-4</v>
      </c>
      <c r="DL582" s="258">
        <v>21.860685348510742</v>
      </c>
      <c r="DM582" s="258">
        <v>14.750388145446777</v>
      </c>
      <c r="DN582" s="258">
        <v>9984</v>
      </c>
      <c r="DO582" s="258">
        <v>1.7237015970615428E+22</v>
      </c>
      <c r="DP582" s="258">
        <v>8.2167087099818405E+21</v>
      </c>
    </row>
    <row r="583" spans="3:120" x14ac:dyDescent="0.25">
      <c r="C583" s="50">
        <f t="shared" si="534"/>
        <v>551</v>
      </c>
      <c r="D583" s="51">
        <v>9.8557168187030086</v>
      </c>
      <c r="E583" s="260">
        <f t="shared" si="535"/>
        <v>19.873764330981931</v>
      </c>
      <c r="F583" s="265">
        <f t="shared" si="536"/>
        <v>14.045545141019279</v>
      </c>
      <c r="G583" s="265">
        <f t="shared" si="537"/>
        <v>5.179189109702307E-2</v>
      </c>
      <c r="H583" s="50">
        <v>22.868513107299805</v>
      </c>
      <c r="I583" s="216">
        <v>121.97045135498047</v>
      </c>
      <c r="J583" s="50">
        <v>8448</v>
      </c>
      <c r="K583" s="46">
        <v>12</v>
      </c>
      <c r="L583" s="46">
        <v>1.181589633623305E+22</v>
      </c>
      <c r="M583" s="46">
        <v>1.2092025249979238E+22</v>
      </c>
      <c r="N583" s="46">
        <v>132</v>
      </c>
      <c r="O583" s="46">
        <v>64</v>
      </c>
      <c r="P583" s="46">
        <v>0.20606726484770799</v>
      </c>
      <c r="Q583" s="46">
        <v>0.49667338094366109</v>
      </c>
      <c r="R583" s="46">
        <v>0.69362519991667859</v>
      </c>
      <c r="S583" s="51"/>
      <c r="T583" s="315">
        <f t="shared" si="538"/>
        <v>67.466686013471588</v>
      </c>
      <c r="U583" s="315">
        <f t="shared" si="568"/>
        <v>0.37520783567686067</v>
      </c>
      <c r="V583" s="350">
        <f t="shared" si="539"/>
        <v>2.03270265987717E-6</v>
      </c>
      <c r="W583" s="350">
        <f t="shared" si="517"/>
        <v>4.8993191775534753E-6</v>
      </c>
      <c r="X583" s="350">
        <f t="shared" si="540"/>
        <v>5.3042632388499519E-6</v>
      </c>
      <c r="Y583" s="360">
        <f t="shared" si="541"/>
        <v>66.773060813554906</v>
      </c>
      <c r="Z583" s="350">
        <f t="shared" si="542"/>
        <v>2.0918636314339868E-6</v>
      </c>
      <c r="AA583" s="350">
        <f t="shared" si="543"/>
        <v>4.8743527831393977E-6</v>
      </c>
      <c r="AB583" s="350">
        <f t="shared" si="544"/>
        <v>2.0918636314339868E-6</v>
      </c>
      <c r="AC583" s="350">
        <f t="shared" si="545"/>
        <v>4.8743527831393977E-6</v>
      </c>
      <c r="AD583" s="354">
        <f t="shared" si="518"/>
        <v>66.773060813554906</v>
      </c>
      <c r="AE583" s="354" t="str">
        <f t="shared" si="571"/>
        <v/>
      </c>
      <c r="AF583" s="354" t="str">
        <f t="shared" si="571"/>
        <v/>
      </c>
      <c r="AG583" s="354" t="str">
        <f t="shared" si="571"/>
        <v/>
      </c>
      <c r="AH583" s="354">
        <f t="shared" si="571"/>
        <v>66.773060813554906</v>
      </c>
      <c r="AI583" s="348">
        <f t="shared" si="569"/>
        <v>0.24005875447184621</v>
      </c>
      <c r="AJ583" s="355">
        <f t="shared" si="546"/>
        <v>5.3042632388499519E-6</v>
      </c>
      <c r="AK583" s="359">
        <f t="shared" si="547"/>
        <v>565.65005897889114</v>
      </c>
      <c r="AL583" s="355">
        <f t="shared" si="548"/>
        <v>1.4650058978891138</v>
      </c>
      <c r="AM583" s="335">
        <f t="shared" si="549"/>
        <v>-26.63913766813231</v>
      </c>
      <c r="AN583" s="351">
        <f t="shared" si="519"/>
        <v>-5.4233341246722802</v>
      </c>
      <c r="AQ583" s="266">
        <f t="shared" si="520"/>
        <v>27.184758560794805</v>
      </c>
      <c r="AR583" s="283">
        <f t="shared" si="521"/>
        <v>-13.241327409645834</v>
      </c>
      <c r="BL583" s="258">
        <v>1.1702835559844971</v>
      </c>
      <c r="BM583" s="260">
        <v>4.7726860046386719</v>
      </c>
      <c r="BN583">
        <v>1.408689022064209</v>
      </c>
      <c r="BO583" s="258">
        <v>0.85597574710845947</v>
      </c>
      <c r="BP583" s="258">
        <v>10.182805061340332</v>
      </c>
      <c r="BQ583" s="260">
        <v>8.1884737014770508</v>
      </c>
      <c r="BR583" s="258">
        <v>6.6849513053894043</v>
      </c>
      <c r="BT583" s="258">
        <v>15.219959259033203</v>
      </c>
      <c r="BU583" s="258">
        <v>55.746292114257813</v>
      </c>
      <c r="BV583" s="258">
        <v>2.7427177429199219</v>
      </c>
      <c r="BW583" s="258">
        <v>170.18896484375</v>
      </c>
      <c r="BX583" s="258">
        <v>24.249393463134766</v>
      </c>
      <c r="BY583" s="258">
        <v>40.487270355224609</v>
      </c>
      <c r="BZ583" s="258">
        <v>3.4541542530059814</v>
      </c>
      <c r="CA583" s="258">
        <v>334.17257690429687</v>
      </c>
      <c r="CC583" s="283">
        <f t="shared" si="522"/>
        <v>22.868513107299805</v>
      </c>
      <c r="CD583" s="283">
        <f t="shared" si="523"/>
        <v>121.97045135498047</v>
      </c>
      <c r="CF583" s="283">
        <f t="shared" si="550"/>
        <v>27.184758560794805</v>
      </c>
      <c r="CG583" s="272">
        <f t="shared" si="524"/>
        <v>25.528295299528907</v>
      </c>
      <c r="CH583" s="283">
        <f t="shared" si="551"/>
        <v>18.897953018720031</v>
      </c>
      <c r="CI583" s="272">
        <f t="shared" si="525"/>
        <v>118.72370223630929</v>
      </c>
      <c r="CJ583" s="283">
        <f t="shared" si="552"/>
        <v>0.22378890645154281</v>
      </c>
      <c r="CK583" s="283">
        <f t="shared" si="553"/>
        <v>18.42670600461182</v>
      </c>
      <c r="CL583" s="283">
        <f t="shared" si="554"/>
        <v>4.1939401661626219</v>
      </c>
      <c r="CM583" s="283">
        <f t="shared" si="555"/>
        <v>24.223242587020419</v>
      </c>
      <c r="CN583" s="283">
        <f t="shared" si="556"/>
        <v>4.1939401661626219</v>
      </c>
      <c r="CO583" s="283">
        <f t="shared" si="526"/>
        <v>358.50407936392025</v>
      </c>
      <c r="CP583" s="268">
        <f t="shared" si="527"/>
        <v>551</v>
      </c>
      <c r="CQ583" s="283">
        <f t="shared" si="557"/>
        <v>90.950407936392025</v>
      </c>
      <c r="CR583" s="283">
        <f t="shared" si="558"/>
        <v>27.812918432289273</v>
      </c>
      <c r="CS583" s="283">
        <f t="shared" si="559"/>
        <v>1.4683807723614162</v>
      </c>
      <c r="CT583" s="283">
        <f t="shared" si="560"/>
        <v>357.38469716354552</v>
      </c>
      <c r="CU583" s="283">
        <f t="shared" si="528"/>
        <v>1.11938220037473</v>
      </c>
      <c r="CV583" s="283">
        <f t="shared" si="561"/>
        <v>55.211938220037474</v>
      </c>
      <c r="CW583" s="283">
        <f t="shared" si="562"/>
        <v>18.795703568836242</v>
      </c>
      <c r="CX583" s="283">
        <f t="shared" si="563"/>
        <v>1.9632003591549512</v>
      </c>
      <c r="CZ583" s="283">
        <f t="shared" si="529"/>
        <v>8448</v>
      </c>
      <c r="DA583" s="283">
        <f t="shared" si="530"/>
        <v>1.181589633623305E+22</v>
      </c>
      <c r="DB583" s="283">
        <f t="shared" si="531"/>
        <v>1.2092025249979238E+22</v>
      </c>
      <c r="DC583" s="286">
        <f t="shared" si="564"/>
        <v>1.3986619716184955E+18</v>
      </c>
      <c r="DD583" s="286">
        <f t="shared" si="532"/>
        <v>1.4313476858403453E+18</v>
      </c>
      <c r="DE583" s="282">
        <f t="shared" si="565"/>
        <v>8.0622206211971044E-5</v>
      </c>
      <c r="DF583" s="282">
        <f t="shared" si="533"/>
        <v>7.8243756244921695E-5</v>
      </c>
      <c r="DG583" s="283">
        <f t="shared" si="566"/>
        <v>44.142264570564585</v>
      </c>
      <c r="DH583" s="283">
        <f t="shared" si="567"/>
        <v>1.1234778825504445E-4</v>
      </c>
      <c r="DL583" s="258">
        <v>21.812833786010742</v>
      </c>
      <c r="DM583" s="258">
        <v>15.055568695068359</v>
      </c>
      <c r="DN583" s="258">
        <v>11008</v>
      </c>
      <c r="DO583" s="258">
        <v>1.8964695207561832E+22</v>
      </c>
      <c r="DP583" s="258">
        <v>9.0474013294145296E+21</v>
      </c>
    </row>
    <row r="584" spans="3:120" x14ac:dyDescent="0.25">
      <c r="C584" s="50">
        <f t="shared" si="534"/>
        <v>552</v>
      </c>
      <c r="D584" s="51">
        <v>5.882164309558453</v>
      </c>
      <c r="E584" s="260">
        <f t="shared" si="535"/>
        <v>15.390743034287723</v>
      </c>
      <c r="F584" s="265">
        <f t="shared" si="536"/>
        <v>14.097216129325101</v>
      </c>
      <c r="G584" s="265">
        <f t="shared" si="537"/>
        <v>5.1545663858845826E-2</v>
      </c>
      <c r="H584" s="50">
        <v>22.911481857299805</v>
      </c>
      <c r="I584" s="216">
        <v>117.59619903564453</v>
      </c>
      <c r="J584" s="50">
        <v>7680</v>
      </c>
      <c r="K584" s="46">
        <v>12</v>
      </c>
      <c r="L584" s="46">
        <v>1.0850886311992715E+22</v>
      </c>
      <c r="M584" s="46">
        <v>1.0925827353301704E+22</v>
      </c>
      <c r="N584" s="46">
        <v>120</v>
      </c>
      <c r="O584" s="46">
        <v>64</v>
      </c>
      <c r="P584" s="46">
        <v>0.19099066105108956</v>
      </c>
      <c r="Q584" s="46">
        <v>0.45052798632729046</v>
      </c>
      <c r="R584" s="46">
        <v>0.59388205333141386</v>
      </c>
      <c r="S584" s="51"/>
      <c r="T584" s="315">
        <f t="shared" si="538"/>
        <v>67.026634963068986</v>
      </c>
      <c r="U584" s="315">
        <f t="shared" si="568"/>
        <v>-0.44005105040260162</v>
      </c>
      <c r="V584" s="350">
        <f t="shared" si="539"/>
        <v>2.0723813048078295E-6</v>
      </c>
      <c r="W584" s="350">
        <f t="shared" si="517"/>
        <v>4.8885415183082733E-6</v>
      </c>
      <c r="X584" s="350">
        <f t="shared" si="540"/>
        <v>5.3096706535095711E-6</v>
      </c>
      <c r="Y584" s="360">
        <f t="shared" si="541"/>
        <v>66.432752909737573</v>
      </c>
      <c r="Z584" s="350">
        <f t="shared" si="542"/>
        <v>2.1229397698028337E-6</v>
      </c>
      <c r="AA584" s="350">
        <f t="shared" si="543"/>
        <v>4.866798658515703E-6</v>
      </c>
      <c r="AB584" s="350">
        <f t="shared" si="544"/>
        <v>2.1229397698028337E-6</v>
      </c>
      <c r="AC584" s="350">
        <f t="shared" si="545"/>
        <v>4.866798658515703E-6</v>
      </c>
      <c r="AD584" s="354">
        <f t="shared" si="518"/>
        <v>66.432752909737573</v>
      </c>
      <c r="AE584" s="354" t="str">
        <f t="shared" si="571"/>
        <v/>
      </c>
      <c r="AF584" s="354" t="str">
        <f t="shared" si="571"/>
        <v/>
      </c>
      <c r="AG584" s="354" t="str">
        <f t="shared" si="571"/>
        <v/>
      </c>
      <c r="AH584" s="354">
        <f t="shared" si="571"/>
        <v>66.432752909737573</v>
      </c>
      <c r="AI584" s="348">
        <f t="shared" si="569"/>
        <v>-0.34030790381733311</v>
      </c>
      <c r="AJ584" s="355">
        <f t="shared" si="546"/>
        <v>5.3096706535095711E-6</v>
      </c>
      <c r="AK584" s="359">
        <f t="shared" si="547"/>
        <v>559.10237542455593</v>
      </c>
      <c r="AL584" s="355">
        <f t="shared" si="548"/>
        <v>0.71023754245559301</v>
      </c>
      <c r="AM584" s="335">
        <f t="shared" si="549"/>
        <v>-26.630287375394367</v>
      </c>
      <c r="AN584" s="351">
        <f t="shared" si="519"/>
        <v>-5.4144838319343345</v>
      </c>
      <c r="AQ584" s="266">
        <f t="shared" si="520"/>
        <v>27.201063583557325</v>
      </c>
      <c r="AR584" s="283">
        <f t="shared" si="521"/>
        <v>-17.953100797168361</v>
      </c>
      <c r="BL584" s="258">
        <v>1.0528686046600342</v>
      </c>
      <c r="BM584" s="260">
        <v>4.4861526489257812</v>
      </c>
      <c r="BN584">
        <v>1.2314590215682983</v>
      </c>
      <c r="BO584" s="258">
        <v>0.76013505458831787</v>
      </c>
      <c r="BP584" s="258">
        <v>50.639858245849609</v>
      </c>
      <c r="BQ584" s="260">
        <v>11.342469215393066</v>
      </c>
      <c r="BR584" s="258">
        <v>5.9492588043212891</v>
      </c>
      <c r="BT584" s="258">
        <v>15.209216117858887</v>
      </c>
      <c r="BU584" s="258">
        <v>56.967014312744141</v>
      </c>
      <c r="BV584" s="258">
        <v>2.7490653991699219</v>
      </c>
      <c r="BW584" s="258">
        <v>165.204345703125</v>
      </c>
      <c r="BX584" s="258">
        <v>24.279666900634766</v>
      </c>
      <c r="BY584" s="258">
        <v>39.571731567382813</v>
      </c>
      <c r="BZ584" s="258">
        <v>3.4998092651367187</v>
      </c>
      <c r="CA584" s="258">
        <v>336.614013671875</v>
      </c>
      <c r="CC584" s="283">
        <f t="shared" si="522"/>
        <v>22.911481857299805</v>
      </c>
      <c r="CD584" s="283">
        <f t="shared" si="523"/>
        <v>117.59619903564453</v>
      </c>
      <c r="CF584" s="283">
        <f t="shared" si="550"/>
        <v>27.201063583557325</v>
      </c>
      <c r="CG584" s="272">
        <f t="shared" si="524"/>
        <v>25.592432603713942</v>
      </c>
      <c r="CH584" s="283">
        <f t="shared" si="551"/>
        <v>19.038013488603166</v>
      </c>
      <c r="CI584" s="272">
        <f t="shared" si="525"/>
        <v>118.85798066654988</v>
      </c>
      <c r="CJ584" s="283">
        <f t="shared" si="552"/>
        <v>0.22404201532953044</v>
      </c>
      <c r="CK584" s="283">
        <f t="shared" si="553"/>
        <v>18.562203884380601</v>
      </c>
      <c r="CL584" s="283">
        <f t="shared" si="554"/>
        <v>4.2297215684867204</v>
      </c>
      <c r="CM584" s="283">
        <f t="shared" si="555"/>
        <v>24.3587404667892</v>
      </c>
      <c r="CN584" s="283">
        <f t="shared" si="556"/>
        <v>4.2297215684867204</v>
      </c>
      <c r="CO584" s="283">
        <f t="shared" si="526"/>
        <v>360.1093360467205</v>
      </c>
      <c r="CP584" s="268">
        <f t="shared" si="527"/>
        <v>552</v>
      </c>
      <c r="CQ584" s="283">
        <f t="shared" si="557"/>
        <v>91.21093360467205</v>
      </c>
      <c r="CR584" s="283">
        <f t="shared" si="558"/>
        <v>27.86210901413941</v>
      </c>
      <c r="CS584" s="283">
        <f t="shared" si="559"/>
        <v>1.4575780643442475</v>
      </c>
      <c r="CT584" s="283">
        <f t="shared" si="560"/>
        <v>358.32389510598387</v>
      </c>
      <c r="CU584" s="283">
        <f t="shared" si="528"/>
        <v>1.7854409407366347</v>
      </c>
      <c r="CV584" s="283">
        <f t="shared" si="561"/>
        <v>55.378544094073661</v>
      </c>
      <c r="CW584" s="283">
        <f t="shared" si="562"/>
        <v>18.934384190462058</v>
      </c>
      <c r="CX584" s="283">
        <f t="shared" si="563"/>
        <v>1.9836967813193147</v>
      </c>
      <c r="CZ584" s="283">
        <f t="shared" si="529"/>
        <v>7680</v>
      </c>
      <c r="DA584" s="283">
        <f t="shared" si="530"/>
        <v>1.0850886311992715E+22</v>
      </c>
      <c r="DB584" s="283">
        <f t="shared" si="531"/>
        <v>1.0925827353301704E+22</v>
      </c>
      <c r="DC584" s="286">
        <f t="shared" si="564"/>
        <v>1.4128758218740516E+18</v>
      </c>
      <c r="DD584" s="286">
        <f t="shared" si="532"/>
        <v>1.4226337699611594E+18</v>
      </c>
      <c r="DE584" s="282">
        <f t="shared" si="565"/>
        <v>8.1382559100982052E-5</v>
      </c>
      <c r="DF584" s="282">
        <f t="shared" si="533"/>
        <v>7.7777615755595246E-5</v>
      </c>
      <c r="DG584" s="283">
        <f t="shared" si="566"/>
        <v>43.70248490526599</v>
      </c>
      <c r="DH584" s="283">
        <f t="shared" si="567"/>
        <v>1.1257210328695939E-4</v>
      </c>
      <c r="DL584" s="258">
        <v>21.784511566162109</v>
      </c>
      <c r="DM584" s="258">
        <v>15.462475776672363</v>
      </c>
      <c r="DN584" s="258">
        <v>10496</v>
      </c>
      <c r="DO584" s="258">
        <v>1.8053296851334851E+22</v>
      </c>
      <c r="DP584" s="258">
        <v>8.6271550285356739E+21</v>
      </c>
    </row>
    <row r="585" spans="3:120" x14ac:dyDescent="0.25">
      <c r="C585" s="50">
        <f t="shared" si="534"/>
        <v>553</v>
      </c>
      <c r="D585" s="51">
        <v>3.6094936631912162</v>
      </c>
      <c r="E585" s="260">
        <f t="shared" si="535"/>
        <v>11.14892567409674</v>
      </c>
      <c r="F585" s="265">
        <f t="shared" si="536"/>
        <v>14.148627541135228</v>
      </c>
      <c r="G585" s="265">
        <f t="shared" si="537"/>
        <v>5.1272653661352453E-2</v>
      </c>
      <c r="H585" s="50">
        <v>23.215198516845703</v>
      </c>
      <c r="I585" s="216">
        <v>123.59807586669922</v>
      </c>
      <c r="J585" s="50">
        <v>7936</v>
      </c>
      <c r="K585" s="46">
        <v>12</v>
      </c>
      <c r="L585" s="46">
        <v>1.1230779744474425E+22</v>
      </c>
      <c r="M585" s="46">
        <v>1.1568014430364865E+22</v>
      </c>
      <c r="N585" s="46">
        <v>124</v>
      </c>
      <c r="O585" s="46">
        <v>64</v>
      </c>
      <c r="P585" s="46">
        <v>0.19465299395715072</v>
      </c>
      <c r="Q585" s="46">
        <v>0.47421107245315264</v>
      </c>
      <c r="R585" s="46">
        <v>0.628208878405495</v>
      </c>
      <c r="S585" s="51"/>
      <c r="T585" s="315">
        <f t="shared" si="538"/>
        <v>67.682951288237305</v>
      </c>
      <c r="U585" s="315">
        <f t="shared" si="568"/>
        <v>0.65631632516831928</v>
      </c>
      <c r="V585" s="350">
        <f t="shared" si="539"/>
        <v>2.0439872517341936E-6</v>
      </c>
      <c r="W585" s="350">
        <f t="shared" si="517"/>
        <v>4.9795349509949667E-6</v>
      </c>
      <c r="X585" s="350">
        <f t="shared" si="540"/>
        <v>5.3827179206635325E-6</v>
      </c>
      <c r="Y585" s="360">
        <f t="shared" si="541"/>
        <v>67.054742409831803</v>
      </c>
      <c r="Z585" s="350">
        <f t="shared" si="542"/>
        <v>2.098460480287816E-6</v>
      </c>
      <c r="AA585" s="350">
        <f t="shared" si="543"/>
        <v>4.9568251760681018E-6</v>
      </c>
      <c r="AB585" s="350">
        <f t="shared" si="544"/>
        <v>2.098460480287816E-6</v>
      </c>
      <c r="AC585" s="350">
        <f t="shared" si="545"/>
        <v>4.9568251760681018E-6</v>
      </c>
      <c r="AD585" s="354">
        <f t="shared" si="518"/>
        <v>67.054742409831817</v>
      </c>
      <c r="AE585" s="354" t="str">
        <f t="shared" si="571"/>
        <v/>
      </c>
      <c r="AF585" s="354" t="str">
        <f t="shared" si="571"/>
        <v/>
      </c>
      <c r="AG585" s="354" t="str">
        <f t="shared" si="571"/>
        <v/>
      </c>
      <c r="AH585" s="354">
        <f t="shared" si="571"/>
        <v>67.054742409831817</v>
      </c>
      <c r="AI585" s="348">
        <f t="shared" si="569"/>
        <v>0.62198950009424436</v>
      </c>
      <c r="AJ585" s="355">
        <f t="shared" si="546"/>
        <v>5.3827179206635325E-6</v>
      </c>
      <c r="AK585" s="359">
        <f t="shared" si="547"/>
        <v>571.06974490100038</v>
      </c>
      <c r="AL585" s="355">
        <f t="shared" si="548"/>
        <v>1.8069744901000377</v>
      </c>
      <c r="AM585" s="335">
        <f t="shared" si="549"/>
        <v>-26.511606620835522</v>
      </c>
      <c r="AN585" s="351">
        <f t="shared" si="519"/>
        <v>-5.2958030773754894</v>
      </c>
      <c r="AQ585" s="266">
        <f t="shared" si="520"/>
        <v>27.315448034781774</v>
      </c>
      <c r="AR585" s="283">
        <f t="shared" si="521"/>
        <v>-12.288745034300234</v>
      </c>
      <c r="BL585" s="258">
        <v>1.268864631652832</v>
      </c>
      <c r="BM585" s="260">
        <v>4.2856383323669434</v>
      </c>
      <c r="BN585">
        <v>1.2850532531738281</v>
      </c>
      <c r="BO585" s="258">
        <v>0.67780786752700806</v>
      </c>
      <c r="BP585" s="258">
        <v>100.61285400390625</v>
      </c>
      <c r="BQ585" s="260">
        <v>13.347600936889648</v>
      </c>
      <c r="BR585" s="258">
        <v>7.2971959114074707</v>
      </c>
      <c r="BT585" s="258">
        <v>15.081284523010254</v>
      </c>
      <c r="BU585" s="258">
        <v>57.272193908691406</v>
      </c>
      <c r="BV585" s="258">
        <v>2.7562675476074219</v>
      </c>
      <c r="BW585" s="258">
        <v>171.30795288085937</v>
      </c>
      <c r="BX585" s="258">
        <v>24.259159088134766</v>
      </c>
      <c r="BY585" s="258">
        <v>41.30108642578125</v>
      </c>
      <c r="BZ585" s="258">
        <v>3.4817426204681396</v>
      </c>
      <c r="CA585" s="258">
        <v>333.46047973632812</v>
      </c>
      <c r="CC585" s="283">
        <f t="shared" si="522"/>
        <v>23.215198516845703</v>
      </c>
      <c r="CD585" s="283">
        <f t="shared" si="523"/>
        <v>123.59807586669922</v>
      </c>
      <c r="CF585" s="283">
        <f t="shared" si="550"/>
        <v>27.315448034781774</v>
      </c>
      <c r="CG585" s="272">
        <f t="shared" si="524"/>
        <v>25.656500756934225</v>
      </c>
      <c r="CH585" s="283">
        <f t="shared" si="551"/>
        <v>19.178959313955367</v>
      </c>
      <c r="CI585" s="272">
        <f t="shared" si="525"/>
        <v>118.99183401568993</v>
      </c>
      <c r="CJ585" s="283">
        <f t="shared" si="552"/>
        <v>0.22429432294852053</v>
      </c>
      <c r="CK585" s="283">
        <f t="shared" si="553"/>
        <v>18.698551419002296</v>
      </c>
      <c r="CL585" s="283">
        <f t="shared" si="554"/>
        <v>4.2657537666023941</v>
      </c>
      <c r="CM585" s="283">
        <f t="shared" si="555"/>
        <v>24.495088001410895</v>
      </c>
      <c r="CN585" s="283">
        <f t="shared" si="556"/>
        <v>4.2657537666023941</v>
      </c>
      <c r="CO585" s="283">
        <f t="shared" si="526"/>
        <v>361.70694855462375</v>
      </c>
      <c r="CP585" s="268">
        <f t="shared" si="527"/>
        <v>553</v>
      </c>
      <c r="CQ585" s="283">
        <f t="shared" si="557"/>
        <v>91.470694855462369</v>
      </c>
      <c r="CR585" s="283">
        <f t="shared" si="558"/>
        <v>27.911332097483275</v>
      </c>
      <c r="CS585" s="283">
        <f t="shared" si="559"/>
        <v>1.446866349494069</v>
      </c>
      <c r="CT585" s="283">
        <f t="shared" si="560"/>
        <v>359.25770859207512</v>
      </c>
      <c r="CU585" s="283">
        <f t="shared" si="528"/>
        <v>2.4492399625486314</v>
      </c>
      <c r="CV585" s="283">
        <f t="shared" si="561"/>
        <v>55.544923996254859</v>
      </c>
      <c r="CW585" s="283">
        <f t="shared" si="562"/>
        <v>19.073935139442995</v>
      </c>
      <c r="CX585" s="283">
        <f t="shared" si="563"/>
        <v>2.0043649025756594</v>
      </c>
      <c r="CZ585" s="283">
        <f t="shared" si="529"/>
        <v>7936</v>
      </c>
      <c r="DA585" s="283">
        <f t="shared" si="530"/>
        <v>1.1230779744474425E+22</v>
      </c>
      <c r="DB585" s="283">
        <f t="shared" si="531"/>
        <v>1.1568014430364865E+22</v>
      </c>
      <c r="DC585" s="286">
        <f t="shared" si="564"/>
        <v>1.4151688186081684E+18</v>
      </c>
      <c r="DD585" s="286">
        <f t="shared" si="532"/>
        <v>1.4576631086649275E+18</v>
      </c>
      <c r="DE585" s="282">
        <f t="shared" si="565"/>
        <v>8.1505220213905826E-5</v>
      </c>
      <c r="DF585" s="282">
        <f t="shared" si="533"/>
        <v>7.965146825894094E-5</v>
      </c>
      <c r="DG585" s="283">
        <f t="shared" si="566"/>
        <v>44.340967599908588</v>
      </c>
      <c r="DH585" s="283">
        <f t="shared" si="567"/>
        <v>1.1396252593691646E-4</v>
      </c>
      <c r="DL585" s="258">
        <v>21.801113128662109</v>
      </c>
      <c r="DM585" s="258">
        <v>16.479743957519531</v>
      </c>
      <c r="DN585" s="258">
        <v>10496</v>
      </c>
      <c r="DO585" s="258">
        <v>1.8021014556617134E+22</v>
      </c>
      <c r="DP585" s="258">
        <v>8.6323432544724499E+21</v>
      </c>
    </row>
    <row r="586" spans="3:120" x14ac:dyDescent="0.25">
      <c r="C586" s="50">
        <f t="shared" si="534"/>
        <v>554</v>
      </c>
      <c r="D586" s="51">
        <v>8.5510129757407594</v>
      </c>
      <c r="E586" s="260">
        <f t="shared" si="535"/>
        <v>18.640351309103472</v>
      </c>
      <c r="F586" s="265">
        <f t="shared" si="536"/>
        <v>14.199752339381627</v>
      </c>
      <c r="G586" s="265">
        <f t="shared" si="537"/>
        <v>5.0972351511407422E-2</v>
      </c>
      <c r="H586" s="50">
        <v>23.401723861694336</v>
      </c>
      <c r="I586" s="216">
        <v>124.51361846923828</v>
      </c>
      <c r="J586" s="50">
        <v>7872</v>
      </c>
      <c r="K586" s="46">
        <v>12</v>
      </c>
      <c r="L586" s="46">
        <v>9.2549303668855684E+21</v>
      </c>
      <c r="M586" s="46">
        <v>9.4650535173249963E+21</v>
      </c>
      <c r="N586" s="46">
        <v>123</v>
      </c>
      <c r="O586" s="46">
        <v>64</v>
      </c>
      <c r="P586" s="46">
        <v>0.18922053347982665</v>
      </c>
      <c r="Q586" s="46">
        <v>0.46334615149850455</v>
      </c>
      <c r="R586" s="46">
        <v>0.61972833865688048</v>
      </c>
      <c r="S586" s="51"/>
      <c r="T586" s="315">
        <f t="shared" si="538"/>
        <v>67.785959036217207</v>
      </c>
      <c r="U586" s="315">
        <f t="shared" si="568"/>
        <v>0.10300774797990186</v>
      </c>
      <c r="V586" s="350">
        <f t="shared" si="539"/>
        <v>2.0030967721018232E-6</v>
      </c>
      <c r="W586" s="350">
        <f t="shared" si="517"/>
        <v>4.9050024506532071E-6</v>
      </c>
      <c r="X586" s="350">
        <f t="shared" si="540"/>
        <v>5.2982493070181881E-6</v>
      </c>
      <c r="Y586" s="360">
        <f t="shared" si="541"/>
        <v>67.166230697560323</v>
      </c>
      <c r="Z586" s="350">
        <f t="shared" si="542"/>
        <v>2.0560325431673622E-6</v>
      </c>
      <c r="AA586" s="350">
        <f t="shared" si="543"/>
        <v>4.8830498564683382E-6</v>
      </c>
      <c r="AB586" s="350">
        <f t="shared" si="544"/>
        <v>2.0560325431673622E-6</v>
      </c>
      <c r="AC586" s="350">
        <f t="shared" si="545"/>
        <v>4.8830498564683382E-6</v>
      </c>
      <c r="AD586" s="354">
        <f t="shared" si="518"/>
        <v>67.166230697560323</v>
      </c>
      <c r="AE586" s="354" t="str">
        <f t="shared" si="571"/>
        <v/>
      </c>
      <c r="AF586" s="354" t="str">
        <f t="shared" si="571"/>
        <v/>
      </c>
      <c r="AG586" s="354" t="str">
        <f t="shared" si="571"/>
        <v/>
      </c>
      <c r="AH586" s="354">
        <f t="shared" si="571"/>
        <v>67.166230697560323</v>
      </c>
      <c r="AI586" s="348">
        <f t="shared" si="569"/>
        <v>0.1114882877285055</v>
      </c>
      <c r="AJ586" s="355">
        <f t="shared" si="546"/>
        <v>5.2982493070181881E-6</v>
      </c>
      <c r="AK586" s="359">
        <f t="shared" si="547"/>
        <v>573.21483180574864</v>
      </c>
      <c r="AL586" s="355">
        <f t="shared" si="548"/>
        <v>1.9214831805748644</v>
      </c>
      <c r="AM586" s="335">
        <f t="shared" si="549"/>
        <v>-26.648991248320534</v>
      </c>
      <c r="AN586" s="351">
        <f t="shared" si="519"/>
        <v>-5.4331877048604991</v>
      </c>
      <c r="AQ586" s="266">
        <f t="shared" si="520"/>
        <v>27.38495700807124</v>
      </c>
      <c r="AR586" s="283">
        <f t="shared" si="521"/>
        <v>-11.710723499947761</v>
      </c>
      <c r="BL586" s="258">
        <v>1.0528181791305542</v>
      </c>
      <c r="BM586" s="260">
        <v>4.0617198944091797</v>
      </c>
      <c r="BN586">
        <v>1.0640102624893188</v>
      </c>
      <c r="BO586" s="258">
        <v>0.67044061422348022</v>
      </c>
      <c r="BP586" s="258">
        <v>77.657485961914063</v>
      </c>
      <c r="BQ586" s="260">
        <v>8.6978931427001953</v>
      </c>
      <c r="BR586" s="258">
        <v>4.7769894599914551</v>
      </c>
      <c r="BT586" s="258">
        <v>15.057358741760254</v>
      </c>
      <c r="BU586" s="258">
        <v>57.373920440673828</v>
      </c>
      <c r="BV586" s="258">
        <v>2.7433280944824219</v>
      </c>
      <c r="BW586" s="258">
        <v>172.02003479003906</v>
      </c>
      <c r="BX586" s="258">
        <v>24.237674713134766</v>
      </c>
      <c r="BY586" s="258">
        <v>40.487270355224609</v>
      </c>
      <c r="BZ586" s="258">
        <v>3.4670939445495605</v>
      </c>
      <c r="CA586" s="258">
        <v>335.90194702148437</v>
      </c>
      <c r="CC586" s="283">
        <f t="shared" si="522"/>
        <v>23.401723861694336</v>
      </c>
      <c r="CD586" s="283">
        <f t="shared" si="523"/>
        <v>124.51361846923828</v>
      </c>
      <c r="CF586" s="283">
        <f t="shared" si="550"/>
        <v>27.38495700807124</v>
      </c>
      <c r="CG586" s="272">
        <f t="shared" si="524"/>
        <v>25.7204714524844</v>
      </c>
      <c r="CH586" s="283">
        <f t="shared" si="551"/>
        <v>19.320731831872628</v>
      </c>
      <c r="CI586" s="272">
        <f t="shared" si="525"/>
        <v>119.12525901756192</v>
      </c>
      <c r="CJ586" s="283">
        <f t="shared" si="552"/>
        <v>0.22454582315193225</v>
      </c>
      <c r="CK586" s="283">
        <f t="shared" si="553"/>
        <v>18.835691356238886</v>
      </c>
      <c r="CL586" s="283">
        <f t="shared" si="554"/>
        <v>4.3020239017983135</v>
      </c>
      <c r="CM586" s="283">
        <f t="shared" si="555"/>
        <v>24.632227938647485</v>
      </c>
      <c r="CN586" s="283">
        <f t="shared" si="556"/>
        <v>4.3020239017983135</v>
      </c>
      <c r="CO586" s="283">
        <f t="shared" si="526"/>
        <v>363.29617258745429</v>
      </c>
      <c r="CP586" s="268">
        <f t="shared" si="527"/>
        <v>554</v>
      </c>
      <c r="CQ586" s="283">
        <f t="shared" si="557"/>
        <v>91.729617258745435</v>
      </c>
      <c r="CR586" s="283">
        <f t="shared" si="558"/>
        <v>27.960565224379632</v>
      </c>
      <c r="CS586" s="283">
        <f t="shared" si="559"/>
        <v>1.4362494698001467</v>
      </c>
      <c r="CT586" s="283">
        <f t="shared" si="560"/>
        <v>360.18589435290892</v>
      </c>
      <c r="CU586" s="283">
        <f t="shared" si="528"/>
        <v>3.1102782345453761</v>
      </c>
      <c r="CV586" s="283">
        <f t="shared" si="561"/>
        <v>55.711027823454543</v>
      </c>
      <c r="CW586" s="283">
        <f t="shared" si="562"/>
        <v>19.214298165486461</v>
      </c>
      <c r="CX586" s="283">
        <f t="shared" si="563"/>
        <v>2.0251974044324244</v>
      </c>
      <c r="CZ586" s="283">
        <f t="shared" si="529"/>
        <v>7872</v>
      </c>
      <c r="DA586" s="283">
        <f t="shared" si="530"/>
        <v>9.2549303668855684E+21</v>
      </c>
      <c r="DB586" s="283">
        <f t="shared" si="531"/>
        <v>9.4650535173249963E+21</v>
      </c>
      <c r="DC586" s="286">
        <f t="shared" si="564"/>
        <v>1.1756771299397317E+18</v>
      </c>
      <c r="DD586" s="286">
        <f t="shared" si="532"/>
        <v>1.2023696033187241E+18</v>
      </c>
      <c r="DE586" s="282">
        <f t="shared" si="565"/>
        <v>6.8693899276991727E-5</v>
      </c>
      <c r="DF586" s="282">
        <f t="shared" si="533"/>
        <v>6.5994848071891188E-5</v>
      </c>
      <c r="DG586" s="283">
        <f t="shared" si="566"/>
        <v>43.851993572686112</v>
      </c>
      <c r="DH586" s="283">
        <f t="shared" si="567"/>
        <v>9.5258447236502256E-5</v>
      </c>
      <c r="DL586" s="258">
        <v>21.790370941162109</v>
      </c>
      <c r="DM586" s="258">
        <v>14.038300514221191</v>
      </c>
      <c r="DN586" s="258">
        <v>10496</v>
      </c>
      <c r="DO586" s="258">
        <v>1.8081543859212854E+22</v>
      </c>
      <c r="DP586" s="258">
        <v>8.5804609951046901E+21</v>
      </c>
    </row>
    <row r="587" spans="3:120" x14ac:dyDescent="0.25">
      <c r="C587" s="50">
        <f t="shared" si="534"/>
        <v>555</v>
      </c>
      <c r="D587" s="51">
        <v>6.6279960286570114</v>
      </c>
      <c r="E587" s="260">
        <f t="shared" si="535"/>
        <v>16.427644790561967</v>
      </c>
      <c r="F587" s="265">
        <f t="shared" si="536"/>
        <v>14.250562975677141</v>
      </c>
      <c r="G587" s="265">
        <f t="shared" si="537"/>
        <v>5.0644243763546572E-2</v>
      </c>
      <c r="H587" s="50">
        <v>23.047225952148438</v>
      </c>
      <c r="I587" s="216">
        <v>124.41188812255859</v>
      </c>
      <c r="J587" s="50">
        <v>6784</v>
      </c>
      <c r="K587" s="46">
        <v>12</v>
      </c>
      <c r="L587" s="46">
        <v>9.5180887157898173E+21</v>
      </c>
      <c r="M587" s="46">
        <v>9.830535211093439E+21</v>
      </c>
      <c r="N587" s="46">
        <v>106</v>
      </c>
      <c r="O587" s="46">
        <v>64</v>
      </c>
      <c r="P587" s="46">
        <v>0.1645608252456815</v>
      </c>
      <c r="Q587" s="46">
        <v>0.40230726973081854</v>
      </c>
      <c r="R587" s="46">
        <v>0.46524017790005867</v>
      </c>
      <c r="S587" s="51"/>
      <c r="T587" s="315">
        <f t="shared" si="538"/>
        <v>67.753345811294977</v>
      </c>
      <c r="U587" s="315">
        <f t="shared" si="568"/>
        <v>-3.2613224922229733E-2</v>
      </c>
      <c r="V587" s="350">
        <f t="shared" si="539"/>
        <v>2.0214330931318973E-6</v>
      </c>
      <c r="W587" s="350">
        <f t="shared" si="517"/>
        <v>4.9418640641069499E-6</v>
      </c>
      <c r="X587" s="350">
        <f t="shared" si="540"/>
        <v>5.3393082115682787E-6</v>
      </c>
      <c r="Y587" s="360">
        <f t="shared" si="541"/>
        <v>67.28810563339492</v>
      </c>
      <c r="Z587" s="350">
        <f t="shared" si="542"/>
        <v>2.0614938143504759E-6</v>
      </c>
      <c r="AA587" s="350">
        <f t="shared" si="543"/>
        <v>4.9252873450708613E-6</v>
      </c>
      <c r="AB587" s="350">
        <f t="shared" si="544"/>
        <v>2.0614938143504759E-6</v>
      </c>
      <c r="AC587" s="350">
        <f t="shared" si="545"/>
        <v>4.9252873450708613E-6</v>
      </c>
      <c r="AD587" s="354">
        <f t="shared" si="518"/>
        <v>67.28810563339492</v>
      </c>
      <c r="AE587" s="354" t="str">
        <f t="shared" si="571"/>
        <v/>
      </c>
      <c r="AF587" s="354" t="str">
        <f t="shared" si="571"/>
        <v/>
      </c>
      <c r="AG587" s="354" t="str">
        <f t="shared" si="571"/>
        <v/>
      </c>
      <c r="AH587" s="354">
        <f t="shared" si="571"/>
        <v>67.28810563339492</v>
      </c>
      <c r="AI587" s="348">
        <f t="shared" si="569"/>
        <v>0.12187493583459741</v>
      </c>
      <c r="AJ587" s="355">
        <f t="shared" si="546"/>
        <v>5.3393082115682787E-6</v>
      </c>
      <c r="AK587" s="359">
        <f t="shared" si="547"/>
        <v>575.55976268774839</v>
      </c>
      <c r="AL587" s="355">
        <f t="shared" si="548"/>
        <v>2.0559762687748391</v>
      </c>
      <c r="AM587" s="335">
        <f t="shared" si="549"/>
        <v>-26.581939223637889</v>
      </c>
      <c r="AN587" s="351">
        <f t="shared" si="519"/>
        <v>-5.3661356801778561</v>
      </c>
      <c r="AQ587" s="266">
        <f t="shared" si="520"/>
        <v>27.25237319219158</v>
      </c>
      <c r="AR587" s="283">
        <f t="shared" si="521"/>
        <v>-12.14997491481401</v>
      </c>
      <c r="BL587" s="258">
        <v>1.1811889410018921</v>
      </c>
      <c r="BM587" s="260">
        <v>3.8650622367858887</v>
      </c>
      <c r="BN587">
        <v>1.0981694459915161</v>
      </c>
      <c r="BO587" s="258">
        <v>0.68057799339294434</v>
      </c>
      <c r="BP587" s="258">
        <v>40.561435699462891</v>
      </c>
      <c r="BQ587" s="260">
        <v>10.049971580505371</v>
      </c>
      <c r="BR587" s="258">
        <v>4.4270339012145996</v>
      </c>
      <c r="BT587" s="258">
        <v>15.039292335510254</v>
      </c>
      <c r="BU587" s="258">
        <v>57.373920440673828</v>
      </c>
      <c r="BV587" s="258">
        <v>2.7428398132324219</v>
      </c>
      <c r="BW587" s="258">
        <v>159.71109008789062</v>
      </c>
      <c r="BX587" s="258">
        <v>24.215213775634766</v>
      </c>
      <c r="BY587" s="258">
        <v>40.995906829833984</v>
      </c>
      <c r="BZ587" s="258">
        <v>3.5159227848052979</v>
      </c>
      <c r="CA587" s="258">
        <v>333.46047973632812</v>
      </c>
      <c r="CC587" s="283">
        <f t="shared" si="522"/>
        <v>23.047225952148438</v>
      </c>
      <c r="CD587" s="283">
        <f t="shared" si="523"/>
        <v>124.41188812255859</v>
      </c>
      <c r="CF587" s="283">
        <f t="shared" si="550"/>
        <v>27.25237319219158</v>
      </c>
      <c r="CG587" s="272">
        <f t="shared" si="524"/>
        <v>25.784315817413166</v>
      </c>
      <c r="CH587" s="283">
        <f t="shared" si="551"/>
        <v>19.463269261779811</v>
      </c>
      <c r="CI587" s="272">
        <f t="shared" si="525"/>
        <v>119.25825231140485</v>
      </c>
      <c r="CJ587" s="283">
        <f t="shared" si="552"/>
        <v>0.22479650960488046</v>
      </c>
      <c r="CK587" s="283">
        <f t="shared" si="553"/>
        <v>18.973563420318563</v>
      </c>
      <c r="CL587" s="283">
        <f t="shared" si="554"/>
        <v>4.3385183521211594</v>
      </c>
      <c r="CM587" s="283">
        <f t="shared" si="555"/>
        <v>24.770100002727162</v>
      </c>
      <c r="CN587" s="283">
        <f t="shared" si="556"/>
        <v>4.3385183521211594</v>
      </c>
      <c r="CO587" s="283">
        <f t="shared" si="526"/>
        <v>364.87625778664494</v>
      </c>
      <c r="CP587" s="268">
        <f t="shared" si="527"/>
        <v>555</v>
      </c>
      <c r="CQ587" s="283">
        <f t="shared" si="557"/>
        <v>91.987625778664494</v>
      </c>
      <c r="CR587" s="283">
        <f t="shared" si="558"/>
        <v>28.009785353000893</v>
      </c>
      <c r="CS587" s="283">
        <f t="shared" si="559"/>
        <v>1.4257312312977961</v>
      </c>
      <c r="CT587" s="283">
        <f t="shared" si="560"/>
        <v>361.10820987813088</v>
      </c>
      <c r="CU587" s="283">
        <f t="shared" si="528"/>
        <v>3.7680479085140632</v>
      </c>
      <c r="CV587" s="283">
        <f t="shared" si="561"/>
        <v>55.876804790851409</v>
      </c>
      <c r="CW587" s="283">
        <f t="shared" si="562"/>
        <v>19.355411936103252</v>
      </c>
      <c r="CX587" s="283">
        <f t="shared" si="563"/>
        <v>2.0461864871742663</v>
      </c>
      <c r="CZ587" s="283">
        <f t="shared" si="529"/>
        <v>6784</v>
      </c>
      <c r="DA587" s="283">
        <f t="shared" si="530"/>
        <v>9.5180887157898173E+21</v>
      </c>
      <c r="DB587" s="283">
        <f t="shared" si="531"/>
        <v>9.830535211093439E+21</v>
      </c>
      <c r="DC587" s="286">
        <f t="shared" si="564"/>
        <v>1.403020152681282E+18</v>
      </c>
      <c r="DD587" s="286">
        <f t="shared" si="532"/>
        <v>1.4490765346541036E+18</v>
      </c>
      <c r="DE587" s="282">
        <f t="shared" si="565"/>
        <v>8.0855341886144026E-5</v>
      </c>
      <c r="DF587" s="282">
        <f t="shared" si="533"/>
        <v>7.9192139770287097E-5</v>
      </c>
      <c r="DG587" s="283">
        <f t="shared" si="566"/>
        <v>44.404607741407951</v>
      </c>
      <c r="DH587" s="283">
        <f t="shared" si="567"/>
        <v>1.1317677020008092E-4</v>
      </c>
      <c r="DL587" s="258">
        <v>21.760097503662109</v>
      </c>
      <c r="DM587" s="258">
        <v>14.140027046203613</v>
      </c>
      <c r="DN587" s="258">
        <v>10496</v>
      </c>
      <c r="DO587" s="258">
        <v>1.8053296851334851E+22</v>
      </c>
      <c r="DP587" s="258">
        <v>8.5726786561995262E+21</v>
      </c>
    </row>
    <row r="588" spans="3:120" x14ac:dyDescent="0.25">
      <c r="C588" s="50">
        <f t="shared" si="534"/>
        <v>556</v>
      </c>
      <c r="D588" s="51">
        <v>11.800571108645718</v>
      </c>
      <c r="E588" s="260">
        <f t="shared" si="535"/>
        <v>21.438060524650314</v>
      </c>
      <c r="F588" s="265">
        <f t="shared" si="536"/>
        <v>14.301031385656678</v>
      </c>
      <c r="G588" s="265">
        <f t="shared" si="537"/>
        <v>5.0287812102164577E-2</v>
      </c>
      <c r="H588" s="50">
        <v>23.356801986694336</v>
      </c>
      <c r="I588" s="216">
        <v>123.59807586669922</v>
      </c>
      <c r="J588" s="50">
        <v>6912</v>
      </c>
      <c r="K588" s="46">
        <v>12</v>
      </c>
      <c r="L588" s="46">
        <v>9.8414881325155216E+21</v>
      </c>
      <c r="M588" s="46">
        <v>1.0136640541363221E+22</v>
      </c>
      <c r="N588" s="46">
        <v>108</v>
      </c>
      <c r="O588" s="46">
        <v>64</v>
      </c>
      <c r="P588" s="46">
        <v>0.17054263565891473</v>
      </c>
      <c r="Q588" s="46">
        <v>0.39803454800708049</v>
      </c>
      <c r="R588" s="46">
        <v>0.48442692083521155</v>
      </c>
      <c r="S588" s="51"/>
      <c r="T588" s="315">
        <f t="shared" si="538"/>
        <v>66.80671180356569</v>
      </c>
      <c r="U588" s="315">
        <f t="shared" si="568"/>
        <v>-0.94663400772928696</v>
      </c>
      <c r="V588" s="350">
        <f t="shared" si="539"/>
        <v>2.0561178103167769E-6</v>
      </c>
      <c r="W588" s="350">
        <f t="shared" si="517"/>
        <v>4.7988347319526482E-6</v>
      </c>
      <c r="X588" s="350">
        <f t="shared" si="540"/>
        <v>5.2207696017442584E-6</v>
      </c>
      <c r="Y588" s="360">
        <f t="shared" si="541"/>
        <v>66.322284882730486</v>
      </c>
      <c r="Z588" s="350">
        <f t="shared" si="542"/>
        <v>2.0966172398464048E-6</v>
      </c>
      <c r="AA588" s="350">
        <f t="shared" si="543"/>
        <v>4.7812792622974608E-6</v>
      </c>
      <c r="AB588" s="350">
        <f t="shared" si="544"/>
        <v>2.0966172398464048E-6</v>
      </c>
      <c r="AC588" s="350">
        <f t="shared" si="545"/>
        <v>4.7812792622974608E-6</v>
      </c>
      <c r="AD588" s="354">
        <f t="shared" si="518"/>
        <v>66.322284882730486</v>
      </c>
      <c r="AE588" s="354" t="str">
        <f t="shared" si="571"/>
        <v/>
      </c>
      <c r="AF588" s="354" t="str">
        <f t="shared" si="571"/>
        <v/>
      </c>
      <c r="AG588" s="354" t="str">
        <f t="shared" si="571"/>
        <v/>
      </c>
      <c r="AH588" s="354">
        <f t="shared" si="571"/>
        <v>66.322284882730486</v>
      </c>
      <c r="AI588" s="348">
        <f t="shared" si="569"/>
        <v>-0.96582075066443451</v>
      </c>
      <c r="AJ588" s="355">
        <f t="shared" si="546"/>
        <v>5.2207696017442584E-6</v>
      </c>
      <c r="AK588" s="359">
        <f t="shared" si="547"/>
        <v>556.97691881423157</v>
      </c>
      <c r="AL588" s="355">
        <f t="shared" si="548"/>
        <v>9.7691881423156698E-2</v>
      </c>
      <c r="AM588" s="335">
        <f t="shared" si="549"/>
        <v>-26.776948493359765</v>
      </c>
      <c r="AN588" s="351">
        <f t="shared" si="519"/>
        <v>-5.5611449498997327</v>
      </c>
      <c r="AQ588" s="266">
        <f t="shared" si="520"/>
        <v>27.368267578216432</v>
      </c>
      <c r="AR588" s="283">
        <f t="shared" si="521"/>
        <v>-13.301308238859946</v>
      </c>
      <c r="BL588" s="258">
        <v>0.90119189023971558</v>
      </c>
      <c r="BM588" s="260">
        <v>3.72505784034729</v>
      </c>
      <c r="BN588">
        <v>0.90729963779449463</v>
      </c>
      <c r="BO588" s="258">
        <v>0.66470944881439209</v>
      </c>
      <c r="BP588" s="258">
        <v>38.594863891601563</v>
      </c>
      <c r="BQ588" s="260">
        <v>4.2337946891784668</v>
      </c>
      <c r="BR588" s="258">
        <v>6.9216570854187012</v>
      </c>
      <c r="BT588" s="258">
        <v>14.951399803161621</v>
      </c>
      <c r="BU588" s="258">
        <v>57.272193908691406</v>
      </c>
      <c r="BV588" s="258">
        <v>2.767132043838501</v>
      </c>
      <c r="BW588" s="258">
        <v>167.5440673828125</v>
      </c>
      <c r="BX588" s="258">
        <v>24.194705963134766</v>
      </c>
      <c r="BY588" s="258">
        <v>41.097633361816406</v>
      </c>
      <c r="BZ588" s="258">
        <v>3.5142138004302979</v>
      </c>
      <c r="CA588" s="258">
        <v>329.90005493164062</v>
      </c>
      <c r="CC588" s="283">
        <f t="shared" si="522"/>
        <v>23.356801986694336</v>
      </c>
      <c r="CD588" s="283">
        <f t="shared" si="523"/>
        <v>123.59807586669922</v>
      </c>
      <c r="CF588" s="283">
        <f t="shared" si="550"/>
        <v>27.368267578216432</v>
      </c>
      <c r="CG588" s="272">
        <f t="shared" si="524"/>
        <v>25.848004407262806</v>
      </c>
      <c r="CH588" s="283">
        <f t="shared" si="551"/>
        <v>19.606506620700667</v>
      </c>
      <c r="CI588" s="272">
        <f t="shared" si="525"/>
        <v>119.39081044157425</v>
      </c>
      <c r="CJ588" s="283">
        <f t="shared" si="552"/>
        <v>0.22504637579362874</v>
      </c>
      <c r="CK588" s="283">
        <f t="shared" si="553"/>
        <v>19.112104230194166</v>
      </c>
      <c r="CL588" s="283">
        <f t="shared" si="554"/>
        <v>4.3752227099627072</v>
      </c>
      <c r="CM588" s="283">
        <f t="shared" si="555"/>
        <v>24.908640812602766</v>
      </c>
      <c r="CN588" s="283">
        <f t="shared" si="556"/>
        <v>4.3752227099627072</v>
      </c>
      <c r="CO588" s="283">
        <f t="shared" si="526"/>
        <v>366.4464478559637</v>
      </c>
      <c r="CP588" s="268">
        <f t="shared" si="527"/>
        <v>556</v>
      </c>
      <c r="CQ588" s="283">
        <f t="shared" si="557"/>
        <v>92.244644785596364</v>
      </c>
      <c r="CR588" s="283">
        <f t="shared" si="558"/>
        <v>28.058968852044309</v>
      </c>
      <c r="CS588" s="283">
        <f t="shared" si="559"/>
        <v>1.4153154045494216</v>
      </c>
      <c r="CT588" s="283">
        <f t="shared" si="560"/>
        <v>362.02441346383966</v>
      </c>
      <c r="CU588" s="283">
        <f t="shared" si="528"/>
        <v>4.4220343921240328</v>
      </c>
      <c r="CV588" s="283">
        <f t="shared" si="561"/>
        <v>56.0422034392124</v>
      </c>
      <c r="CW588" s="283">
        <f t="shared" si="562"/>
        <v>19.497211953146572</v>
      </c>
      <c r="CX588" s="283">
        <f t="shared" si="563"/>
        <v>2.0673238550497102</v>
      </c>
      <c r="CZ588" s="283">
        <f t="shared" si="529"/>
        <v>6912</v>
      </c>
      <c r="DA588" s="283">
        <f t="shared" si="530"/>
        <v>9.8414881325155216E+21</v>
      </c>
      <c r="DB588" s="283">
        <f t="shared" si="531"/>
        <v>1.0136640541363221E+22</v>
      </c>
      <c r="DC588" s="286">
        <f t="shared" si="564"/>
        <v>1.4238264080606948E+18</v>
      </c>
      <c r="DD588" s="286">
        <f t="shared" si="532"/>
        <v>1.4665278561000031E+18</v>
      </c>
      <c r="DE588" s="282">
        <f t="shared" si="565"/>
        <v>8.1968347588525967E-5</v>
      </c>
      <c r="DF588" s="282">
        <f t="shared" si="533"/>
        <v>8.0125677301629979E-5</v>
      </c>
      <c r="DG588" s="283">
        <f t="shared" si="566"/>
        <v>44.34869478992718</v>
      </c>
      <c r="DH588" s="283">
        <f t="shared" si="567"/>
        <v>1.1462518994286705E-4</v>
      </c>
      <c r="DL588" s="258">
        <v>21.752285003662109</v>
      </c>
      <c r="DM588" s="258">
        <v>15.055568695068359</v>
      </c>
      <c r="DN588" s="258">
        <v>10496</v>
      </c>
      <c r="DO588" s="258">
        <v>1.8398313876130456E+22</v>
      </c>
      <c r="DP588" s="258">
        <v>8.5917021513010381E+21</v>
      </c>
    </row>
    <row r="589" spans="3:120" x14ac:dyDescent="0.25">
      <c r="C589" s="50">
        <f t="shared" si="534"/>
        <v>557</v>
      </c>
      <c r="D589" s="51">
        <v>3.6024953224980543</v>
      </c>
      <c r="E589" s="260">
        <f t="shared" si="535"/>
        <v>11.132068511915666</v>
      </c>
      <c r="F589" s="265">
        <f t="shared" si="536"/>
        <v>14.351128984294602</v>
      </c>
      <c r="G589" s="265">
        <f t="shared" si="537"/>
        <v>4.9902533523655458E-2</v>
      </c>
      <c r="H589" s="50">
        <v>23.055038452148438</v>
      </c>
      <c r="I589" s="216">
        <v>118.20655822753906</v>
      </c>
      <c r="J589" s="50">
        <v>6720</v>
      </c>
      <c r="K589" s="46">
        <v>12</v>
      </c>
      <c r="L589" s="46">
        <v>9.5417239672795745E+21</v>
      </c>
      <c r="M589" s="46">
        <v>9.6305002777532967E+21</v>
      </c>
      <c r="N589" s="46">
        <v>105</v>
      </c>
      <c r="O589" s="46">
        <v>64</v>
      </c>
      <c r="P589" s="46">
        <v>0.1676127693340658</v>
      </c>
      <c r="Q589" s="46">
        <v>0.39663065372642375</v>
      </c>
      <c r="R589" s="46">
        <v>0.45554563991257668</v>
      </c>
      <c r="S589" s="51"/>
      <c r="T589" s="315">
        <f t="shared" si="538"/>
        <v>67.091490620860327</v>
      </c>
      <c r="U589" s="315">
        <f t="shared" si="568"/>
        <v>0.28477881729463661</v>
      </c>
      <c r="V589" s="350">
        <f t="shared" si="539"/>
        <v>2.0785313657498239E-6</v>
      </c>
      <c r="W589" s="350">
        <f t="shared" si="517"/>
        <v>4.9185348924407709E-6</v>
      </c>
      <c r="X589" s="350">
        <f t="shared" si="540"/>
        <v>5.3396889541023989E-6</v>
      </c>
      <c r="Y589" s="360">
        <f t="shared" si="541"/>
        <v>66.635944980947755</v>
      </c>
      <c r="Z589" s="350">
        <f t="shared" si="542"/>
        <v>2.117571403255579E-6</v>
      </c>
      <c r="AA589" s="350">
        <f t="shared" si="543"/>
        <v>4.9018536778118303E-6</v>
      </c>
      <c r="AB589" s="350">
        <f t="shared" si="544"/>
        <v>2.117571403255579E-6</v>
      </c>
      <c r="AC589" s="350">
        <f t="shared" si="545"/>
        <v>4.9018536778118303E-6</v>
      </c>
      <c r="AD589" s="354">
        <f t="shared" si="518"/>
        <v>66.635944980947755</v>
      </c>
      <c r="AE589" s="354" t="str">
        <f t="shared" si="571"/>
        <v/>
      </c>
      <c r="AF589" s="354" t="str">
        <f t="shared" si="571"/>
        <v/>
      </c>
      <c r="AG589" s="354" t="str">
        <f t="shared" si="571"/>
        <v/>
      </c>
      <c r="AH589" s="354">
        <f t="shared" si="571"/>
        <v>66.635944980947755</v>
      </c>
      <c r="AI589" s="348">
        <f t="shared" si="569"/>
        <v>0.31366009821726948</v>
      </c>
      <c r="AJ589" s="355">
        <f t="shared" si="546"/>
        <v>5.3396889541023989E-6</v>
      </c>
      <c r="AK589" s="359">
        <f t="shared" si="547"/>
        <v>563.01188610035956</v>
      </c>
      <c r="AL589" s="355">
        <f t="shared" si="548"/>
        <v>0.60118861003595614</v>
      </c>
      <c r="AM589" s="335">
        <f t="shared" si="549"/>
        <v>-26.581319860680491</v>
      </c>
      <c r="AN589" s="351">
        <f t="shared" si="519"/>
        <v>-5.3655163172204574</v>
      </c>
      <c r="AQ589" s="266">
        <f t="shared" si="520"/>
        <v>27.255317017807251</v>
      </c>
      <c r="AR589" s="283">
        <f t="shared" si="521"/>
        <v>-19.030346946206691</v>
      </c>
      <c r="BL589" s="258">
        <v>1.0651415586471558</v>
      </c>
      <c r="BM589" s="260">
        <v>3.6424863338470459</v>
      </c>
      <c r="BN589">
        <v>0.75982528924942017</v>
      </c>
      <c r="BO589" s="258">
        <v>0.61078470945358276</v>
      </c>
      <c r="BP589" s="258">
        <v>33.396083831787109</v>
      </c>
      <c r="BQ589" s="260">
        <v>15.005058288574219</v>
      </c>
      <c r="BR589" s="258">
        <v>6.5096163749694824</v>
      </c>
      <c r="BT589" s="258">
        <v>14.926009178161621</v>
      </c>
      <c r="BU589" s="258">
        <v>56.560108184814453</v>
      </c>
      <c r="BV589" s="258">
        <v>2.7236742973327637</v>
      </c>
      <c r="BW589" s="258">
        <v>172.8338623046875</v>
      </c>
      <c r="BX589" s="258">
        <v>24.153688430786133</v>
      </c>
      <c r="BY589" s="258">
        <v>41.199359893798828</v>
      </c>
      <c r="BZ589" s="258">
        <v>3.5029830932617187</v>
      </c>
      <c r="CA589" s="258">
        <v>330.51040649414062</v>
      </c>
      <c r="CC589" s="283">
        <f t="shared" si="522"/>
        <v>23.055038452148438</v>
      </c>
      <c r="CD589" s="283">
        <f t="shared" si="523"/>
        <v>118.20655822753906</v>
      </c>
      <c r="CF589" s="283">
        <f t="shared" si="550"/>
        <v>27.255317017807251</v>
      </c>
      <c r="CG589" s="272">
        <f t="shared" si="524"/>
        <v>25.911507200791469</v>
      </c>
      <c r="CH589" s="283">
        <f t="shared" si="551"/>
        <v>19.750375639297328</v>
      </c>
      <c r="CI589" s="272">
        <f t="shared" si="525"/>
        <v>119.52292985725643</v>
      </c>
      <c r="CJ589" s="283">
        <f t="shared" si="552"/>
        <v>0.22529541502505096</v>
      </c>
      <c r="CK589" s="283">
        <f t="shared" si="553"/>
        <v>19.251247218572349</v>
      </c>
      <c r="CL589" s="283">
        <f t="shared" si="554"/>
        <v>4.4121217597387039</v>
      </c>
      <c r="CM589" s="283">
        <f t="shared" si="555"/>
        <v>25.047783800980948</v>
      </c>
      <c r="CN589" s="283">
        <f t="shared" si="556"/>
        <v>4.4121217597387039</v>
      </c>
      <c r="CO589" s="283">
        <f t="shared" si="526"/>
        <v>368.00598066868588</v>
      </c>
      <c r="CP589" s="268">
        <f t="shared" si="527"/>
        <v>557</v>
      </c>
      <c r="CQ589" s="283">
        <f t="shared" si="557"/>
        <v>92.500598066868591</v>
      </c>
      <c r="CR589" s="283">
        <f t="shared" si="558"/>
        <v>28.108091495313655</v>
      </c>
      <c r="CS589" s="283">
        <f t="shared" si="559"/>
        <v>1.4050057252817463</v>
      </c>
      <c r="CT589" s="283">
        <f t="shared" si="560"/>
        <v>362.93426425241967</v>
      </c>
      <c r="CU589" s="283">
        <f t="shared" si="528"/>
        <v>5.0717164162662129</v>
      </c>
      <c r="CV589" s="283">
        <f t="shared" si="561"/>
        <v>56.207171641626623</v>
      </c>
      <c r="CW589" s="283">
        <f t="shared" si="562"/>
        <v>19.6396304701234</v>
      </c>
      <c r="CX589" s="283">
        <f t="shared" si="563"/>
        <v>2.0886007015104275</v>
      </c>
      <c r="CZ589" s="283">
        <f t="shared" si="529"/>
        <v>6720</v>
      </c>
      <c r="DA589" s="283">
        <f t="shared" si="530"/>
        <v>9.5417239672795745E+21</v>
      </c>
      <c r="DB589" s="283">
        <f t="shared" si="531"/>
        <v>9.6305002777532967E+21</v>
      </c>
      <c r="DC589" s="286">
        <f t="shared" si="564"/>
        <v>1.4198993998927939E+18</v>
      </c>
      <c r="DD589" s="286">
        <f t="shared" si="532"/>
        <v>1.4331101603799549E+18</v>
      </c>
      <c r="DE589" s="282">
        <f t="shared" si="565"/>
        <v>8.1758276991752518E-5</v>
      </c>
      <c r="DF589" s="282">
        <f t="shared" si="533"/>
        <v>7.8338037708698666E-5</v>
      </c>
      <c r="DG589" s="283">
        <f t="shared" si="566"/>
        <v>43.776140030454272</v>
      </c>
      <c r="DH589" s="283">
        <f t="shared" si="567"/>
        <v>1.132310205231306E-4</v>
      </c>
      <c r="DL589" s="258">
        <v>21.573572158813477</v>
      </c>
      <c r="DM589" s="258">
        <v>15.767656326293945</v>
      </c>
      <c r="DN589" s="258">
        <v>11008</v>
      </c>
      <c r="DO589" s="258">
        <v>1.8743330900926058E+22</v>
      </c>
      <c r="DP589" s="258">
        <v>8.9741896967511343E+21</v>
      </c>
    </row>
    <row r="590" spans="3:120" x14ac:dyDescent="0.25">
      <c r="C590" s="50">
        <f t="shared" si="534"/>
        <v>558</v>
      </c>
      <c r="D590" s="51">
        <v>8.6421399115258399</v>
      </c>
      <c r="E590" s="260">
        <f t="shared" si="535"/>
        <v>18.73242586045254</v>
      </c>
      <c r="F590" s="265">
        <f t="shared" si="536"/>
        <v>14.400826661214202</v>
      </c>
      <c r="G590" s="265">
        <f t="shared" si="537"/>
        <v>4.9487880318611711E-2</v>
      </c>
      <c r="H590" s="50">
        <v>22.725933074951172</v>
      </c>
      <c r="I590" s="216">
        <v>124.41188812255859</v>
      </c>
      <c r="J590" s="50">
        <v>8128</v>
      </c>
      <c r="K590" s="46">
        <v>12</v>
      </c>
      <c r="L590" s="46">
        <v>1.1241732665896507E+22</v>
      </c>
      <c r="M590" s="46">
        <v>1.1614131994247318E+22</v>
      </c>
      <c r="N590" s="46">
        <v>127</v>
      </c>
      <c r="O590" s="46">
        <v>64</v>
      </c>
      <c r="P590" s="46">
        <v>0.19465299395715072</v>
      </c>
      <c r="Q590" s="46">
        <v>0.47604223890618325</v>
      </c>
      <c r="R590" s="46">
        <v>0.65324583157171701</v>
      </c>
      <c r="S590" s="51"/>
      <c r="T590" s="315">
        <f t="shared" si="538"/>
        <v>67.760416976637515</v>
      </c>
      <c r="U590" s="315">
        <f t="shared" si="568"/>
        <v>0.66892635577718806</v>
      </c>
      <c r="V590" s="350">
        <f t="shared" si="539"/>
        <v>1.9957040883074016E-6</v>
      </c>
      <c r="W590" s="350">
        <f t="shared" si="517"/>
        <v>4.8806824034836706E-6</v>
      </c>
      <c r="X590" s="350">
        <f t="shared" si="540"/>
        <v>5.272939932500845E-6</v>
      </c>
      <c r="Y590" s="360">
        <f t="shared" si="541"/>
        <v>67.107171145065792</v>
      </c>
      <c r="Z590" s="350">
        <f t="shared" si="542"/>
        <v>2.0512192522772507E-6</v>
      </c>
      <c r="AA590" s="350">
        <f t="shared" si="543"/>
        <v>4.8576120790825994E-6</v>
      </c>
      <c r="AB590" s="350">
        <f t="shared" si="544"/>
        <v>2.0512192522772507E-6</v>
      </c>
      <c r="AC590" s="350">
        <f t="shared" si="545"/>
        <v>4.8576120790825994E-6</v>
      </c>
      <c r="AD590" s="354">
        <f t="shared" si="518"/>
        <v>67.107171145065792</v>
      </c>
      <c r="AE590" s="354" t="str">
        <f t="shared" si="571"/>
        <v/>
      </c>
      <c r="AF590" s="354" t="str">
        <f t="shared" si="571"/>
        <v/>
      </c>
      <c r="AG590" s="354" t="str">
        <f t="shared" si="571"/>
        <v/>
      </c>
      <c r="AH590" s="354">
        <f t="shared" si="571"/>
        <v>67.107171145065792</v>
      </c>
      <c r="AI590" s="348">
        <f t="shared" si="569"/>
        <v>0.47122616411803619</v>
      </c>
      <c r="AJ590" s="355">
        <f t="shared" si="546"/>
        <v>5.272939932500845E-6</v>
      </c>
      <c r="AK590" s="359">
        <f t="shared" si="547"/>
        <v>572.07849833756563</v>
      </c>
      <c r="AL590" s="355">
        <f t="shared" si="548"/>
        <v>1.4078498337565635</v>
      </c>
      <c r="AM590" s="335">
        <f t="shared" si="549"/>
        <v>-26.690582567693511</v>
      </c>
      <c r="AN590" s="351">
        <f t="shared" si="519"/>
        <v>-5.4747790242334782</v>
      </c>
      <c r="AQ590" s="266">
        <f t="shared" si="520"/>
        <v>27.130434468008584</v>
      </c>
      <c r="AR590" s="283">
        <f t="shared" si="521"/>
        <v>-13.162538119373721</v>
      </c>
      <c r="BL590" s="258">
        <v>1.0646483898162842</v>
      </c>
      <c r="BM590" s="260">
        <v>7.3433876037597656</v>
      </c>
      <c r="BN590">
        <v>1.0634416341781616</v>
      </c>
      <c r="BO590" s="258">
        <v>0.57206887006759644</v>
      </c>
      <c r="BP590" s="258">
        <v>31.408016204833984</v>
      </c>
      <c r="BQ590" s="260">
        <v>9.4246225357055664</v>
      </c>
      <c r="BR590" s="258">
        <v>3.7279956340789795</v>
      </c>
      <c r="BT590" s="258">
        <v>14.925032615661621</v>
      </c>
      <c r="BU590" s="258">
        <v>57.373920440673828</v>
      </c>
      <c r="BV590" s="258">
        <v>2.7270925045013428</v>
      </c>
      <c r="BW590" s="258">
        <v>162.76289367675781</v>
      </c>
      <c r="BX590" s="258">
        <v>24.097047805786133</v>
      </c>
      <c r="BY590" s="258">
        <v>41.911445617675781</v>
      </c>
      <c r="BZ590" s="258">
        <v>3.4717326164245605</v>
      </c>
      <c r="CA590" s="258">
        <v>332.13803100585937</v>
      </c>
      <c r="CC590" s="283">
        <f t="shared" si="522"/>
        <v>22.725933074951172</v>
      </c>
      <c r="CD590" s="283">
        <f t="shared" si="523"/>
        <v>124.41188812255859</v>
      </c>
      <c r="CF590" s="283">
        <f t="shared" si="550"/>
        <v>27.130434468008584</v>
      </c>
      <c r="CG590" s="272">
        <f t="shared" si="524"/>
        <v>25.974793594672846</v>
      </c>
      <c r="CH590" s="283">
        <f t="shared" si="551"/>
        <v>19.89480467892454</v>
      </c>
      <c r="CI590" s="272">
        <f t="shared" si="525"/>
        <v>119.65460691218465</v>
      </c>
      <c r="CJ590" s="283">
        <f t="shared" si="552"/>
        <v>0.22554362042609627</v>
      </c>
      <c r="CK590" s="283">
        <f t="shared" si="553"/>
        <v>19.390922551951864</v>
      </c>
      <c r="CL590" s="283">
        <f t="shared" si="554"/>
        <v>4.4491994557181167</v>
      </c>
      <c r="CM590" s="283">
        <f t="shared" si="555"/>
        <v>25.187459134360463</v>
      </c>
      <c r="CN590" s="283">
        <f t="shared" si="556"/>
        <v>4.4491994557181167</v>
      </c>
      <c r="CO590" s="283">
        <f t="shared" si="526"/>
        <v>369.55408835995331</v>
      </c>
      <c r="CP590" s="268">
        <f t="shared" si="527"/>
        <v>558</v>
      </c>
      <c r="CQ590" s="283">
        <f t="shared" si="557"/>
        <v>92.755408835995325</v>
      </c>
      <c r="CR590" s="283">
        <f t="shared" si="558"/>
        <v>28.157128456474464</v>
      </c>
      <c r="CS590" s="283">
        <f t="shared" si="559"/>
        <v>1.3948058951829796</v>
      </c>
      <c r="CT590" s="283">
        <f t="shared" si="560"/>
        <v>363.8375222639072</v>
      </c>
      <c r="CU590" s="283">
        <f t="shared" si="528"/>
        <v>5.7165660960461082</v>
      </c>
      <c r="CV590" s="283">
        <f t="shared" si="561"/>
        <v>56.371656609604607</v>
      </c>
      <c r="CW590" s="283">
        <f t="shared" si="562"/>
        <v>19.782596410520448</v>
      </c>
      <c r="CX590" s="283">
        <f t="shared" si="563"/>
        <v>2.1100076945407586</v>
      </c>
      <c r="CZ590" s="283">
        <f t="shared" si="529"/>
        <v>8128</v>
      </c>
      <c r="DA590" s="283">
        <f t="shared" si="530"/>
        <v>1.1241732665896507E+22</v>
      </c>
      <c r="DB590" s="283">
        <f t="shared" si="531"/>
        <v>1.1614131994247318E+22</v>
      </c>
      <c r="DC590" s="286">
        <f t="shared" si="564"/>
        <v>1.3830871882254561E+18</v>
      </c>
      <c r="DD590" s="286">
        <f t="shared" si="532"/>
        <v>1.4289040347253097E+18</v>
      </c>
      <c r="DE590" s="282">
        <f t="shared" si="565"/>
        <v>7.9789051835380597E-5</v>
      </c>
      <c r="DF590" s="282">
        <f t="shared" si="533"/>
        <v>7.8113036056398104E-5</v>
      </c>
      <c r="DG590" s="283">
        <f t="shared" si="566"/>
        <v>44.39186982404906</v>
      </c>
      <c r="DH590" s="283">
        <f t="shared" si="567"/>
        <v>1.1165992653918952E-4</v>
      </c>
      <c r="DL590" s="258">
        <v>21.594079971313477</v>
      </c>
      <c r="DM590" s="258">
        <v>16.072835922241211</v>
      </c>
      <c r="DN590" s="258">
        <v>10240</v>
      </c>
      <c r="DO590" s="258">
        <v>1.7448580294926183E+22</v>
      </c>
      <c r="DP590" s="258">
        <v>8.365726088277017E+21</v>
      </c>
    </row>
    <row r="591" spans="3:120" x14ac:dyDescent="0.25">
      <c r="C591" s="50">
        <f t="shared" si="534"/>
        <v>559</v>
      </c>
      <c r="D591" s="51">
        <v>10.792945125624987</v>
      </c>
      <c r="E591" s="260">
        <f t="shared" si="535"/>
        <v>20.66279937981372</v>
      </c>
      <c r="F591" s="265">
        <f t="shared" si="536"/>
        <v>14.450094775965237</v>
      </c>
      <c r="G591" s="265">
        <f t="shared" si="537"/>
        <v>4.9043320053989682E-2</v>
      </c>
      <c r="H591" s="50">
        <v>23.15367317199707</v>
      </c>
      <c r="I591" s="216">
        <v>117.08756256103516</v>
      </c>
      <c r="J591" s="50">
        <v>6720</v>
      </c>
      <c r="K591" s="46">
        <v>12</v>
      </c>
      <c r="L591" s="46">
        <v>9.6057120871664782E+21</v>
      </c>
      <c r="M591" s="46">
        <v>9.6495237728548086E+21</v>
      </c>
      <c r="N591" s="46">
        <v>105</v>
      </c>
      <c r="O591" s="46">
        <v>64</v>
      </c>
      <c r="P591" s="46">
        <v>0.16913874137825796</v>
      </c>
      <c r="Q591" s="46">
        <v>0.39760727583470673</v>
      </c>
      <c r="R591" s="46">
        <v>0.45554563991257668</v>
      </c>
      <c r="S591" s="51"/>
      <c r="T591" s="315">
        <f t="shared" si="538"/>
        <v>66.955512878911236</v>
      </c>
      <c r="U591" s="315">
        <f t="shared" si="568"/>
        <v>-0.80490409772627913</v>
      </c>
      <c r="V591" s="350">
        <f t="shared" si="539"/>
        <v>2.0974546301867307E-6</v>
      </c>
      <c r="W591" s="350">
        <f t="shared" si="517"/>
        <v>4.9306457816803909E-6</v>
      </c>
      <c r="X591" s="350">
        <f t="shared" si="540"/>
        <v>5.3582258024549871E-6</v>
      </c>
      <c r="Y591" s="360">
        <f t="shared" si="541"/>
        <v>66.499967238998664</v>
      </c>
      <c r="Z591" s="350">
        <f t="shared" si="542"/>
        <v>2.1365903594769861E-6</v>
      </c>
      <c r="AA591" s="350">
        <f t="shared" si="543"/>
        <v>4.9138137312971479E-6</v>
      </c>
      <c r="AB591" s="350">
        <f t="shared" si="544"/>
        <v>2.1365903594769861E-6</v>
      </c>
      <c r="AC591" s="350">
        <f t="shared" si="545"/>
        <v>4.9138137312971479E-6</v>
      </c>
      <c r="AD591" s="354">
        <f t="shared" si="518"/>
        <v>66.499967238998664</v>
      </c>
      <c r="AE591" s="354" t="str">
        <f t="shared" si="571"/>
        <v/>
      </c>
      <c r="AF591" s="354" t="str">
        <f t="shared" si="571"/>
        <v/>
      </c>
      <c r="AG591" s="354" t="str">
        <f t="shared" si="571"/>
        <v/>
      </c>
      <c r="AH591" s="354">
        <f t="shared" si="571"/>
        <v>66.499967238998664</v>
      </c>
      <c r="AI591" s="348">
        <f t="shared" si="569"/>
        <v>-0.60720390606712726</v>
      </c>
      <c r="AJ591" s="355">
        <f t="shared" si="546"/>
        <v>5.3582258024549871E-6</v>
      </c>
      <c r="AK591" s="359">
        <f t="shared" si="547"/>
        <v>560.39561061945392</v>
      </c>
      <c r="AL591" s="355">
        <f t="shared" si="548"/>
        <v>0.13956106194539189</v>
      </c>
      <c r="AM591" s="335">
        <f t="shared" si="549"/>
        <v>-26.551218820649414</v>
      </c>
      <c r="AN591" s="351">
        <f t="shared" si="519"/>
        <v>-5.3354152771893792</v>
      </c>
      <c r="AQ591" s="266">
        <f t="shared" si="520"/>
        <v>27.292397973417138</v>
      </c>
      <c r="AR591" s="283">
        <f t="shared" si="521"/>
        <v>-20.824384749083748</v>
      </c>
      <c r="BL591" s="258">
        <v>1.1654890775680542</v>
      </c>
      <c r="BM591" s="260">
        <v>7.1812686920166016</v>
      </c>
      <c r="BN591">
        <v>1.1450862884521484</v>
      </c>
      <c r="BO591" s="258">
        <v>0.69051814079284668</v>
      </c>
      <c r="BP591" s="258">
        <v>28.693819046020508</v>
      </c>
      <c r="BQ591" s="260">
        <v>7.2687907218933105</v>
      </c>
      <c r="BR591" s="258">
        <v>4.9030041694641113</v>
      </c>
      <c r="BT591" s="258">
        <v>14.855207443237305</v>
      </c>
      <c r="BU591" s="258">
        <v>57.882556915283203</v>
      </c>
      <c r="BV591" s="258">
        <v>2.7496757507324219</v>
      </c>
      <c r="BW591" s="258">
        <v>165.509521484375</v>
      </c>
      <c r="BX591" s="258">
        <v>24.0491943359375</v>
      </c>
      <c r="BY591" s="258">
        <v>40.690723419189453</v>
      </c>
      <c r="BZ591" s="258">
        <v>3.4814984798431396</v>
      </c>
      <c r="CA591" s="258">
        <v>336.308837890625</v>
      </c>
      <c r="CC591" s="283">
        <f t="shared" si="522"/>
        <v>23.15367317199707</v>
      </c>
      <c r="CD591" s="283">
        <f t="shared" si="523"/>
        <v>117.08756256103516</v>
      </c>
      <c r="CF591" s="283">
        <f t="shared" si="550"/>
        <v>27.292397973417138</v>
      </c>
      <c r="CG591" s="272">
        <f t="shared" si="524"/>
        <v>26.037832398178018</v>
      </c>
      <c r="CH591" s="283">
        <f t="shared" si="551"/>
        <v>20.03971864998303</v>
      </c>
      <c r="CI591" s="272">
        <f t="shared" si="525"/>
        <v>119.78583786435556</v>
      </c>
      <c r="CJ591" s="283">
        <f t="shared" si="552"/>
        <v>0.2257909849432545</v>
      </c>
      <c r="CK591" s="283">
        <f t="shared" si="553"/>
        <v>19.531057051947041</v>
      </c>
      <c r="CL591" s="283">
        <f t="shared" si="554"/>
        <v>4.4864389000706852</v>
      </c>
      <c r="CM591" s="283">
        <f t="shared" si="555"/>
        <v>25.32759363435564</v>
      </c>
      <c r="CN591" s="283">
        <f t="shared" si="556"/>
        <v>4.4864389000706852</v>
      </c>
      <c r="CO591" s="283">
        <f t="shared" si="526"/>
        <v>371.08999740332115</v>
      </c>
      <c r="CP591" s="268">
        <f t="shared" si="527"/>
        <v>559</v>
      </c>
      <c r="CQ591" s="283">
        <f t="shared" si="557"/>
        <v>93.008999740332115</v>
      </c>
      <c r="CR591" s="283">
        <f t="shared" si="558"/>
        <v>28.206054303993064</v>
      </c>
      <c r="CS591" s="283">
        <f t="shared" si="559"/>
        <v>1.3847195828620766</v>
      </c>
      <c r="CT591" s="283">
        <f t="shared" si="560"/>
        <v>364.73394841858999</v>
      </c>
      <c r="CU591" s="283">
        <f t="shared" si="528"/>
        <v>6.3560489847311601</v>
      </c>
      <c r="CV591" s="283">
        <f t="shared" si="561"/>
        <v>56.535604898473117</v>
      </c>
      <c r="CW591" s="283">
        <f t="shared" si="562"/>
        <v>19.926035287425584</v>
      </c>
      <c r="CX591" s="283">
        <f t="shared" si="563"/>
        <v>2.1315349621219104</v>
      </c>
      <c r="CZ591" s="283">
        <f t="shared" si="529"/>
        <v>6720</v>
      </c>
      <c r="DA591" s="283">
        <f t="shared" si="530"/>
        <v>9.6057120871664782E+21</v>
      </c>
      <c r="DB591" s="283">
        <f t="shared" si="531"/>
        <v>9.6495237728548086E+21</v>
      </c>
      <c r="DC591" s="286">
        <f t="shared" si="564"/>
        <v>1.4294214415426307E+18</v>
      </c>
      <c r="DD591" s="286">
        <f t="shared" si="532"/>
        <v>1.4359410376272036E+18</v>
      </c>
      <c r="DE591" s="282">
        <f t="shared" si="565"/>
        <v>8.226764720091919E-5</v>
      </c>
      <c r="DF591" s="282">
        <f t="shared" si="533"/>
        <v>7.8489472095207667E-5</v>
      </c>
      <c r="DG591" s="283">
        <f t="shared" si="566"/>
        <v>43.653660598466473</v>
      </c>
      <c r="DH591" s="283">
        <f t="shared" si="567"/>
        <v>1.1370383901064771E-4</v>
      </c>
      <c r="DL591" s="258">
        <v>21.562829971313477</v>
      </c>
      <c r="DM591" s="258">
        <v>14.546934127807617</v>
      </c>
      <c r="DN591" s="258">
        <v>10496</v>
      </c>
      <c r="DO591" s="258">
        <v>1.7884967743163896E+22</v>
      </c>
      <c r="DP591" s="258">
        <v>8.5069611276670306E+21</v>
      </c>
    </row>
    <row r="592" spans="3:120" x14ac:dyDescent="0.25">
      <c r="C592" s="50">
        <f t="shared" si="534"/>
        <v>560</v>
      </c>
      <c r="D592" s="51">
        <v>3.940161217359353</v>
      </c>
      <c r="E592" s="260">
        <f t="shared" si="535"/>
        <v>11.910279839441104</v>
      </c>
      <c r="F592" s="265">
        <f t="shared" si="536"/>
        <v>14.498903153297309</v>
      </c>
      <c r="G592" s="265">
        <f t="shared" si="537"/>
        <v>4.8568315555258847E-2</v>
      </c>
      <c r="H592" s="50">
        <v>22.802104949951172</v>
      </c>
      <c r="I592" s="216">
        <v>119.22382354736328</v>
      </c>
      <c r="J592" s="50">
        <v>8384</v>
      </c>
      <c r="K592" s="46">
        <v>12</v>
      </c>
      <c r="L592" s="46">
        <v>1.1750755277249085E+22</v>
      </c>
      <c r="M592" s="46">
        <v>1.1907554994449426E+22</v>
      </c>
      <c r="N592" s="46">
        <v>131</v>
      </c>
      <c r="O592" s="46">
        <v>64</v>
      </c>
      <c r="P592" s="46">
        <v>0.20612830372947569</v>
      </c>
      <c r="Q592" s="46">
        <v>0.49056949276689249</v>
      </c>
      <c r="R592" s="46">
        <v>0.68568421494089382</v>
      </c>
      <c r="S592" s="51"/>
      <c r="T592" s="315">
        <f t="shared" si="538"/>
        <v>67.208747222513736</v>
      </c>
      <c r="U592" s="315">
        <f t="shared" si="568"/>
        <v>0.25323434360250019</v>
      </c>
      <c r="V592" s="350">
        <f t="shared" si="539"/>
        <v>2.0488261741558893E-6</v>
      </c>
      <c r="W592" s="350">
        <f t="shared" si="517"/>
        <v>4.876048552469908E-6</v>
      </c>
      <c r="X592" s="350">
        <f t="shared" si="540"/>
        <v>5.2890016239315094E-6</v>
      </c>
      <c r="Y592" s="360">
        <f t="shared" si="541"/>
        <v>66.523063007572844</v>
      </c>
      <c r="Z592" s="350">
        <f t="shared" si="542"/>
        <v>2.1070319202803942E-6</v>
      </c>
      <c r="AA592" s="350">
        <f t="shared" si="543"/>
        <v>4.8511807495567156E-6</v>
      </c>
      <c r="AB592" s="350">
        <f t="shared" si="544"/>
        <v>2.1070319202803942E-6</v>
      </c>
      <c r="AC592" s="350">
        <f t="shared" si="545"/>
        <v>4.8511807495567156E-6</v>
      </c>
      <c r="AD592" s="354">
        <f t="shared" si="518"/>
        <v>66.523063007572844</v>
      </c>
      <c r="AE592" s="354" t="str">
        <f t="shared" ref="AE592:AH611" si="572">IF($K592=AE$29,$AD592,"")</f>
        <v/>
      </c>
      <c r="AF592" s="354" t="str">
        <f t="shared" si="572"/>
        <v/>
      </c>
      <c r="AG592" s="354" t="str">
        <f t="shared" si="572"/>
        <v/>
      </c>
      <c r="AH592" s="354">
        <f t="shared" si="572"/>
        <v>66.523063007572844</v>
      </c>
      <c r="AI592" s="348">
        <f t="shared" si="569"/>
        <v>2.3095768574179942E-2</v>
      </c>
      <c r="AJ592" s="355">
        <f t="shared" si="546"/>
        <v>5.2890016239315094E-6</v>
      </c>
      <c r="AK592" s="359">
        <f t="shared" si="547"/>
        <v>560.83998403062537</v>
      </c>
      <c r="AL592" s="355">
        <f t="shared" si="548"/>
        <v>8.3998403062537363E-2</v>
      </c>
      <c r="AM592" s="335">
        <f t="shared" si="549"/>
        <v>-26.664165040960484</v>
      </c>
      <c r="AN592" s="351">
        <f t="shared" si="519"/>
        <v>-5.44836149750045</v>
      </c>
      <c r="AQ592" s="266">
        <f t="shared" si="520"/>
        <v>27.159498804879242</v>
      </c>
      <c r="AR592" s="283">
        <f t="shared" si="521"/>
        <v>-19.025644830942184</v>
      </c>
      <c r="BL592" s="258">
        <v>1.1651909351348877</v>
      </c>
      <c r="BM592" s="260">
        <v>6.7946972846984863</v>
      </c>
      <c r="BN592">
        <v>0.35493350028991699</v>
      </c>
      <c r="BO592" s="258">
        <v>0.55907911062240601</v>
      </c>
      <c r="BP592" s="258">
        <v>95.949272155761719</v>
      </c>
      <c r="BQ592" s="260">
        <v>8.167510986328125</v>
      </c>
      <c r="BR592" s="258">
        <v>7.2621841430664062</v>
      </c>
      <c r="BT592" s="258">
        <v>14.850324630737305</v>
      </c>
      <c r="BU592" s="258">
        <v>56.967014312744141</v>
      </c>
      <c r="BV592" s="258">
        <v>2.7021896839141846</v>
      </c>
      <c r="BW592" s="258">
        <v>169.68032836914063</v>
      </c>
      <c r="BX592" s="258">
        <v>24.0306396484375</v>
      </c>
      <c r="BY592" s="258">
        <v>40.792453765869141</v>
      </c>
      <c r="BZ592" s="258">
        <v>3.4941940307617187</v>
      </c>
      <c r="CA592" s="258">
        <v>329.79833984375</v>
      </c>
      <c r="CC592" s="283">
        <f t="shared" si="522"/>
        <v>22.802104949951172</v>
      </c>
      <c r="CD592" s="283">
        <f t="shared" si="523"/>
        <v>119.22382354736328</v>
      </c>
      <c r="CF592" s="283">
        <f t="shared" si="550"/>
        <v>27.159498804879242</v>
      </c>
      <c r="CG592" s="272">
        <f t="shared" si="524"/>
        <v>26.100591827835359</v>
      </c>
      <c r="CH592" s="283">
        <f t="shared" si="551"/>
        <v>20.185038931854109</v>
      </c>
      <c r="CI592" s="272">
        <f t="shared" si="525"/>
        <v>119.91661887575071</v>
      </c>
      <c r="CJ592" s="283">
        <f t="shared" si="552"/>
        <v>0.22603750134203132</v>
      </c>
      <c r="CK592" s="283">
        <f t="shared" si="553"/>
        <v>19.671574118170344</v>
      </c>
      <c r="CL592" s="283">
        <f t="shared" si="554"/>
        <v>4.5238223212010276</v>
      </c>
      <c r="CM592" s="283">
        <f t="shared" si="555"/>
        <v>25.468110700578944</v>
      </c>
      <c r="CN592" s="283">
        <f t="shared" si="556"/>
        <v>4.5238223212010276</v>
      </c>
      <c r="CO592" s="283">
        <f t="shared" si="526"/>
        <v>372.61292867030704</v>
      </c>
      <c r="CP592" s="268">
        <f t="shared" si="527"/>
        <v>560</v>
      </c>
      <c r="CQ592" s="283">
        <f t="shared" si="557"/>
        <v>93.261292867030704</v>
      </c>
      <c r="CR592" s="283">
        <f t="shared" si="558"/>
        <v>28.254842996263456</v>
      </c>
      <c r="CS592" s="283">
        <f t="shared" si="559"/>
        <v>1.3747504249737377</v>
      </c>
      <c r="CT592" s="283">
        <f t="shared" si="560"/>
        <v>365.62330455047652</v>
      </c>
      <c r="CU592" s="283">
        <f t="shared" si="528"/>
        <v>6.9896241198305233</v>
      </c>
      <c r="CV592" s="283">
        <f t="shared" si="561"/>
        <v>56.698962411983054</v>
      </c>
      <c r="CW592" s="283">
        <f t="shared" si="562"/>
        <v>20.069869124723315</v>
      </c>
      <c r="CX592" s="283">
        <f t="shared" si="563"/>
        <v>2.1531720778757544</v>
      </c>
      <c r="CZ592" s="283">
        <f t="shared" si="529"/>
        <v>8384</v>
      </c>
      <c r="DA592" s="283">
        <f t="shared" si="530"/>
        <v>1.1750755277249085E+22</v>
      </c>
      <c r="DB592" s="283">
        <f t="shared" si="531"/>
        <v>1.1907554994449426E+22</v>
      </c>
      <c r="DC592" s="286">
        <f t="shared" si="564"/>
        <v>1.4015690931833354E+18</v>
      </c>
      <c r="DD592" s="286">
        <f t="shared" si="532"/>
        <v>1.4202713495287959E+18</v>
      </c>
      <c r="DE592" s="282">
        <f t="shared" si="565"/>
        <v>8.0777719196897013E-5</v>
      </c>
      <c r="DF592" s="282">
        <f t="shared" si="533"/>
        <v>7.7651240905114168E-5</v>
      </c>
      <c r="DG592" s="283">
        <f t="shared" si="566"/>
        <v>43.869456934316943</v>
      </c>
      <c r="DH592" s="283">
        <f t="shared" si="567"/>
        <v>1.1204800369822222E-4</v>
      </c>
      <c r="DL592" s="258">
        <v>21.581384658813477</v>
      </c>
      <c r="DM592" s="258">
        <v>15.564202308654785</v>
      </c>
      <c r="DN592" s="258">
        <v>10496</v>
      </c>
      <c r="DO592" s="258">
        <v>1.7882661864969773E+22</v>
      </c>
      <c r="DP592" s="258">
        <v>8.5513492829038916E+21</v>
      </c>
    </row>
    <row r="593" spans="3:120" x14ac:dyDescent="0.25">
      <c r="C593" s="50">
        <f t="shared" si="534"/>
        <v>561</v>
      </c>
      <c r="D593" s="51">
        <v>8.5293881126745017</v>
      </c>
      <c r="E593" s="260">
        <f t="shared" si="535"/>
        <v>18.618357531156605</v>
      </c>
      <c r="F593" s="265">
        <f t="shared" si="536"/>
        <v>14.547221078406261</v>
      </c>
      <c r="G593" s="265">
        <f t="shared" si="537"/>
        <v>4.8062324888595277E-2</v>
      </c>
      <c r="H593" s="50">
        <v>23.249378204345703</v>
      </c>
      <c r="I593" s="216">
        <v>120.34281921386719</v>
      </c>
      <c r="J593" s="50">
        <v>6272</v>
      </c>
      <c r="K593" s="46">
        <v>12</v>
      </c>
      <c r="L593" s="46">
        <v>8.9456544540988665E+21</v>
      </c>
      <c r="M593" s="46">
        <v>9.0992835887822893E+21</v>
      </c>
      <c r="N593" s="46">
        <v>98</v>
      </c>
      <c r="O593" s="46">
        <v>64</v>
      </c>
      <c r="P593" s="46">
        <v>0.15601538179820545</v>
      </c>
      <c r="Q593" s="46">
        <v>0.37331380089116767</v>
      </c>
      <c r="R593" s="46">
        <v>0.38579543229529822</v>
      </c>
      <c r="S593" s="51"/>
      <c r="T593" s="315">
        <f t="shared" si="538"/>
        <v>67.318964257357749</v>
      </c>
      <c r="U593" s="315">
        <f t="shared" si="568"/>
        <v>0.11021703484401257</v>
      </c>
      <c r="V593" s="350">
        <f t="shared" si="539"/>
        <v>2.0729084528885717E-6</v>
      </c>
      <c r="W593" s="350">
        <f t="shared" si="517"/>
        <v>4.9600579412623252E-6</v>
      </c>
      <c r="X593" s="350">
        <f t="shared" si="540"/>
        <v>5.3757905683477239E-6</v>
      </c>
      <c r="Y593" s="360">
        <f t="shared" si="541"/>
        <v>66.933168825062452</v>
      </c>
      <c r="Z593" s="350">
        <f t="shared" si="542"/>
        <v>2.1062592660106539E-6</v>
      </c>
      <c r="AA593" s="350">
        <f t="shared" si="543"/>
        <v>4.9459878830301035E-6</v>
      </c>
      <c r="AB593" s="350">
        <f t="shared" si="544"/>
        <v>2.1062592660106539E-6</v>
      </c>
      <c r="AC593" s="350">
        <f t="shared" si="545"/>
        <v>4.9459878830301035E-6</v>
      </c>
      <c r="AD593" s="354">
        <f t="shared" si="518"/>
        <v>66.933168825062452</v>
      </c>
      <c r="AE593" s="354" t="str">
        <f t="shared" si="572"/>
        <v/>
      </c>
      <c r="AF593" s="354" t="str">
        <f t="shared" si="572"/>
        <v/>
      </c>
      <c r="AG593" s="354" t="str">
        <f t="shared" si="572"/>
        <v/>
      </c>
      <c r="AH593" s="354">
        <f t="shared" si="572"/>
        <v>66.933168825062452</v>
      </c>
      <c r="AI593" s="348">
        <f t="shared" si="569"/>
        <v>0.41010581748960817</v>
      </c>
      <c r="AJ593" s="355">
        <f t="shared" si="546"/>
        <v>5.3757905683477239E-6</v>
      </c>
      <c r="AK593" s="359">
        <f t="shared" si="547"/>
        <v>568.73061215472353</v>
      </c>
      <c r="AL593" s="355">
        <f t="shared" si="548"/>
        <v>0.77306121547235307</v>
      </c>
      <c r="AM593" s="335">
        <f t="shared" si="549"/>
        <v>-26.522792228222663</v>
      </c>
      <c r="AN593" s="351">
        <f t="shared" si="519"/>
        <v>-5.3069886847626311</v>
      </c>
      <c r="AQ593" s="266">
        <f t="shared" si="520"/>
        <v>27.32822684685701</v>
      </c>
      <c r="AR593" s="283">
        <f t="shared" si="521"/>
        <v>-18.244170232624867</v>
      </c>
      <c r="BL593" s="258">
        <v>0.88308364152908325</v>
      </c>
      <c r="BM593" s="260">
        <v>6.6335821151733398</v>
      </c>
      <c r="BN593">
        <v>0.50794094800949097</v>
      </c>
      <c r="BO593" s="258">
        <v>0.64581042528152466</v>
      </c>
      <c r="BP593" s="258">
        <v>122.18304443359375</v>
      </c>
      <c r="BQ593" s="260">
        <v>19.700349807739258</v>
      </c>
      <c r="BR593" s="258">
        <v>7.0040874481201172</v>
      </c>
      <c r="BT593" s="258">
        <v>14.749248504638672</v>
      </c>
      <c r="BU593" s="258">
        <v>56.865287780761719</v>
      </c>
      <c r="BV593" s="258">
        <v>2.7162280082702637</v>
      </c>
      <c r="BW593" s="258">
        <v>166.83197021484375</v>
      </c>
      <c r="BX593" s="258">
        <v>24.0023193359375</v>
      </c>
      <c r="BY593" s="258">
        <v>40.894180297851562</v>
      </c>
      <c r="BZ593" s="258">
        <v>3.5161669254302979</v>
      </c>
      <c r="CA593" s="258">
        <v>334.37603759765625</v>
      </c>
      <c r="CC593" s="283">
        <f t="shared" si="522"/>
        <v>23.249378204345703</v>
      </c>
      <c r="CD593" s="283">
        <f t="shared" si="523"/>
        <v>120.34281921386719</v>
      </c>
      <c r="CF593" s="283">
        <f t="shared" si="550"/>
        <v>27.32822684685701</v>
      </c>
      <c r="CG593" s="272">
        <f t="shared" si="524"/>
        <v>26.163039502069516</v>
      </c>
      <c r="CH593" s="283">
        <f t="shared" si="551"/>
        <v>20.33068329472632</v>
      </c>
      <c r="CI593" s="272">
        <f t="shared" si="525"/>
        <v>120.04694601205949</v>
      </c>
      <c r="CJ593" s="283">
        <f t="shared" si="552"/>
        <v>0.22628316220642597</v>
      </c>
      <c r="CK593" s="283">
        <f t="shared" si="553"/>
        <v>19.8123936529757</v>
      </c>
      <c r="CL593" s="283">
        <f t="shared" si="554"/>
        <v>4.5613310524442294</v>
      </c>
      <c r="CM593" s="283">
        <f t="shared" si="555"/>
        <v>25.6089302353843</v>
      </c>
      <c r="CN593" s="283">
        <f t="shared" si="556"/>
        <v>4.5613310524442294</v>
      </c>
      <c r="CO593" s="283">
        <f t="shared" si="526"/>
        <v>374.12209747177951</v>
      </c>
      <c r="CP593" s="268">
        <f t="shared" si="527"/>
        <v>561</v>
      </c>
      <c r="CQ593" s="283">
        <f t="shared" si="557"/>
        <v>93.512209747177948</v>
      </c>
      <c r="CR593" s="283">
        <f t="shared" si="558"/>
        <v>28.303467876929716</v>
      </c>
      <c r="CS593" s="283">
        <f t="shared" si="559"/>
        <v>1.3649020275120773</v>
      </c>
      <c r="CT593" s="283">
        <f t="shared" si="560"/>
        <v>366.50535341129631</v>
      </c>
      <c r="CU593" s="283">
        <f t="shared" si="528"/>
        <v>7.6167440604831427</v>
      </c>
      <c r="CV593" s="283">
        <f t="shared" si="561"/>
        <v>56.861674406048316</v>
      </c>
      <c r="CW593" s="283">
        <f t="shared" si="562"/>
        <v>20.214016380171234</v>
      </c>
      <c r="CX593" s="283">
        <f t="shared" si="563"/>
        <v>2.1749080469373743</v>
      </c>
      <c r="CZ593" s="283">
        <f t="shared" si="529"/>
        <v>6272</v>
      </c>
      <c r="DA593" s="283">
        <f t="shared" si="530"/>
        <v>8.9456544540988665E+21</v>
      </c>
      <c r="DB593" s="283">
        <f t="shared" si="531"/>
        <v>9.0992835887822893E+21</v>
      </c>
      <c r="DC593" s="286">
        <f t="shared" si="564"/>
        <v>1.4262841922989263E+18</v>
      </c>
      <c r="DD593" s="286">
        <f t="shared" si="532"/>
        <v>1.4507786334155436E+18</v>
      </c>
      <c r="DE593" s="282">
        <f t="shared" si="565"/>
        <v>8.2099823811541229E-5</v>
      </c>
      <c r="DF593" s="282">
        <f t="shared" si="533"/>
        <v>7.9283191504150475E-5</v>
      </c>
      <c r="DG593" s="283">
        <f t="shared" si="566"/>
        <v>44.000113114693228</v>
      </c>
      <c r="DH593" s="283">
        <f t="shared" si="567"/>
        <v>1.1413240348371672E-4</v>
      </c>
      <c r="DL593" s="258">
        <v>21.562829971313477</v>
      </c>
      <c r="DM593" s="258">
        <v>15.971109390258789</v>
      </c>
      <c r="DN593" s="258">
        <v>10496</v>
      </c>
      <c r="DO593" s="258">
        <v>1.7855567796188832E+22</v>
      </c>
      <c r="DP593" s="258">
        <v>8.5536551610980143E+21</v>
      </c>
    </row>
    <row r="594" spans="3:120" x14ac:dyDescent="0.25">
      <c r="C594" s="50">
        <f t="shared" si="534"/>
        <v>562</v>
      </c>
      <c r="D594" s="51">
        <v>10.19937060710234</v>
      </c>
      <c r="E594" s="260">
        <f t="shared" si="535"/>
        <v>20.171467454265692</v>
      </c>
      <c r="F594" s="265">
        <f t="shared" si="536"/>
        <v>14.595017292167642</v>
      </c>
      <c r="G594" s="265">
        <f t="shared" si="537"/>
        <v>4.7524801343044022E-2</v>
      </c>
      <c r="H594" s="50">
        <v>22.968124389648438</v>
      </c>
      <c r="I594" s="216">
        <v>119.02037048339844</v>
      </c>
      <c r="J594" s="50">
        <v>6656</v>
      </c>
      <c r="K594" s="46">
        <v>12</v>
      </c>
      <c r="L594" s="46">
        <v>1.0093405325223422E+22</v>
      </c>
      <c r="M594" s="46">
        <v>9.6737354938930965E+21</v>
      </c>
      <c r="N594" s="46">
        <v>104</v>
      </c>
      <c r="O594" s="46">
        <v>64</v>
      </c>
      <c r="P594" s="46">
        <v>0.16718549716169201</v>
      </c>
      <c r="Q594" s="46">
        <v>0.39785143136177747</v>
      </c>
      <c r="R594" s="46">
        <v>0.44578365757849092</v>
      </c>
      <c r="S594" s="51"/>
      <c r="T594" s="315">
        <f t="shared" si="538"/>
        <v>67.206835032035428</v>
      </c>
      <c r="U594" s="315">
        <f t="shared" si="568"/>
        <v>-0.11212922532232028</v>
      </c>
      <c r="V594" s="350">
        <f t="shared" si="539"/>
        <v>2.0931677829739083E-6</v>
      </c>
      <c r="W594" s="350">
        <f t="shared" si="517"/>
        <v>4.9811126722978946E-6</v>
      </c>
      <c r="X594" s="350">
        <f t="shared" si="540"/>
        <v>5.4030394059091021E-6</v>
      </c>
      <c r="Y594" s="360">
        <f t="shared" si="541"/>
        <v>66.76105137445694</v>
      </c>
      <c r="Z594" s="350">
        <f t="shared" si="542"/>
        <v>2.1318590499078578E-6</v>
      </c>
      <c r="AA594" s="350">
        <f t="shared" si="543"/>
        <v>4.9646764056816988E-6</v>
      </c>
      <c r="AB594" s="350">
        <f t="shared" si="544"/>
        <v>2.1318590499078578E-6</v>
      </c>
      <c r="AC594" s="350">
        <f t="shared" si="545"/>
        <v>4.9646764056816988E-6</v>
      </c>
      <c r="AD594" s="354">
        <f t="shared" si="518"/>
        <v>66.76105137445694</v>
      </c>
      <c r="AE594" s="354" t="str">
        <f t="shared" si="572"/>
        <v/>
      </c>
      <c r="AF594" s="354" t="str">
        <f t="shared" si="572"/>
        <v/>
      </c>
      <c r="AG594" s="354" t="str">
        <f t="shared" si="572"/>
        <v/>
      </c>
      <c r="AH594" s="354">
        <f t="shared" si="572"/>
        <v>66.76105137445694</v>
      </c>
      <c r="AI594" s="348">
        <f t="shared" si="569"/>
        <v>-0.17211745060551209</v>
      </c>
      <c r="AJ594" s="355">
        <f t="shared" si="546"/>
        <v>5.4030394059091021E-6</v>
      </c>
      <c r="AK594" s="359">
        <f t="shared" si="547"/>
        <v>565.41899174243713</v>
      </c>
      <c r="AL594" s="355">
        <f t="shared" si="548"/>
        <v>0.34189917424371286</v>
      </c>
      <c r="AM594" s="335">
        <f t="shared" si="549"/>
        <v>-26.478876348562196</v>
      </c>
      <c r="AN594" s="351">
        <f t="shared" si="519"/>
        <v>-5.2630728051021594</v>
      </c>
      <c r="AQ594" s="266">
        <f t="shared" si="520"/>
        <v>27.222510630514062</v>
      </c>
      <c r="AR594" s="283">
        <f t="shared" si="521"/>
        <v>-19.904140031280178</v>
      </c>
      <c r="BL594" s="258">
        <v>1.1707088947296143</v>
      </c>
      <c r="BM594" s="260">
        <v>6.3811850547790527</v>
      </c>
      <c r="BN594">
        <v>1.6788932085037231</v>
      </c>
      <c r="BO594" s="258">
        <v>0.49189218878746033</v>
      </c>
      <c r="BP594" s="258">
        <v>19.688142776489258</v>
      </c>
      <c r="BQ594" s="260">
        <v>15.50501537322998</v>
      </c>
      <c r="BR594" s="258">
        <v>5.3884792327880859</v>
      </c>
      <c r="BT594" s="258">
        <v>14.703837394714355</v>
      </c>
      <c r="BU594" s="258">
        <v>56.865287780761719</v>
      </c>
      <c r="BV594" s="258">
        <v>2.767620325088501</v>
      </c>
      <c r="BW594" s="258">
        <v>167.44233703613281</v>
      </c>
      <c r="BX594" s="258">
        <v>23.9915771484375</v>
      </c>
      <c r="BY594" s="258">
        <v>41.911445617675781</v>
      </c>
      <c r="BZ594" s="258">
        <v>3.4634318351745605</v>
      </c>
      <c r="CA594" s="258">
        <v>336.003662109375</v>
      </c>
      <c r="CC594" s="283">
        <f t="shared" si="522"/>
        <v>22.968124389648438</v>
      </c>
      <c r="CD594" s="283">
        <f t="shared" si="523"/>
        <v>119.02037048339844</v>
      </c>
      <c r="CF594" s="283">
        <f t="shared" si="550"/>
        <v>27.222510630514062</v>
      </c>
      <c r="CG594" s="272">
        <f t="shared" si="524"/>
        <v>26.225142435822377</v>
      </c>
      <c r="CH594" s="283">
        <f t="shared" si="551"/>
        <v>20.476565823647768</v>
      </c>
      <c r="CI594" s="272">
        <f t="shared" si="525"/>
        <v>120.17681524240439</v>
      </c>
      <c r="CJ594" s="283">
        <f t="shared" si="552"/>
        <v>0.22652795993841329</v>
      </c>
      <c r="CK594" s="283">
        <f t="shared" si="553"/>
        <v>19.95343198838631</v>
      </c>
      <c r="CL594" s="283">
        <f t="shared" si="554"/>
        <v>4.5989455112038176</v>
      </c>
      <c r="CM594" s="283">
        <f t="shared" si="555"/>
        <v>25.749968570794909</v>
      </c>
      <c r="CN594" s="283">
        <f t="shared" si="556"/>
        <v>4.5989455112038176</v>
      </c>
      <c r="CO594" s="283">
        <f t="shared" si="526"/>
        <v>375.61671358010699</v>
      </c>
      <c r="CP594" s="268">
        <f t="shared" si="527"/>
        <v>562</v>
      </c>
      <c r="CQ594" s="283">
        <f t="shared" si="557"/>
        <v>93.761671358010702</v>
      </c>
      <c r="CR594" s="283">
        <f t="shared" si="558"/>
        <v>28.351901670413447</v>
      </c>
      <c r="CS594" s="283">
        <f t="shared" si="559"/>
        <v>1.3551779672756914</v>
      </c>
      <c r="CT594" s="283">
        <f t="shared" si="560"/>
        <v>367.37985866471934</v>
      </c>
      <c r="CU594" s="283">
        <f t="shared" si="528"/>
        <v>8.2368549153877666</v>
      </c>
      <c r="CV594" s="283">
        <f t="shared" si="561"/>
        <v>57.023685491538771</v>
      </c>
      <c r="CW594" s="283">
        <f t="shared" si="562"/>
        <v>20.358391870686816</v>
      </c>
      <c r="CX594" s="283">
        <f t="shared" si="563"/>
        <v>2.1967312921094071</v>
      </c>
      <c r="CZ594" s="283">
        <f t="shared" si="529"/>
        <v>6656</v>
      </c>
      <c r="DA594" s="283">
        <f t="shared" si="530"/>
        <v>1.0093405325223422E+22</v>
      </c>
      <c r="DB594" s="283">
        <f t="shared" si="531"/>
        <v>9.6737354938930965E+21</v>
      </c>
      <c r="DC594" s="286">
        <f t="shared" si="564"/>
        <v>1.5164370981405381E+18</v>
      </c>
      <c r="DD594" s="286">
        <f t="shared" si="532"/>
        <v>1.4533857412699965E+18</v>
      </c>
      <c r="DE594" s="282">
        <f t="shared" si="565"/>
        <v>8.6922445492293126E-5</v>
      </c>
      <c r="DF594" s="282">
        <f t="shared" si="533"/>
        <v>7.9422655615102517E-5</v>
      </c>
      <c r="DG594" s="283">
        <f t="shared" si="566"/>
        <v>42.418526298684014</v>
      </c>
      <c r="DH594" s="283">
        <f t="shared" si="567"/>
        <v>1.177432365586909E-4</v>
      </c>
      <c r="DL594" s="258">
        <v>21.539390563964844</v>
      </c>
      <c r="DM594" s="258">
        <v>14.953841209411621</v>
      </c>
      <c r="DN594" s="258">
        <v>10496</v>
      </c>
      <c r="DO594" s="258">
        <v>1.7859026613480016E+22</v>
      </c>
      <c r="DP594" s="258">
        <v>8.5127258231523372E+21</v>
      </c>
    </row>
    <row r="595" spans="3:120" x14ac:dyDescent="0.25">
      <c r="C595" s="50">
        <f t="shared" si="534"/>
        <v>563</v>
      </c>
      <c r="D595" s="51">
        <v>6.9694575095803026</v>
      </c>
      <c r="E595" s="260">
        <f t="shared" si="535"/>
        <v>16.863979493768248</v>
      </c>
      <c r="F595" s="265">
        <f t="shared" si="536"/>
        <v>14.642259986350702</v>
      </c>
      <c r="G595" s="265">
        <f t="shared" si="537"/>
        <v>4.6955193412678155E-2</v>
      </c>
      <c r="H595" s="50">
        <v>23.036483764648437</v>
      </c>
      <c r="I595" s="216">
        <v>117.18928527832031</v>
      </c>
      <c r="J595" s="50">
        <v>7424</v>
      </c>
      <c r="K595" s="46">
        <v>12</v>
      </c>
      <c r="L595" s="46">
        <v>1.0553428024950893E+22</v>
      </c>
      <c r="M595" s="46">
        <v>1.0610498510255429E+22</v>
      </c>
      <c r="N595" s="46">
        <v>116</v>
      </c>
      <c r="O595" s="46">
        <v>64</v>
      </c>
      <c r="P595" s="46">
        <v>0.18574131721906856</v>
      </c>
      <c r="Q595" s="46">
        <v>0.43770982115607643</v>
      </c>
      <c r="R595" s="46">
        <v>0.5584761187116728</v>
      </c>
      <c r="S595" s="51"/>
      <c r="T595" s="315">
        <f t="shared" si="538"/>
        <v>67.006153671933234</v>
      </c>
      <c r="U595" s="315">
        <f t="shared" si="568"/>
        <v>-0.20068136010219462</v>
      </c>
      <c r="V595" s="350">
        <f t="shared" si="539"/>
        <v>2.0849195988131799E-6</v>
      </c>
      <c r="W595" s="350">
        <f t="shared" si="517"/>
        <v>4.9132298531348379E-6</v>
      </c>
      <c r="X595" s="350">
        <f t="shared" si="540"/>
        <v>5.3372949443749772E-6</v>
      </c>
      <c r="Y595" s="360">
        <f t="shared" si="541"/>
        <v>66.447677553221567</v>
      </c>
      <c r="Z595" s="350">
        <f t="shared" si="542"/>
        <v>2.1327102636507822E-6</v>
      </c>
      <c r="AA595" s="350">
        <f t="shared" si="543"/>
        <v>4.8926745502403185E-6</v>
      </c>
      <c r="AB595" s="350">
        <f t="shared" si="544"/>
        <v>2.1327102636507822E-6</v>
      </c>
      <c r="AC595" s="350">
        <f t="shared" si="545"/>
        <v>4.8926745502403185E-6</v>
      </c>
      <c r="AD595" s="354">
        <f t="shared" si="518"/>
        <v>66.447677553221567</v>
      </c>
      <c r="AE595" s="354" t="str">
        <f t="shared" si="572"/>
        <v/>
      </c>
      <c r="AF595" s="354" t="str">
        <f t="shared" si="572"/>
        <v/>
      </c>
      <c r="AG595" s="354" t="str">
        <f t="shared" si="572"/>
        <v/>
      </c>
      <c r="AH595" s="354">
        <f t="shared" si="572"/>
        <v>66.447677553221567</v>
      </c>
      <c r="AI595" s="348">
        <f t="shared" si="569"/>
        <v>-0.31337382123537338</v>
      </c>
      <c r="AJ595" s="355">
        <f t="shared" si="546"/>
        <v>5.3372949443749772E-6</v>
      </c>
      <c r="AK595" s="359">
        <f t="shared" si="547"/>
        <v>559.38953255960428</v>
      </c>
      <c r="AL595" s="355">
        <f t="shared" si="548"/>
        <v>-0.36104674403957232</v>
      </c>
      <c r="AM595" s="335">
        <f t="shared" si="549"/>
        <v>-26.585214987774627</v>
      </c>
      <c r="AN595" s="351">
        <f t="shared" si="519"/>
        <v>-5.3694114443145944</v>
      </c>
      <c r="AQ595" s="266">
        <f t="shared" si="520"/>
        <v>27.248323802185446</v>
      </c>
      <c r="AR595" s="283">
        <f t="shared" si="521"/>
        <v>-22.072746304544893</v>
      </c>
      <c r="BL595" s="258">
        <v>1.0481311082839966</v>
      </c>
      <c r="BM595" s="260">
        <v>6.2741661071777344</v>
      </c>
      <c r="BN595">
        <v>0.56485015153884888</v>
      </c>
      <c r="BO595" s="258">
        <v>0.53914475440979004</v>
      </c>
      <c r="BP595" s="258">
        <v>14.691600799560547</v>
      </c>
      <c r="BQ595" s="260">
        <v>14.090974807739258</v>
      </c>
      <c r="BR595" s="258">
        <v>6.4833364486694336</v>
      </c>
      <c r="BT595" s="258">
        <v>14.693095207214355</v>
      </c>
      <c r="BU595" s="258">
        <v>58.086009979248047</v>
      </c>
      <c r="BV595" s="258">
        <v>2.7311208248138428</v>
      </c>
      <c r="BW595" s="258">
        <v>163.67843627929687</v>
      </c>
      <c r="BX595" s="258">
        <v>24.0023193359375</v>
      </c>
      <c r="BY595" s="258">
        <v>41.707992553710938</v>
      </c>
      <c r="BZ595" s="258">
        <v>3.4856488704681396</v>
      </c>
      <c r="CA595" s="258">
        <v>332.54495239257812</v>
      </c>
      <c r="CC595" s="283">
        <f t="shared" si="522"/>
        <v>23.036483764648437</v>
      </c>
      <c r="CD595" s="283">
        <f t="shared" si="523"/>
        <v>117.18928527832031</v>
      </c>
      <c r="CF595" s="283">
        <f t="shared" si="550"/>
        <v>27.248323802185446</v>
      </c>
      <c r="CG595" s="272">
        <f t="shared" si="524"/>
        <v>26.286867035152035</v>
      </c>
      <c r="CH595" s="283">
        <f t="shared" si="551"/>
        <v>20.622596845139949</v>
      </c>
      <c r="CI595" s="272">
        <f t="shared" si="525"/>
        <v>120.30622243906799</v>
      </c>
      <c r="CJ595" s="283">
        <f t="shared" si="552"/>
        <v>0.22677188675742932</v>
      </c>
      <c r="CK595" s="283">
        <f t="shared" si="553"/>
        <v>20.09460181553272</v>
      </c>
      <c r="CL595" s="283">
        <f t="shared" si="554"/>
        <v>4.6366451786140974</v>
      </c>
      <c r="CM595" s="283">
        <f t="shared" si="555"/>
        <v>25.891138397941319</v>
      </c>
      <c r="CN595" s="283">
        <f t="shared" si="556"/>
        <v>4.6366451786140974</v>
      </c>
      <c r="CO595" s="283">
        <f t="shared" si="526"/>
        <v>377.0959812307791</v>
      </c>
      <c r="CP595" s="268">
        <f t="shared" si="527"/>
        <v>563</v>
      </c>
      <c r="CQ595" s="283">
        <f t="shared" si="557"/>
        <v>94.009598123077907</v>
      </c>
      <c r="CR595" s="283">
        <f t="shared" si="558"/>
        <v>28.400116477650212</v>
      </c>
      <c r="CS595" s="283">
        <f t="shared" si="559"/>
        <v>1.3455817935080989</v>
      </c>
      <c r="CT595" s="283">
        <f t="shared" si="560"/>
        <v>368.24658487042325</v>
      </c>
      <c r="CU595" s="283">
        <f t="shared" si="528"/>
        <v>8.8493963603557404</v>
      </c>
      <c r="CV595" s="283">
        <f t="shared" si="561"/>
        <v>57.18493963603558</v>
      </c>
      <c r="CW595" s="283">
        <f t="shared" si="562"/>
        <v>20.502906700176126</v>
      </c>
      <c r="CX595" s="283">
        <f t="shared" si="563"/>
        <v>2.2186296403521317</v>
      </c>
      <c r="CZ595" s="283">
        <f t="shared" si="529"/>
        <v>7424</v>
      </c>
      <c r="DA595" s="283">
        <f t="shared" si="530"/>
        <v>1.0553428024950893E+22</v>
      </c>
      <c r="DB595" s="283">
        <f t="shared" si="531"/>
        <v>1.0610498510255429E+22</v>
      </c>
      <c r="DC595" s="286">
        <f t="shared" si="564"/>
        <v>1.4215285593953249E+18</v>
      </c>
      <c r="DD595" s="286">
        <f t="shared" si="532"/>
        <v>1.4292158553684575E+18</v>
      </c>
      <c r="DE595" s="282">
        <f t="shared" si="565"/>
        <v>8.1845426927353184E-5</v>
      </c>
      <c r="DF595" s="282">
        <f t="shared" si="533"/>
        <v>7.8129716528093528E-5</v>
      </c>
      <c r="DG595" s="283">
        <f t="shared" si="566"/>
        <v>43.669441719804794</v>
      </c>
      <c r="DH595" s="283">
        <f t="shared" si="567"/>
        <v>1.1315001773610538E-4</v>
      </c>
      <c r="DL595" s="258">
        <v>21.524742126464844</v>
      </c>
      <c r="DM595" s="258">
        <v>15.055568695068359</v>
      </c>
      <c r="DN595" s="258">
        <v>10240</v>
      </c>
      <c r="DO595" s="258">
        <v>1.7409380365626096E+22</v>
      </c>
      <c r="DP595" s="258">
        <v>8.30317914226144E+21</v>
      </c>
    </row>
    <row r="596" spans="3:120" x14ac:dyDescent="0.25">
      <c r="C596" s="50">
        <f t="shared" si="534"/>
        <v>564</v>
      </c>
      <c r="D596" s="51">
        <v>7.2308205751621522</v>
      </c>
      <c r="E596" s="260">
        <f t="shared" si="535"/>
        <v>17.183751702579706</v>
      </c>
      <c r="F596" s="265">
        <f t="shared" si="536"/>
        <v>14.688916798812073</v>
      </c>
      <c r="G596" s="265">
        <f t="shared" si="537"/>
        <v>4.6352944778787243E-2</v>
      </c>
      <c r="H596" s="50">
        <v>22.905622482299805</v>
      </c>
      <c r="I596" s="216">
        <v>122.47908020019531</v>
      </c>
      <c r="J596" s="50">
        <v>6784</v>
      </c>
      <c r="K596" s="46">
        <v>12</v>
      </c>
      <c r="L596" s="46">
        <v>9.4927240556544682E+21</v>
      </c>
      <c r="M596" s="46">
        <v>9.7359942051344081E+21</v>
      </c>
      <c r="N596" s="46">
        <v>106</v>
      </c>
      <c r="O596" s="46">
        <v>64</v>
      </c>
      <c r="P596" s="46">
        <v>0.1645608252456815</v>
      </c>
      <c r="Q596" s="46">
        <v>0.39895013123359579</v>
      </c>
      <c r="R596" s="46">
        <v>0.46524017790005867</v>
      </c>
      <c r="S596" s="51"/>
      <c r="T596" s="315">
        <f t="shared" si="538"/>
        <v>67.584601671157927</v>
      </c>
      <c r="U596" s="315">
        <f t="shared" si="568"/>
        <v>0.57844799922469292</v>
      </c>
      <c r="V596" s="350">
        <f t="shared" si="539"/>
        <v>2.0214330931318973E-6</v>
      </c>
      <c r="W596" s="350">
        <f t="shared" si="517"/>
        <v>4.9006256293435022E-6</v>
      </c>
      <c r="X596" s="350">
        <f t="shared" si="540"/>
        <v>5.3011624488396116E-6</v>
      </c>
      <c r="Y596" s="360">
        <f t="shared" si="541"/>
        <v>67.11936149325787</v>
      </c>
      <c r="Z596" s="350">
        <f t="shared" si="542"/>
        <v>2.0611589630567679E-6</v>
      </c>
      <c r="AA596" s="350">
        <f t="shared" si="543"/>
        <v>4.8840502698066018E-6</v>
      </c>
      <c r="AB596" s="350">
        <f t="shared" si="544"/>
        <v>2.0611589630567679E-6</v>
      </c>
      <c r="AC596" s="350">
        <f t="shared" si="545"/>
        <v>4.8840502698066018E-6</v>
      </c>
      <c r="AD596" s="354">
        <f t="shared" si="518"/>
        <v>67.11936149325787</v>
      </c>
      <c r="AE596" s="354" t="str">
        <f t="shared" si="572"/>
        <v/>
      </c>
      <c r="AF596" s="354" t="str">
        <f t="shared" si="572"/>
        <v/>
      </c>
      <c r="AG596" s="354" t="str">
        <f t="shared" si="572"/>
        <v/>
      </c>
      <c r="AH596" s="354">
        <f t="shared" si="572"/>
        <v>67.11936149325787</v>
      </c>
      <c r="AI596" s="348">
        <f t="shared" si="569"/>
        <v>0.67168394003630283</v>
      </c>
      <c r="AJ596" s="355">
        <f t="shared" si="546"/>
        <v>5.3011624488396116E-6</v>
      </c>
      <c r="AK596" s="359">
        <f t="shared" si="547"/>
        <v>572.31304634977323</v>
      </c>
      <c r="AL596" s="355">
        <f t="shared" si="548"/>
        <v>0.8313046349773231</v>
      </c>
      <c r="AM596" s="335">
        <f t="shared" si="549"/>
        <v>-26.644216789212642</v>
      </c>
      <c r="AN596" s="351">
        <f t="shared" si="519"/>
        <v>-5.4284132457526084</v>
      </c>
      <c r="AQ596" s="266">
        <f t="shared" si="520"/>
        <v>27.19884197284626</v>
      </c>
      <c r="AR596" s="283">
        <f t="shared" si="521"/>
        <v>-17.120472450856454</v>
      </c>
      <c r="BL596" s="258">
        <v>1.2132629156112671</v>
      </c>
      <c r="BM596" s="260">
        <v>5.9691495895385742</v>
      </c>
      <c r="BN596">
        <v>1.0376999378204346</v>
      </c>
      <c r="BO596" s="258">
        <v>0.479522705078125</v>
      </c>
      <c r="BP596" s="258">
        <v>13.363696098327637</v>
      </c>
      <c r="BQ596" s="260">
        <v>15.648942947387695</v>
      </c>
      <c r="BR596" s="258">
        <v>6.5610213279724121</v>
      </c>
      <c r="BT596" s="258">
        <v>14.690653800964355</v>
      </c>
      <c r="BU596" s="258">
        <v>56.356655120849609</v>
      </c>
      <c r="BV596" s="258">
        <v>2.7449150085449219</v>
      </c>
      <c r="BW596" s="258">
        <v>167.5440673828125</v>
      </c>
      <c r="BX596" s="258">
        <v>23.9739990234375</v>
      </c>
      <c r="BY596" s="258">
        <v>41.504539489746094</v>
      </c>
      <c r="BZ596" s="258">
        <v>3.4639201164245605</v>
      </c>
      <c r="CA596" s="258">
        <v>329.08624267578125</v>
      </c>
      <c r="CC596" s="283">
        <f t="shared" si="522"/>
        <v>22.905622482299805</v>
      </c>
      <c r="CD596" s="283">
        <f t="shared" si="523"/>
        <v>122.47908020019531</v>
      </c>
      <c r="CF596" s="283">
        <f t="shared" si="550"/>
        <v>27.19884197284626</v>
      </c>
      <c r="CG596" s="272">
        <f t="shared" si="524"/>
        <v>26.348179091809925</v>
      </c>
      <c r="CH596" s="283">
        <f t="shared" si="551"/>
        <v>20.768682856737314</v>
      </c>
      <c r="CI596" s="272">
        <f t="shared" si="525"/>
        <v>120.43516337722548</v>
      </c>
      <c r="CJ596" s="283">
        <f t="shared" si="552"/>
        <v>0.22701493469986683</v>
      </c>
      <c r="CK596" s="283">
        <f t="shared" si="553"/>
        <v>20.235812116954349</v>
      </c>
      <c r="CL596" s="283">
        <f t="shared" si="554"/>
        <v>4.6744085798160429</v>
      </c>
      <c r="CM596" s="283">
        <f t="shared" si="555"/>
        <v>26.032348699362949</v>
      </c>
      <c r="CN596" s="283">
        <f t="shared" si="556"/>
        <v>4.6744085798160429</v>
      </c>
      <c r="CO596" s="283">
        <f t="shared" si="526"/>
        <v>378.5590991023297</v>
      </c>
      <c r="CP596" s="268">
        <f t="shared" si="527"/>
        <v>564</v>
      </c>
      <c r="CQ596" s="283">
        <f t="shared" si="557"/>
        <v>94.255909910232972</v>
      </c>
      <c r="CR596" s="283">
        <f t="shared" si="558"/>
        <v>28.448083772042771</v>
      </c>
      <c r="CS596" s="283">
        <f t="shared" si="559"/>
        <v>1.3361170297169827</v>
      </c>
      <c r="CT596" s="283">
        <f t="shared" si="560"/>
        <v>369.10529745767974</v>
      </c>
      <c r="CU596" s="283">
        <f t="shared" si="528"/>
        <v>9.4538016446499569</v>
      </c>
      <c r="CV596" s="283">
        <f t="shared" si="561"/>
        <v>57.345380164464999</v>
      </c>
      <c r="CW596" s="283">
        <f t="shared" si="562"/>
        <v>20.647468190263833</v>
      </c>
      <c r="CX596" s="283">
        <f t="shared" si="563"/>
        <v>2.2405903096678901</v>
      </c>
      <c r="CZ596" s="283">
        <f t="shared" si="529"/>
        <v>6784</v>
      </c>
      <c r="DA596" s="283">
        <f t="shared" si="530"/>
        <v>9.4927240556544682E+21</v>
      </c>
      <c r="DB596" s="283">
        <f t="shared" si="531"/>
        <v>9.7359942051344081E+21</v>
      </c>
      <c r="DC596" s="286">
        <f t="shared" si="564"/>
        <v>1.3992812582037837E+18</v>
      </c>
      <c r="DD596" s="286">
        <f t="shared" si="532"/>
        <v>1.435140655237973E+18</v>
      </c>
      <c r="DE596" s="282">
        <f t="shared" si="565"/>
        <v>8.0655334205849104E-5</v>
      </c>
      <c r="DF596" s="282">
        <f t="shared" si="533"/>
        <v>7.8446656598278732E-5</v>
      </c>
      <c r="DG596" s="283">
        <f t="shared" si="566"/>
        <v>44.204662516592443</v>
      </c>
      <c r="DH596" s="283">
        <f t="shared" si="567"/>
        <v>1.1251293644423952E-4</v>
      </c>
      <c r="DL596" s="258">
        <v>21.472007751464844</v>
      </c>
      <c r="DM596" s="258">
        <v>14.241753578186035</v>
      </c>
      <c r="DN596" s="258">
        <v>11520</v>
      </c>
      <c r="DO596" s="258">
        <v>1.9550388268868991E+22</v>
      </c>
      <c r="DP596" s="258">
        <v>9.2918244179915309E+21</v>
      </c>
    </row>
    <row r="597" spans="3:120" x14ac:dyDescent="0.25">
      <c r="C597" s="50">
        <f t="shared" si="534"/>
        <v>565</v>
      </c>
      <c r="D597" s="51">
        <v>10.586860385361497</v>
      </c>
      <c r="E597" s="260">
        <f t="shared" si="535"/>
        <v>20.495343716836047</v>
      </c>
      <c r="F597" s="265">
        <f t="shared" si="536"/>
        <v>14.734954808677989</v>
      </c>
      <c r="G597" s="265">
        <f t="shared" si="537"/>
        <v>4.5717494292033735E-2</v>
      </c>
      <c r="H597" s="50">
        <v>22.789409637451172</v>
      </c>
      <c r="I597" s="216">
        <v>115.35820770263672</v>
      </c>
      <c r="J597" s="50">
        <v>7680</v>
      </c>
      <c r="K597" s="46">
        <v>12</v>
      </c>
      <c r="L597" s="46">
        <v>1.0841662799216225E+22</v>
      </c>
      <c r="M597" s="46">
        <v>1.0822062834566182E+22</v>
      </c>
      <c r="N597" s="46">
        <v>120</v>
      </c>
      <c r="O597" s="46">
        <v>64</v>
      </c>
      <c r="P597" s="46">
        <v>0.19178416651406946</v>
      </c>
      <c r="Q597" s="46">
        <v>0.45272538607092716</v>
      </c>
      <c r="R597" s="46">
        <v>0.59388205333141386</v>
      </c>
      <c r="S597" s="51"/>
      <c r="T597" s="315">
        <f t="shared" si="538"/>
        <v>67.041444194776673</v>
      </c>
      <c r="U597" s="315">
        <f t="shared" si="568"/>
        <v>-0.54315747638125345</v>
      </c>
      <c r="V597" s="350">
        <f t="shared" si="539"/>
        <v>2.0809913901266216E-6</v>
      </c>
      <c r="W597" s="350">
        <f t="shared" si="517"/>
        <v>4.9123848314987757E-6</v>
      </c>
      <c r="X597" s="350">
        <f t="shared" si="540"/>
        <v>5.3349835893393699E-6</v>
      </c>
      <c r="Y597" s="360">
        <f t="shared" si="541"/>
        <v>66.44756214144526</v>
      </c>
      <c r="Z597" s="350">
        <f t="shared" si="542"/>
        <v>2.1317965288213223E-6</v>
      </c>
      <c r="AA597" s="350">
        <f t="shared" si="543"/>
        <v>4.8905514472527275E-6</v>
      </c>
      <c r="AB597" s="350">
        <f t="shared" si="544"/>
        <v>2.1317965288213223E-6</v>
      </c>
      <c r="AC597" s="350">
        <f t="shared" si="545"/>
        <v>4.8905514472527275E-6</v>
      </c>
      <c r="AD597" s="354">
        <f t="shared" si="518"/>
        <v>66.44756214144526</v>
      </c>
      <c r="AE597" s="354" t="str">
        <f t="shared" si="572"/>
        <v/>
      </c>
      <c r="AF597" s="354" t="str">
        <f t="shared" si="572"/>
        <v/>
      </c>
      <c r="AG597" s="354" t="str">
        <f t="shared" si="572"/>
        <v/>
      </c>
      <c r="AH597" s="354">
        <f t="shared" si="572"/>
        <v>66.44756214144526</v>
      </c>
      <c r="AI597" s="348">
        <f t="shared" si="569"/>
        <v>-0.6717993518126093</v>
      </c>
      <c r="AJ597" s="355">
        <f t="shared" si="546"/>
        <v>5.3349835893393699E-6</v>
      </c>
      <c r="AK597" s="359">
        <f t="shared" si="547"/>
        <v>559.38731198294045</v>
      </c>
      <c r="AL597" s="355">
        <f t="shared" si="548"/>
        <v>-0.56126880170595539</v>
      </c>
      <c r="AM597" s="335">
        <f t="shared" si="549"/>
        <v>-26.588977291204799</v>
      </c>
      <c r="AN597" s="351">
        <f t="shared" si="519"/>
        <v>-5.3731737477447661</v>
      </c>
      <c r="AQ597" s="266">
        <f t="shared" si="520"/>
        <v>27.154661497448519</v>
      </c>
      <c r="AR597" s="283">
        <f t="shared" si="521"/>
        <v>-24.578866016601637</v>
      </c>
      <c r="BL597" s="258">
        <v>1.0428899526596069</v>
      </c>
      <c r="BM597" s="260">
        <v>5.7086062431335449</v>
      </c>
      <c r="BN597">
        <v>1.3742395639419556</v>
      </c>
      <c r="BO597" s="258">
        <v>0.44911885261535645</v>
      </c>
      <c r="BP597" s="258">
        <v>66.539787292480469</v>
      </c>
      <c r="BQ597" s="260">
        <v>6.6146001815795898</v>
      </c>
      <c r="BR597" s="258">
        <v>5.9596705436706543</v>
      </c>
      <c r="BT597" s="258">
        <v>14.629129409790039</v>
      </c>
      <c r="BU597" s="258">
        <v>57.679103851318359</v>
      </c>
      <c r="BV597" s="258">
        <v>2.7086594104766846</v>
      </c>
      <c r="BW597" s="258">
        <v>169.17169189453125</v>
      </c>
      <c r="BX597" s="258">
        <v>23.9700927734375</v>
      </c>
      <c r="BY597" s="258">
        <v>41.30108642578125</v>
      </c>
      <c r="BZ597" s="258">
        <v>3.4690470695495605</v>
      </c>
      <c r="CA597" s="258">
        <v>334.57949829101562</v>
      </c>
      <c r="CC597" s="283">
        <f t="shared" si="522"/>
        <v>22.789409637451172</v>
      </c>
      <c r="CD597" s="283">
        <f t="shared" si="523"/>
        <v>115.35820770263672</v>
      </c>
      <c r="CF597" s="283">
        <f t="shared" si="550"/>
        <v>27.154661497448519</v>
      </c>
      <c r="CG597" s="272">
        <f t="shared" si="524"/>
        <v>26.409043777801596</v>
      </c>
      <c r="CH597" s="283">
        <f t="shared" si="551"/>
        <v>20.91472645984744</v>
      </c>
      <c r="CI597" s="272">
        <f t="shared" si="525"/>
        <v>120.56363373467397</v>
      </c>
      <c r="CJ597" s="283">
        <f t="shared" si="552"/>
        <v>0.22725709561856539</v>
      </c>
      <c r="CK597" s="283">
        <f t="shared" si="553"/>
        <v>20.376968102147504</v>
      </c>
      <c r="CL597" s="283">
        <f t="shared" si="554"/>
        <v>4.7122132649431014</v>
      </c>
      <c r="CM597" s="283">
        <f t="shared" si="555"/>
        <v>26.173504684556104</v>
      </c>
      <c r="CN597" s="283">
        <f t="shared" si="556"/>
        <v>4.7122132649431014</v>
      </c>
      <c r="CO597" s="283">
        <f t="shared" si="526"/>
        <v>380.00526027340482</v>
      </c>
      <c r="CP597" s="268">
        <f t="shared" si="527"/>
        <v>565</v>
      </c>
      <c r="CQ597" s="283">
        <f t="shared" si="557"/>
        <v>94.500526027340484</v>
      </c>
      <c r="CR597" s="283">
        <f t="shared" si="558"/>
        <v>28.495774395642584</v>
      </c>
      <c r="CS597" s="283">
        <f t="shared" si="559"/>
        <v>1.3267871756750813</v>
      </c>
      <c r="CT597" s="283">
        <f t="shared" si="560"/>
        <v>369.95576268814364</v>
      </c>
      <c r="CU597" s="283">
        <f t="shared" si="528"/>
        <v>10.049497585261179</v>
      </c>
      <c r="CV597" s="283">
        <f t="shared" si="561"/>
        <v>57.504949758526124</v>
      </c>
      <c r="CW597" s="283">
        <f t="shared" si="562"/>
        <v>20.791979814314431</v>
      </c>
      <c r="CX597" s="283">
        <f t="shared" si="563"/>
        <v>2.2625998964429983</v>
      </c>
      <c r="CZ597" s="283">
        <f t="shared" si="529"/>
        <v>7680</v>
      </c>
      <c r="DA597" s="283">
        <f t="shared" si="530"/>
        <v>1.0841662799216225E+22</v>
      </c>
      <c r="DB597" s="283">
        <f t="shared" si="531"/>
        <v>1.0822062834566182E+22</v>
      </c>
      <c r="DC597" s="286">
        <f t="shared" si="564"/>
        <v>1.411674843647946E+18</v>
      </c>
      <c r="DD597" s="286">
        <f t="shared" si="532"/>
        <v>1.4091227649174717E+18</v>
      </c>
      <c r="DE597" s="282">
        <f t="shared" si="565"/>
        <v>8.1318314209735795E-5</v>
      </c>
      <c r="DF597" s="282">
        <f t="shared" si="533"/>
        <v>7.705486072907494E-5</v>
      </c>
      <c r="DG597" s="283">
        <f t="shared" si="566"/>
        <v>43.457952827392447</v>
      </c>
      <c r="DH597" s="283">
        <f t="shared" si="567"/>
        <v>1.1202731715028462E-4</v>
      </c>
      <c r="DL597" s="258">
        <v>21.466148376464844</v>
      </c>
      <c r="DM597" s="258">
        <v>15.665928840637207</v>
      </c>
      <c r="DN597" s="258">
        <v>10240</v>
      </c>
      <c r="DO597" s="258">
        <v>1.7786391450365152E+22</v>
      </c>
      <c r="DP597" s="258">
        <v>8.2832909428371321E+21</v>
      </c>
    </row>
    <row r="598" spans="3:120" x14ac:dyDescent="0.25">
      <c r="C598" s="50">
        <f t="shared" si="534"/>
        <v>566</v>
      </c>
      <c r="D598" s="51">
        <v>4.1790882366687399</v>
      </c>
      <c r="E598" s="260">
        <f t="shared" si="535"/>
        <v>12.421630817434774</v>
      </c>
      <c r="F598" s="265">
        <f t="shared" si="536"/>
        <v>14.780340531500157</v>
      </c>
      <c r="G598" s="265">
        <f t="shared" si="537"/>
        <v>4.5048275954632212E-2</v>
      </c>
      <c r="H598" s="50">
        <v>22.564798355102539</v>
      </c>
      <c r="I598" s="216">
        <v>119.63072967529297</v>
      </c>
      <c r="J598" s="50">
        <v>8384</v>
      </c>
      <c r="K598" s="46">
        <v>12</v>
      </c>
      <c r="L598" s="46">
        <v>1.1619896689732625E+22</v>
      </c>
      <c r="M598" s="46">
        <v>1.1792837554291824E+22</v>
      </c>
      <c r="N598" s="46">
        <v>131</v>
      </c>
      <c r="O598" s="46">
        <v>64</v>
      </c>
      <c r="P598" s="46">
        <v>0.20356467069523287</v>
      </c>
      <c r="Q598" s="46">
        <v>0.48556430446194226</v>
      </c>
      <c r="R598" s="46">
        <v>0.68568421494089382</v>
      </c>
      <c r="S598" s="51"/>
      <c r="T598" s="315">
        <f t="shared" si="538"/>
        <v>67.254951624446662</v>
      </c>
      <c r="U598" s="315">
        <f t="shared" si="568"/>
        <v>0.21350742966998837</v>
      </c>
      <c r="V598" s="350">
        <f t="shared" si="539"/>
        <v>2.0233447707461917E-6</v>
      </c>
      <c r="W598" s="350">
        <f t="shared" si="517"/>
        <v>4.8262991458128802E-6</v>
      </c>
      <c r="X598" s="350">
        <f t="shared" si="540"/>
        <v>5.2332673834020843E-6</v>
      </c>
      <c r="Y598" s="360">
        <f t="shared" si="541"/>
        <v>66.56926740950577</v>
      </c>
      <c r="Z598" s="350">
        <f t="shared" si="542"/>
        <v>2.0809569823846217E-6</v>
      </c>
      <c r="AA598" s="350">
        <f t="shared" si="543"/>
        <v>4.8017398454773443E-6</v>
      </c>
      <c r="AB598" s="350">
        <f t="shared" si="544"/>
        <v>2.0809569823846217E-6</v>
      </c>
      <c r="AC598" s="350">
        <f t="shared" si="545"/>
        <v>4.8017398454773443E-6</v>
      </c>
      <c r="AD598" s="354">
        <f t="shared" si="518"/>
        <v>66.569267409505755</v>
      </c>
      <c r="AE598" s="354" t="str">
        <f t="shared" si="572"/>
        <v/>
      </c>
      <c r="AF598" s="354" t="str">
        <f t="shared" si="572"/>
        <v/>
      </c>
      <c r="AG598" s="354" t="str">
        <f t="shared" si="572"/>
        <v/>
      </c>
      <c r="AH598" s="354">
        <f t="shared" si="572"/>
        <v>66.569267409505755</v>
      </c>
      <c r="AI598" s="348">
        <f t="shared" si="569"/>
        <v>0.12170526806049509</v>
      </c>
      <c r="AJ598" s="355">
        <f t="shared" si="546"/>
        <v>5.2332673834020843E-6</v>
      </c>
      <c r="AK598" s="359">
        <f t="shared" si="547"/>
        <v>561.72897837745177</v>
      </c>
      <c r="AL598" s="355">
        <f t="shared" si="548"/>
        <v>-0.42710216225482328</v>
      </c>
      <c r="AM598" s="335">
        <f t="shared" si="549"/>
        <v>-26.756180553841155</v>
      </c>
      <c r="AN598" s="351">
        <f t="shared" si="519"/>
        <v>-5.5403770103811212</v>
      </c>
      <c r="AQ598" s="266">
        <f t="shared" si="520"/>
        <v>27.068629138104853</v>
      </c>
      <c r="AR598" s="283">
        <f t="shared" si="521"/>
        <v>-20.643865112131948</v>
      </c>
      <c r="BL598" s="258">
        <v>1.075711727142334</v>
      </c>
      <c r="BM598" s="260">
        <v>5.5245013236999512</v>
      </c>
      <c r="BN598">
        <v>1.3790298700332642</v>
      </c>
      <c r="BO598" s="258">
        <v>0.48354008793830872</v>
      </c>
      <c r="BP598" s="258">
        <v>95.723907470703125</v>
      </c>
      <c r="BQ598" s="260">
        <v>12.874220848083496</v>
      </c>
      <c r="BR598" s="258">
        <v>6.1793866157531738</v>
      </c>
      <c r="BT598" s="258">
        <v>14.640359878540039</v>
      </c>
      <c r="BU598" s="258">
        <v>57.170467376708984</v>
      </c>
      <c r="BV598" s="258">
        <v>2.7286794185638428</v>
      </c>
      <c r="BW598" s="258">
        <v>166.22161865234375</v>
      </c>
      <c r="BX598" s="258">
        <v>23.927122116088867</v>
      </c>
      <c r="BY598" s="258">
        <v>40.182090759277344</v>
      </c>
      <c r="BZ598" s="258">
        <v>3.5203173160552979</v>
      </c>
      <c r="CA598" s="258">
        <v>328.6793212890625</v>
      </c>
      <c r="CC598" s="283">
        <f t="shared" si="522"/>
        <v>22.564798355102539</v>
      </c>
      <c r="CD598" s="283">
        <f t="shared" si="523"/>
        <v>119.63072967529297</v>
      </c>
      <c r="CF598" s="283">
        <f t="shared" si="550"/>
        <v>27.068629138104853</v>
      </c>
      <c r="CG598" s="272">
        <f t="shared" si="524"/>
        <v>26.469425639925692</v>
      </c>
      <c r="CH598" s="283">
        <f t="shared" si="551"/>
        <v>21.060626296321129</v>
      </c>
      <c r="CI598" s="272">
        <f t="shared" si="525"/>
        <v>120.69162909157021</v>
      </c>
      <c r="CJ598" s="283">
        <f t="shared" si="552"/>
        <v>0.22749836118231667</v>
      </c>
      <c r="CK598" s="283">
        <f t="shared" si="553"/>
        <v>20.517971146737043</v>
      </c>
      <c r="CL598" s="283">
        <f t="shared" si="554"/>
        <v>4.7500357909135014</v>
      </c>
      <c r="CM598" s="283">
        <f t="shared" si="555"/>
        <v>26.314507729145642</v>
      </c>
      <c r="CN598" s="283">
        <f t="shared" si="556"/>
        <v>4.7500357909135014</v>
      </c>
      <c r="CO598" s="283">
        <f t="shared" si="526"/>
        <v>381.43365215569656</v>
      </c>
      <c r="CP598" s="268">
        <f t="shared" si="527"/>
        <v>566</v>
      </c>
      <c r="CQ598" s="283">
        <f t="shared" si="557"/>
        <v>94.743365215569654</v>
      </c>
      <c r="CR598" s="283">
        <f t="shared" si="558"/>
        <v>28.543158555563281</v>
      </c>
      <c r="CS598" s="283">
        <f t="shared" si="559"/>
        <v>1.3175957096074176</v>
      </c>
      <c r="CT598" s="283">
        <f t="shared" si="560"/>
        <v>370.79774760749103</v>
      </c>
      <c r="CU598" s="283">
        <f t="shared" si="528"/>
        <v>10.635904548205531</v>
      </c>
      <c r="CV598" s="283">
        <f t="shared" si="561"/>
        <v>57.66359045482055</v>
      </c>
      <c r="CW598" s="283">
        <f t="shared" si="562"/>
        <v>20.936341135128774</v>
      </c>
      <c r="CX598" s="283">
        <f t="shared" si="563"/>
        <v>2.2846443633107727</v>
      </c>
      <c r="CZ598" s="283">
        <f t="shared" si="529"/>
        <v>8384</v>
      </c>
      <c r="DA598" s="283">
        <f t="shared" si="530"/>
        <v>1.1619896689732625E+22</v>
      </c>
      <c r="DB598" s="283">
        <f t="shared" si="531"/>
        <v>1.1792837554291824E+22</v>
      </c>
      <c r="DC598" s="286">
        <f t="shared" si="564"/>
        <v>1.3859609601303227E+18</v>
      </c>
      <c r="DD598" s="286">
        <f t="shared" si="532"/>
        <v>1.4065884487466394E+18</v>
      </c>
      <c r="DE598" s="282">
        <f t="shared" si="565"/>
        <v>7.994278082020438E-5</v>
      </c>
      <c r="DF598" s="282">
        <f t="shared" si="533"/>
        <v>7.6919290522022387E-5</v>
      </c>
      <c r="DG598" s="283">
        <f t="shared" si="566"/>
        <v>43.895770127057091</v>
      </c>
      <c r="DH598" s="283">
        <f t="shared" si="567"/>
        <v>1.1093883657078129E-4</v>
      </c>
      <c r="DL598" s="258">
        <v>21.440757751464844</v>
      </c>
      <c r="DM598" s="258">
        <v>15.767656326293945</v>
      </c>
      <c r="DN598" s="258">
        <v>11008</v>
      </c>
      <c r="DO598" s="258">
        <v>1.8629189930316986E+22</v>
      </c>
      <c r="DP598" s="258">
        <v>8.917407446220864E+21</v>
      </c>
    </row>
    <row r="599" spans="3:120" x14ac:dyDescent="0.25">
      <c r="C599" s="50">
        <f t="shared" si="534"/>
        <v>567</v>
      </c>
      <c r="D599" s="51">
        <v>8.6082706590505076</v>
      </c>
      <c r="E599" s="260">
        <f t="shared" si="535"/>
        <v>18.69831827026638</v>
      </c>
      <c r="F599" s="265">
        <f t="shared" si="536"/>
        <v>14.825039914403309</v>
      </c>
      <c r="G599" s="265">
        <f t="shared" si="537"/>
        <v>4.4344718902510884E-2</v>
      </c>
      <c r="H599" s="50">
        <v>22.818708419799805</v>
      </c>
      <c r="I599" s="216">
        <v>116.27375030517578</v>
      </c>
      <c r="J599" s="50">
        <v>7040</v>
      </c>
      <c r="K599" s="46">
        <v>12</v>
      </c>
      <c r="L599" s="46">
        <v>9.9291115038921825E+21</v>
      </c>
      <c r="M599" s="46">
        <v>9.9498644076392863E+21</v>
      </c>
      <c r="N599" s="46">
        <v>110</v>
      </c>
      <c r="O599" s="46">
        <v>64</v>
      </c>
      <c r="P599" s="46">
        <v>0.17518159067325886</v>
      </c>
      <c r="Q599" s="46">
        <v>0.41042544100592077</v>
      </c>
      <c r="R599" s="46">
        <v>0.50334388638394911</v>
      </c>
      <c r="S599" s="51"/>
      <c r="T599" s="315">
        <f t="shared" si="538"/>
        <v>66.885792016673179</v>
      </c>
      <c r="U599" s="315">
        <f t="shared" si="568"/>
        <v>-0.36915960777348289</v>
      </c>
      <c r="V599" s="350">
        <f t="shared" si="539"/>
        <v>2.0736457229315681E-6</v>
      </c>
      <c r="W599" s="350">
        <f t="shared" si="517"/>
        <v>4.8582556937253878E-6</v>
      </c>
      <c r="X599" s="350">
        <f t="shared" si="540"/>
        <v>5.2822963727764778E-6</v>
      </c>
      <c r="Y599" s="360">
        <f t="shared" si="541"/>
        <v>66.382448130289234</v>
      </c>
      <c r="Z599" s="350">
        <f t="shared" si="542"/>
        <v>2.1162449718066781E-6</v>
      </c>
      <c r="AA599" s="350">
        <f t="shared" si="543"/>
        <v>4.8398514635420874E-6</v>
      </c>
      <c r="AB599" s="350">
        <f t="shared" si="544"/>
        <v>2.1162449718066781E-6</v>
      </c>
      <c r="AC599" s="350">
        <f t="shared" si="545"/>
        <v>4.8398514635420874E-6</v>
      </c>
      <c r="AD599" s="354">
        <f t="shared" si="518"/>
        <v>66.382448130289234</v>
      </c>
      <c r="AE599" s="354" t="str">
        <f t="shared" si="572"/>
        <v/>
      </c>
      <c r="AF599" s="354" t="str">
        <f t="shared" si="572"/>
        <v/>
      </c>
      <c r="AG599" s="354" t="str">
        <f t="shared" si="572"/>
        <v/>
      </c>
      <c r="AH599" s="354">
        <f t="shared" si="572"/>
        <v>66.382448130289234</v>
      </c>
      <c r="AI599" s="348">
        <f t="shared" si="569"/>
        <v>-0.18681927921652175</v>
      </c>
      <c r="AJ599" s="355">
        <f t="shared" si="546"/>
        <v>5.2822963727764778E-6</v>
      </c>
      <c r="AK599" s="359">
        <f t="shared" si="547"/>
        <v>558.13448789269546</v>
      </c>
      <c r="AL599" s="355">
        <f t="shared" si="548"/>
        <v>-0.88655121073045395</v>
      </c>
      <c r="AM599" s="335">
        <f t="shared" si="549"/>
        <v>-26.675183759637562</v>
      </c>
      <c r="AN599" s="351">
        <f t="shared" si="519"/>
        <v>-5.4593802161775331</v>
      </c>
      <c r="AQ599" s="266">
        <f t="shared" si="520"/>
        <v>27.165821178481515</v>
      </c>
      <c r="AR599" s="283">
        <f t="shared" si="521"/>
        <v>-24.338365550435725</v>
      </c>
      <c r="BL599" s="258">
        <v>0.94926744699478149</v>
      </c>
      <c r="BM599" s="260">
        <v>5.3172359466552734</v>
      </c>
      <c r="BN599">
        <v>0.51356148719787598</v>
      </c>
      <c r="BO599" s="258">
        <v>0.46409934759140015</v>
      </c>
      <c r="BP599" s="258">
        <v>94.120635986328125</v>
      </c>
      <c r="BQ599" s="260">
        <v>8.6510906219482422</v>
      </c>
      <c r="BR599" s="258">
        <v>2.9078967571258545</v>
      </c>
      <c r="BT599" s="258">
        <v>14.607156753540039</v>
      </c>
      <c r="BU599" s="258">
        <v>57.882556915283203</v>
      </c>
      <c r="BV599" s="258">
        <v>2.7053635120391846</v>
      </c>
      <c r="BW599" s="258">
        <v>174.25802612304688</v>
      </c>
      <c r="BX599" s="258">
        <v>23.935911178588867</v>
      </c>
      <c r="BY599" s="258">
        <v>40.894180297851562</v>
      </c>
      <c r="BZ599" s="258">
        <v>3.4998092651367187</v>
      </c>
      <c r="CA599" s="258">
        <v>332.95184326171875</v>
      </c>
      <c r="CC599" s="283">
        <f t="shared" si="522"/>
        <v>22.818708419799805</v>
      </c>
      <c r="CD599" s="283">
        <f t="shared" si="523"/>
        <v>116.27375030517578</v>
      </c>
      <c r="CF599" s="283">
        <f t="shared" si="550"/>
        <v>27.165821178481515</v>
      </c>
      <c r="CG599" s="272">
        <f t="shared" si="524"/>
        <v>26.529288594286481</v>
      </c>
      <c r="CH599" s="283">
        <f t="shared" si="551"/>
        <v>21.206276989140452</v>
      </c>
      <c r="CI599" s="272">
        <f t="shared" si="525"/>
        <v>120.81914493016689</v>
      </c>
      <c r="CJ599" s="283">
        <f t="shared" si="552"/>
        <v>0.22773872287536767</v>
      </c>
      <c r="CK599" s="283">
        <f t="shared" si="553"/>
        <v>20.65871873566725</v>
      </c>
      <c r="CL599" s="283">
        <f t="shared" si="554"/>
        <v>4.787851704129813</v>
      </c>
      <c r="CM599" s="283">
        <f t="shared" si="555"/>
        <v>26.455255318075849</v>
      </c>
      <c r="CN599" s="283">
        <f t="shared" si="556"/>
        <v>4.787851704129813</v>
      </c>
      <c r="CO599" s="283">
        <f t="shared" si="526"/>
        <v>382.84345640128799</v>
      </c>
      <c r="CP599" s="268">
        <f t="shared" si="527"/>
        <v>567</v>
      </c>
      <c r="CQ599" s="283">
        <f t="shared" si="557"/>
        <v>94.984345640128794</v>
      </c>
      <c r="CR599" s="283">
        <f t="shared" si="558"/>
        <v>28.59020582063016</v>
      </c>
      <c r="CS599" s="283">
        <f t="shared" si="559"/>
        <v>1.3085460905696975</v>
      </c>
      <c r="CT599" s="283">
        <f t="shared" si="560"/>
        <v>371.63101998549189</v>
      </c>
      <c r="CU599" s="283">
        <f t="shared" si="528"/>
        <v>11.212436415796105</v>
      </c>
      <c r="CV599" s="283">
        <f t="shared" si="561"/>
        <v>57.821243641579606</v>
      </c>
      <c r="CW599" s="283">
        <f t="shared" si="562"/>
        <v>21.080447746718441</v>
      </c>
      <c r="CX599" s="283">
        <f t="shared" si="563"/>
        <v>2.306709027602134</v>
      </c>
      <c r="CZ599" s="283">
        <f t="shared" si="529"/>
        <v>7040</v>
      </c>
      <c r="DA599" s="283">
        <f t="shared" si="530"/>
        <v>9.9291115038921825E+21</v>
      </c>
      <c r="DB599" s="283">
        <f t="shared" si="531"/>
        <v>9.9498644076392863E+21</v>
      </c>
      <c r="DC599" s="286">
        <f t="shared" si="564"/>
        <v>1.4103851568028669E+18</v>
      </c>
      <c r="DD599" s="286">
        <f t="shared" si="532"/>
        <v>1.4133330124487624E+18</v>
      </c>
      <c r="DE599" s="282">
        <f t="shared" si="565"/>
        <v>8.1249323957204318E-5</v>
      </c>
      <c r="DF599" s="282">
        <f t="shared" si="533"/>
        <v>7.7280082876227981E-5</v>
      </c>
      <c r="DG599" s="283">
        <f t="shared" si="566"/>
        <v>43.565734514581401</v>
      </c>
      <c r="DH599" s="283">
        <f t="shared" si="567"/>
        <v>1.1213234971612519E-4</v>
      </c>
      <c r="DL599" s="258">
        <v>21.335287094116211</v>
      </c>
      <c r="DM599" s="258">
        <v>15.259021759033203</v>
      </c>
      <c r="DN599" s="258">
        <v>10240</v>
      </c>
      <c r="DO599" s="258">
        <v>1.7252580648425756E+22</v>
      </c>
      <c r="DP599" s="258">
        <v>8.236308674631883E+21</v>
      </c>
    </row>
    <row r="600" spans="3:120" x14ac:dyDescent="0.25">
      <c r="C600" s="50">
        <f t="shared" si="534"/>
        <v>568</v>
      </c>
      <c r="D600" s="51">
        <v>3.4071040566753359</v>
      </c>
      <c r="E600" s="260">
        <f t="shared" si="535"/>
        <v>10.647707951955152</v>
      </c>
      <c r="F600" s="265">
        <f t="shared" si="536"/>
        <v>14.869018331205492</v>
      </c>
      <c r="G600" s="265">
        <f t="shared" si="537"/>
        <v>4.3606247387484844E-2</v>
      </c>
      <c r="H600" s="50">
        <v>22.792339324951172</v>
      </c>
      <c r="I600" s="216">
        <v>122.37735748291016</v>
      </c>
      <c r="J600" s="50">
        <v>8192</v>
      </c>
      <c r="K600" s="46">
        <v>12</v>
      </c>
      <c r="L600" s="46">
        <v>1.1407179426324808E+22</v>
      </c>
      <c r="M600" s="46">
        <v>1.1697143609235733E+22</v>
      </c>
      <c r="N600" s="46">
        <v>128</v>
      </c>
      <c r="O600" s="46">
        <v>64</v>
      </c>
      <c r="P600" s="46">
        <v>0.19837636574497955</v>
      </c>
      <c r="Q600" s="46">
        <v>0.4801928828663859</v>
      </c>
      <c r="R600" s="46">
        <v>0.66145659393391665</v>
      </c>
      <c r="S600" s="51"/>
      <c r="T600" s="315">
        <f t="shared" si="538"/>
        <v>67.553594913294717</v>
      </c>
      <c r="U600" s="315">
        <f t="shared" si="568"/>
        <v>0.66780289662153791</v>
      </c>
      <c r="V600" s="350">
        <f t="shared" si="539"/>
        <v>2.0179887465919956E-6</v>
      </c>
      <c r="W600" s="350">
        <f t="shared" si="517"/>
        <v>4.8847746059813015E-6</v>
      </c>
      <c r="X600" s="350">
        <f t="shared" si="540"/>
        <v>5.2851964516573752E-6</v>
      </c>
      <c r="Y600" s="360">
        <f t="shared" si="541"/>
        <v>66.892138319360797</v>
      </c>
      <c r="Z600" s="350">
        <f t="shared" si="542"/>
        <v>2.0742457655715171E-6</v>
      </c>
      <c r="AA600" s="350">
        <f t="shared" si="543"/>
        <v>4.8611527477153337E-6</v>
      </c>
      <c r="AB600" s="350">
        <f t="shared" si="544"/>
        <v>2.0742457655715171E-6</v>
      </c>
      <c r="AC600" s="350">
        <f t="shared" si="545"/>
        <v>4.8611527477153337E-6</v>
      </c>
      <c r="AD600" s="354">
        <f t="shared" si="518"/>
        <v>66.892138319360797</v>
      </c>
      <c r="AE600" s="354" t="str">
        <f t="shared" si="572"/>
        <v/>
      </c>
      <c r="AF600" s="354" t="str">
        <f t="shared" si="572"/>
        <v/>
      </c>
      <c r="AG600" s="354" t="str">
        <f t="shared" si="572"/>
        <v/>
      </c>
      <c r="AH600" s="354">
        <f t="shared" si="572"/>
        <v>66.892138319360797</v>
      </c>
      <c r="AI600" s="348">
        <f t="shared" si="569"/>
        <v>0.50969018907156283</v>
      </c>
      <c r="AJ600" s="355">
        <f t="shared" si="546"/>
        <v>5.2851964516573752E-6</v>
      </c>
      <c r="AK600" s="359">
        <f t="shared" si="547"/>
        <v>567.94116599612653</v>
      </c>
      <c r="AL600" s="355">
        <f t="shared" si="548"/>
        <v>-5.8834003873471374E-3</v>
      </c>
      <c r="AM600" s="335">
        <f t="shared" si="549"/>
        <v>-26.670416353375352</v>
      </c>
      <c r="AN600" s="351">
        <f t="shared" si="519"/>
        <v>-5.4546128099153215</v>
      </c>
      <c r="AQ600" s="266">
        <f t="shared" si="520"/>
        <v>27.155778038297139</v>
      </c>
      <c r="AR600" s="283">
        <f t="shared" si="521"/>
        <v>-18.572279440887911</v>
      </c>
      <c r="BL600" s="258">
        <v>1.0057134628295898</v>
      </c>
      <c r="BM600" s="260">
        <v>5.0630879402160645</v>
      </c>
      <c r="BN600">
        <v>0.73793840408325195</v>
      </c>
      <c r="BO600" s="258">
        <v>0.39664795994758606</v>
      </c>
      <c r="BP600" s="258">
        <v>82.720535278320313</v>
      </c>
      <c r="BQ600" s="260">
        <v>18.379257202148438</v>
      </c>
      <c r="BR600" s="258">
        <v>5.646613597869873</v>
      </c>
      <c r="BT600" s="258">
        <v>14.547585487365723</v>
      </c>
      <c r="BU600" s="258">
        <v>58.798099517822266</v>
      </c>
      <c r="BV600" s="258">
        <v>2.7469902038574219</v>
      </c>
      <c r="BW600" s="258">
        <v>170.494140625</v>
      </c>
      <c r="BX600" s="258">
        <v>23.882200241088867</v>
      </c>
      <c r="BY600" s="258">
        <v>41.30108642578125</v>
      </c>
      <c r="BZ600" s="258">
        <v>3.4839398860931396</v>
      </c>
      <c r="CA600" s="258">
        <v>336.41058349609375</v>
      </c>
      <c r="CC600" s="283">
        <f t="shared" si="522"/>
        <v>22.792339324951172</v>
      </c>
      <c r="CD600" s="283">
        <f t="shared" si="523"/>
        <v>122.37735748291016</v>
      </c>
      <c r="CF600" s="283">
        <f t="shared" si="550"/>
        <v>27.155778038297139</v>
      </c>
      <c r="CG600" s="272">
        <f t="shared" si="524"/>
        <v>26.588595920799357</v>
      </c>
      <c r="CH600" s="283">
        <f t="shared" si="551"/>
        <v>21.351569087711635</v>
      </c>
      <c r="CI600" s="272">
        <f t="shared" si="525"/>
        <v>120.94617663455281</v>
      </c>
      <c r="CJ600" s="283">
        <f t="shared" si="552"/>
        <v>0.22797817199693077</v>
      </c>
      <c r="CK600" s="283">
        <f t="shared" si="553"/>
        <v>20.799104410883839</v>
      </c>
      <c r="CL600" s="283">
        <f t="shared" si="554"/>
        <v>4.8256355242056577</v>
      </c>
      <c r="CM600" s="283">
        <f t="shared" si="555"/>
        <v>26.595640993292438</v>
      </c>
      <c r="CN600" s="283">
        <f t="shared" si="556"/>
        <v>4.8256355242056577</v>
      </c>
      <c r="CO600" s="283">
        <f t="shared" si="526"/>
        <v>384.23384878363629</v>
      </c>
      <c r="CP600" s="268">
        <f t="shared" si="527"/>
        <v>568</v>
      </c>
      <c r="CQ600" s="283">
        <f t="shared" si="557"/>
        <v>95.223384878363632</v>
      </c>
      <c r="CR600" s="283">
        <f t="shared" si="558"/>
        <v>28.636885118289239</v>
      </c>
      <c r="CS600" s="283">
        <f t="shared" si="559"/>
        <v>1.2996417610192568</v>
      </c>
      <c r="CT600" s="283">
        <f t="shared" si="560"/>
        <v>372.45534824434799</v>
      </c>
      <c r="CU600" s="283">
        <f t="shared" si="528"/>
        <v>11.778500539288302</v>
      </c>
      <c r="CV600" s="283">
        <f t="shared" si="561"/>
        <v>57.977850053928833</v>
      </c>
      <c r="CW600" s="283">
        <f t="shared" si="562"/>
        <v>21.224191220638573</v>
      </c>
      <c r="CX600" s="283">
        <f t="shared" si="563"/>
        <v>2.3287785504619216</v>
      </c>
      <c r="CZ600" s="283">
        <f t="shared" si="529"/>
        <v>8192</v>
      </c>
      <c r="DA600" s="283">
        <f t="shared" si="530"/>
        <v>1.1407179426324808E+22</v>
      </c>
      <c r="DB600" s="283">
        <f t="shared" si="531"/>
        <v>1.1697143609235733E+22</v>
      </c>
      <c r="DC600" s="286">
        <f t="shared" si="564"/>
        <v>1.39247795731504E+18</v>
      </c>
      <c r="DD600" s="286">
        <f t="shared" si="532"/>
        <v>1.4278739757367839E+18</v>
      </c>
      <c r="DE600" s="282">
        <f t="shared" si="565"/>
        <v>8.0291399776221547E-5</v>
      </c>
      <c r="DF600" s="282">
        <f t="shared" si="533"/>
        <v>7.8057934284978282E-5</v>
      </c>
      <c r="DG600" s="283">
        <f t="shared" si="566"/>
        <v>44.191915381032167</v>
      </c>
      <c r="DH600" s="283">
        <f t="shared" si="567"/>
        <v>1.1198102510185829E-4</v>
      </c>
      <c r="DL600" s="258">
        <v>21.339193344116211</v>
      </c>
      <c r="DM600" s="258">
        <v>15.259021759033203</v>
      </c>
      <c r="DN600" s="258">
        <v>10240</v>
      </c>
      <c r="DO600" s="258">
        <v>1.7686662218469347E+22</v>
      </c>
      <c r="DP600" s="258">
        <v>8.247549830828231E+21</v>
      </c>
    </row>
    <row r="601" spans="3:120" x14ac:dyDescent="0.25">
      <c r="C601" s="50">
        <f t="shared" si="534"/>
        <v>569</v>
      </c>
      <c r="D601" s="51">
        <v>7.9683913512947067</v>
      </c>
      <c r="E601" s="260">
        <f t="shared" si="535"/>
        <v>18.02741310854891</v>
      </c>
      <c r="F601" s="265">
        <f t="shared" si="536"/>
        <v>14.912240577528438</v>
      </c>
      <c r="G601" s="265">
        <f t="shared" si="537"/>
        <v>4.2832280759428555E-2</v>
      </c>
      <c r="H601" s="50">
        <v>22.682962417602539</v>
      </c>
      <c r="I601" s="216">
        <v>118.30828094482422</v>
      </c>
      <c r="J601" s="50">
        <v>8128</v>
      </c>
      <c r="K601" s="46">
        <v>12</v>
      </c>
      <c r="L601" s="46">
        <v>1.1351261880117333E+22</v>
      </c>
      <c r="M601" s="46">
        <v>1.1464249911629343E+22</v>
      </c>
      <c r="N601" s="46">
        <v>127</v>
      </c>
      <c r="O601" s="46">
        <v>64</v>
      </c>
      <c r="P601" s="46">
        <v>0.1994750656167979</v>
      </c>
      <c r="Q601" s="46">
        <v>0.47256302264542516</v>
      </c>
      <c r="R601" s="46">
        <v>0.65324583157171701</v>
      </c>
      <c r="S601" s="51"/>
      <c r="T601" s="315">
        <f t="shared" si="538"/>
        <v>67.114752448719187</v>
      </c>
      <c r="U601" s="315">
        <f t="shared" si="568"/>
        <v>-0.43884246457552933</v>
      </c>
      <c r="V601" s="350">
        <f t="shared" si="539"/>
        <v>2.0451429791748469E-6</v>
      </c>
      <c r="W601" s="350">
        <f t="shared" si="517"/>
        <v>4.8450113050096901E-6</v>
      </c>
      <c r="X601" s="350">
        <f t="shared" si="540"/>
        <v>5.2589679929564E-6</v>
      </c>
      <c r="Y601" s="360">
        <f t="shared" si="541"/>
        <v>66.461506617147464</v>
      </c>
      <c r="Z601" s="350">
        <f t="shared" si="542"/>
        <v>2.1002482421647218E-6</v>
      </c>
      <c r="AA601" s="350">
        <f t="shared" si="543"/>
        <v>4.8213796440670244E-6</v>
      </c>
      <c r="AB601" s="350">
        <f t="shared" si="544"/>
        <v>2.1002482421647218E-6</v>
      </c>
      <c r="AC601" s="350">
        <f t="shared" si="545"/>
        <v>4.8213796440670244E-6</v>
      </c>
      <c r="AD601" s="354">
        <f t="shared" si="518"/>
        <v>66.461506617147464</v>
      </c>
      <c r="AE601" s="354" t="str">
        <f t="shared" si="572"/>
        <v/>
      </c>
      <c r="AF601" s="354" t="str">
        <f t="shared" si="572"/>
        <v/>
      </c>
      <c r="AG601" s="354" t="str">
        <f t="shared" si="572"/>
        <v/>
      </c>
      <c r="AH601" s="354">
        <f t="shared" si="572"/>
        <v>66.461506617147464</v>
      </c>
      <c r="AI601" s="348">
        <f t="shared" si="569"/>
        <v>-0.4306317022133328</v>
      </c>
      <c r="AJ601" s="355">
        <f t="shared" si="546"/>
        <v>5.2589679929564E-6</v>
      </c>
      <c r="AK601" s="359">
        <f t="shared" si="547"/>
        <v>559.65561023051259</v>
      </c>
      <c r="AL601" s="355">
        <f t="shared" si="548"/>
        <v>-0.93443897694874067</v>
      </c>
      <c r="AM601" s="335">
        <f t="shared" si="549"/>
        <v>-26.713628495737453</v>
      </c>
      <c r="AN601" s="351">
        <f t="shared" si="519"/>
        <v>-5.4978249522774227</v>
      </c>
      <c r="AQ601" s="266">
        <f t="shared" si="520"/>
        <v>27.113995464383077</v>
      </c>
      <c r="AR601" s="283">
        <f t="shared" si="521"/>
        <v>-22.97887704716041</v>
      </c>
      <c r="BL601" s="258">
        <v>0.69800329208374023</v>
      </c>
      <c r="BM601" s="260">
        <v>4.9082484245300293</v>
      </c>
      <c r="BN601">
        <v>1.1368380784988403</v>
      </c>
      <c r="BO601" s="258">
        <v>0.42412641644477844</v>
      </c>
      <c r="BP601" s="258">
        <v>78.941192626953125</v>
      </c>
      <c r="BQ601" s="260">
        <v>15.309881210327148</v>
      </c>
      <c r="BR601" s="258">
        <v>5.3333911895751953</v>
      </c>
      <c r="BT601" s="258">
        <v>14.540749549865723</v>
      </c>
      <c r="BU601" s="258">
        <v>58.492916107177734</v>
      </c>
      <c r="BV601" s="258">
        <v>2.7051193714141846</v>
      </c>
      <c r="BW601" s="258">
        <v>165.10261535644531</v>
      </c>
      <c r="BX601" s="258">
        <v>23.816770553588867</v>
      </c>
      <c r="BY601" s="258">
        <v>40.894180297851562</v>
      </c>
      <c r="BZ601" s="258">
        <v>3.5088427066802979</v>
      </c>
      <c r="CA601" s="258">
        <v>327.25515747070312</v>
      </c>
      <c r="CC601" s="283">
        <f t="shared" si="522"/>
        <v>22.682962417602539</v>
      </c>
      <c r="CD601" s="283">
        <f t="shared" si="523"/>
        <v>118.30828094482422</v>
      </c>
      <c r="CF601" s="283">
        <f t="shared" si="550"/>
        <v>27.113995464383077</v>
      </c>
      <c r="CG601" s="272">
        <f t="shared" si="524"/>
        <v>26.647310257661388</v>
      </c>
      <c r="CH601" s="283">
        <f t="shared" si="551"/>
        <v>21.496389018152481</v>
      </c>
      <c r="CI601" s="272">
        <f t="shared" si="525"/>
        <v>121.07271949039594</v>
      </c>
      <c r="CJ601" s="283">
        <f t="shared" si="552"/>
        <v>0.22821669966069938</v>
      </c>
      <c r="CK601" s="283">
        <f t="shared" si="553"/>
        <v>20.939017723884195</v>
      </c>
      <c r="CL601" s="283">
        <f t="shared" si="554"/>
        <v>4.8633607288181091</v>
      </c>
      <c r="CM601" s="283">
        <f t="shared" si="555"/>
        <v>26.735554306292794</v>
      </c>
      <c r="CN601" s="283">
        <f t="shared" si="556"/>
        <v>4.8633607288181091</v>
      </c>
      <c r="CO601" s="283">
        <f t="shared" si="526"/>
        <v>385.60399905021518</v>
      </c>
      <c r="CP601" s="268">
        <f t="shared" si="527"/>
        <v>569</v>
      </c>
      <c r="CQ601" s="283">
        <f t="shared" si="557"/>
        <v>95.460399905021518</v>
      </c>
      <c r="CR601" s="283">
        <f t="shared" si="558"/>
        <v>28.68316473176202</v>
      </c>
      <c r="CS601" s="283">
        <f t="shared" si="559"/>
        <v>1.2908861495874999</v>
      </c>
      <c r="CT601" s="283">
        <f t="shared" si="560"/>
        <v>373.27050137470735</v>
      </c>
      <c r="CU601" s="283">
        <f t="shared" si="528"/>
        <v>12.333497675507829</v>
      </c>
      <c r="CV601" s="283">
        <f t="shared" si="561"/>
        <v>58.133349767550783</v>
      </c>
      <c r="CW601" s="283">
        <f t="shared" si="562"/>
        <v>21.367459057263346</v>
      </c>
      <c r="CX601" s="283">
        <f t="shared" si="563"/>
        <v>2.3508369266967706</v>
      </c>
      <c r="CZ601" s="283">
        <f t="shared" si="529"/>
        <v>8128</v>
      </c>
      <c r="DA601" s="283">
        <f t="shared" si="530"/>
        <v>1.1351261880117333E+22</v>
      </c>
      <c r="DB601" s="283">
        <f t="shared" si="531"/>
        <v>1.1464249911629343E+22</v>
      </c>
      <c r="DC601" s="286">
        <f t="shared" si="564"/>
        <v>1.3965627313136484E+18</v>
      </c>
      <c r="DD601" s="286">
        <f t="shared" si="532"/>
        <v>1.4104638178677834E+18</v>
      </c>
      <c r="DE601" s="282">
        <f t="shared" si="565"/>
        <v>8.0509909867080629E-5</v>
      </c>
      <c r="DF601" s="282">
        <f t="shared" si="533"/>
        <v>7.7126598749861221E-5</v>
      </c>
      <c r="DG601" s="283">
        <f t="shared" si="566"/>
        <v>43.770464455255578</v>
      </c>
      <c r="DH601" s="283">
        <f t="shared" si="567"/>
        <v>1.1149151457186122E-4</v>
      </c>
      <c r="DL601" s="258">
        <v>21.376302719116211</v>
      </c>
      <c r="DM601" s="258">
        <v>14.140027046203613</v>
      </c>
      <c r="DN601" s="258">
        <v>10496</v>
      </c>
      <c r="DO601" s="258">
        <v>1.7735662130094454E+22</v>
      </c>
      <c r="DP601" s="258">
        <v>8.4227965735815537E+21</v>
      </c>
    </row>
    <row r="602" spans="3:120" x14ac:dyDescent="0.25">
      <c r="C602" s="50">
        <f t="shared" si="534"/>
        <v>570</v>
      </c>
      <c r="D602" s="51">
        <v>9.5574464709230629</v>
      </c>
      <c r="E602" s="260">
        <f t="shared" si="535"/>
        <v>19.606837486271566</v>
      </c>
      <c r="F602" s="265">
        <f t="shared" si="536"/>
        <v>14.954670865884772</v>
      </c>
      <c r="G602" s="265">
        <f t="shared" si="537"/>
        <v>4.2022233448443781E-2</v>
      </c>
      <c r="H602" s="50">
        <v>22.702495574951172</v>
      </c>
      <c r="I602" s="216">
        <v>125.93779754638672</v>
      </c>
      <c r="J602" s="50">
        <v>7424</v>
      </c>
      <c r="K602" s="46">
        <v>12</v>
      </c>
      <c r="L602" s="46">
        <v>1.0227722730031066E+22</v>
      </c>
      <c r="M602" s="46">
        <v>1.0627216127162818E+22</v>
      </c>
      <c r="N602" s="46">
        <v>116</v>
      </c>
      <c r="O602" s="46">
        <v>64</v>
      </c>
      <c r="P602" s="46">
        <v>0.1759750961362388</v>
      </c>
      <c r="Q602" s="46">
        <v>0.43416956601355061</v>
      </c>
      <c r="R602" s="46">
        <v>0.5584761187116728</v>
      </c>
      <c r="S602" s="51"/>
      <c r="T602" s="315">
        <f t="shared" si="538"/>
        <v>67.93658797685049</v>
      </c>
      <c r="U602" s="315">
        <f t="shared" si="568"/>
        <v>0.82183552813130234</v>
      </c>
      <c r="V602" s="350">
        <f t="shared" si="539"/>
        <v>1.9752951703511003E-6</v>
      </c>
      <c r="W602" s="350">
        <f t="shared" si="517"/>
        <v>4.8734909978173337E-6</v>
      </c>
      <c r="X602" s="350">
        <f t="shared" si="540"/>
        <v>5.2585839839084987E-6</v>
      </c>
      <c r="Y602" s="360">
        <f t="shared" si="541"/>
        <v>67.378111858138823</v>
      </c>
      <c r="Z602" s="350">
        <f t="shared" si="542"/>
        <v>2.0227037044841856E-6</v>
      </c>
      <c r="AA602" s="350">
        <f t="shared" si="543"/>
        <v>4.854006102147476E-6</v>
      </c>
      <c r="AB602" s="350">
        <f t="shared" si="544"/>
        <v>2.0227037044841856E-6</v>
      </c>
      <c r="AC602" s="350">
        <f t="shared" si="545"/>
        <v>4.854006102147476E-6</v>
      </c>
      <c r="AD602" s="354">
        <f t="shared" si="518"/>
        <v>67.378111858138823</v>
      </c>
      <c r="AE602" s="354" t="str">
        <f t="shared" si="572"/>
        <v/>
      </c>
      <c r="AF602" s="354" t="str">
        <f t="shared" si="572"/>
        <v/>
      </c>
      <c r="AG602" s="354" t="str">
        <f t="shared" si="572"/>
        <v/>
      </c>
      <c r="AH602" s="354">
        <f t="shared" si="572"/>
        <v>67.378111858138823</v>
      </c>
      <c r="AI602" s="348">
        <f t="shared" si="569"/>
        <v>0.91660524099135898</v>
      </c>
      <c r="AJ602" s="355">
        <f t="shared" si="546"/>
        <v>5.2585839839084987E-6</v>
      </c>
      <c r="AK602" s="359">
        <f t="shared" si="547"/>
        <v>577.29152463313017</v>
      </c>
      <c r="AL602" s="355">
        <f t="shared" si="548"/>
        <v>0.72915246331301664</v>
      </c>
      <c r="AM602" s="335">
        <f t="shared" si="549"/>
        <v>-26.714262761243141</v>
      </c>
      <c r="AN602" s="351">
        <f t="shared" si="519"/>
        <v>-5.4984592177831049</v>
      </c>
      <c r="AQ602" s="266">
        <f t="shared" si="520"/>
        <v>27.121471993958544</v>
      </c>
      <c r="AR602" s="283">
        <f t="shared" si="521"/>
        <v>-15.686881513784499</v>
      </c>
      <c r="BL602" s="258">
        <v>0.99435335397720337</v>
      </c>
      <c r="BM602" s="260">
        <v>4.7095851898193359</v>
      </c>
      <c r="BN602">
        <v>0.47113016247749329</v>
      </c>
      <c r="BO602" s="258">
        <v>0.3526073694229126</v>
      </c>
      <c r="BP602" s="258">
        <v>96.346351623535156</v>
      </c>
      <c r="BQ602" s="260">
        <v>17.2427978515625</v>
      </c>
      <c r="BR602" s="258">
        <v>5.0427956581115723</v>
      </c>
      <c r="BT602" s="258">
        <v>14.45871639251709</v>
      </c>
      <c r="BU602" s="258">
        <v>58.492916107177734</v>
      </c>
      <c r="BV602" s="258">
        <v>2.7284352779388428</v>
      </c>
      <c r="BW602" s="258">
        <v>167.13714599609375</v>
      </c>
      <c r="BX602" s="258">
        <v>23.857786178588867</v>
      </c>
      <c r="BY602" s="258">
        <v>40.283817291259766</v>
      </c>
      <c r="BZ602" s="258">
        <v>3.533257007598877</v>
      </c>
      <c r="CA602" s="258">
        <v>332.54495239257812</v>
      </c>
      <c r="CC602" s="283">
        <f t="shared" si="522"/>
        <v>22.702495574951172</v>
      </c>
      <c r="CD602" s="283">
        <f t="shared" si="523"/>
        <v>125.93779754638672</v>
      </c>
      <c r="CF602" s="283">
        <f t="shared" si="550"/>
        <v>27.121471993958544</v>
      </c>
      <c r="CG602" s="272">
        <f t="shared" si="524"/>
        <v>26.705393595810868</v>
      </c>
      <c r="CH602" s="283">
        <f t="shared" si="551"/>
        <v>21.64061903910952</v>
      </c>
      <c r="CI602" s="272">
        <f t="shared" si="525"/>
        <v>121.19876868468606</v>
      </c>
      <c r="CJ602" s="283">
        <f t="shared" si="552"/>
        <v>0.22845429679436302</v>
      </c>
      <c r="CK602" s="283">
        <f t="shared" si="553"/>
        <v>21.078344193654647</v>
      </c>
      <c r="CL602" s="283">
        <f t="shared" si="554"/>
        <v>4.9009997398178768</v>
      </c>
      <c r="CM602" s="283">
        <f t="shared" si="555"/>
        <v>26.874880776063247</v>
      </c>
      <c r="CN602" s="283">
        <f t="shared" si="556"/>
        <v>4.9009997398178768</v>
      </c>
      <c r="CO602" s="283">
        <f t="shared" si="526"/>
        <v>386.95307074603238</v>
      </c>
      <c r="CP602" s="268">
        <f t="shared" si="527"/>
        <v>570</v>
      </c>
      <c r="CQ602" s="283">
        <f t="shared" si="557"/>
        <v>95.695307074603235</v>
      </c>
      <c r="CR602" s="283">
        <f t="shared" si="558"/>
        <v>28.729012297473805</v>
      </c>
      <c r="CS602" s="283">
        <f t="shared" si="559"/>
        <v>1.2822826740551376</v>
      </c>
      <c r="CT602" s="283">
        <f t="shared" si="560"/>
        <v>374.07624883918044</v>
      </c>
      <c r="CU602" s="283">
        <f t="shared" si="528"/>
        <v>12.876821906851887</v>
      </c>
      <c r="CV602" s="283">
        <f t="shared" si="561"/>
        <v>58.287682190685189</v>
      </c>
      <c r="CW602" s="283">
        <f t="shared" si="562"/>
        <v>21.510134642532233</v>
      </c>
      <c r="CX602" s="283">
        <f t="shared" si="563"/>
        <v>2.3728674754406747</v>
      </c>
      <c r="CZ602" s="283">
        <f t="shared" si="529"/>
        <v>7424</v>
      </c>
      <c r="DA602" s="283">
        <f t="shared" si="530"/>
        <v>1.0227722730031066E+22</v>
      </c>
      <c r="DB602" s="283">
        <f t="shared" si="531"/>
        <v>1.0627216127162818E+22</v>
      </c>
      <c r="DC602" s="286">
        <f t="shared" si="564"/>
        <v>1.3776566177304776E+18</v>
      </c>
      <c r="DD602" s="286">
        <f t="shared" si="532"/>
        <v>1.4314676895424054E+18</v>
      </c>
      <c r="DE602" s="282">
        <f t="shared" si="565"/>
        <v>7.9498549973422344E-5</v>
      </c>
      <c r="DF602" s="282">
        <f t="shared" si="533"/>
        <v>7.8250175699180239E-5</v>
      </c>
      <c r="DG602" s="283">
        <f t="shared" si="566"/>
        <v>44.546588514324412</v>
      </c>
      <c r="DH602" s="283">
        <f t="shared" si="567"/>
        <v>1.1154868643255871E-4</v>
      </c>
      <c r="DL602" s="258">
        <v>21.328451156616211</v>
      </c>
      <c r="DM602" s="258">
        <v>15.360748291015625</v>
      </c>
      <c r="DN602" s="258">
        <v>11520</v>
      </c>
      <c r="DO602" s="258">
        <v>1.9400506186251014E+22</v>
      </c>
      <c r="DP602" s="258">
        <v>9.269342105598835E+21</v>
      </c>
    </row>
    <row r="603" spans="3:120" x14ac:dyDescent="0.25">
      <c r="C603" s="50">
        <f t="shared" si="534"/>
        <v>571</v>
      </c>
      <c r="D603" s="51">
        <v>2.8640866202359527</v>
      </c>
      <c r="E603" s="260">
        <f t="shared" si="535"/>
        <v>9.1397229690964412</v>
      </c>
      <c r="F603" s="265">
        <f t="shared" si="536"/>
        <v>14.99627282075059</v>
      </c>
      <c r="G603" s="265">
        <f t="shared" si="537"/>
        <v>4.1175514947031734E-2</v>
      </c>
      <c r="H603" s="50">
        <v>22.948593139648438</v>
      </c>
      <c r="I603" s="216">
        <v>115.96856689453125</v>
      </c>
      <c r="J603" s="50">
        <v>8192</v>
      </c>
      <c r="K603" s="46">
        <v>12</v>
      </c>
      <c r="L603" s="46">
        <v>1.1629120202509115E+22</v>
      </c>
      <c r="M603" s="46">
        <v>1.1637190776188544E+22</v>
      </c>
      <c r="N603" s="46">
        <v>128</v>
      </c>
      <c r="O603" s="46">
        <v>64</v>
      </c>
      <c r="P603" s="46">
        <v>0.20570103155710187</v>
      </c>
      <c r="Q603" s="46">
        <v>0.48104742721113347</v>
      </c>
      <c r="R603" s="46">
        <v>0.66145659393391665</v>
      </c>
      <c r="S603" s="51"/>
      <c r="T603" s="315">
        <f t="shared" si="538"/>
        <v>66.847929327136669</v>
      </c>
      <c r="U603" s="315">
        <f t="shared" si="568"/>
        <v>-1.0886586497138211</v>
      </c>
      <c r="V603" s="350">
        <f t="shared" si="539"/>
        <v>2.0924991003123154E-6</v>
      </c>
      <c r="W603" s="350">
        <f t="shared" si="517"/>
        <v>4.8934674805820052E-6</v>
      </c>
      <c r="X603" s="350">
        <f t="shared" si="540"/>
        <v>5.3220838464196941E-6</v>
      </c>
      <c r="Y603" s="360">
        <f t="shared" si="541"/>
        <v>66.186472733202748</v>
      </c>
      <c r="Z603" s="350">
        <f t="shared" si="542"/>
        <v>2.1488515075544621E-6</v>
      </c>
      <c r="AA603" s="350">
        <f t="shared" si="543"/>
        <v>4.8689848702581077E-6</v>
      </c>
      <c r="AB603" s="350">
        <f t="shared" si="544"/>
        <v>2.1488515075544621E-6</v>
      </c>
      <c r="AC603" s="350">
        <f t="shared" si="545"/>
        <v>4.8689848702581077E-6</v>
      </c>
      <c r="AD603" s="354">
        <f t="shared" si="518"/>
        <v>66.186472733202748</v>
      </c>
      <c r="AE603" s="354" t="str">
        <f t="shared" si="572"/>
        <v/>
      </c>
      <c r="AF603" s="354" t="str">
        <f t="shared" si="572"/>
        <v/>
      </c>
      <c r="AG603" s="354" t="str">
        <f t="shared" si="572"/>
        <v/>
      </c>
      <c r="AH603" s="354">
        <f t="shared" si="572"/>
        <v>66.186472733202748</v>
      </c>
      <c r="AI603" s="348">
        <f t="shared" si="569"/>
        <v>-1.1916391249360743</v>
      </c>
      <c r="AJ603" s="355">
        <f t="shared" si="546"/>
        <v>5.3220838464196941E-6</v>
      </c>
      <c r="AK603" s="359">
        <f t="shared" si="547"/>
        <v>554.36382940911744</v>
      </c>
      <c r="AL603" s="355">
        <f t="shared" si="548"/>
        <v>-1.6636170590882557</v>
      </c>
      <c r="AM603" s="335">
        <f t="shared" si="549"/>
        <v>-26.610004801588314</v>
      </c>
      <c r="AN603" s="351">
        <f t="shared" si="519"/>
        <v>-5.3942012581282786</v>
      </c>
      <c r="AQ603" s="266">
        <f t="shared" si="520"/>
        <v>27.21512132651528</v>
      </c>
      <c r="AR603" s="283">
        <f t="shared" si="521"/>
        <v>-25.993633233826529</v>
      </c>
      <c r="BL603" s="258">
        <v>1.0105618238449097</v>
      </c>
      <c r="BM603" s="260">
        <v>4.4863162040710449</v>
      </c>
      <c r="BN603">
        <v>0.93543767929077148</v>
      </c>
      <c r="BO603" s="258">
        <v>0.36197447776794434</v>
      </c>
      <c r="BP603" s="258">
        <v>75.809974670410156</v>
      </c>
      <c r="BQ603" s="260">
        <v>5.2471704483032227</v>
      </c>
      <c r="BR603" s="258">
        <v>6.6392660140991211</v>
      </c>
      <c r="BT603" s="258">
        <v>14.397680282592773</v>
      </c>
      <c r="BU603" s="258">
        <v>57.882556915283203</v>
      </c>
      <c r="BV603" s="258">
        <v>2.7489433288574219</v>
      </c>
      <c r="BW603" s="258">
        <v>169.47686767578125</v>
      </c>
      <c r="BX603" s="258">
        <v>23.844114303588867</v>
      </c>
      <c r="BY603" s="258">
        <v>40.792453765869141</v>
      </c>
      <c r="BZ603" s="258">
        <v>3.5054244995117187</v>
      </c>
      <c r="CA603" s="258">
        <v>328.57760620117187</v>
      </c>
      <c r="CC603" s="283">
        <f t="shared" si="522"/>
        <v>22.948593139648438</v>
      </c>
      <c r="CD603" s="283">
        <f t="shared" si="523"/>
        <v>115.96856689453125</v>
      </c>
      <c r="CF603" s="283">
        <f t="shared" si="550"/>
        <v>27.21512132651528</v>
      </c>
      <c r="CG603" s="272">
        <f t="shared" si="524"/>
        <v>26.762807273365738</v>
      </c>
      <c r="CH603" s="283">
        <f t="shared" si="551"/>
        <v>21.784137203574556</v>
      </c>
      <c r="CI603" s="272">
        <f t="shared" si="525"/>
        <v>121.32431930548464</v>
      </c>
      <c r="CJ603" s="283">
        <f t="shared" si="552"/>
        <v>0.2286909541391357</v>
      </c>
      <c r="CK603" s="283">
        <f t="shared" si="553"/>
        <v>21.216965270449226</v>
      </c>
      <c r="CL603" s="283">
        <f t="shared" si="554"/>
        <v>4.938523910715876</v>
      </c>
      <c r="CM603" s="283">
        <f t="shared" si="555"/>
        <v>27.013501852857825</v>
      </c>
      <c r="CN603" s="283">
        <f t="shared" si="556"/>
        <v>4.938523910715876</v>
      </c>
      <c r="CO603" s="283">
        <f t="shared" si="526"/>
        <v>388.28022100648957</v>
      </c>
      <c r="CP603" s="268">
        <f t="shared" si="527"/>
        <v>571</v>
      </c>
      <c r="CQ603" s="283">
        <f t="shared" si="557"/>
        <v>95.92802210064896</v>
      </c>
      <c r="CR603" s="283">
        <f t="shared" si="558"/>
        <v>28.774394802756198</v>
      </c>
      <c r="CS603" s="283">
        <f t="shared" si="559"/>
        <v>1.2738347445371618</v>
      </c>
      <c r="CT603" s="283">
        <f t="shared" si="560"/>
        <v>374.8723604629302</v>
      </c>
      <c r="CU603" s="283">
        <f t="shared" si="528"/>
        <v>13.407860543559423</v>
      </c>
      <c r="CV603" s="283">
        <f t="shared" si="561"/>
        <v>58.440786054355939</v>
      </c>
      <c r="CW603" s="283">
        <f t="shared" si="562"/>
        <v>21.652097210630192</v>
      </c>
      <c r="CX603" s="283">
        <f t="shared" si="563"/>
        <v>2.3948528317166589</v>
      </c>
      <c r="CZ603" s="283">
        <f t="shared" si="529"/>
        <v>8192</v>
      </c>
      <c r="DA603" s="283">
        <f t="shared" si="530"/>
        <v>1.1629120202509115E+22</v>
      </c>
      <c r="DB603" s="283">
        <f t="shared" si="531"/>
        <v>1.1637190776188544E+22</v>
      </c>
      <c r="DC603" s="286">
        <f t="shared" si="564"/>
        <v>1.419570337220351E+18</v>
      </c>
      <c r="DD603" s="286">
        <f t="shared" si="532"/>
        <v>1.4205555146714532E+18</v>
      </c>
      <c r="DE603" s="282">
        <f t="shared" si="565"/>
        <v>8.1740674178358593E-5</v>
      </c>
      <c r="DF603" s="282">
        <f t="shared" si="533"/>
        <v>7.7666441978946455E-5</v>
      </c>
      <c r="DG603" s="283">
        <f t="shared" si="566"/>
        <v>43.535915428689663</v>
      </c>
      <c r="DH603" s="283">
        <f t="shared" si="567"/>
        <v>1.1275466298473707E-4</v>
      </c>
      <c r="DL603" s="258">
        <v>21.356771469116211</v>
      </c>
      <c r="DM603" s="258">
        <v>14.953841209411621</v>
      </c>
      <c r="DN603" s="258">
        <v>10240</v>
      </c>
      <c r="DO603" s="258">
        <v>1.7275062960818452E+22</v>
      </c>
      <c r="DP603" s="258">
        <v>8.2357322050833524E+21</v>
      </c>
    </row>
    <row r="604" spans="3:120" x14ac:dyDescent="0.25">
      <c r="C604" s="50">
        <f t="shared" si="534"/>
        <v>572</v>
      </c>
      <c r="D604" s="51">
        <v>6.0795300389395939</v>
      </c>
      <c r="E604" s="260">
        <f t="shared" si="535"/>
        <v>15.677400173008028</v>
      </c>
      <c r="F604" s="265">
        <f t="shared" si="536"/>
        <v>15.037009473616614</v>
      </c>
      <c r="G604" s="265">
        <f t="shared" si="537"/>
        <v>4.0291529792251014E-2</v>
      </c>
      <c r="H604" s="50">
        <v>22.961288452148437</v>
      </c>
      <c r="I604" s="216">
        <v>117.18928527832031</v>
      </c>
      <c r="J604" s="50">
        <v>7104</v>
      </c>
      <c r="K604" s="46">
        <v>12</v>
      </c>
      <c r="L604" s="46">
        <v>1.0066887725991011E+22</v>
      </c>
      <c r="M604" s="46">
        <v>1.0119922924455832E+22</v>
      </c>
      <c r="N604" s="46">
        <v>111</v>
      </c>
      <c r="O604" s="46">
        <v>64</v>
      </c>
      <c r="P604" s="46">
        <v>0.17725691265336019</v>
      </c>
      <c r="Q604" s="46">
        <v>0.41713971800036626</v>
      </c>
      <c r="R604" s="46">
        <v>0.51270120263841246</v>
      </c>
      <c r="S604" s="51"/>
      <c r="T604" s="315">
        <f t="shared" si="538"/>
        <v>66.977703636194974</v>
      </c>
      <c r="U604" s="315">
        <f t="shared" si="568"/>
        <v>0.12977430905830545</v>
      </c>
      <c r="V604" s="350">
        <f t="shared" si="539"/>
        <v>2.0793087539104749E-6</v>
      </c>
      <c r="W604" s="350">
        <f t="shared" si="517"/>
        <v>4.8932493196364282E-6</v>
      </c>
      <c r="X604" s="350">
        <f t="shared" si="540"/>
        <v>5.3167108063361034E-6</v>
      </c>
      <c r="Y604" s="360">
        <f t="shared" si="541"/>
        <v>66.465002433556563</v>
      </c>
      <c r="Z604" s="350">
        <f t="shared" si="542"/>
        <v>2.1230113030347926E-6</v>
      </c>
      <c r="AA604" s="350">
        <f t="shared" si="543"/>
        <v>4.8744473333289393E-6</v>
      </c>
      <c r="AB604" s="350">
        <f t="shared" si="544"/>
        <v>2.1230113030347926E-6</v>
      </c>
      <c r="AC604" s="350">
        <f t="shared" si="545"/>
        <v>4.8744473333289393E-6</v>
      </c>
      <c r="AD604" s="354">
        <f t="shared" si="518"/>
        <v>66.465002433556563</v>
      </c>
      <c r="AE604" s="354" t="str">
        <f t="shared" si="572"/>
        <v/>
      </c>
      <c r="AF604" s="354" t="str">
        <f t="shared" si="572"/>
        <v/>
      </c>
      <c r="AG604" s="354" t="str">
        <f t="shared" si="572"/>
        <v/>
      </c>
      <c r="AH604" s="354">
        <f t="shared" si="572"/>
        <v>66.465002433556563</v>
      </c>
      <c r="AI604" s="348">
        <f t="shared" si="569"/>
        <v>0.27852970035381475</v>
      </c>
      <c r="AJ604" s="355">
        <f t="shared" si="546"/>
        <v>5.3167108063361034E-6</v>
      </c>
      <c r="AK604" s="359">
        <f t="shared" si="547"/>
        <v>559.72287137653393</v>
      </c>
      <c r="AL604" s="355">
        <f t="shared" si="548"/>
        <v>-1.2277128623466069</v>
      </c>
      <c r="AM604" s="335">
        <f t="shared" si="549"/>
        <v>-26.618778283674995</v>
      </c>
      <c r="AN604" s="351">
        <f t="shared" si="519"/>
        <v>-5.4029747402149653</v>
      </c>
      <c r="AQ604" s="266">
        <f t="shared" si="520"/>
        <v>27.219925089116408</v>
      </c>
      <c r="AR604" s="283">
        <f t="shared" si="521"/>
        <v>-25.110435918224056</v>
      </c>
      <c r="BL604" s="258">
        <v>0.84064322710037231</v>
      </c>
      <c r="BM604" s="260">
        <v>4.2555446624755859</v>
      </c>
      <c r="BN604">
        <v>1.2286044359207153</v>
      </c>
      <c r="BO604" s="258">
        <v>0.35461783409118652</v>
      </c>
      <c r="BP604" s="258">
        <v>72.651374816894531</v>
      </c>
      <c r="BQ604" s="260">
        <v>6.3935155868530273</v>
      </c>
      <c r="BR604" s="258">
        <v>4.8419461250305176</v>
      </c>
      <c r="BT604" s="258">
        <v>14.376195907592773</v>
      </c>
      <c r="BU604" s="258">
        <v>59.611911773681641</v>
      </c>
      <c r="BV604" s="258">
        <v>2.7345387935638428</v>
      </c>
      <c r="BW604" s="258">
        <v>163.88189697265625</v>
      </c>
      <c r="BX604" s="258">
        <v>23.805049896240234</v>
      </c>
      <c r="BY604" s="258">
        <v>40.487270355224609</v>
      </c>
      <c r="BZ604" s="258">
        <v>3.4983444213867187</v>
      </c>
      <c r="CA604" s="258">
        <v>329.69659423828125</v>
      </c>
      <c r="CC604" s="283">
        <f t="shared" si="522"/>
        <v>22.961288452148437</v>
      </c>
      <c r="CD604" s="283">
        <f t="shared" si="523"/>
        <v>117.18928527832031</v>
      </c>
      <c r="CF604" s="283">
        <f t="shared" si="550"/>
        <v>27.219925089116408</v>
      </c>
      <c r="CG604" s="272">
        <f t="shared" si="524"/>
        <v>26.819511970034348</v>
      </c>
      <c r="CH604" s="283">
        <f t="shared" si="551"/>
        <v>21.926817327197107</v>
      </c>
      <c r="CI604" s="272">
        <f t="shared" si="525"/>
        <v>121.44936634167308</v>
      </c>
      <c r="CJ604" s="283">
        <f t="shared" si="552"/>
        <v>0.22892666224928138</v>
      </c>
      <c r="CK604" s="283">
        <f t="shared" si="553"/>
        <v>21.354758305890616</v>
      </c>
      <c r="CL604" s="283">
        <f t="shared" si="554"/>
        <v>4.9759035156710008</v>
      </c>
      <c r="CM604" s="283">
        <f t="shared" si="555"/>
        <v>27.151294888299216</v>
      </c>
      <c r="CN604" s="283">
        <f t="shared" si="556"/>
        <v>4.9759035156710008</v>
      </c>
      <c r="CO604" s="283">
        <f t="shared" si="526"/>
        <v>389.58460031798131</v>
      </c>
      <c r="CP604" s="268">
        <f t="shared" si="527"/>
        <v>572</v>
      </c>
      <c r="CQ604" s="283">
        <f t="shared" si="557"/>
        <v>96.158460031798128</v>
      </c>
      <c r="CR604" s="283">
        <f t="shared" si="558"/>
        <v>28.819278583828201</v>
      </c>
      <c r="CS604" s="283">
        <f t="shared" si="559"/>
        <v>1.2655457668842205</v>
      </c>
      <c r="CT604" s="283">
        <f t="shared" si="560"/>
        <v>375.65860631087685</v>
      </c>
      <c r="CU604" s="283">
        <f t="shared" si="528"/>
        <v>13.925994007104464</v>
      </c>
      <c r="CV604" s="283">
        <f t="shared" si="561"/>
        <v>58.592599400710441</v>
      </c>
      <c r="CW604" s="283">
        <f t="shared" si="562"/>
        <v>21.793221813091414</v>
      </c>
      <c r="CX604" s="283">
        <f t="shared" si="563"/>
        <v>2.4167749389771149</v>
      </c>
      <c r="CZ604" s="283">
        <f t="shared" si="529"/>
        <v>7104</v>
      </c>
      <c r="DA604" s="283">
        <f t="shared" si="530"/>
        <v>1.0066887725991011E+22</v>
      </c>
      <c r="DB604" s="283">
        <f t="shared" si="531"/>
        <v>1.0119922924455832E+22</v>
      </c>
      <c r="DC604" s="286">
        <f t="shared" si="564"/>
        <v>1.417073159627113E+18</v>
      </c>
      <c r="DD604" s="286">
        <f t="shared" si="532"/>
        <v>1.424538699951553E+18</v>
      </c>
      <c r="DE604" s="282">
        <f t="shared" si="565"/>
        <v>8.1607090655016649E-5</v>
      </c>
      <c r="DF604" s="282">
        <f t="shared" si="533"/>
        <v>7.7879517703028048E-5</v>
      </c>
      <c r="DG604" s="283">
        <f t="shared" si="566"/>
        <v>43.661108142540279</v>
      </c>
      <c r="DH604" s="283">
        <f t="shared" si="567"/>
        <v>1.1280486036883501E-4</v>
      </c>
      <c r="DL604" s="258">
        <v>21.298175811767578</v>
      </c>
      <c r="DM604" s="258">
        <v>14.445207595825195</v>
      </c>
      <c r="DN604" s="258">
        <v>11520</v>
      </c>
      <c r="DO604" s="258">
        <v>1.9388976795280401E+22</v>
      </c>
      <c r="DP604" s="258">
        <v>9.2209186635222593E+21</v>
      </c>
    </row>
    <row r="605" spans="3:120" x14ac:dyDescent="0.25">
      <c r="C605" s="50">
        <f t="shared" si="534"/>
        <v>573</v>
      </c>
      <c r="D605" s="51">
        <v>7.8299152548489284</v>
      </c>
      <c r="E605" s="260">
        <f t="shared" si="535"/>
        <v>17.875141232089522</v>
      </c>
      <c r="F605" s="265">
        <f t="shared" si="536"/>
        <v>15.076843258026896</v>
      </c>
      <c r="G605" s="265">
        <f t="shared" si="537"/>
        <v>3.9369677547917516E-2</v>
      </c>
      <c r="H605" s="50">
        <v>22.824567794799805</v>
      </c>
      <c r="I605" s="216">
        <v>124.10671234130859</v>
      </c>
      <c r="J605" s="50">
        <v>7296</v>
      </c>
      <c r="K605" s="46">
        <v>12</v>
      </c>
      <c r="L605" s="46">
        <v>1.0141828767299997E+22</v>
      </c>
      <c r="M605" s="46">
        <v>1.0465804653574232E+22</v>
      </c>
      <c r="N605" s="46">
        <v>114</v>
      </c>
      <c r="O605" s="46">
        <v>64</v>
      </c>
      <c r="P605" s="46">
        <v>0.17536470731856194</v>
      </c>
      <c r="Q605" s="46">
        <v>0.42837087224562048</v>
      </c>
      <c r="R605" s="46">
        <v>0.54036848532217985</v>
      </c>
      <c r="S605" s="51"/>
      <c r="T605" s="315">
        <f t="shared" si="538"/>
        <v>67.736990366140901</v>
      </c>
      <c r="U605" s="315">
        <f t="shared" si="568"/>
        <v>0.75928672994592716</v>
      </c>
      <c r="V605" s="350">
        <f t="shared" si="539"/>
        <v>2.002977742582259E-6</v>
      </c>
      <c r="W605" s="350">
        <f t="shared" si="517"/>
        <v>4.8927594143551316E-6</v>
      </c>
      <c r="X605" s="350">
        <f t="shared" si="540"/>
        <v>5.2868719035021732E-6</v>
      </c>
      <c r="Y605" s="360">
        <f t="shared" si="541"/>
        <v>67.196621880818725</v>
      </c>
      <c r="Z605" s="350">
        <f t="shared" si="542"/>
        <v>2.0490326168413768E-6</v>
      </c>
      <c r="AA605" s="350">
        <f t="shared" si="543"/>
        <v>4.8736515939448192E-6</v>
      </c>
      <c r="AB605" s="350">
        <f t="shared" si="544"/>
        <v>2.0490326168413768E-6</v>
      </c>
      <c r="AC605" s="350">
        <f t="shared" si="545"/>
        <v>4.8736515939448192E-6</v>
      </c>
      <c r="AD605" s="354">
        <f t="shared" si="518"/>
        <v>67.196621880818739</v>
      </c>
      <c r="AE605" s="354" t="str">
        <f t="shared" si="572"/>
        <v/>
      </c>
      <c r="AF605" s="354" t="str">
        <f t="shared" si="572"/>
        <v/>
      </c>
      <c r="AG605" s="354" t="str">
        <f t="shared" si="572"/>
        <v/>
      </c>
      <c r="AH605" s="354">
        <f t="shared" si="572"/>
        <v>67.196621880818739</v>
      </c>
      <c r="AI605" s="348">
        <f t="shared" si="569"/>
        <v>0.73161944726217598</v>
      </c>
      <c r="AJ605" s="355">
        <f t="shared" si="546"/>
        <v>5.2868719035021732E-6</v>
      </c>
      <c r="AK605" s="359">
        <f t="shared" si="547"/>
        <v>573.79957241443208</v>
      </c>
      <c r="AL605" s="355">
        <f t="shared" si="548"/>
        <v>7.9957241443207747E-2</v>
      </c>
      <c r="AM605" s="335">
        <f t="shared" si="549"/>
        <v>-26.667663289461888</v>
      </c>
      <c r="AN605" s="351">
        <f t="shared" si="519"/>
        <v>-5.4518597460018556</v>
      </c>
      <c r="AQ605" s="266">
        <f t="shared" si="520"/>
        <v>27.168051249988142</v>
      </c>
      <c r="AR605" s="283">
        <f t="shared" si="521"/>
        <v>-18.530529923422336</v>
      </c>
      <c r="BL605" s="258">
        <v>1.089272141456604</v>
      </c>
      <c r="BM605" s="260">
        <v>4.1479578018188477</v>
      </c>
      <c r="BN605">
        <v>0.70814669132232666</v>
      </c>
      <c r="BO605" s="258">
        <v>0.3314720094203949</v>
      </c>
      <c r="BP605" s="258">
        <v>69.957130432128906</v>
      </c>
      <c r="BQ605" s="260">
        <v>12.757735252380371</v>
      </c>
      <c r="BR605" s="258">
        <v>4.3930892944335938</v>
      </c>
      <c r="BT605" s="258">
        <v>14.343480110168457</v>
      </c>
      <c r="BU605" s="258">
        <v>59.917091369628906</v>
      </c>
      <c r="BV605" s="258">
        <v>2.7368581295013428</v>
      </c>
      <c r="BW605" s="258">
        <v>166.01815795898437</v>
      </c>
      <c r="BX605" s="258">
        <v>23.750362396240234</v>
      </c>
      <c r="BY605" s="258">
        <v>40.995906829833984</v>
      </c>
      <c r="BZ605" s="258">
        <v>3.4509804248809814</v>
      </c>
      <c r="CA605" s="258">
        <v>328.57760620117187</v>
      </c>
      <c r="CC605" s="283">
        <f t="shared" si="522"/>
        <v>22.824567794799805</v>
      </c>
      <c r="CD605" s="283">
        <f t="shared" si="523"/>
        <v>124.10671234130859</v>
      </c>
      <c r="CF605" s="283">
        <f t="shared" si="550"/>
        <v>27.168051249988142</v>
      </c>
      <c r="CG605" s="272">
        <f t="shared" si="524"/>
        <v>26.875467701519284</v>
      </c>
      <c r="CH605" s="283">
        <f t="shared" si="551"/>
        <v>22.068528963673874</v>
      </c>
      <c r="CI605" s="272">
        <f t="shared" si="525"/>
        <v>121.57390468270341</v>
      </c>
      <c r="CJ605" s="283">
        <f t="shared" si="552"/>
        <v>0.22916141149164407</v>
      </c>
      <c r="CK605" s="283">
        <f t="shared" si="553"/>
        <v>21.491596529955984</v>
      </c>
      <c r="CL605" s="283">
        <f t="shared" si="554"/>
        <v>5.0131077401245401</v>
      </c>
      <c r="CM605" s="283">
        <f t="shared" si="555"/>
        <v>27.288133112364584</v>
      </c>
      <c r="CN605" s="283">
        <f t="shared" si="556"/>
        <v>5.0131077401245401</v>
      </c>
      <c r="CO605" s="283">
        <f t="shared" si="526"/>
        <v>390.8653522453485</v>
      </c>
      <c r="CP605" s="268">
        <f t="shared" si="527"/>
        <v>573</v>
      </c>
      <c r="CQ605" s="283">
        <f t="shared" si="557"/>
        <v>96.386535224534853</v>
      </c>
      <c r="CR605" s="283">
        <f t="shared" si="558"/>
        <v>28.86362932408186</v>
      </c>
      <c r="CS605" s="283">
        <f t="shared" si="559"/>
        <v>1.2574191463035458</v>
      </c>
      <c r="CT605" s="283">
        <f t="shared" si="560"/>
        <v>376.43475655130896</v>
      </c>
      <c r="CU605" s="283">
        <f t="shared" si="528"/>
        <v>14.430595694039539</v>
      </c>
      <c r="CV605" s="283">
        <f t="shared" si="561"/>
        <v>58.743059569403954</v>
      </c>
      <c r="CW605" s="283">
        <f t="shared" si="562"/>
        <v>21.933379294899876</v>
      </c>
      <c r="CX605" s="283">
        <f t="shared" si="563"/>
        <v>2.4386150427179056</v>
      </c>
      <c r="CZ605" s="283">
        <f t="shared" si="529"/>
        <v>7296</v>
      </c>
      <c r="DA605" s="283">
        <f t="shared" si="530"/>
        <v>1.0141828767299997E+22</v>
      </c>
      <c r="DB605" s="283">
        <f t="shared" si="531"/>
        <v>1.0465804653574232E+22</v>
      </c>
      <c r="DC605" s="286">
        <f t="shared" si="564"/>
        <v>1.390053284991776E+18</v>
      </c>
      <c r="DD605" s="286">
        <f t="shared" si="532"/>
        <v>1.4344578746675208E+18</v>
      </c>
      <c r="DE605" s="282">
        <f t="shared" si="565"/>
        <v>8.0161694835424231E-5</v>
      </c>
      <c r="DF605" s="282">
        <f t="shared" si="533"/>
        <v>7.8410132069740035E-5</v>
      </c>
      <c r="DG605" s="283">
        <f t="shared" si="566"/>
        <v>44.367144374123676</v>
      </c>
      <c r="DH605" s="283">
        <f t="shared" si="567"/>
        <v>1.1213405428361963E-4</v>
      </c>
      <c r="DL605" s="258">
        <v>21.265949249267578</v>
      </c>
      <c r="DM605" s="258">
        <v>15.259021759033203</v>
      </c>
      <c r="DN605" s="258">
        <v>11520</v>
      </c>
      <c r="DO605" s="258">
        <v>1.9346318048689132E+22</v>
      </c>
      <c r="DP605" s="258">
        <v>9.2364833413325872E+21</v>
      </c>
    </row>
    <row r="606" spans="3:120" x14ac:dyDescent="0.25">
      <c r="C606" s="50">
        <f t="shared" si="534"/>
        <v>574</v>
      </c>
      <c r="D606" s="51">
        <v>5.3580721204780151</v>
      </c>
      <c r="E606" s="260">
        <f t="shared" si="535"/>
        <v>14.580171099646254</v>
      </c>
      <c r="F606" s="265">
        <f t="shared" si="536"/>
        <v>15.115736004595991</v>
      </c>
      <c r="G606" s="265">
        <f t="shared" si="537"/>
        <v>3.8409352786733388E-2</v>
      </c>
      <c r="H606" s="50">
        <v>22.775737762451172</v>
      </c>
      <c r="I606" s="216">
        <v>119.83418273925781</v>
      </c>
      <c r="J606" s="50">
        <v>6784</v>
      </c>
      <c r="K606" s="46">
        <v>12</v>
      </c>
      <c r="L606" s="46">
        <v>9.4869593601691615E+21</v>
      </c>
      <c r="M606" s="46">
        <v>9.6339590950444807E+21</v>
      </c>
      <c r="N606" s="46">
        <v>106</v>
      </c>
      <c r="O606" s="46">
        <v>64</v>
      </c>
      <c r="P606" s="46">
        <v>0.16578160288103522</v>
      </c>
      <c r="Q606" s="46">
        <v>0.39571507049990845</v>
      </c>
      <c r="R606" s="46">
        <v>0.46524017790005867</v>
      </c>
      <c r="S606" s="51"/>
      <c r="T606" s="315">
        <f t="shared" si="538"/>
        <v>67.269150326322375</v>
      </c>
      <c r="U606" s="315">
        <f t="shared" si="568"/>
        <v>-0.46784003981852607</v>
      </c>
      <c r="V606" s="350">
        <f t="shared" si="539"/>
        <v>2.0364288875913327E-6</v>
      </c>
      <c r="W606" s="350">
        <f t="shared" si="517"/>
        <v>4.860886774025998E-6</v>
      </c>
      <c r="X606" s="350">
        <f t="shared" si="540"/>
        <v>5.2702241739908323E-6</v>
      </c>
      <c r="Y606" s="360">
        <f t="shared" si="541"/>
        <v>66.803910148422318</v>
      </c>
      <c r="Z606" s="350">
        <f t="shared" si="542"/>
        <v>2.0758315882698337E-6</v>
      </c>
      <c r="AA606" s="350">
        <f t="shared" si="543"/>
        <v>4.8441909604451484E-6</v>
      </c>
      <c r="AB606" s="350">
        <f t="shared" si="544"/>
        <v>2.0758315882698337E-6</v>
      </c>
      <c r="AC606" s="350">
        <f t="shared" si="545"/>
        <v>4.8441909604451484E-6</v>
      </c>
      <c r="AD606" s="354">
        <f t="shared" si="518"/>
        <v>66.803910148422318</v>
      </c>
      <c r="AE606" s="354" t="str">
        <f t="shared" si="572"/>
        <v/>
      </c>
      <c r="AF606" s="354" t="str">
        <f t="shared" si="572"/>
        <v/>
      </c>
      <c r="AG606" s="354" t="str">
        <f t="shared" si="572"/>
        <v/>
      </c>
      <c r="AH606" s="354">
        <f t="shared" si="572"/>
        <v>66.803910148422318</v>
      </c>
      <c r="AI606" s="348">
        <f t="shared" si="569"/>
        <v>-0.3927117323964211</v>
      </c>
      <c r="AJ606" s="355">
        <f t="shared" si="546"/>
        <v>5.2702241739908323E-6</v>
      </c>
      <c r="AK606" s="359">
        <f t="shared" si="547"/>
        <v>566.24361463924402</v>
      </c>
      <c r="AL606" s="355">
        <f t="shared" si="548"/>
        <v>-0.77563853607559852</v>
      </c>
      <c r="AM606" s="335">
        <f t="shared" si="549"/>
        <v>-26.695057273575927</v>
      </c>
      <c r="AN606" s="351">
        <f t="shared" si="519"/>
        <v>-5.4792537301158974</v>
      </c>
      <c r="AQ606" s="266">
        <f t="shared" si="520"/>
        <v>27.149449074895951</v>
      </c>
      <c r="AR606" s="283">
        <f t="shared" si="521"/>
        <v>-23.140580593659706</v>
      </c>
      <c r="BL606" s="258">
        <v>1.0223655700683594</v>
      </c>
      <c r="BM606" s="260">
        <v>3.9205279350280762</v>
      </c>
      <c r="BN606">
        <v>1.581265926361084</v>
      </c>
      <c r="BO606" s="258">
        <v>0.35053768754005432</v>
      </c>
      <c r="BP606" s="258">
        <v>69.210838317871094</v>
      </c>
      <c r="BQ606" s="260">
        <v>9.4453325271606445</v>
      </c>
      <c r="BR606" s="258">
        <v>4.6664648056030273</v>
      </c>
      <c r="BT606" s="258">
        <v>14.319066047668457</v>
      </c>
      <c r="BU606" s="258">
        <v>58.594642639160156</v>
      </c>
      <c r="BV606" s="258">
        <v>2.7435722351074219</v>
      </c>
      <c r="BW606" s="258">
        <v>169.27342224121094</v>
      </c>
      <c r="BX606" s="258">
        <v>23.698604583740234</v>
      </c>
      <c r="BY606" s="258">
        <v>41.402812957763672</v>
      </c>
      <c r="BZ606" s="258">
        <v>3.4934616088867187</v>
      </c>
      <c r="CA606" s="258">
        <v>335.18984985351562</v>
      </c>
      <c r="CC606" s="283">
        <f t="shared" si="522"/>
        <v>22.775737762451172</v>
      </c>
      <c r="CD606" s="283">
        <f t="shared" si="523"/>
        <v>119.83418273925781</v>
      </c>
      <c r="CF606" s="283">
        <f t="shared" si="550"/>
        <v>27.149449074895951</v>
      </c>
      <c r="CG606" s="272">
        <f t="shared" si="524"/>
        <v>26.930633813883496</v>
      </c>
      <c r="CH606" s="283">
        <f t="shared" si="551"/>
        <v>22.209137387684322</v>
      </c>
      <c r="CI606" s="272">
        <f t="shared" si="525"/>
        <v>121.69792911835623</v>
      </c>
      <c r="CJ606" s="283">
        <f t="shared" si="552"/>
        <v>0.22939519204519157</v>
      </c>
      <c r="CK606" s="283">
        <f t="shared" si="553"/>
        <v>21.627349035301108</v>
      </c>
      <c r="CL606" s="283">
        <f t="shared" si="554"/>
        <v>5.0501046732021067</v>
      </c>
      <c r="CM606" s="283">
        <f t="shared" si="555"/>
        <v>27.423885617709708</v>
      </c>
      <c r="CN606" s="283">
        <f t="shared" si="556"/>
        <v>5.0501046732021067</v>
      </c>
      <c r="CO606" s="283">
        <f t="shared" si="526"/>
        <v>392.12161312406374</v>
      </c>
      <c r="CP606" s="268">
        <f t="shared" si="527"/>
        <v>574</v>
      </c>
      <c r="CQ606" s="283">
        <f t="shared" si="557"/>
        <v>96.612161312406371</v>
      </c>
      <c r="CR606" s="283">
        <f t="shared" si="558"/>
        <v>28.907412052658277</v>
      </c>
      <c r="CS606" s="283">
        <f t="shared" si="559"/>
        <v>1.2494582912106169</v>
      </c>
      <c r="CT606" s="283">
        <f t="shared" si="560"/>
        <v>377.2005813052599</v>
      </c>
      <c r="CU606" s="283">
        <f t="shared" si="528"/>
        <v>14.92103181880384</v>
      </c>
      <c r="CV606" s="283">
        <f t="shared" si="561"/>
        <v>58.89210318188038</v>
      </c>
      <c r="CW606" s="283">
        <f t="shared" si="562"/>
        <v>22.072436278048887</v>
      </c>
      <c r="CX606" s="283">
        <f t="shared" si="563"/>
        <v>2.4603536852471071</v>
      </c>
      <c r="CZ606" s="283">
        <f t="shared" si="529"/>
        <v>6784</v>
      </c>
      <c r="DA606" s="283">
        <f t="shared" si="530"/>
        <v>9.4869593601691615E+21</v>
      </c>
      <c r="DB606" s="283">
        <f t="shared" si="531"/>
        <v>9.6339590950444807E+21</v>
      </c>
      <c r="DC606" s="286">
        <f t="shared" si="564"/>
        <v>1.3984315094588977E+18</v>
      </c>
      <c r="DD606" s="286">
        <f t="shared" si="532"/>
        <v>1.4201001024534907E+18</v>
      </c>
      <c r="DE606" s="282">
        <f t="shared" si="565"/>
        <v>8.0609877914872988E-5</v>
      </c>
      <c r="DF606" s="282">
        <f t="shared" si="533"/>
        <v>7.7642080248001427E-5</v>
      </c>
      <c r="DG606" s="283">
        <f t="shared" si="566"/>
        <v>43.925622454173229</v>
      </c>
      <c r="DH606" s="283">
        <f t="shared" si="567"/>
        <v>1.1192070873027843E-4</v>
      </c>
      <c r="DL606" s="258">
        <v>21.237628936767578</v>
      </c>
      <c r="DM606" s="258">
        <v>14.648660659790039</v>
      </c>
      <c r="DN606" s="258">
        <v>10240</v>
      </c>
      <c r="DO606" s="258">
        <v>1.7181674893956484E+22</v>
      </c>
      <c r="DP606" s="258">
        <v>8.1801028936501433E+21</v>
      </c>
    </row>
    <row r="607" spans="3:120" x14ac:dyDescent="0.25">
      <c r="C607" s="50">
        <f t="shared" si="534"/>
        <v>575</v>
      </c>
      <c r="D607" s="51">
        <v>10.720029072378541</v>
      </c>
      <c r="E607" s="260">
        <f t="shared" si="535"/>
        <v>20.603919263023936</v>
      </c>
      <c r="F607" s="265">
        <f t="shared" si="536"/>
        <v>15.15364893600508</v>
      </c>
      <c r="G607" s="265">
        <f t="shared" si="537"/>
        <v>3.7409945072490493E-2</v>
      </c>
      <c r="H607" s="50">
        <v>22.688823699951172</v>
      </c>
      <c r="I607" s="216">
        <v>123.90325927734375</v>
      </c>
      <c r="J607" s="50">
        <v>6784</v>
      </c>
      <c r="K607" s="46">
        <v>12</v>
      </c>
      <c r="L607" s="46">
        <v>9.3765654416255395E+21</v>
      </c>
      <c r="M607" s="46">
        <v>9.6697002070533818E+21</v>
      </c>
      <c r="N607" s="46">
        <v>106</v>
      </c>
      <c r="O607" s="46">
        <v>64</v>
      </c>
      <c r="P607" s="46">
        <v>0.16205823109320638</v>
      </c>
      <c r="Q607" s="46">
        <v>0.39547091497283771</v>
      </c>
      <c r="R607" s="46">
        <v>0.46524017790005867</v>
      </c>
      <c r="S607" s="51"/>
      <c r="T607" s="315">
        <f t="shared" si="538"/>
        <v>67.716894871548206</v>
      </c>
      <c r="U607" s="315">
        <f t="shared" si="568"/>
        <v>0.44774454522583085</v>
      </c>
      <c r="V607" s="350">
        <f t="shared" si="539"/>
        <v>1.9906917144900548E-6</v>
      </c>
      <c r="W607" s="350">
        <f t="shared" si="517"/>
        <v>4.8578876151341109E-6</v>
      </c>
      <c r="X607" s="350">
        <f t="shared" si="540"/>
        <v>5.2499452933733257E-6</v>
      </c>
      <c r="Y607" s="360">
        <f t="shared" si="541"/>
        <v>67.251654693648149</v>
      </c>
      <c r="Z607" s="350">
        <f t="shared" si="542"/>
        <v>2.0300715701553851E-6</v>
      </c>
      <c r="AA607" s="350">
        <f t="shared" si="543"/>
        <v>4.8415632809516781E-6</v>
      </c>
      <c r="AB607" s="350">
        <f t="shared" si="544"/>
        <v>2.0300715701553851E-6</v>
      </c>
      <c r="AC607" s="350">
        <f t="shared" si="545"/>
        <v>4.8415632809516781E-6</v>
      </c>
      <c r="AD607" s="354">
        <f t="shared" si="518"/>
        <v>67.251654693648149</v>
      </c>
      <c r="AE607" s="354" t="str">
        <f t="shared" si="572"/>
        <v/>
      </c>
      <c r="AF607" s="354" t="str">
        <f t="shared" si="572"/>
        <v/>
      </c>
      <c r="AG607" s="354" t="str">
        <f t="shared" si="572"/>
        <v/>
      </c>
      <c r="AH607" s="354">
        <f t="shared" si="572"/>
        <v>67.251654693648149</v>
      </c>
      <c r="AI607" s="348">
        <f t="shared" si="569"/>
        <v>0.44774454522583085</v>
      </c>
      <c r="AJ607" s="355">
        <f t="shared" si="546"/>
        <v>5.2499452933733257E-6</v>
      </c>
      <c r="AK607" s="359">
        <f t="shared" si="547"/>
        <v>574.85842952433154</v>
      </c>
      <c r="AL607" s="355">
        <f t="shared" si="548"/>
        <v>-1.4157047566845904E-2</v>
      </c>
      <c r="AM607" s="335">
        <f t="shared" si="549"/>
        <v>-26.72854349026403</v>
      </c>
      <c r="AN607" s="351">
        <f t="shared" si="519"/>
        <v>-5.5127399468039986</v>
      </c>
      <c r="AQ607" s="266">
        <f t="shared" si="520"/>
        <v>27.116239610195151</v>
      </c>
      <c r="AR607" s="283">
        <f t="shared" si="521"/>
        <v>-19.40902512376033</v>
      </c>
      <c r="BL607" s="258">
        <v>0.79214119911193848</v>
      </c>
      <c r="BM607" s="260">
        <v>3.762897253036499</v>
      </c>
      <c r="BN607">
        <v>0.64866870641708374</v>
      </c>
      <c r="BO607" s="258">
        <v>0.34389990568161011</v>
      </c>
      <c r="BP607" s="258">
        <v>65.793563842773438</v>
      </c>
      <c r="BQ607" s="260">
        <v>14.777290344238281</v>
      </c>
      <c r="BR607" s="258">
        <v>4.1263928413391113</v>
      </c>
      <c r="BT607" s="258">
        <v>14.295140266418457</v>
      </c>
      <c r="BU607" s="258">
        <v>59.408458709716797</v>
      </c>
      <c r="BV607" s="258">
        <v>2.7350270748138428</v>
      </c>
      <c r="BW607" s="258">
        <v>174.46148681640625</v>
      </c>
      <c r="BX607" s="258">
        <v>23.700557708740234</v>
      </c>
      <c r="BY607" s="258">
        <v>40.588996887207031</v>
      </c>
      <c r="BZ607" s="258">
        <v>3.4988327026367187</v>
      </c>
      <c r="CA607" s="258">
        <v>333.25704956054687</v>
      </c>
      <c r="CC607" s="283">
        <f t="shared" si="522"/>
        <v>22.688823699951172</v>
      </c>
      <c r="CD607" s="283">
        <f t="shared" si="523"/>
        <v>123.90325927734375</v>
      </c>
      <c r="CF607" s="283">
        <f t="shared" si="550"/>
        <v>27.116239610195151</v>
      </c>
      <c r="CG607" s="272">
        <f t="shared" si="524"/>
        <v>26.984968977914676</v>
      </c>
      <c r="CH607" s="283">
        <f t="shared" si="551"/>
        <v>22.348503586024698</v>
      </c>
      <c r="CI607" s="272">
        <f t="shared" si="525"/>
        <v>121.82143433849447</v>
      </c>
      <c r="CJ607" s="283">
        <f t="shared" si="552"/>
        <v>0.22962799390055136</v>
      </c>
      <c r="CK607" s="283">
        <f t="shared" si="553"/>
        <v>21.761880769554537</v>
      </c>
      <c r="CL607" s="283">
        <f t="shared" si="554"/>
        <v>5.0868613020458069</v>
      </c>
      <c r="CM607" s="283">
        <f t="shared" si="555"/>
        <v>27.558417351963136</v>
      </c>
      <c r="CN607" s="283">
        <f t="shared" si="556"/>
        <v>5.0868613020458069</v>
      </c>
      <c r="CO607" s="283">
        <f t="shared" si="526"/>
        <v>393.35251171642483</v>
      </c>
      <c r="CP607" s="268">
        <f t="shared" si="527"/>
        <v>575</v>
      </c>
      <c r="CQ607" s="283">
        <f t="shared" si="557"/>
        <v>96.835251171642483</v>
      </c>
      <c r="CR607" s="283">
        <f t="shared" si="558"/>
        <v>28.95059114335314</v>
      </c>
      <c r="CS607" s="283">
        <f t="shared" si="559"/>
        <v>1.2416666173134985</v>
      </c>
      <c r="CT607" s="283">
        <f t="shared" si="560"/>
        <v>377.95585048148848</v>
      </c>
      <c r="CU607" s="283">
        <f t="shared" si="528"/>
        <v>15.396661234936346</v>
      </c>
      <c r="CV607" s="283">
        <f t="shared" si="561"/>
        <v>59.039666123493632</v>
      </c>
      <c r="CW607" s="283">
        <f t="shared" si="562"/>
        <v>22.210255153203203</v>
      </c>
      <c r="CX607" s="283">
        <f t="shared" si="563"/>
        <v>2.4819707017145318</v>
      </c>
      <c r="CZ607" s="283">
        <f t="shared" si="529"/>
        <v>6784</v>
      </c>
      <c r="DA607" s="283">
        <f t="shared" si="530"/>
        <v>9.3765654416255395E+21</v>
      </c>
      <c r="DB607" s="283">
        <f t="shared" si="531"/>
        <v>9.6697002070533818E+21</v>
      </c>
      <c r="DC607" s="286">
        <f t="shared" si="564"/>
        <v>1.3821588209943306E+18</v>
      </c>
      <c r="DD607" s="286">
        <f t="shared" si="532"/>
        <v>1.4253685446717839E+18</v>
      </c>
      <c r="DE607" s="282">
        <f t="shared" si="565"/>
        <v>7.9739389942680308E-5</v>
      </c>
      <c r="DF607" s="282">
        <f t="shared" si="533"/>
        <v>7.7923909252053375E-5</v>
      </c>
      <c r="DG607" s="283">
        <f t="shared" si="566"/>
        <v>44.340272689788371</v>
      </c>
      <c r="DH607" s="283">
        <f t="shared" si="567"/>
        <v>1.114921788357958E-4</v>
      </c>
      <c r="DL607" s="258">
        <v>21.167314529418945</v>
      </c>
      <c r="DM607" s="258">
        <v>14.038300514221191</v>
      </c>
      <c r="DN607" s="258">
        <v>10496</v>
      </c>
      <c r="DO607" s="258">
        <v>1.7562721265535255E+22</v>
      </c>
      <c r="DP607" s="258">
        <v>8.3366143760762185E+21</v>
      </c>
    </row>
    <row r="608" spans="3:120" x14ac:dyDescent="0.25">
      <c r="C608" s="50">
        <f t="shared" si="534"/>
        <v>576</v>
      </c>
      <c r="D608" s="51">
        <v>8.535563858895042</v>
      </c>
      <c r="E608" s="260">
        <f t="shared" si="535"/>
        <v>18.624644317376159</v>
      </c>
      <c r="F608" s="265">
        <f t="shared" si="536"/>
        <v>15.190542661990822</v>
      </c>
      <c r="G608" s="265">
        <f t="shared" si="537"/>
        <v>3.6370838942224794E-2</v>
      </c>
      <c r="H608" s="50">
        <v>22.639017105102539</v>
      </c>
      <c r="I608" s="216">
        <v>120.95317840576172</v>
      </c>
      <c r="J608" s="50">
        <v>7168</v>
      </c>
      <c r="K608" s="46">
        <v>12</v>
      </c>
      <c r="L608" s="46">
        <v>1.0016158405720313E+22</v>
      </c>
      <c r="M608" s="46">
        <v>1.0067464195539542E+22</v>
      </c>
      <c r="N608" s="46">
        <v>112</v>
      </c>
      <c r="O608" s="46">
        <v>64</v>
      </c>
      <c r="P608" s="46">
        <v>0.20771531465543552</v>
      </c>
      <c r="Q608" s="46">
        <v>0.49948116950497468</v>
      </c>
      <c r="R608" s="46">
        <v>0.52199107454627203</v>
      </c>
      <c r="S608" s="51"/>
      <c r="T608" s="315">
        <f t="shared" si="538"/>
        <v>67.419422670955399</v>
      </c>
      <c r="U608" s="315">
        <f t="shared" si="568"/>
        <v>-0.29747220059280721</v>
      </c>
      <c r="V608" s="350">
        <f t="shared" si="539"/>
        <v>2.4148450829547472E-6</v>
      </c>
      <c r="W608" s="350">
        <f t="shared" ref="W608:W632" si="573">IF(Q608&lt;&gt;"",Q608/$J608/$K608,"")</f>
        <v>5.80684023327026E-6</v>
      </c>
      <c r="X608" s="350">
        <f t="shared" si="540"/>
        <v>6.2889482641692107E-6</v>
      </c>
      <c r="Y608" s="360">
        <f t="shared" si="541"/>
        <v>66.89743159640912</v>
      </c>
      <c r="Z608" s="350">
        <f t="shared" si="542"/>
        <v>2.4676471377143026E-6</v>
      </c>
      <c r="AA608" s="350">
        <f t="shared" si="543"/>
        <v>5.7845991972761031E-6</v>
      </c>
      <c r="AB608" s="350">
        <f t="shared" si="544"/>
        <v>2.4676471377143026E-6</v>
      </c>
      <c r="AC608" s="350">
        <f t="shared" si="545"/>
        <v>5.7845991972761031E-6</v>
      </c>
      <c r="AD608" s="354">
        <f t="shared" ref="AD608:AD632" si="574">IF(AB608&lt;&gt;"",180*ATAN2(AB608,AC608)/PI(),"")</f>
        <v>66.89743159640912</v>
      </c>
      <c r="AE608" s="354" t="str">
        <f t="shared" si="572"/>
        <v/>
      </c>
      <c r="AF608" s="354" t="str">
        <f t="shared" si="572"/>
        <v/>
      </c>
      <c r="AG608" s="354" t="str">
        <f t="shared" si="572"/>
        <v/>
      </c>
      <c r="AH608" s="354">
        <f t="shared" si="572"/>
        <v>66.89743159640912</v>
      </c>
      <c r="AI608" s="348">
        <f t="shared" si="569"/>
        <v>-0.35422309723902856</v>
      </c>
      <c r="AJ608" s="355">
        <f t="shared" si="546"/>
        <v>6.2889482641692107E-6</v>
      </c>
      <c r="AK608" s="359">
        <f t="shared" si="547"/>
        <v>568.04301112722419</v>
      </c>
      <c r="AL608" s="355">
        <f t="shared" si="548"/>
        <v>-0.79569888727758098</v>
      </c>
      <c r="AM608" s="335">
        <f t="shared" si="549"/>
        <v>-25.160078607577422</v>
      </c>
      <c r="AN608" s="351">
        <f t="shared" ref="AN608:AN632" si="575">20*LOG10(AJ608/(($AB$30^2+$AC$30^2)^0.5))</f>
        <v>-3.9442750641173858</v>
      </c>
      <c r="AQ608" s="266">
        <f t="shared" ref="AQ608:AQ632" si="576">IF(H608&lt;&gt;"",20*LOG10(H608),"")</f>
        <v>27.097151352182873</v>
      </c>
      <c r="AR608" s="283">
        <f t="shared" ref="AR608:AR632" si="577">IF(I608&lt;&gt;"",I608-(AR$27*C608+AR$28),"")</f>
        <v>-22.69662706352895</v>
      </c>
      <c r="BL608" s="258">
        <v>1.0810649394989014</v>
      </c>
      <c r="BM608" s="260">
        <v>3.5749738216400146</v>
      </c>
      <c r="BN608">
        <v>1.2807213068008423</v>
      </c>
      <c r="BO608" s="258">
        <v>0.24785794317722321</v>
      </c>
      <c r="BP608" s="258">
        <v>63.405735015869141</v>
      </c>
      <c r="BQ608" s="260">
        <v>13.96756649017334</v>
      </c>
      <c r="BR608" s="258">
        <v>4.0118503570556641</v>
      </c>
      <c r="BT608" s="258">
        <v>14.219944000244141</v>
      </c>
      <c r="BU608" s="258">
        <v>58.086009979248047</v>
      </c>
      <c r="BV608" s="258">
        <v>2.7181811332702637</v>
      </c>
      <c r="BW608" s="258">
        <v>162.35598754882812</v>
      </c>
      <c r="BX608" s="258">
        <v>23.628290176391602</v>
      </c>
      <c r="BY608" s="258">
        <v>40.995906829833984</v>
      </c>
      <c r="BZ608" s="258">
        <v>3.5022506713867187</v>
      </c>
      <c r="CA608" s="258">
        <v>326.84823608398437</v>
      </c>
      <c r="CC608" s="283">
        <f t="shared" ref="CC608:CC632" si="578">IF(H608&lt;&gt;"",H608,"")</f>
        <v>22.639017105102539</v>
      </c>
      <c r="CD608" s="283">
        <f t="shared" ref="CD608:CD632" si="579">IF(I608&lt;&gt;"",I608,"")</f>
        <v>120.95317840576172</v>
      </c>
      <c r="CF608" s="283">
        <f t="shared" si="550"/>
        <v>27.097151352182873</v>
      </c>
      <c r="CG608" s="272">
        <f t="shared" ref="CG608:CG632" si="580">IF(C608&lt;&gt;"",$CK$27*C608^6+$CL$27*C608^5+$CM$27*C608^4+$CN$27*C608^3+$CO$27*C608^2+$CP$27*C608+$CQ$27,"")</f>
        <v>27.038431183453817</v>
      </c>
      <c r="CH608" s="283">
        <f t="shared" si="551"/>
        <v>22.486484257430909</v>
      </c>
      <c r="CI608" s="272">
        <f t="shared" ref="CI608:CI632" si="581">IF(C608&lt;&gt;"",$CK$28*C608^6+$CL$28*C608^5+$CM$28*C608^4+$CN$28*C608^3+$CO$28*C608^2+$CP$28*C608+$CQ$28,"")</f>
        <v>121.94441493282403</v>
      </c>
      <c r="CJ608" s="283">
        <f t="shared" si="552"/>
        <v>0.22985980685955926</v>
      </c>
      <c r="CK608" s="283">
        <f t="shared" si="553"/>
        <v>21.895052536055445</v>
      </c>
      <c r="CL608" s="283">
        <f t="shared" si="554"/>
        <v>5.1233435082044041</v>
      </c>
      <c r="CM608" s="283">
        <f t="shared" si="555"/>
        <v>27.691589118464044</v>
      </c>
      <c r="CN608" s="283">
        <f t="shared" si="556"/>
        <v>5.1233435082044041</v>
      </c>
      <c r="CO608" s="283">
        <f t="shared" ref="CO608:CO632" si="582">IF(C608&lt;&gt;"",10*CQ608-C608,"")</f>
        <v>394.55716882955392</v>
      </c>
      <c r="CP608" s="268">
        <f t="shared" ref="CP608:CP632" si="583">C608</f>
        <v>576</v>
      </c>
      <c r="CQ608" s="283">
        <f t="shared" si="557"/>
        <v>97.055716882955394</v>
      </c>
      <c r="CR608" s="283">
        <f t="shared" si="558"/>
        <v>28.993130313835916</v>
      </c>
      <c r="CS608" s="283">
        <f t="shared" si="559"/>
        <v>1.2340475519425755</v>
      </c>
      <c r="CT608" s="283">
        <f t="shared" si="560"/>
        <v>378.70033359638705</v>
      </c>
      <c r="CU608" s="283">
        <f t="shared" ref="CU608:CU632" si="584">IF(CV608&lt;&gt;"",10*CV608-C608,"")</f>
        <v>15.856835233166862</v>
      </c>
      <c r="CV608" s="283">
        <f t="shared" si="561"/>
        <v>59.18568352331669</v>
      </c>
      <c r="CW608" s="283">
        <f t="shared" si="562"/>
        <v>22.34669407994673</v>
      </c>
      <c r="CX608" s="283">
        <f t="shared" si="563"/>
        <v>2.5034452174876813</v>
      </c>
      <c r="CZ608" s="283">
        <f t="shared" ref="CZ608:CZ632" si="585">IF(J608&lt;&gt;"",J608,"")</f>
        <v>7168</v>
      </c>
      <c r="DA608" s="283">
        <f t="shared" ref="DA608:DA632" si="586">IF(L608&lt;&gt;"",L608,"")</f>
        <v>1.0016158405720313E+22</v>
      </c>
      <c r="DB608" s="283">
        <f t="shared" ref="DB608:DB632" si="587">IF(M608&lt;&gt;"",M608,"")</f>
        <v>1.0067464195539542E+22</v>
      </c>
      <c r="DC608" s="286">
        <f t="shared" si="564"/>
        <v>1.3973435275837489E+18</v>
      </c>
      <c r="DD608" s="286">
        <f t="shared" ref="DD608:DD632" si="588">IF(DB608&lt;&gt;"",DB608/$CZ608,"")</f>
        <v>1.4045011433509404E+18</v>
      </c>
      <c r="DE608" s="282">
        <f t="shared" si="565"/>
        <v>8.0551677628033907E-5</v>
      </c>
      <c r="DF608" s="282">
        <f t="shared" ref="DF608:DF632" si="589">IF(DD608&lt;&gt;"",(DD608+DJ$31)/$DC$31,"")</f>
        <v>7.680763262079696E-5</v>
      </c>
      <c r="DG608" s="283">
        <f t="shared" si="566"/>
        <v>43.637020518811774</v>
      </c>
      <c r="DH608" s="283">
        <f t="shared" si="567"/>
        <v>1.1130132612643037E-4</v>
      </c>
      <c r="DL608" s="258">
        <v>21.147783279418945</v>
      </c>
      <c r="DM608" s="258">
        <v>15.055568695068359</v>
      </c>
      <c r="DN608" s="258">
        <v>11264</v>
      </c>
      <c r="DO608" s="258">
        <v>1.8815389594492391E+22</v>
      </c>
      <c r="DP608" s="258">
        <v>8.9727485228798077E+21</v>
      </c>
    </row>
    <row r="609" spans="3:120" x14ac:dyDescent="0.25">
      <c r="C609" s="50">
        <f t="shared" ref="C609:C632" si="590">IF(C608&lt;&gt;"",IF(C608+aptStep*10&gt;600,"",C608+aptStep*10),"")</f>
        <v>577</v>
      </c>
      <c r="D609" s="51">
        <v>3.2132545464985416</v>
      </c>
      <c r="E609" s="260">
        <f t="shared" ref="E609:E632" si="591">IF(D609&lt;&gt;"",20*LOG10(D609),"")</f>
        <v>10.138902614117235</v>
      </c>
      <c r="F609" s="265">
        <f t="shared" ref="F609:F632" si="592">IF(C609&lt;&gt;"",$B$23*C609^6+$C$23*C609^5+$D$23*C609^4+$E$23*C609^3+$F$23*C609^2+$G$23*C609^1+$H$23,"")</f>
        <v>15.226377174305222</v>
      </c>
      <c r="G609" s="265">
        <f t="shared" ref="G609:G632" si="593">IF(C609&lt;&gt;"",$C$24*C609^5+$D$24*C609^4+$E$24*C609^3+$F$24*C609^2+$G$24*C609^1+$H$24,"")</f>
        <v>3.5291413888386726E-2</v>
      </c>
      <c r="H609" s="50">
        <v>22.587259292602539</v>
      </c>
      <c r="I609" s="216">
        <v>125.83606719970703</v>
      </c>
      <c r="J609" s="50">
        <v>8448</v>
      </c>
      <c r="K609" s="46">
        <v>12</v>
      </c>
      <c r="L609" s="46">
        <v>1.1580696760432539E+22</v>
      </c>
      <c r="M609" s="46">
        <v>1.2030343008286457E+22</v>
      </c>
      <c r="N609" s="46">
        <v>132</v>
      </c>
      <c r="O609" s="46">
        <v>64</v>
      </c>
      <c r="P609" s="46">
        <v>0.19935298785326253</v>
      </c>
      <c r="Q609" s="46">
        <v>0.49233962033815543</v>
      </c>
      <c r="R609" s="46">
        <v>0.69362519991667859</v>
      </c>
      <c r="S609" s="51"/>
      <c r="T609" s="315">
        <f t="shared" ref="T609:T632" si="594">IF(P609&lt;&gt;"",180*ATAN2(P609,Q609)/PI(),"")</f>
        <v>67.956507443435598</v>
      </c>
      <c r="U609" s="315">
        <f t="shared" si="568"/>
        <v>0.53708477248019904</v>
      </c>
      <c r="V609" s="350">
        <f t="shared" ref="V609:V632" si="595">IF(P609&lt;&gt;"",P609/$J609/$K609,"")</f>
        <v>1.9664712343479969E-6</v>
      </c>
      <c r="W609" s="350">
        <f t="shared" si="573"/>
        <v>4.8565698028937364E-6</v>
      </c>
      <c r="X609" s="350">
        <f t="shared" ref="X609:X632" si="596">(V609^2+W609^2)^0.5</f>
        <v>5.2395877095337798E-6</v>
      </c>
      <c r="Y609" s="360">
        <f t="shared" ref="Y609:Y632" si="597">IF(V609&lt;&gt;"",T609-$T$30*R609,"")</f>
        <v>67.262882243518916</v>
      </c>
      <c r="Z609" s="350">
        <f t="shared" ref="Z609:Z632" si="598">X609*COS(PI()*Y609/180)</f>
        <v>2.0251195460127447E-6</v>
      </c>
      <c r="AA609" s="350">
        <f t="shared" ref="AA609:AA632" si="599">X609*SIN(PI()*Y609/180)</f>
        <v>4.8324083219710001E-6</v>
      </c>
      <c r="AB609" s="350">
        <f t="shared" ref="AB609:AB632" si="600">IF($K609=1,Z609+AF$18,IF($K609=3,Z609+AF$19,IF($K609=6,Z609+AF$20,IF($K609=12,Z609+AF$21,""))))</f>
        <v>2.0251195460127447E-6</v>
      </c>
      <c r="AC609" s="350">
        <f t="shared" ref="AC609:AC632" si="601">IF($K609=1,AA609+AG$18,IF($K609=3,AA609+AG$19,IF($K609=6,AA609+AG$20,IF($K609=12,AA609+AG$21,""))))</f>
        <v>4.8324083219710001E-6</v>
      </c>
      <c r="AD609" s="354">
        <f t="shared" si="574"/>
        <v>67.262882243518931</v>
      </c>
      <c r="AE609" s="354" t="str">
        <f t="shared" si="572"/>
        <v/>
      </c>
      <c r="AF609" s="354" t="str">
        <f t="shared" si="572"/>
        <v/>
      </c>
      <c r="AG609" s="354" t="str">
        <f t="shared" si="572"/>
        <v/>
      </c>
      <c r="AH609" s="354">
        <f t="shared" si="572"/>
        <v>67.262882243518931</v>
      </c>
      <c r="AI609" s="348">
        <f t="shared" si="569"/>
        <v>0.36545064710981023</v>
      </c>
      <c r="AJ609" s="355">
        <f t="shared" ref="AJ609:AJ632" si="602">IF(V609&lt;&gt;"",(V609^2+W609^2)^0.5,"")</f>
        <v>5.2395877095337798E-6</v>
      </c>
      <c r="AK609" s="359">
        <f t="shared" ref="AK609:AK632" si="603">IF(K609=1,$Q$25*AE609+$R$25,IF(K609=3,$Q$26*AF609+$R$26,IF(K609=6,$Q$27*AG609+$R$27,IF(K609=12,$Q$28*AH609+$R$28,""))))</f>
        <v>575.074452845623</v>
      </c>
      <c r="AL609" s="355">
        <f t="shared" ref="AL609:AL632" si="604">(AK609-C609)/10</f>
        <v>-0.1925547154377</v>
      </c>
      <c r="AM609" s="335">
        <f t="shared" ref="AM609:AM632" si="605">20*LOG10(AJ609/AM$30)</f>
        <v>-26.745696753304617</v>
      </c>
      <c r="AN609" s="351">
        <f t="shared" si="575"/>
        <v>-5.529893209844583</v>
      </c>
      <c r="AQ609" s="266">
        <f t="shared" si="576"/>
        <v>27.077270748279389</v>
      </c>
      <c r="AR609" s="283">
        <f t="shared" si="577"/>
        <v>-18.151259337770199</v>
      </c>
      <c r="BL609" s="258">
        <v>1.1150059700012207</v>
      </c>
      <c r="BM609" s="260">
        <v>3.4234657287597656</v>
      </c>
      <c r="BN609">
        <v>1.4472991228103638</v>
      </c>
      <c r="BO609" s="258">
        <v>0.26792708039283752</v>
      </c>
      <c r="BP609" s="258">
        <v>61.604534149169922</v>
      </c>
      <c r="BQ609" s="260">
        <v>15.923961639404297</v>
      </c>
      <c r="BR609" s="258">
        <v>2.8248140811920166</v>
      </c>
      <c r="BT609" s="258">
        <v>14.208224296569824</v>
      </c>
      <c r="BU609" s="258">
        <v>57.272193908691406</v>
      </c>
      <c r="BV609" s="258">
        <v>2.7172045707702637</v>
      </c>
      <c r="BW609" s="258">
        <v>173.24076843261719</v>
      </c>
      <c r="BX609" s="258">
        <v>23.592157363891602</v>
      </c>
      <c r="BY609" s="258">
        <v>41.504539489746094</v>
      </c>
      <c r="BZ609" s="258">
        <v>3.5093309879302979</v>
      </c>
      <c r="CA609" s="258">
        <v>327.7637939453125</v>
      </c>
      <c r="CC609" s="283">
        <f t="shared" si="578"/>
        <v>22.587259292602539</v>
      </c>
      <c r="CD609" s="283">
        <f t="shared" si="579"/>
        <v>125.83606719970703</v>
      </c>
      <c r="CF609" s="283">
        <f t="shared" ref="CF609:CF632" si="606">IF(CC609&lt;&gt;"",20*LOG10(CC609),"")</f>
        <v>27.077270748279389</v>
      </c>
      <c r="CG609" s="272">
        <f t="shared" si="580"/>
        <v>27.090977733711554</v>
      </c>
      <c r="CH609" s="283">
        <f t="shared" ref="CH609:CH632" si="607">IF(CG609&lt;&gt;"",10^(CG609/20),"")</f>
        <v>22.622931821739378</v>
      </c>
      <c r="CI609" s="272">
        <f t="shared" si="581"/>
        <v>122.06686539065578</v>
      </c>
      <c r="CJ609" s="283">
        <f t="shared" ref="CJ609:CJ632" si="608">IF(CI609&lt;&gt;"",CJ$30*CI609,"")</f>
        <v>0.23009062053481102</v>
      </c>
      <c r="CK609" s="283">
        <f t="shared" ref="CK609:CK632" si="609">IF(CH609&lt;&gt;"",CH609*COS(CJ609),"")</f>
        <v>22.026721003663319</v>
      </c>
      <c r="CL609" s="283">
        <f t="shared" ref="CL609:CL632" si="610">IF(CH609&lt;&gt;"",CH609*SIN(CJ609),"")</f>
        <v>5.1595160662454873</v>
      </c>
      <c r="CM609" s="283">
        <f t="shared" ref="CM609:CM632" si="611">IF(CK609&lt;&gt;"",CK609+CM$31,"")</f>
        <v>27.823257586071918</v>
      </c>
      <c r="CN609" s="283">
        <f t="shared" ref="CN609:CN632" si="612">IF(CL609&lt;&gt;"",CL609+CN$31,"")</f>
        <v>5.1595160662454873</v>
      </c>
      <c r="CO609" s="283">
        <f t="shared" si="582"/>
        <v>395.73469689415515</v>
      </c>
      <c r="CP609" s="268">
        <f t="shared" si="583"/>
        <v>577</v>
      </c>
      <c r="CQ609" s="283">
        <f t="shared" ref="CQ609:CQ632" si="613">IF(CM609&lt;&gt;"",(ATAN2(CM609,CN609))/$CJ$30,"")</f>
        <v>97.273469689415521</v>
      </c>
      <c r="CR609" s="283">
        <f t="shared" ref="CR609:CR632" si="614">IF(CM609&lt;&gt;"",10*LOG10(CM609*CM609+CN609*CN609),"")</f>
        <v>29.034992625213029</v>
      </c>
      <c r="CS609" s="283">
        <f t="shared" ref="CS609:CS632" si="615">IF(CH609&lt;&gt;"",CS$31/CH609,"")</f>
        <v>1.2266045386306763</v>
      </c>
      <c r="CT609" s="283">
        <f t="shared" ref="CT609:CT632" si="616">IF(CQ609&lt;&gt;"",$CT$27*CQ609^2+$CU$27*CQ609+$CV$27,"")</f>
        <v>379.43379957853136</v>
      </c>
      <c r="CU609" s="283">
        <f t="shared" si="584"/>
        <v>16.300897315623843</v>
      </c>
      <c r="CV609" s="283">
        <f t="shared" ref="CV609:CV632" si="617">IF(CQ609&lt;&gt;"",CQ609-CT609/10,"")</f>
        <v>59.330089731562381</v>
      </c>
      <c r="CW609" s="283">
        <f t="shared" ref="CW609:CW632" si="618">IF(CH609&lt;&gt;"",CH609*COS($CJ$30*$CV609),"")</f>
        <v>22.481606996255898</v>
      </c>
      <c r="CX609" s="283">
        <f t="shared" ref="CX609:CX632" si="619">IF(CH609&lt;&gt;"",CH609*SIN($CJ$30*$CV609),"")</f>
        <v>2.5247556469817005</v>
      </c>
      <c r="CZ609" s="283">
        <f t="shared" si="585"/>
        <v>8448</v>
      </c>
      <c r="DA609" s="283">
        <f t="shared" si="586"/>
        <v>1.1580696760432539E+22</v>
      </c>
      <c r="DB609" s="283">
        <f t="shared" si="587"/>
        <v>1.2030343008286457E+22</v>
      </c>
      <c r="DC609" s="286">
        <f t="shared" ref="DC609:DC632" si="620">IF(DA609&lt;&gt;"",DA609/$CZ609,"")</f>
        <v>1.3708211127405942E+18</v>
      </c>
      <c r="DD609" s="286">
        <f t="shared" si="588"/>
        <v>1.4240462841248174E+18</v>
      </c>
      <c r="DE609" s="282">
        <f t="shared" ref="DE609:DE632" si="621">IF(DC609&lt;&gt;"",(DC609+DI$31)/$DC$31,"")</f>
        <v>7.9132892823989857E-5</v>
      </c>
      <c r="DF609" s="282">
        <f t="shared" si="589"/>
        <v>7.7853176508367806E-5</v>
      </c>
      <c r="DG609" s="283">
        <f t="shared" ref="DG609:DG632" si="622">IF(DE609&lt;&gt;"",180*ATAN2(DE609,DF609)/PI(),"")</f>
        <v>44.532947604155581</v>
      </c>
      <c r="DH609" s="283">
        <f t="shared" ref="DH609:DH632" si="623">IF(DE609&lt;&gt;"",(DE609^2+DF609^2)^0.5,"")</f>
        <v>1.1100960237356109E-4</v>
      </c>
      <c r="DL609" s="258">
        <v>21.153642654418945</v>
      </c>
      <c r="DM609" s="258">
        <v>16.072835922241211</v>
      </c>
      <c r="DN609" s="258">
        <v>11008</v>
      </c>
      <c r="DO609" s="258">
        <v>1.8376119798512023E+22</v>
      </c>
      <c r="DP609" s="258">
        <v>8.8067252929029766E+21</v>
      </c>
    </row>
    <row r="610" spans="3:120" x14ac:dyDescent="0.25">
      <c r="C610" s="50">
        <f t="shared" si="590"/>
        <v>578</v>
      </c>
      <c r="D610" s="51">
        <v>8.7526787361804974</v>
      </c>
      <c r="E610" s="260">
        <f t="shared" si="591"/>
        <v>18.842819762850127</v>
      </c>
      <c r="F610" s="265">
        <f t="shared" si="592"/>
        <v>15.261111841660039</v>
      </c>
      <c r="G610" s="265">
        <f t="shared" si="593"/>
        <v>3.4171044341025116E-2</v>
      </c>
      <c r="H610" s="50">
        <v>22.557960510253906</v>
      </c>
      <c r="I610" s="216">
        <v>122.78426361083984</v>
      </c>
      <c r="J610" s="50">
        <v>7552</v>
      </c>
      <c r="K610" s="46">
        <v>12</v>
      </c>
      <c r="L610" s="46">
        <v>1.040296947278439E+22</v>
      </c>
      <c r="M610" s="46">
        <v>1.0678521916982047E+22</v>
      </c>
      <c r="N610" s="46">
        <v>118</v>
      </c>
      <c r="O610" s="46">
        <v>64</v>
      </c>
      <c r="P610" s="46">
        <v>0.18043093450527986</v>
      </c>
      <c r="Q610" s="46">
        <v>0.43795397668314717</v>
      </c>
      <c r="R610" s="46">
        <v>0.57631397471475088</v>
      </c>
      <c r="S610" s="51"/>
      <c r="T610" s="315">
        <f t="shared" si="594"/>
        <v>67.609021613363282</v>
      </c>
      <c r="U610" s="315">
        <f t="shared" ref="U610:U632" si="624">IF(T610&lt;&gt;"",T610-T609,"")</f>
        <v>-0.34748583007231559</v>
      </c>
      <c r="V610" s="350">
        <f t="shared" si="595"/>
        <v>1.9909840053990097E-6</v>
      </c>
      <c r="W610" s="350">
        <f t="shared" si="573"/>
        <v>4.8326489305608573E-6</v>
      </c>
      <c r="X610" s="350">
        <f t="shared" si="596"/>
        <v>5.2267114896276497E-6</v>
      </c>
      <c r="Y610" s="360">
        <f t="shared" si="597"/>
        <v>67.032707638648532</v>
      </c>
      <c r="Z610" s="350">
        <f t="shared" si="598"/>
        <v>2.0394920361166297E-6</v>
      </c>
      <c r="AA610" s="350">
        <f t="shared" si="599"/>
        <v>4.8123783340903829E-6</v>
      </c>
      <c r="AB610" s="350">
        <f t="shared" si="600"/>
        <v>2.0394920361166297E-6</v>
      </c>
      <c r="AC610" s="350">
        <f t="shared" si="601"/>
        <v>4.8123783340903829E-6</v>
      </c>
      <c r="AD610" s="354">
        <f t="shared" si="574"/>
        <v>67.032707638648532</v>
      </c>
      <c r="AE610" s="354" t="str">
        <f t="shared" si="572"/>
        <v/>
      </c>
      <c r="AF610" s="354" t="str">
        <f t="shared" si="572"/>
        <v/>
      </c>
      <c r="AG610" s="354" t="str">
        <f t="shared" si="572"/>
        <v/>
      </c>
      <c r="AH610" s="354">
        <f t="shared" si="572"/>
        <v>67.032707638648532</v>
      </c>
      <c r="AI610" s="348">
        <f t="shared" ref="AI610:AI632" si="625">IF(AD610&lt;&gt;"",AD610-AD609,"")</f>
        <v>-0.23017460487039898</v>
      </c>
      <c r="AJ610" s="355">
        <f t="shared" si="602"/>
        <v>5.2267114896276497E-6</v>
      </c>
      <c r="AK610" s="359">
        <f t="shared" si="603"/>
        <v>570.64578557686491</v>
      </c>
      <c r="AL610" s="355">
        <f t="shared" si="604"/>
        <v>-0.73542144231350903</v>
      </c>
      <c r="AM610" s="335">
        <f t="shared" si="605"/>
        <v>-26.767068487354443</v>
      </c>
      <c r="AN610" s="351">
        <f t="shared" si="575"/>
        <v>-5.5512649438944104</v>
      </c>
      <c r="AQ610" s="266">
        <f t="shared" si="576"/>
        <v>27.065996640994054</v>
      </c>
      <c r="AR610" s="283">
        <f t="shared" si="577"/>
        <v>-21.540583994823976</v>
      </c>
      <c r="BL610" s="258">
        <v>0.79459726810455322</v>
      </c>
      <c r="BM610" s="260">
        <v>7.2208003997802734</v>
      </c>
      <c r="BN610">
        <v>1.5196270942687988</v>
      </c>
      <c r="BO610" s="258">
        <v>0.2600746750831604</v>
      </c>
      <c r="BP610" s="258">
        <v>59.327049255371094</v>
      </c>
      <c r="BQ610" s="260">
        <v>12.352697372436523</v>
      </c>
      <c r="BR610" s="258">
        <v>6.1595587730407715</v>
      </c>
      <c r="BT610" s="258">
        <v>14.123750686645508</v>
      </c>
      <c r="BU610" s="258">
        <v>58.899826049804688</v>
      </c>
      <c r="BV610" s="258">
        <v>2.7388112545013428</v>
      </c>
      <c r="BW610" s="258">
        <v>162.35598754882812</v>
      </c>
      <c r="BX610" s="258">
        <v>23.593133926391602</v>
      </c>
      <c r="BY610" s="258">
        <v>41.097633361816406</v>
      </c>
      <c r="BZ610" s="258">
        <v>3.4822309017181396</v>
      </c>
      <c r="CA610" s="258">
        <v>331.62939453125</v>
      </c>
      <c r="CC610" s="283">
        <f t="shared" si="578"/>
        <v>22.557960510253906</v>
      </c>
      <c r="CD610" s="283">
        <f t="shared" si="579"/>
        <v>122.78426361083984</v>
      </c>
      <c r="CF610" s="283">
        <f t="shared" si="606"/>
        <v>27.065996640994054</v>
      </c>
      <c r="CG610" s="272">
        <f t="shared" si="580"/>
        <v>27.142565239564103</v>
      </c>
      <c r="CH610" s="283">
        <f t="shared" si="607"/>
        <v>22.757694438967757</v>
      </c>
      <c r="CI610" s="272">
        <f t="shared" si="581"/>
        <v>122.18878010066814</v>
      </c>
      <c r="CJ610" s="283">
        <f t="shared" si="608"/>
        <v>0.23032042434921463</v>
      </c>
      <c r="CK610" s="283">
        <f t="shared" si="609"/>
        <v>22.156738726201912</v>
      </c>
      <c r="CL610" s="283">
        <f t="shared" si="610"/>
        <v>5.1953426447394655</v>
      </c>
      <c r="CM610" s="283">
        <f t="shared" si="611"/>
        <v>27.953275308610511</v>
      </c>
      <c r="CN610" s="283">
        <f t="shared" si="612"/>
        <v>5.1953426447394655</v>
      </c>
      <c r="CO610" s="283">
        <f t="shared" si="582"/>
        <v>396.88419950225102</v>
      </c>
      <c r="CP610" s="268">
        <f t="shared" si="583"/>
        <v>578</v>
      </c>
      <c r="CQ610" s="283">
        <f t="shared" si="613"/>
        <v>97.488419950225108</v>
      </c>
      <c r="CR610" s="283">
        <f t="shared" si="614"/>
        <v>29.076140481941156</v>
      </c>
      <c r="CS610" s="283">
        <f t="shared" si="615"/>
        <v>1.2193410419538322</v>
      </c>
      <c r="CT610" s="283">
        <f t="shared" si="616"/>
        <v>380.15601655732405</v>
      </c>
      <c r="CU610" s="283">
        <f t="shared" si="584"/>
        <v>16.728182944927084</v>
      </c>
      <c r="CV610" s="283">
        <f t="shared" si="617"/>
        <v>59.472818294492704</v>
      </c>
      <c r="CW610" s="283">
        <f t="shared" si="618"/>
        <v>22.614843637772172</v>
      </c>
      <c r="CX610" s="283">
        <f t="shared" si="619"/>
        <v>2.5458796940428217</v>
      </c>
      <c r="CZ610" s="283">
        <f t="shared" si="585"/>
        <v>7552</v>
      </c>
      <c r="DA610" s="283">
        <f t="shared" si="586"/>
        <v>1.040296947278439E+22</v>
      </c>
      <c r="DB610" s="283">
        <f t="shared" si="587"/>
        <v>1.0678521916982047E+22</v>
      </c>
      <c r="DC610" s="286">
        <f t="shared" si="620"/>
        <v>1.3775118475614922E+18</v>
      </c>
      <c r="DD610" s="286">
        <f t="shared" si="588"/>
        <v>1.4139991945156311E+18</v>
      </c>
      <c r="DE610" s="282">
        <f t="shared" si="621"/>
        <v>7.9490805666689721E-5</v>
      </c>
      <c r="DF610" s="282">
        <f t="shared" si="589"/>
        <v>7.7315719487705092E-5</v>
      </c>
      <c r="DG610" s="283">
        <f t="shared" si="622"/>
        <v>44.205292853297081</v>
      </c>
      <c r="DH610" s="283">
        <f t="shared" si="623"/>
        <v>1.1088962379519975E-4</v>
      </c>
      <c r="DL610" s="258">
        <v>21.142900466918945</v>
      </c>
      <c r="DM610" s="258">
        <v>15.869382858276367</v>
      </c>
      <c r="DN610" s="258">
        <v>10496</v>
      </c>
      <c r="DO610" s="258">
        <v>1.7514297823458679E+22</v>
      </c>
      <c r="DP610" s="258">
        <v>8.3884966354439782E+21</v>
      </c>
    </row>
    <row r="611" spans="3:120" x14ac:dyDescent="0.25">
      <c r="C611" s="50">
        <f t="shared" si="590"/>
        <v>579</v>
      </c>
      <c r="D611" s="51">
        <v>9.3455168684065892</v>
      </c>
      <c r="E611" s="260">
        <f t="shared" si="591"/>
        <v>19.412066514274159</v>
      </c>
      <c r="F611" s="265">
        <f t="shared" si="592"/>
        <v>15.294705404662658</v>
      </c>
      <c r="G611" s="265">
        <f t="shared" si="593"/>
        <v>3.3009099649930353E-2</v>
      </c>
      <c r="H611" s="50">
        <v>22.645853042602539</v>
      </c>
      <c r="I611" s="216">
        <v>125.83606719970703</v>
      </c>
      <c r="J611" s="50">
        <v>8000</v>
      </c>
      <c r="K611" s="46">
        <v>12</v>
      </c>
      <c r="L611" s="46">
        <v>1.1245767952736222E+22</v>
      </c>
      <c r="M611" s="46">
        <v>1.1530543909710372E+22</v>
      </c>
      <c r="N611" s="46">
        <v>125</v>
      </c>
      <c r="O611" s="46">
        <v>64</v>
      </c>
      <c r="P611" s="46">
        <v>0.15796862601477141</v>
      </c>
      <c r="Q611" s="46">
        <v>0.39040468778611975</v>
      </c>
      <c r="R611" s="46">
        <v>0.63662197380750618</v>
      </c>
      <c r="S611" s="51"/>
      <c r="T611" s="315">
        <f t="shared" si="594"/>
        <v>67.970370831178158</v>
      </c>
      <c r="U611" s="315">
        <f t="shared" si="624"/>
        <v>0.36134921781487606</v>
      </c>
      <c r="V611" s="350">
        <f t="shared" si="595"/>
        <v>1.6455065209872022E-6</v>
      </c>
      <c r="W611" s="350">
        <f t="shared" si="573"/>
        <v>4.0667154977720809E-6</v>
      </c>
      <c r="X611" s="350">
        <f t="shared" si="596"/>
        <v>4.3870111295084524E-6</v>
      </c>
      <c r="Y611" s="360">
        <f t="shared" si="597"/>
        <v>67.333748857370651</v>
      </c>
      <c r="Z611" s="350">
        <f t="shared" si="598"/>
        <v>1.6905899011076192E-6</v>
      </c>
      <c r="AA611" s="350">
        <f t="shared" si="599"/>
        <v>4.048181373988073E-6</v>
      </c>
      <c r="AB611" s="350">
        <f t="shared" si="600"/>
        <v>1.6905899011076192E-6</v>
      </c>
      <c r="AC611" s="350">
        <f t="shared" si="601"/>
        <v>4.048181373988073E-6</v>
      </c>
      <c r="AD611" s="354">
        <f t="shared" si="574"/>
        <v>67.333748857370665</v>
      </c>
      <c r="AE611" s="354" t="str">
        <f t="shared" si="572"/>
        <v/>
      </c>
      <c r="AF611" s="354" t="str">
        <f t="shared" si="572"/>
        <v/>
      </c>
      <c r="AG611" s="354" t="str">
        <f t="shared" si="572"/>
        <v/>
      </c>
      <c r="AH611" s="354">
        <f t="shared" si="572"/>
        <v>67.333748857370665</v>
      </c>
      <c r="AI611" s="348">
        <f t="shared" si="625"/>
        <v>0.30104121872213341</v>
      </c>
      <c r="AJ611" s="355">
        <f t="shared" si="602"/>
        <v>4.3870111295084524E-6</v>
      </c>
      <c r="AK611" s="359">
        <f t="shared" si="603"/>
        <v>576.43795970768383</v>
      </c>
      <c r="AL611" s="355">
        <f t="shared" si="604"/>
        <v>-0.25620402923161689</v>
      </c>
      <c r="AM611" s="335">
        <f t="shared" si="605"/>
        <v>-28.288264324692204</v>
      </c>
      <c r="AN611" s="351">
        <f t="shared" si="575"/>
        <v>-7.0724607812321691</v>
      </c>
      <c r="AQ611" s="266">
        <f t="shared" si="576"/>
        <v>27.099773693770913</v>
      </c>
      <c r="AR611" s="283">
        <f t="shared" si="577"/>
        <v>-18.826301474143349</v>
      </c>
      <c r="BL611" s="258">
        <v>1.0165163278579712</v>
      </c>
      <c r="BM611" s="260">
        <v>7.1061544418334961</v>
      </c>
      <c r="BN611">
        <v>0.48679497838020325</v>
      </c>
      <c r="BO611" s="258">
        <v>0.29231685400009155</v>
      </c>
      <c r="BP611" s="258">
        <v>56.968883514404297</v>
      </c>
      <c r="BQ611" s="260">
        <v>16.234821319580078</v>
      </c>
      <c r="BR611" s="258">
        <v>3.6985783576965332</v>
      </c>
      <c r="BT611" s="258">
        <v>14.100801467895508</v>
      </c>
      <c r="BU611" s="258">
        <v>58.391189575195313</v>
      </c>
      <c r="BV611" s="258">
        <v>2.7095139026641846</v>
      </c>
      <c r="BW611" s="258">
        <v>164.39053344726562</v>
      </c>
      <c r="BX611" s="258">
        <v>23.598016738891602</v>
      </c>
      <c r="BY611" s="258">
        <v>40.690723419189453</v>
      </c>
      <c r="BZ611" s="258">
        <v>3.4714884757995605</v>
      </c>
      <c r="CA611" s="258">
        <v>323.18609619140625</v>
      </c>
      <c r="CC611" s="283">
        <f t="shared" si="578"/>
        <v>22.645853042602539</v>
      </c>
      <c r="CD611" s="283">
        <f t="shared" si="579"/>
        <v>125.83606719970703</v>
      </c>
      <c r="CF611" s="283">
        <f t="shared" si="606"/>
        <v>27.099773693770913</v>
      </c>
      <c r="CG611" s="272">
        <f t="shared" si="580"/>
        <v>27.193149613823824</v>
      </c>
      <c r="CH611" s="283">
        <f t="shared" si="607"/>
        <v>22.890616038914491</v>
      </c>
      <c r="CI611" s="272">
        <f t="shared" si="581"/>
        <v>122.31015335067693</v>
      </c>
      <c r="CJ611" s="283">
        <f t="shared" si="608"/>
        <v>0.23054920753555658</v>
      </c>
      <c r="CK611" s="283">
        <f t="shared" si="609"/>
        <v>22.284954172116109</v>
      </c>
      <c r="CL611" s="283">
        <f t="shared" si="610"/>
        <v>5.230785809770282</v>
      </c>
      <c r="CM611" s="283">
        <f t="shared" si="611"/>
        <v>28.081490754524708</v>
      </c>
      <c r="CN611" s="283">
        <f t="shared" si="612"/>
        <v>5.230785809770282</v>
      </c>
      <c r="CO611" s="283">
        <f t="shared" si="582"/>
        <v>398.00477090221273</v>
      </c>
      <c r="CP611" s="268">
        <f t="shared" si="583"/>
        <v>579</v>
      </c>
      <c r="CQ611" s="283">
        <f t="shared" si="613"/>
        <v>97.70047709022127</v>
      </c>
      <c r="CR611" s="283">
        <f t="shared" si="614"/>
        <v>29.116535632099509</v>
      </c>
      <c r="CS611" s="283">
        <f t="shared" si="615"/>
        <v>1.2122605526432042</v>
      </c>
      <c r="CT611" s="283">
        <f t="shared" si="616"/>
        <v>380.86675163521238</v>
      </c>
      <c r="CU611" s="283">
        <f t="shared" si="584"/>
        <v>17.138019267000345</v>
      </c>
      <c r="CV611" s="283">
        <f t="shared" si="617"/>
        <v>59.613801926700035</v>
      </c>
      <c r="CW611" s="283">
        <f t="shared" si="618"/>
        <v>22.746249567463739</v>
      </c>
      <c r="CX611" s="283">
        <f t="shared" si="619"/>
        <v>2.5667943539880507</v>
      </c>
      <c r="CZ611" s="283">
        <f t="shared" si="585"/>
        <v>8000</v>
      </c>
      <c r="DA611" s="283">
        <f t="shared" si="586"/>
        <v>1.1245767952736222E+22</v>
      </c>
      <c r="DB611" s="283">
        <f t="shared" si="587"/>
        <v>1.1530543909710372E+22</v>
      </c>
      <c r="DC611" s="286">
        <f t="shared" si="620"/>
        <v>1.4057209940920276E+18</v>
      </c>
      <c r="DD611" s="286">
        <f t="shared" si="588"/>
        <v>1.4413179887137964E+18</v>
      </c>
      <c r="DE611" s="282">
        <f t="shared" si="621"/>
        <v>8.0999820161382522E-5</v>
      </c>
      <c r="DF611" s="282">
        <f t="shared" si="589"/>
        <v>7.8777105651158728E-5</v>
      </c>
      <c r="DG611" s="283">
        <f t="shared" si="622"/>
        <v>44.202989133206785</v>
      </c>
      <c r="DH611" s="283">
        <f t="shared" si="623"/>
        <v>1.1299027940911614E-4</v>
      </c>
      <c r="DL611" s="258">
        <v>21.092119216918945</v>
      </c>
      <c r="DM611" s="258">
        <v>14.852114677429199</v>
      </c>
      <c r="DN611" s="258">
        <v>11520</v>
      </c>
      <c r="DO611" s="258">
        <v>1.9194130087877036E+22</v>
      </c>
      <c r="DP611" s="258">
        <v>9.147707030858865E+21</v>
      </c>
    </row>
    <row r="612" spans="3:120" x14ac:dyDescent="0.25">
      <c r="C612" s="50">
        <f t="shared" si="590"/>
        <v>580</v>
      </c>
      <c r="D612" s="51">
        <v>7.1905637674089009</v>
      </c>
      <c r="E612" s="260">
        <f t="shared" si="591"/>
        <v>17.13525884097136</v>
      </c>
      <c r="F612" s="265">
        <f t="shared" si="592"/>
        <v>15.327115970719049</v>
      </c>
      <c r="G612" s="265">
        <f t="shared" si="593"/>
        <v>3.1804944066827302E-2</v>
      </c>
      <c r="H612" s="50">
        <v>22.729839324951172</v>
      </c>
      <c r="I612" s="216">
        <v>114.84957122802734</v>
      </c>
      <c r="J612" s="50">
        <v>6976</v>
      </c>
      <c r="K612" s="46">
        <v>12</v>
      </c>
      <c r="L612" s="46">
        <v>9.830535211093439E+21</v>
      </c>
      <c r="M612" s="46">
        <v>9.7947940990845379E+21</v>
      </c>
      <c r="N612" s="46">
        <v>109</v>
      </c>
      <c r="O612" s="46">
        <v>64</v>
      </c>
      <c r="P612" s="46">
        <v>0.17389977415613747</v>
      </c>
      <c r="Q612" s="46">
        <v>0.40493194164682905</v>
      </c>
      <c r="R612" s="46">
        <v>0.49391912578288222</v>
      </c>
      <c r="S612" s="51"/>
      <c r="T612" s="315">
        <f t="shared" si="594"/>
        <v>66.758686443255328</v>
      </c>
      <c r="U612" s="315">
        <f t="shared" si="624"/>
        <v>-1.2116843879228298</v>
      </c>
      <c r="V612" s="350">
        <f t="shared" si="595"/>
        <v>2.0773577761388748E-6</v>
      </c>
      <c r="W612" s="350">
        <f t="shared" si="573"/>
        <v>4.837203049106807E-6</v>
      </c>
      <c r="X612" s="350">
        <f t="shared" si="596"/>
        <v>5.2644039233680425E-6</v>
      </c>
      <c r="Y612" s="360">
        <f t="shared" si="597"/>
        <v>66.264767317472447</v>
      </c>
      <c r="Z612" s="350">
        <f t="shared" si="598"/>
        <v>2.1189792538810625E-6</v>
      </c>
      <c r="AA612" s="350">
        <f t="shared" si="599"/>
        <v>4.8191156439739535E-6</v>
      </c>
      <c r="AB612" s="350">
        <f t="shared" si="600"/>
        <v>2.1189792538810625E-6</v>
      </c>
      <c r="AC612" s="350">
        <f t="shared" si="601"/>
        <v>4.8191156439739535E-6</v>
      </c>
      <c r="AD612" s="354">
        <f t="shared" si="574"/>
        <v>66.264767317472447</v>
      </c>
      <c r="AE612" s="354" t="str">
        <f t="shared" ref="AE612:AH632" si="626">IF($K612=AE$29,$AD612,"")</f>
        <v/>
      </c>
      <c r="AF612" s="354" t="str">
        <f t="shared" si="626"/>
        <v/>
      </c>
      <c r="AG612" s="354" t="str">
        <f t="shared" si="626"/>
        <v/>
      </c>
      <c r="AH612" s="354">
        <f t="shared" si="626"/>
        <v>66.264767317472447</v>
      </c>
      <c r="AI612" s="348">
        <f t="shared" si="625"/>
        <v>-1.0689815398982176</v>
      </c>
      <c r="AJ612" s="355">
        <f t="shared" si="602"/>
        <v>5.2644039233680425E-6</v>
      </c>
      <c r="AK612" s="359">
        <f t="shared" si="603"/>
        <v>555.8702539031292</v>
      </c>
      <c r="AL612" s="355">
        <f t="shared" si="604"/>
        <v>-2.4129746096870806</v>
      </c>
      <c r="AM612" s="335">
        <f t="shared" si="605"/>
        <v>-26.704654965920067</v>
      </c>
      <c r="AN612" s="351">
        <f t="shared" si="575"/>
        <v>-5.4888514224600353</v>
      </c>
      <c r="AQ612" s="266">
        <f t="shared" si="576"/>
        <v>27.131927314997682</v>
      </c>
      <c r="AR612" s="283">
        <f t="shared" si="577"/>
        <v>-30.150318514009626</v>
      </c>
      <c r="BL612" s="258">
        <v>0.89719688892364502</v>
      </c>
      <c r="BM612" s="260">
        <v>6.8723182678222656</v>
      </c>
      <c r="BN612">
        <v>1.231411337852478</v>
      </c>
      <c r="BO612" s="258">
        <v>1.2472565174102783</v>
      </c>
      <c r="BP612" s="258">
        <v>97.9781494140625</v>
      </c>
      <c r="BQ612" s="260">
        <v>5.489781379699707</v>
      </c>
      <c r="BR612" s="258">
        <v>3.5716414451599121</v>
      </c>
      <c r="BT612" s="258">
        <v>14.087616920471191</v>
      </c>
      <c r="BU612" s="258">
        <v>59.103279113769531</v>
      </c>
      <c r="BV612" s="258">
        <v>2.7294118404388428</v>
      </c>
      <c r="BW612" s="258">
        <v>171.00277709960937</v>
      </c>
      <c r="BX612" s="258">
        <v>23.583368301391602</v>
      </c>
      <c r="BY612" s="258">
        <v>41.402812957763672</v>
      </c>
      <c r="BZ612" s="258">
        <v>3.5068893432617187</v>
      </c>
      <c r="CA612" s="258">
        <v>320.54119873046875</v>
      </c>
      <c r="CC612" s="283">
        <f t="shared" si="578"/>
        <v>22.729839324951172</v>
      </c>
      <c r="CD612" s="283">
        <f t="shared" si="579"/>
        <v>114.84957122802734</v>
      </c>
      <c r="CF612" s="283">
        <f t="shared" si="606"/>
        <v>27.131927314997682</v>
      </c>
      <c r="CG612" s="272">
        <f t="shared" si="580"/>
        <v>27.242686065496013</v>
      </c>
      <c r="CH612" s="283">
        <f t="shared" si="607"/>
        <v>23.021536361928955</v>
      </c>
      <c r="CI612" s="272">
        <f t="shared" si="581"/>
        <v>122.43097932740022</v>
      </c>
      <c r="CJ612" s="283">
        <f t="shared" si="608"/>
        <v>0.23077695913605861</v>
      </c>
      <c r="CK612" s="283">
        <f t="shared" si="609"/>
        <v>22.41121176497191</v>
      </c>
      <c r="CL612" s="283">
        <f t="shared" si="610"/>
        <v>5.2658070311398308</v>
      </c>
      <c r="CM612" s="283">
        <f t="shared" si="611"/>
        <v>28.207748347380509</v>
      </c>
      <c r="CN612" s="283">
        <f t="shared" si="612"/>
        <v>5.2658070311398308</v>
      </c>
      <c r="CO612" s="283">
        <f t="shared" si="582"/>
        <v>399.09549544956781</v>
      </c>
      <c r="CP612" s="268">
        <f t="shared" si="583"/>
        <v>580</v>
      </c>
      <c r="CQ612" s="283">
        <f t="shared" si="613"/>
        <v>97.909549544956775</v>
      </c>
      <c r="CR612" s="283">
        <f t="shared" si="614"/>
        <v>29.156139168044405</v>
      </c>
      <c r="CS612" s="283">
        <f t="shared" si="615"/>
        <v>1.20536659297715</v>
      </c>
      <c r="CT612" s="283">
        <f t="shared" si="616"/>
        <v>381.56577064299915</v>
      </c>
      <c r="CU612" s="283">
        <f t="shared" si="584"/>
        <v>17.529724806568538</v>
      </c>
      <c r="CV612" s="283">
        <f t="shared" si="617"/>
        <v>59.752972480656858</v>
      </c>
      <c r="CW612" s="283">
        <f t="shared" si="618"/>
        <v>22.87566621631888</v>
      </c>
      <c r="CX612" s="283">
        <f t="shared" si="619"/>
        <v>2.5874759174114548</v>
      </c>
      <c r="CZ612" s="283">
        <f t="shared" si="585"/>
        <v>6976</v>
      </c>
      <c r="DA612" s="283">
        <f t="shared" si="586"/>
        <v>9.830535211093439E+21</v>
      </c>
      <c r="DB612" s="283">
        <f t="shared" si="587"/>
        <v>9.7947940990845379E+21</v>
      </c>
      <c r="DC612" s="286">
        <f t="shared" si="620"/>
        <v>1.4091936942507796E+18</v>
      </c>
      <c r="DD612" s="286">
        <f t="shared" si="588"/>
        <v>1.4040702550293202E+18</v>
      </c>
      <c r="DE612" s="282">
        <f t="shared" si="621"/>
        <v>8.1185588095538416E-5</v>
      </c>
      <c r="DF612" s="282">
        <f t="shared" si="589"/>
        <v>7.6784582766303315E-5</v>
      </c>
      <c r="DG612" s="283">
        <f t="shared" si="622"/>
        <v>43.404168198142372</v>
      </c>
      <c r="DH612" s="283">
        <f t="shared" si="623"/>
        <v>1.1174512009485566E-4</v>
      </c>
      <c r="DL612" s="258">
        <v>21.079423904418945</v>
      </c>
      <c r="DM612" s="258">
        <v>14.546934127807617</v>
      </c>
      <c r="DN612" s="258">
        <v>10496</v>
      </c>
      <c r="DO612" s="258">
        <v>1.7483168467838023E+22</v>
      </c>
      <c r="DP612" s="258">
        <v>8.3193202896202986E+21</v>
      </c>
    </row>
    <row r="613" spans="3:120" x14ac:dyDescent="0.25">
      <c r="C613" s="50">
        <f t="shared" si="590"/>
        <v>581</v>
      </c>
      <c r="D613" s="51">
        <v>8.6841110818318477</v>
      </c>
      <c r="E613" s="260">
        <f t="shared" si="591"/>
        <v>18.774507400940298</v>
      </c>
      <c r="F613" s="265">
        <f t="shared" si="592"/>
        <v>15.358301008934069</v>
      </c>
      <c r="G613" s="265">
        <f t="shared" si="593"/>
        <v>3.0557936727542347E-2</v>
      </c>
      <c r="H613" s="50">
        <v>22.439796447753906</v>
      </c>
      <c r="I613" s="216">
        <v>120.64800262451172</v>
      </c>
      <c r="J613" s="50">
        <v>7104</v>
      </c>
      <c r="K613" s="46">
        <v>12</v>
      </c>
      <c r="L613" s="46">
        <v>9.7734647257889033E+21</v>
      </c>
      <c r="M613" s="46">
        <v>9.9533232249304703E+21</v>
      </c>
      <c r="N613" s="46">
        <v>111</v>
      </c>
      <c r="O613" s="46">
        <v>64</v>
      </c>
      <c r="P613" s="46">
        <v>0.17029848013184398</v>
      </c>
      <c r="Q613" s="46">
        <v>0.4089605078434963</v>
      </c>
      <c r="R613" s="46">
        <v>0.51270120263841246</v>
      </c>
      <c r="S613" s="51"/>
      <c r="T613" s="315">
        <f t="shared" si="594"/>
        <v>67.392280421043822</v>
      </c>
      <c r="U613" s="315">
        <f t="shared" si="624"/>
        <v>0.63359397778849313</v>
      </c>
      <c r="V613" s="350">
        <f t="shared" si="595"/>
        <v>1.9976829970420886E-6</v>
      </c>
      <c r="W613" s="350">
        <f t="shared" si="573"/>
        <v>4.797303254545518E-6</v>
      </c>
      <c r="X613" s="350">
        <f t="shared" si="596"/>
        <v>5.1966196582724891E-6</v>
      </c>
      <c r="Y613" s="360">
        <f t="shared" si="597"/>
        <v>66.879579218405411</v>
      </c>
      <c r="Z613" s="350">
        <f t="shared" si="598"/>
        <v>2.0405302691085106E-6</v>
      </c>
      <c r="AA613" s="350">
        <f t="shared" si="599"/>
        <v>4.7792355135100878E-6</v>
      </c>
      <c r="AB613" s="350">
        <f t="shared" si="600"/>
        <v>2.0405302691085106E-6</v>
      </c>
      <c r="AC613" s="350">
        <f t="shared" si="601"/>
        <v>4.7792355135100878E-6</v>
      </c>
      <c r="AD613" s="354">
        <f t="shared" si="574"/>
        <v>66.879579218405411</v>
      </c>
      <c r="AE613" s="354" t="str">
        <f t="shared" si="626"/>
        <v/>
      </c>
      <c r="AF613" s="354" t="str">
        <f t="shared" si="626"/>
        <v/>
      </c>
      <c r="AG613" s="354" t="str">
        <f t="shared" si="626"/>
        <v/>
      </c>
      <c r="AH613" s="354">
        <f t="shared" si="626"/>
        <v>66.879579218405411</v>
      </c>
      <c r="AI613" s="348">
        <f t="shared" si="625"/>
        <v>0.61481190093296334</v>
      </c>
      <c r="AJ613" s="355">
        <f t="shared" si="602"/>
        <v>5.1966196582724891E-6</v>
      </c>
      <c r="AK613" s="359">
        <f t="shared" si="603"/>
        <v>567.69952300793716</v>
      </c>
      <c r="AL613" s="355">
        <f t="shared" si="604"/>
        <v>-1.330047699206284</v>
      </c>
      <c r="AM613" s="335">
        <f t="shared" si="605"/>
        <v>-26.817220410689174</v>
      </c>
      <c r="AN613" s="351">
        <f t="shared" si="575"/>
        <v>-5.6014168672291387</v>
      </c>
      <c r="AQ613" s="266">
        <f t="shared" si="576"/>
        <v>27.020378262004932</v>
      </c>
      <c r="AR613" s="283">
        <f t="shared" si="577"/>
        <v>-24.689408185711812</v>
      </c>
      <c r="BL613" s="258">
        <v>0.61578583717346191</v>
      </c>
      <c r="BM613" s="260">
        <v>6.5985727310180664</v>
      </c>
      <c r="BN613">
        <v>1.1487458944320679</v>
      </c>
      <c r="BO613" s="258">
        <v>0.19340269267559052</v>
      </c>
      <c r="BP613" s="258">
        <v>94.105552673339844</v>
      </c>
      <c r="BQ613" s="260">
        <v>12.603872299194336</v>
      </c>
      <c r="BR613" s="258">
        <v>2.9623908996582031</v>
      </c>
      <c r="BT613" s="258">
        <v>14.045136451721191</v>
      </c>
      <c r="BU613" s="258">
        <v>59.917091369628906</v>
      </c>
      <c r="BV613" s="258">
        <v>2.7191576957702637</v>
      </c>
      <c r="BW613" s="258">
        <v>167.8492431640625</v>
      </c>
      <c r="BX613" s="258">
        <v>23.553092956542969</v>
      </c>
      <c r="BY613" s="258">
        <v>40.894180297851562</v>
      </c>
      <c r="BZ613" s="258">
        <v>3.4978561401367187</v>
      </c>
      <c r="CA613" s="258">
        <v>333.15530395507812</v>
      </c>
      <c r="CC613" s="283">
        <f t="shared" si="578"/>
        <v>22.439796447753906</v>
      </c>
      <c r="CD613" s="283">
        <f t="shared" si="579"/>
        <v>120.64800262451172</v>
      </c>
      <c r="CF613" s="283">
        <f t="shared" si="606"/>
        <v>27.020378262004932</v>
      </c>
      <c r="CG613" s="272">
        <f t="shared" si="580"/>
        <v>27.291129094010024</v>
      </c>
      <c r="CH613" s="283">
        <f t="shared" si="607"/>
        <v>23.150291011449106</v>
      </c>
      <c r="CI613" s="272">
        <f t="shared" si="581"/>
        <v>122.55125211623297</v>
      </c>
      <c r="CJ613" s="283">
        <f t="shared" si="608"/>
        <v>0.23100366800195285</v>
      </c>
      <c r="CK613" s="283">
        <f t="shared" si="609"/>
        <v>22.535351935375665</v>
      </c>
      <c r="CL613" s="283">
        <f t="shared" si="610"/>
        <v>5.3003666914225418</v>
      </c>
      <c r="CM613" s="283">
        <f t="shared" si="611"/>
        <v>28.331888517784265</v>
      </c>
      <c r="CN613" s="283">
        <f t="shared" si="612"/>
        <v>5.3003666914225418</v>
      </c>
      <c r="CO613" s="283">
        <f t="shared" si="582"/>
        <v>400.15544701170506</v>
      </c>
      <c r="CP613" s="268">
        <f t="shared" si="583"/>
        <v>581</v>
      </c>
      <c r="CQ613" s="283">
        <f t="shared" si="613"/>
        <v>98.115544701170506</v>
      </c>
      <c r="CR613" s="283">
        <f t="shared" si="614"/>
        <v>29.194911527451119</v>
      </c>
      <c r="CS613" s="283">
        <f t="shared" si="615"/>
        <v>1.19866272246661</v>
      </c>
      <c r="CT613" s="283">
        <f t="shared" si="616"/>
        <v>382.25283787763362</v>
      </c>
      <c r="CU613" s="283">
        <f t="shared" si="584"/>
        <v>17.90260913407144</v>
      </c>
      <c r="CV613" s="283">
        <f t="shared" si="617"/>
        <v>59.890260913407147</v>
      </c>
      <c r="CW613" s="283">
        <f t="shared" si="618"/>
        <v>23.002930935658693</v>
      </c>
      <c r="CX613" s="283">
        <f t="shared" si="619"/>
        <v>2.6078999758613244</v>
      </c>
      <c r="CZ613" s="283">
        <f t="shared" si="585"/>
        <v>7104</v>
      </c>
      <c r="DA613" s="283">
        <f t="shared" si="586"/>
        <v>9.7734647257889033E+21</v>
      </c>
      <c r="DB613" s="283">
        <f t="shared" si="587"/>
        <v>9.9533232249304703E+21</v>
      </c>
      <c r="DC613" s="286">
        <f t="shared" si="620"/>
        <v>1.3757692463103749E+18</v>
      </c>
      <c r="DD613" s="286">
        <f t="shared" si="588"/>
        <v>1.401087165671519E+18</v>
      </c>
      <c r="DE613" s="282">
        <f t="shared" si="621"/>
        <v>7.9397587300669345E-5</v>
      </c>
      <c r="DF613" s="282">
        <f t="shared" si="589"/>
        <v>7.6625005975314149E-5</v>
      </c>
      <c r="DG613" s="283">
        <f t="shared" si="622"/>
        <v>43.981939176394583</v>
      </c>
      <c r="DH613" s="283">
        <f t="shared" si="623"/>
        <v>1.1034205186548028E-4</v>
      </c>
      <c r="DL613" s="258">
        <v>21.094072341918945</v>
      </c>
      <c r="DM613" s="258">
        <v>16.174562454223633</v>
      </c>
      <c r="DN613" s="258">
        <v>11520</v>
      </c>
      <c r="DO613" s="258">
        <v>1.9174530123226994E+22</v>
      </c>
      <c r="DP613" s="258">
        <v>9.1955540033869101E+21</v>
      </c>
    </row>
    <row r="614" spans="3:120" x14ac:dyDescent="0.25">
      <c r="C614" s="50">
        <f t="shared" si="590"/>
        <v>582</v>
      </c>
      <c r="D614" s="51">
        <v>6.0677914343443735</v>
      </c>
      <c r="E614" s="260">
        <f t="shared" si="591"/>
        <v>15.660612890975298</v>
      </c>
      <c r="F614" s="265">
        <f t="shared" si="592"/>
        <v>15.388217344980259</v>
      </c>
      <c r="G614" s="265">
        <f t="shared" si="593"/>
        <v>2.9267431634166542E-2</v>
      </c>
      <c r="H614" s="50">
        <v>22.940780639648437</v>
      </c>
      <c r="I614" s="216">
        <v>126.85333251953125</v>
      </c>
      <c r="J614" s="50">
        <v>7104</v>
      </c>
      <c r="K614" s="46">
        <v>12</v>
      </c>
      <c r="L614" s="46">
        <v>9.2557950712083644E+21</v>
      </c>
      <c r="M614" s="46">
        <v>1.0136640541363221E+22</v>
      </c>
      <c r="N614" s="46">
        <v>111</v>
      </c>
      <c r="O614" s="46">
        <v>64</v>
      </c>
      <c r="P614" s="46">
        <v>0.16657510834401515</v>
      </c>
      <c r="Q614" s="46">
        <v>0.41366050173960811</v>
      </c>
      <c r="R614" s="46">
        <v>0.51270120263841246</v>
      </c>
      <c r="S614" s="51"/>
      <c r="T614" s="315">
        <f t="shared" si="594"/>
        <v>68.066066134782886</v>
      </c>
      <c r="U614" s="315">
        <f t="shared" si="624"/>
        <v>0.67378571373906482</v>
      </c>
      <c r="V614" s="350">
        <f t="shared" si="595"/>
        <v>1.9540060569633909E-6</v>
      </c>
      <c r="W614" s="350">
        <f t="shared" si="573"/>
        <v>4.8524364412022349E-6</v>
      </c>
      <c r="X614" s="350">
        <f t="shared" si="596"/>
        <v>5.2310877536662513E-6</v>
      </c>
      <c r="Y614" s="360">
        <f t="shared" si="597"/>
        <v>67.553364932144476</v>
      </c>
      <c r="Z614" s="350">
        <f t="shared" si="598"/>
        <v>1.9973484207161242E-6</v>
      </c>
      <c r="AA614" s="350">
        <f t="shared" si="599"/>
        <v>4.8347573230535403E-6</v>
      </c>
      <c r="AB614" s="350">
        <f t="shared" si="600"/>
        <v>1.9973484207161242E-6</v>
      </c>
      <c r="AC614" s="350">
        <f t="shared" si="601"/>
        <v>4.8347573230535403E-6</v>
      </c>
      <c r="AD614" s="354">
        <f t="shared" si="574"/>
        <v>67.553364932144476</v>
      </c>
      <c r="AE614" s="354" t="str">
        <f t="shared" si="626"/>
        <v/>
      </c>
      <c r="AF614" s="354" t="str">
        <f t="shared" si="626"/>
        <v/>
      </c>
      <c r="AG614" s="354" t="str">
        <f t="shared" si="626"/>
        <v/>
      </c>
      <c r="AH614" s="354">
        <f t="shared" si="626"/>
        <v>67.553364932144476</v>
      </c>
      <c r="AI614" s="348">
        <f t="shared" si="625"/>
        <v>0.67378571373906482</v>
      </c>
      <c r="AJ614" s="355">
        <f t="shared" si="602"/>
        <v>5.2310877536662513E-6</v>
      </c>
      <c r="AK614" s="359">
        <f t="shared" si="603"/>
        <v>580.6634759091412</v>
      </c>
      <c r="AL614" s="355">
        <f t="shared" si="604"/>
        <v>-0.13365240908588022</v>
      </c>
      <c r="AM614" s="335">
        <f t="shared" si="605"/>
        <v>-26.759798937078934</v>
      </c>
      <c r="AN614" s="351">
        <f t="shared" si="575"/>
        <v>-5.5439953936189035</v>
      </c>
      <c r="AQ614" s="266">
        <f t="shared" si="576"/>
        <v>27.212163843862353</v>
      </c>
      <c r="AR614" s="283">
        <f t="shared" si="577"/>
        <v>-18.821599358878871</v>
      </c>
      <c r="BL614" s="258">
        <v>0.9567255973815918</v>
      </c>
      <c r="BM614" s="260">
        <v>6.5143351554870605</v>
      </c>
      <c r="BN614">
        <v>1.2549535036087036</v>
      </c>
      <c r="BO614" s="258">
        <v>0.14912503957748413</v>
      </c>
      <c r="BP614" s="258">
        <v>91.196090698242188</v>
      </c>
      <c r="BQ614" s="260">
        <v>6.2062368392944336</v>
      </c>
      <c r="BR614" s="258">
        <v>3.2743046283721924</v>
      </c>
      <c r="BT614" s="258">
        <v>14.032441139221191</v>
      </c>
      <c r="BU614" s="258">
        <v>59.001552581787109</v>
      </c>
      <c r="BV614" s="258">
        <v>2.7373464107513428</v>
      </c>
      <c r="BW614" s="258">
        <v>169.78204345703125</v>
      </c>
      <c r="BX614" s="258">
        <v>23.480827331542969</v>
      </c>
      <c r="BY614" s="258">
        <v>41.402812957763672</v>
      </c>
      <c r="BZ614" s="258">
        <v>3.526176929473877</v>
      </c>
      <c r="CA614" s="258">
        <v>332.64666748046875</v>
      </c>
      <c r="CC614" s="283">
        <f t="shared" si="578"/>
        <v>22.940780639648437</v>
      </c>
      <c r="CD614" s="283">
        <f t="shared" si="579"/>
        <v>126.85333251953125</v>
      </c>
      <c r="CF614" s="283">
        <f t="shared" si="606"/>
        <v>27.212163843862353</v>
      </c>
      <c r="CG614" s="272">
        <f t="shared" si="580"/>
        <v>27.338432483434644</v>
      </c>
      <c r="CH614" s="283">
        <f t="shared" si="607"/>
        <v>23.276711518965925</v>
      </c>
      <c r="CI614" s="272">
        <f t="shared" si="581"/>
        <v>122.67096570102015</v>
      </c>
      <c r="CJ614" s="283">
        <f t="shared" si="608"/>
        <v>0.23122932279305422</v>
      </c>
      <c r="CK614" s="283">
        <f t="shared" si="609"/>
        <v>22.657211184949592</v>
      </c>
      <c r="CL614" s="283">
        <f t="shared" si="610"/>
        <v>5.3344240980405768</v>
      </c>
      <c r="CM614" s="283">
        <f t="shared" si="611"/>
        <v>28.453747767358191</v>
      </c>
      <c r="CN614" s="283">
        <f t="shared" si="612"/>
        <v>5.3344240980405768</v>
      </c>
      <c r="CO614" s="283">
        <f t="shared" si="582"/>
        <v>401.18368832482508</v>
      </c>
      <c r="CP614" s="268">
        <f t="shared" si="583"/>
        <v>582</v>
      </c>
      <c r="CQ614" s="283">
        <f t="shared" si="613"/>
        <v>98.318368832482506</v>
      </c>
      <c r="CR614" s="283">
        <f t="shared" si="614"/>
        <v>29.232812494766691</v>
      </c>
      <c r="CS614" s="283">
        <f t="shared" si="615"/>
        <v>1.1921525438448468</v>
      </c>
      <c r="CT614" s="283">
        <f t="shared" si="616"/>
        <v>382.92771582193029</v>
      </c>
      <c r="CU614" s="283">
        <f t="shared" si="584"/>
        <v>18.255972502894792</v>
      </c>
      <c r="CV614" s="283">
        <f t="shared" si="617"/>
        <v>60.025597250289479</v>
      </c>
      <c r="CW614" s="283">
        <f t="shared" si="618"/>
        <v>23.127877061718969</v>
      </c>
      <c r="CX614" s="283">
        <f t="shared" si="619"/>
        <v>2.6280414295011578</v>
      </c>
      <c r="CZ614" s="283">
        <f t="shared" si="585"/>
        <v>7104</v>
      </c>
      <c r="DA614" s="283">
        <f t="shared" si="586"/>
        <v>9.2557950712083644E+21</v>
      </c>
      <c r="DB614" s="283">
        <f t="shared" si="587"/>
        <v>1.0136640541363221E+22</v>
      </c>
      <c r="DC614" s="286">
        <f t="shared" si="620"/>
        <v>1.3028990809696458E+18</v>
      </c>
      <c r="DD614" s="286">
        <f t="shared" si="588"/>
        <v>1.4268919680973002E+18</v>
      </c>
      <c r="DE614" s="282">
        <f t="shared" si="621"/>
        <v>7.5499485115592923E-5</v>
      </c>
      <c r="DF614" s="282">
        <f t="shared" si="589"/>
        <v>7.8005402962902449E-5</v>
      </c>
      <c r="DG614" s="283">
        <f t="shared" si="622"/>
        <v>45.93525206896917</v>
      </c>
      <c r="DH614" s="283">
        <f t="shared" si="623"/>
        <v>1.0855880961084839E-4</v>
      </c>
      <c r="DL614" s="258">
        <v>20.967117309570313</v>
      </c>
      <c r="DM614" s="258">
        <v>14.648660659790039</v>
      </c>
      <c r="DN614" s="258">
        <v>11008</v>
      </c>
      <c r="DO614" s="258">
        <v>1.823488475912201E+22</v>
      </c>
      <c r="DP614" s="258">
        <v>8.6822078704203522E+21</v>
      </c>
    </row>
    <row r="615" spans="3:120" x14ac:dyDescent="0.25">
      <c r="C615" s="50">
        <f t="shared" si="590"/>
        <v>583</v>
      </c>
      <c r="D615" s="51">
        <v>8.8727236879236298</v>
      </c>
      <c r="E615" s="260">
        <f t="shared" si="591"/>
        <v>18.961139140852058</v>
      </c>
      <c r="F615" s="265">
        <f t="shared" si="592"/>
        <v>15.416821155958463</v>
      </c>
      <c r="G615" s="265">
        <f t="shared" si="593"/>
        <v>2.7932777637226659E-2</v>
      </c>
      <c r="H615" s="50">
        <v>22.851911544799805</v>
      </c>
      <c r="I615" s="216">
        <v>119.42727661132812</v>
      </c>
      <c r="J615" s="50">
        <v>6336</v>
      </c>
      <c r="K615" s="46">
        <v>12</v>
      </c>
      <c r="L615" s="46">
        <v>8.8969427772480254E+21</v>
      </c>
      <c r="M615" s="46">
        <v>9.0214601997306498E+21</v>
      </c>
      <c r="N615" s="46">
        <v>99</v>
      </c>
      <c r="O615" s="46">
        <v>64</v>
      </c>
      <c r="P615" s="46">
        <v>0.15534395409876092</v>
      </c>
      <c r="Q615" s="46">
        <v>0.37050601232985414</v>
      </c>
      <c r="R615" s="46">
        <v>0.39596208070900663</v>
      </c>
      <c r="S615" s="51"/>
      <c r="T615" s="315">
        <f t="shared" si="594"/>
        <v>67.252908029052008</v>
      </c>
      <c r="U615" s="315">
        <f t="shared" si="624"/>
        <v>-0.81315810573087788</v>
      </c>
      <c r="V615" s="350">
        <f t="shared" si="595"/>
        <v>2.0431391269302521E-6</v>
      </c>
      <c r="W615" s="350">
        <f t="shared" si="573"/>
        <v>4.8730273086312887E-6</v>
      </c>
      <c r="X615" s="350">
        <f t="shared" si="596"/>
        <v>5.2840148223353441E-6</v>
      </c>
      <c r="Y615" s="360">
        <f t="shared" si="597"/>
        <v>66.856945948342997</v>
      </c>
      <c r="Z615" s="350">
        <f t="shared" si="598"/>
        <v>2.0767667910617242E-6</v>
      </c>
      <c r="AA615" s="350">
        <f t="shared" si="599"/>
        <v>4.8587912425008347E-6</v>
      </c>
      <c r="AB615" s="350">
        <f t="shared" si="600"/>
        <v>2.0767667910617242E-6</v>
      </c>
      <c r="AC615" s="350">
        <f t="shared" si="601"/>
        <v>4.8587912425008347E-6</v>
      </c>
      <c r="AD615" s="354">
        <f t="shared" si="574"/>
        <v>66.856945948342997</v>
      </c>
      <c r="AE615" s="354" t="str">
        <f t="shared" si="626"/>
        <v/>
      </c>
      <c r="AF615" s="354" t="str">
        <f t="shared" si="626"/>
        <v/>
      </c>
      <c r="AG615" s="354" t="str">
        <f t="shared" si="626"/>
        <v/>
      </c>
      <c r="AH615" s="354">
        <f t="shared" si="626"/>
        <v>66.856945948342997</v>
      </c>
      <c r="AI615" s="348">
        <f t="shared" si="625"/>
        <v>-0.69641898380147893</v>
      </c>
      <c r="AJ615" s="355">
        <f t="shared" si="602"/>
        <v>5.2840148223353441E-6</v>
      </c>
      <c r="AK615" s="359">
        <f t="shared" si="603"/>
        <v>567.26404828488171</v>
      </c>
      <c r="AL615" s="355">
        <f t="shared" si="604"/>
        <v>-1.573595171511829</v>
      </c>
      <c r="AM615" s="335">
        <f t="shared" si="605"/>
        <v>-26.672358504338366</v>
      </c>
      <c r="AN615" s="351">
        <f t="shared" si="575"/>
        <v>-5.4565549608783321</v>
      </c>
      <c r="AQ615" s="266">
        <f t="shared" si="576"/>
        <v>27.178450686485711</v>
      </c>
      <c r="AR615" s="283">
        <f t="shared" si="577"/>
        <v>-26.585176335268557</v>
      </c>
      <c r="BL615" s="258">
        <v>1.0620865821838379</v>
      </c>
      <c r="BM615" s="260">
        <v>6.2813434600830078</v>
      </c>
      <c r="BN615">
        <v>0.8814740777015686</v>
      </c>
      <c r="BO615" s="258">
        <v>0.22733315825462341</v>
      </c>
      <c r="BP615" s="258">
        <v>90.793045043945313</v>
      </c>
      <c r="BQ615" s="260">
        <v>11.672852516174316</v>
      </c>
      <c r="BR615" s="258">
        <v>6.9041681289672852</v>
      </c>
      <c r="BT615" s="258">
        <v>13.967986106872559</v>
      </c>
      <c r="BU615" s="258">
        <v>59.815364837646484</v>
      </c>
      <c r="BV615" s="258">
        <v>2.7323415279388428</v>
      </c>
      <c r="BW615" s="258">
        <v>165.10261535644531</v>
      </c>
      <c r="BX615" s="258">
        <v>23.488639831542969</v>
      </c>
      <c r="BY615" s="258">
        <v>41.809719085693359</v>
      </c>
      <c r="BZ615" s="258">
        <v>3.4878461360931396</v>
      </c>
      <c r="CA615" s="258">
        <v>330.61215209960937</v>
      </c>
      <c r="CC615" s="283">
        <f t="shared" si="578"/>
        <v>22.851911544799805</v>
      </c>
      <c r="CD615" s="283">
        <f t="shared" si="579"/>
        <v>119.42727661132812</v>
      </c>
      <c r="CF615" s="283">
        <f t="shared" si="606"/>
        <v>27.178450686485711</v>
      </c>
      <c r="CG615" s="272">
        <f t="shared" si="580"/>
        <v>27.384549296664794</v>
      </c>
      <c r="CH615" s="283">
        <f t="shared" si="607"/>
        <v>23.400625422015565</v>
      </c>
      <c r="CI615" s="272">
        <f t="shared" si="581"/>
        <v>122.79011396383208</v>
      </c>
      <c r="CJ615" s="283">
        <f t="shared" si="608"/>
        <v>0.231453911977337</v>
      </c>
      <c r="CK615" s="283">
        <f t="shared" si="609"/>
        <v>22.77662216294339</v>
      </c>
      <c r="CL615" s="283">
        <f t="shared" si="610"/>
        <v>5.3679374985181303</v>
      </c>
      <c r="CM615" s="283">
        <f t="shared" si="611"/>
        <v>28.573158745351989</v>
      </c>
      <c r="CN615" s="283">
        <f t="shared" si="612"/>
        <v>5.3679374985181303</v>
      </c>
      <c r="CO615" s="283">
        <f t="shared" si="582"/>
        <v>402.17927030102612</v>
      </c>
      <c r="CP615" s="268">
        <f t="shared" si="583"/>
        <v>583</v>
      </c>
      <c r="CQ615" s="283">
        <f t="shared" si="613"/>
        <v>98.517927030102612</v>
      </c>
      <c r="CR615" s="283">
        <f t="shared" si="614"/>
        <v>29.269801203079801</v>
      </c>
      <c r="CS615" s="283">
        <f t="shared" si="615"/>
        <v>1.1858397093767821</v>
      </c>
      <c r="CT615" s="283">
        <f t="shared" si="616"/>
        <v>383.59016484549056</v>
      </c>
      <c r="CU615" s="283">
        <f t="shared" si="584"/>
        <v>18.589105455535559</v>
      </c>
      <c r="CV615" s="283">
        <f t="shared" si="617"/>
        <v>60.158910545553553</v>
      </c>
      <c r="CW615" s="283">
        <f t="shared" si="618"/>
        <v>23.250333993092593</v>
      </c>
      <c r="CX615" s="283">
        <f t="shared" si="619"/>
        <v>2.6478744968604957</v>
      </c>
      <c r="CZ615" s="283">
        <f t="shared" si="585"/>
        <v>6336</v>
      </c>
      <c r="DA615" s="283">
        <f t="shared" si="586"/>
        <v>8.8969427772480254E+21</v>
      </c>
      <c r="DB615" s="283">
        <f t="shared" si="587"/>
        <v>9.0214601997306498E+21</v>
      </c>
      <c r="DC615" s="286">
        <f t="shared" si="620"/>
        <v>1.4041892009545495E+18</v>
      </c>
      <c r="DD615" s="286">
        <f t="shared" si="588"/>
        <v>1.4238415719271859E+18</v>
      </c>
      <c r="DE615" s="282">
        <f t="shared" si="621"/>
        <v>8.0917878722820268E-5</v>
      </c>
      <c r="DF615" s="282">
        <f t="shared" si="589"/>
        <v>7.7842225674632659E-5</v>
      </c>
      <c r="DG615" s="283">
        <f t="shared" si="622"/>
        <v>43.890150025433982</v>
      </c>
      <c r="DH615" s="283">
        <f t="shared" si="623"/>
        <v>1.1228141072760659E-4</v>
      </c>
      <c r="DL615" s="258">
        <v>20.978836059570312</v>
      </c>
      <c r="DM615" s="258">
        <v>15.564202308654785</v>
      </c>
      <c r="DN615" s="258">
        <v>11264</v>
      </c>
      <c r="DO615" s="258">
        <v>1.8656860468646458E+22</v>
      </c>
      <c r="DP615" s="258">
        <v>8.9217309678348439E+21</v>
      </c>
    </row>
    <row r="616" spans="3:120" x14ac:dyDescent="0.25">
      <c r="C616" s="50">
        <f t="shared" si="590"/>
        <v>584</v>
      </c>
      <c r="D616" s="51">
        <v>8.8670416386128323</v>
      </c>
      <c r="E616" s="260">
        <f t="shared" si="591"/>
        <v>18.955574957334303</v>
      </c>
      <c r="F616" s="265">
        <f t="shared" si="592"/>
        <v>15.444067965238144</v>
      </c>
      <c r="G616" s="265">
        <f t="shared" si="593"/>
        <v>2.6553318417860107E-2</v>
      </c>
      <c r="H616" s="50">
        <v>22.855817794799805</v>
      </c>
      <c r="I616" s="216">
        <v>121.86872100830078</v>
      </c>
      <c r="J616" s="50">
        <v>6848</v>
      </c>
      <c r="K616" s="46">
        <v>12</v>
      </c>
      <c r="L616" s="46">
        <v>9.4835005428779775E+21</v>
      </c>
      <c r="M616" s="46">
        <v>9.8829939400097294E+21</v>
      </c>
      <c r="N616" s="46">
        <v>107</v>
      </c>
      <c r="O616" s="46">
        <v>64</v>
      </c>
      <c r="P616" s="46">
        <v>0.17963742904229996</v>
      </c>
      <c r="Q616" s="46">
        <v>0.43410852713178294</v>
      </c>
      <c r="R616" s="46">
        <v>0.47486727154093689</v>
      </c>
      <c r="S616" s="51"/>
      <c r="T616" s="315">
        <f t="shared" si="594"/>
        <v>67.519854042653932</v>
      </c>
      <c r="U616" s="315">
        <f t="shared" si="624"/>
        <v>0.26694601360192394</v>
      </c>
      <c r="V616" s="350">
        <f t="shared" si="595"/>
        <v>2.1860084336339071E-6</v>
      </c>
      <c r="W616" s="350">
        <f t="shared" si="573"/>
        <v>5.2826680190296787E-6</v>
      </c>
      <c r="X616" s="350">
        <f t="shared" si="596"/>
        <v>5.7170984136358472E-6</v>
      </c>
      <c r="Y616" s="360">
        <f t="shared" si="597"/>
        <v>67.044986771113003</v>
      </c>
      <c r="Z616" s="350">
        <f t="shared" si="598"/>
        <v>2.2297155921731948E-6</v>
      </c>
      <c r="AA616" s="350">
        <f t="shared" si="599"/>
        <v>5.2643691596636016E-6</v>
      </c>
      <c r="AB616" s="350">
        <f t="shared" si="600"/>
        <v>2.2297155921731948E-6</v>
      </c>
      <c r="AC616" s="350">
        <f t="shared" si="601"/>
        <v>5.2643691596636016E-6</v>
      </c>
      <c r="AD616" s="354">
        <f t="shared" si="574"/>
        <v>67.044986771113017</v>
      </c>
      <c r="AE616" s="354" t="str">
        <f t="shared" si="626"/>
        <v/>
      </c>
      <c r="AF616" s="354" t="str">
        <f t="shared" si="626"/>
        <v/>
      </c>
      <c r="AG616" s="354" t="str">
        <f t="shared" si="626"/>
        <v/>
      </c>
      <c r="AH616" s="354">
        <f t="shared" si="626"/>
        <v>67.044986771113017</v>
      </c>
      <c r="AI616" s="348">
        <f t="shared" si="625"/>
        <v>0.1880408227700201</v>
      </c>
      <c r="AJ616" s="355">
        <f t="shared" si="602"/>
        <v>5.7170984136358472E-6</v>
      </c>
      <c r="AK616" s="359">
        <f t="shared" si="603"/>
        <v>570.88204184008214</v>
      </c>
      <c r="AL616" s="355">
        <f t="shared" si="604"/>
        <v>-1.3117958159917862</v>
      </c>
      <c r="AM616" s="335">
        <f t="shared" si="605"/>
        <v>-25.988125684527652</v>
      </c>
      <c r="AN616" s="351">
        <f t="shared" si="575"/>
        <v>-4.7723221410676189</v>
      </c>
      <c r="AQ616" s="266">
        <f t="shared" si="576"/>
        <v>27.179935304381697</v>
      </c>
      <c r="AR616" s="283">
        <f t="shared" si="577"/>
        <v>-24.481253006482461</v>
      </c>
      <c r="BL616" s="258">
        <v>0.89453673362731934</v>
      </c>
      <c r="BM616" s="260">
        <v>6.0679545402526855</v>
      </c>
      <c r="BN616">
        <v>0.49949640035629272</v>
      </c>
      <c r="BO616" s="258">
        <v>0.17050600051879883</v>
      </c>
      <c r="BP616" s="258">
        <v>27.648654937744141</v>
      </c>
      <c r="BQ616" s="260">
        <v>7.9134187698364258</v>
      </c>
      <c r="BR616" s="258">
        <v>5.4454021453857422</v>
      </c>
      <c r="BT616" s="258">
        <v>13.933806419372559</v>
      </c>
      <c r="BU616" s="258">
        <v>59.611911773681641</v>
      </c>
      <c r="BV616" s="258">
        <v>2.6920576095581055</v>
      </c>
      <c r="BW616" s="258">
        <v>167.34060668945313</v>
      </c>
      <c r="BX616" s="258">
        <v>23.505241394042969</v>
      </c>
      <c r="BY616" s="258">
        <v>41.097633361816406</v>
      </c>
      <c r="BZ616" s="258">
        <v>3.4849164485931396</v>
      </c>
      <c r="CA616" s="258">
        <v>333.0535888671875</v>
      </c>
      <c r="CC616" s="283">
        <f t="shared" si="578"/>
        <v>22.855817794799805</v>
      </c>
      <c r="CD616" s="283">
        <f t="shared" si="579"/>
        <v>121.86872100830078</v>
      </c>
      <c r="CF616" s="283">
        <f t="shared" si="606"/>
        <v>27.179935304381697</v>
      </c>
      <c r="CG616" s="272">
        <f t="shared" si="580"/>
        <v>27.429431869601146</v>
      </c>
      <c r="CH616" s="283">
        <f t="shared" si="607"/>
        <v>23.521856355892069</v>
      </c>
      <c r="CI616" s="272">
        <f t="shared" si="581"/>
        <v>122.90869068474385</v>
      </c>
      <c r="CJ616" s="283">
        <f t="shared" si="608"/>
        <v>0.2316774238305189</v>
      </c>
      <c r="CK616" s="283">
        <f t="shared" si="609"/>
        <v>22.893413756151045</v>
      </c>
      <c r="CL616" s="283">
        <f t="shared" si="610"/>
        <v>5.4008640990950889</v>
      </c>
      <c r="CM616" s="283">
        <f t="shared" si="611"/>
        <v>28.689950338559644</v>
      </c>
      <c r="CN616" s="283">
        <f t="shared" si="612"/>
        <v>5.4008640990950889</v>
      </c>
      <c r="CO616" s="283">
        <f t="shared" si="582"/>
        <v>403.14123128411427</v>
      </c>
      <c r="CP616" s="268">
        <f t="shared" si="583"/>
        <v>584</v>
      </c>
      <c r="CQ616" s="283">
        <f t="shared" si="613"/>
        <v>98.71412312841143</v>
      </c>
      <c r="CR616" s="283">
        <f t="shared" si="614"/>
        <v>29.305836136442664</v>
      </c>
      <c r="CS616" s="283">
        <f t="shared" si="615"/>
        <v>1.1797279274995163</v>
      </c>
      <c r="CT616" s="283">
        <f t="shared" si="616"/>
        <v>384.23994288631741</v>
      </c>
      <c r="CU616" s="283">
        <f t="shared" si="584"/>
        <v>18.901288397796861</v>
      </c>
      <c r="CV616" s="283">
        <f t="shared" si="617"/>
        <v>60.29012883977969</v>
      </c>
      <c r="CW616" s="283">
        <f t="shared" si="618"/>
        <v>23.370127281715241</v>
      </c>
      <c r="CX616" s="283">
        <f t="shared" si="619"/>
        <v>2.6673727267948615</v>
      </c>
      <c r="CZ616" s="283">
        <f t="shared" si="585"/>
        <v>6848</v>
      </c>
      <c r="DA616" s="283">
        <f t="shared" si="586"/>
        <v>9.4835005428779775E+21</v>
      </c>
      <c r="DB616" s="283">
        <f t="shared" si="587"/>
        <v>9.8829939400097294E+21</v>
      </c>
      <c r="DC616" s="286">
        <f t="shared" si="620"/>
        <v>1.3848569717987702E+18</v>
      </c>
      <c r="DD616" s="286">
        <f t="shared" si="588"/>
        <v>1.4431942085294582E+18</v>
      </c>
      <c r="DE616" s="282">
        <f t="shared" si="621"/>
        <v>7.9883724287158224E-5</v>
      </c>
      <c r="DF616" s="282">
        <f t="shared" si="589"/>
        <v>7.8877471782193536E-5</v>
      </c>
      <c r="DG616" s="283">
        <f t="shared" si="622"/>
        <v>44.636855534752762</v>
      </c>
      <c r="DH616" s="283">
        <f t="shared" si="623"/>
        <v>1.1226337319329688E-4</v>
      </c>
      <c r="DL616" s="258">
        <v>21.016921997070313</v>
      </c>
      <c r="DM616" s="258">
        <v>15.767656326293945</v>
      </c>
      <c r="DN616" s="258">
        <v>10240</v>
      </c>
      <c r="DO616" s="258">
        <v>1.6985098777907528E+22</v>
      </c>
      <c r="DP616" s="258">
        <v>8.1325441558963636E+21</v>
      </c>
    </row>
    <row r="617" spans="3:120" x14ac:dyDescent="0.25">
      <c r="C617" s="50">
        <f t="shared" si="590"/>
        <v>585</v>
      </c>
      <c r="D617" s="51">
        <v>5.0959735787218197</v>
      </c>
      <c r="E617" s="260">
        <f t="shared" si="591"/>
        <v>14.144543352617054</v>
      </c>
      <c r="F617" s="265">
        <f t="shared" si="592"/>
        <v>15.469912637275771</v>
      </c>
      <c r="G617" s="265">
        <f t="shared" si="593"/>
        <v>2.5128392469970319E-2</v>
      </c>
      <c r="H617" s="50">
        <v>22.743511199951172</v>
      </c>
      <c r="I617" s="216">
        <v>123.19116973876953</v>
      </c>
      <c r="J617" s="50">
        <v>7104</v>
      </c>
      <c r="K617" s="46">
        <v>12</v>
      </c>
      <c r="L617" s="46">
        <v>9.7982529163757219E+21</v>
      </c>
      <c r="M617" s="46">
        <v>1.0193134557119226E+22</v>
      </c>
      <c r="N617" s="46">
        <v>111</v>
      </c>
      <c r="O617" s="46">
        <v>64</v>
      </c>
      <c r="P617" s="46">
        <v>0.18189586766770433</v>
      </c>
      <c r="Q617" s="46">
        <v>0.44259293169749131</v>
      </c>
      <c r="R617" s="46">
        <v>0.51270120263841246</v>
      </c>
      <c r="S617" s="51"/>
      <c r="T617" s="315">
        <f t="shared" si="594"/>
        <v>67.658426007201072</v>
      </c>
      <c r="U617" s="315">
        <f t="shared" si="624"/>
        <v>0.13857196454713971</v>
      </c>
      <c r="V617" s="350">
        <f t="shared" si="595"/>
        <v>2.1337259251560662E-6</v>
      </c>
      <c r="W617" s="350">
        <f t="shared" si="573"/>
        <v>5.1918277460760522E-6</v>
      </c>
      <c r="X617" s="350">
        <f t="shared" si="596"/>
        <v>5.6131864095723961E-6</v>
      </c>
      <c r="Y617" s="360">
        <f t="shared" si="597"/>
        <v>67.145724804562661</v>
      </c>
      <c r="Z617" s="350">
        <f t="shared" si="598"/>
        <v>2.1800980364981144E-6</v>
      </c>
      <c r="AA617" s="350">
        <f t="shared" si="599"/>
        <v>5.1725268699026889E-6</v>
      </c>
      <c r="AB617" s="350">
        <f t="shared" si="600"/>
        <v>2.1800980364981144E-6</v>
      </c>
      <c r="AC617" s="350">
        <f t="shared" si="601"/>
        <v>5.1725268699026889E-6</v>
      </c>
      <c r="AD617" s="354">
        <f t="shared" si="574"/>
        <v>67.145724804562661</v>
      </c>
      <c r="AE617" s="354" t="str">
        <f t="shared" si="626"/>
        <v/>
      </c>
      <c r="AF617" s="354" t="str">
        <f t="shared" si="626"/>
        <v/>
      </c>
      <c r="AG617" s="354" t="str">
        <f t="shared" si="626"/>
        <v/>
      </c>
      <c r="AH617" s="354">
        <f t="shared" si="626"/>
        <v>67.145724804562661</v>
      </c>
      <c r="AI617" s="348">
        <f t="shared" si="625"/>
        <v>0.1007380334496446</v>
      </c>
      <c r="AJ617" s="355">
        <f t="shared" si="602"/>
        <v>5.6131864095723961E-6</v>
      </c>
      <c r="AK617" s="359">
        <f t="shared" si="603"/>
        <v>572.8202888144117</v>
      </c>
      <c r="AL617" s="355">
        <f t="shared" si="604"/>
        <v>-1.2179711185588302</v>
      </c>
      <c r="AM617" s="335">
        <f t="shared" si="605"/>
        <v>-26.147449747400788</v>
      </c>
      <c r="AN617" s="351">
        <f t="shared" si="575"/>
        <v>-4.9316462039407538</v>
      </c>
      <c r="AQ617" s="266">
        <f t="shared" si="576"/>
        <v>27.137150259847921</v>
      </c>
      <c r="AR617" s="283">
        <f t="shared" si="577"/>
        <v>-23.496325344200301</v>
      </c>
      <c r="BL617" s="258">
        <v>1.0557098388671875</v>
      </c>
      <c r="BM617" s="260">
        <v>5.9473986625671387</v>
      </c>
      <c r="BN617">
        <v>0.448749840259552</v>
      </c>
      <c r="BO617" s="258">
        <v>0.99628227949142456</v>
      </c>
      <c r="BP617" s="258">
        <v>83.453475952148438</v>
      </c>
      <c r="BQ617" s="260">
        <v>10.223710060119629</v>
      </c>
      <c r="BR617" s="258">
        <v>5.8331985473632812</v>
      </c>
      <c r="BT617" s="258">
        <v>13.906950950622559</v>
      </c>
      <c r="BU617" s="258">
        <v>60.629180908203125</v>
      </c>
      <c r="BV617" s="258">
        <v>2.6877851486206055</v>
      </c>
      <c r="BW617" s="258">
        <v>173.7493896484375</v>
      </c>
      <c r="BX617" s="258">
        <v>23.484733581542969</v>
      </c>
      <c r="BY617" s="258">
        <v>40.690723419189453</v>
      </c>
      <c r="BZ617" s="258">
        <v>3.4675822257995605</v>
      </c>
      <c r="CA617" s="258">
        <v>329.79833984375</v>
      </c>
      <c r="CC617" s="283">
        <f t="shared" si="578"/>
        <v>22.743511199951172</v>
      </c>
      <c r="CD617" s="283">
        <f t="shared" si="579"/>
        <v>123.19116973876953</v>
      </c>
      <c r="CF617" s="283">
        <f t="shared" si="606"/>
        <v>27.137150259847921</v>
      </c>
      <c r="CG617" s="272">
        <f t="shared" si="580"/>
        <v>27.473031805297133</v>
      </c>
      <c r="CH617" s="283">
        <f t="shared" si="607"/>
        <v>23.640224159644934</v>
      </c>
      <c r="CI617" s="272">
        <f t="shared" si="581"/>
        <v>123.02668954161661</v>
      </c>
      <c r="CJ617" s="283">
        <f t="shared" si="608"/>
        <v>0.23189984643564898</v>
      </c>
      <c r="CK617" s="283">
        <f t="shared" si="609"/>
        <v>23.007411192676695</v>
      </c>
      <c r="CL617" s="283">
        <f t="shared" si="610"/>
        <v>5.4331600868514016</v>
      </c>
      <c r="CM617" s="283">
        <f t="shared" si="611"/>
        <v>28.803947775085295</v>
      </c>
      <c r="CN617" s="283">
        <f t="shared" si="612"/>
        <v>5.4331600868514016</v>
      </c>
      <c r="CO617" s="283">
        <f t="shared" si="582"/>
        <v>404.06859625156312</v>
      </c>
      <c r="CP617" s="268">
        <f t="shared" si="583"/>
        <v>585</v>
      </c>
      <c r="CQ617" s="283">
        <f t="shared" si="613"/>
        <v>98.906859625156315</v>
      </c>
      <c r="CR617" s="283">
        <f t="shared" si="614"/>
        <v>29.340875132643319</v>
      </c>
      <c r="CS617" s="283">
        <f t="shared" si="615"/>
        <v>1.1738209698132853</v>
      </c>
      <c r="CT617" s="283">
        <f t="shared" si="616"/>
        <v>384.87680511220219</v>
      </c>
      <c r="CU617" s="283">
        <f t="shared" si="584"/>
        <v>19.19179113936093</v>
      </c>
      <c r="CV617" s="283">
        <f t="shared" si="617"/>
        <v>60.419179113936096</v>
      </c>
      <c r="CW617" s="283">
        <f t="shared" si="618"/>
        <v>23.487078737949417</v>
      </c>
      <c r="CX617" s="283">
        <f t="shared" si="619"/>
        <v>2.6865090127569671</v>
      </c>
      <c r="CZ617" s="283">
        <f t="shared" si="585"/>
        <v>7104</v>
      </c>
      <c r="DA617" s="283">
        <f t="shared" si="586"/>
        <v>9.7982529163757219E+21</v>
      </c>
      <c r="DB617" s="283">
        <f t="shared" si="587"/>
        <v>1.0193134557119226E+22</v>
      </c>
      <c r="DC617" s="286">
        <f t="shared" si="620"/>
        <v>1.3792585749402762E+18</v>
      </c>
      <c r="DD617" s="286">
        <f t="shared" si="588"/>
        <v>1.4348443914863775E+18</v>
      </c>
      <c r="DE617" s="282">
        <f t="shared" si="621"/>
        <v>7.9584244754965877E-5</v>
      </c>
      <c r="DF617" s="282">
        <f t="shared" si="589"/>
        <v>7.8430808323857331E-5</v>
      </c>
      <c r="DG617" s="283">
        <f t="shared" si="622"/>
        <v>44.581774872631236</v>
      </c>
      <c r="DH617" s="283">
        <f t="shared" si="623"/>
        <v>1.1173649228229765E-4</v>
      </c>
      <c r="DL617" s="258">
        <v>20.960281372070313</v>
      </c>
      <c r="DM617" s="258">
        <v>15.971109390258789</v>
      </c>
      <c r="DN617" s="258">
        <v>11008</v>
      </c>
      <c r="DO617" s="258">
        <v>1.8208943629438131E+22</v>
      </c>
      <c r="DP617" s="258">
        <v>8.724578382237357E+21</v>
      </c>
    </row>
    <row r="618" spans="3:120" x14ac:dyDescent="0.25">
      <c r="C618" s="50">
        <f t="shared" si="590"/>
        <v>586</v>
      </c>
      <c r="D618" s="51">
        <v>7.7077695196773366</v>
      </c>
      <c r="E618" s="260">
        <f t="shared" si="591"/>
        <v>17.738574395151282</v>
      </c>
      <c r="F618" s="265">
        <f t="shared" si="592"/>
        <v>15.494309372423082</v>
      </c>
      <c r="G618" s="265">
        <f t="shared" si="593"/>
        <v>2.3657333082427213E-2</v>
      </c>
      <c r="H618" s="50">
        <v>22.041351318359375</v>
      </c>
      <c r="I618" s="216">
        <v>122.07217407226562</v>
      </c>
      <c r="J618" s="50">
        <v>8128</v>
      </c>
      <c r="K618" s="46">
        <v>12</v>
      </c>
      <c r="L618" s="46">
        <v>1.0954074361179706E+22</v>
      </c>
      <c r="M618" s="46">
        <v>1.1216368005761158E+22</v>
      </c>
      <c r="N618" s="46">
        <v>127</v>
      </c>
      <c r="O618" s="46">
        <v>64</v>
      </c>
      <c r="P618" s="46">
        <v>0.19062442776048344</v>
      </c>
      <c r="Q618" s="46">
        <v>0.46041628517365563</v>
      </c>
      <c r="R618" s="46">
        <v>0.65324583157171701</v>
      </c>
      <c r="S618" s="51"/>
      <c r="T618" s="315">
        <f t="shared" si="594"/>
        <v>67.509161143825779</v>
      </c>
      <c r="U618" s="315">
        <f t="shared" si="624"/>
        <v>-0.14926486337529354</v>
      </c>
      <c r="V618" s="350">
        <f t="shared" si="595"/>
        <v>1.9544007111270037E-6</v>
      </c>
      <c r="W618" s="350">
        <f t="shared" si="573"/>
        <v>4.7204753647233398E-6</v>
      </c>
      <c r="X618" s="350">
        <f t="shared" si="596"/>
        <v>5.1090674108504076E-6</v>
      </c>
      <c r="Y618" s="360">
        <f t="shared" si="597"/>
        <v>66.855915312254055</v>
      </c>
      <c r="Z618" s="350">
        <f t="shared" si="598"/>
        <v>2.0080920321382766E-6</v>
      </c>
      <c r="AA618" s="350">
        <f t="shared" si="599"/>
        <v>4.6978863544232799E-6</v>
      </c>
      <c r="AB618" s="350">
        <f t="shared" si="600"/>
        <v>2.0080920321382766E-6</v>
      </c>
      <c r="AC618" s="350">
        <f t="shared" si="601"/>
        <v>4.6978863544232799E-6</v>
      </c>
      <c r="AD618" s="354">
        <f t="shared" si="574"/>
        <v>66.855915312254055</v>
      </c>
      <c r="AE618" s="354" t="str">
        <f t="shared" si="626"/>
        <v/>
      </c>
      <c r="AF618" s="354" t="str">
        <f t="shared" si="626"/>
        <v/>
      </c>
      <c r="AG618" s="354" t="str">
        <f t="shared" si="626"/>
        <v/>
      </c>
      <c r="AH618" s="354">
        <f t="shared" si="626"/>
        <v>66.855915312254055</v>
      </c>
      <c r="AI618" s="348">
        <f t="shared" si="625"/>
        <v>-0.28980949230860631</v>
      </c>
      <c r="AJ618" s="355">
        <f t="shared" si="602"/>
        <v>5.1090674108504076E-6</v>
      </c>
      <c r="AK618" s="359">
        <f t="shared" si="603"/>
        <v>567.24421836352394</v>
      </c>
      <c r="AL618" s="355">
        <f t="shared" si="604"/>
        <v>-1.8755781636476059</v>
      </c>
      <c r="AM618" s="335">
        <f t="shared" si="605"/>
        <v>-26.964806389135425</v>
      </c>
      <c r="AN618" s="351">
        <f t="shared" si="575"/>
        <v>-5.7490028456753972</v>
      </c>
      <c r="AQ618" s="266">
        <f t="shared" si="576"/>
        <v>26.864764337275883</v>
      </c>
      <c r="AR618" s="283">
        <f t="shared" si="577"/>
        <v>-24.952842078890768</v>
      </c>
      <c r="BL618" s="258">
        <v>1.0172233581542969</v>
      </c>
      <c r="BM618" s="260">
        <v>5.6850571632385254</v>
      </c>
      <c r="BN618">
        <v>1.168444037437439</v>
      </c>
      <c r="BO618" s="258">
        <v>0.97761732339859009</v>
      </c>
      <c r="BP618" s="258">
        <v>81.822189331054688</v>
      </c>
      <c r="BQ618" s="260">
        <v>14.316934585571289</v>
      </c>
      <c r="BR618" s="258">
        <v>6.4177398681640625</v>
      </c>
      <c r="BT618" s="258">
        <v>13.892301559448242</v>
      </c>
      <c r="BU618" s="258">
        <v>59.510185241699219</v>
      </c>
      <c r="BV618" s="258">
        <v>2.7280690670013428</v>
      </c>
      <c r="BW618" s="258">
        <v>171.1044921875</v>
      </c>
      <c r="BX618" s="258">
        <v>23.499382019042969</v>
      </c>
      <c r="BY618" s="258">
        <v>40.385543823242187</v>
      </c>
      <c r="BZ618" s="258">
        <v>3.4705119132995605</v>
      </c>
      <c r="CA618" s="258">
        <v>332.7484130859375</v>
      </c>
      <c r="CC618" s="283">
        <f t="shared" si="578"/>
        <v>22.041351318359375</v>
      </c>
      <c r="CD618" s="283">
        <f t="shared" si="579"/>
        <v>122.07217407226562</v>
      </c>
      <c r="CF618" s="283">
        <f t="shared" si="606"/>
        <v>26.864764337275883</v>
      </c>
      <c r="CG618" s="272">
        <f t="shared" si="580"/>
        <v>27.515299968092307</v>
      </c>
      <c r="CH618" s="283">
        <f t="shared" si="607"/>
        <v>23.755544997038239</v>
      </c>
      <c r="CI618" s="272">
        <f t="shared" si="581"/>
        <v>123.14410410988182</v>
      </c>
      <c r="CJ618" s="283">
        <f t="shared" si="608"/>
        <v>0.23212116768270083</v>
      </c>
      <c r="CK618" s="283">
        <f t="shared" si="609"/>
        <v>23.118436160202581</v>
      </c>
      <c r="CL618" s="283">
        <f t="shared" si="610"/>
        <v>5.464780655520058</v>
      </c>
      <c r="CM618" s="283">
        <f t="shared" si="611"/>
        <v>28.91497274261118</v>
      </c>
      <c r="CN618" s="283">
        <f t="shared" si="612"/>
        <v>5.464780655520058</v>
      </c>
      <c r="CO618" s="283">
        <f t="shared" si="582"/>
        <v>404.96037596099404</v>
      </c>
      <c r="CP618" s="268">
        <f t="shared" si="583"/>
        <v>586</v>
      </c>
      <c r="CQ618" s="283">
        <f t="shared" si="613"/>
        <v>99.096037596099407</v>
      </c>
      <c r="CR618" s="283">
        <f t="shared" si="614"/>
        <v>29.37487538646344</v>
      </c>
      <c r="CS618" s="283">
        <f t="shared" si="615"/>
        <v>1.1681226784372902</v>
      </c>
      <c r="CT618" s="283">
        <f t="shared" si="616"/>
        <v>385.50050356125507</v>
      </c>
      <c r="CU618" s="283">
        <f t="shared" si="584"/>
        <v>19.45987239973897</v>
      </c>
      <c r="CV618" s="283">
        <f t="shared" si="617"/>
        <v>60.545987239973897</v>
      </c>
      <c r="CW618" s="283">
        <f t="shared" si="618"/>
        <v>23.601006550433215</v>
      </c>
      <c r="CX618" s="283">
        <f t="shared" si="619"/>
        <v>2.7052556094973848</v>
      </c>
      <c r="CZ618" s="283">
        <f t="shared" si="585"/>
        <v>8128</v>
      </c>
      <c r="DA618" s="283">
        <f t="shared" si="586"/>
        <v>1.0954074361179706E+22</v>
      </c>
      <c r="DB618" s="283">
        <f t="shared" si="587"/>
        <v>1.1216368005761158E+22</v>
      </c>
      <c r="DC618" s="286">
        <f t="shared" si="620"/>
        <v>1.347696156641204E+18</v>
      </c>
      <c r="DD618" s="286">
        <f t="shared" si="588"/>
        <v>1.3799665361418747E+18</v>
      </c>
      <c r="DE618" s="282">
        <f t="shared" si="621"/>
        <v>7.7895851004757886E-5</v>
      </c>
      <c r="DF618" s="282">
        <f t="shared" si="589"/>
        <v>7.5495183204434839E-5</v>
      </c>
      <c r="DG618" s="283">
        <f t="shared" si="622"/>
        <v>44.103357605817166</v>
      </c>
      <c r="DH618" s="283">
        <f t="shared" si="623"/>
        <v>1.0847712335246828E-4</v>
      </c>
      <c r="DL618" s="258">
        <v>20.970046997070313</v>
      </c>
      <c r="DM618" s="258">
        <v>15.665928840637207</v>
      </c>
      <c r="DN618" s="258">
        <v>10496</v>
      </c>
      <c r="DO618" s="258">
        <v>1.7372486314520134E+22</v>
      </c>
      <c r="DP618" s="258">
        <v>8.3147085332320533E+21</v>
      </c>
    </row>
    <row r="619" spans="3:120" x14ac:dyDescent="0.25">
      <c r="C619" s="50">
        <f t="shared" si="590"/>
        <v>587</v>
      </c>
      <c r="D619" s="51">
        <v>4.3100306192692299</v>
      </c>
      <c r="E619" s="260">
        <f t="shared" si="591"/>
        <v>12.689607109629627</v>
      </c>
      <c r="F619" s="265">
        <f t="shared" si="592"/>
        <v>15.517211701708064</v>
      </c>
      <c r="G619" s="265">
        <f t="shared" si="593"/>
        <v>2.2139468321202373E-2</v>
      </c>
      <c r="H619" s="50">
        <v>22.477882385253906</v>
      </c>
      <c r="I619" s="216">
        <v>123.29290008544922</v>
      </c>
      <c r="J619" s="50">
        <v>7552</v>
      </c>
      <c r="K619" s="46">
        <v>12</v>
      </c>
      <c r="L619" s="46">
        <v>1.0356851908901937E+22</v>
      </c>
      <c r="M619" s="46">
        <v>1.0650851378652575E+22</v>
      </c>
      <c r="N619" s="46">
        <v>118</v>
      </c>
      <c r="O619" s="46">
        <v>64</v>
      </c>
      <c r="P619" s="46">
        <v>0.17957639016053226</v>
      </c>
      <c r="Q619" s="46">
        <v>0.43642800463895504</v>
      </c>
      <c r="R619" s="46">
        <v>0.57631397471475088</v>
      </c>
      <c r="S619" s="51"/>
      <c r="T619" s="315">
        <f t="shared" si="594"/>
        <v>67.634375922955797</v>
      </c>
      <c r="U619" s="315">
        <f t="shared" si="624"/>
        <v>0.12521477913001888</v>
      </c>
      <c r="V619" s="350">
        <f t="shared" si="595"/>
        <v>1.9815544465101107E-6</v>
      </c>
      <c r="W619" s="350">
        <f t="shared" si="573"/>
        <v>4.815810432544966E-6</v>
      </c>
      <c r="X619" s="350">
        <f t="shared" si="596"/>
        <v>5.2075510700033395E-6</v>
      </c>
      <c r="Y619" s="360">
        <f t="shared" si="597"/>
        <v>67.058061948241047</v>
      </c>
      <c r="Z619" s="350">
        <f t="shared" si="598"/>
        <v>2.0298935857788474E-6</v>
      </c>
      <c r="AA619" s="350">
        <f t="shared" si="599"/>
        <v>4.7956355342234691E-6</v>
      </c>
      <c r="AB619" s="350">
        <f t="shared" si="600"/>
        <v>2.0298935857788474E-6</v>
      </c>
      <c r="AC619" s="350">
        <f t="shared" si="601"/>
        <v>4.7956355342234691E-6</v>
      </c>
      <c r="AD619" s="354">
        <f t="shared" si="574"/>
        <v>67.058061948241061</v>
      </c>
      <c r="AE619" s="354" t="str">
        <f t="shared" si="626"/>
        <v/>
      </c>
      <c r="AF619" s="354" t="str">
        <f t="shared" si="626"/>
        <v/>
      </c>
      <c r="AG619" s="354" t="str">
        <f t="shared" si="626"/>
        <v/>
      </c>
      <c r="AH619" s="354">
        <f t="shared" si="626"/>
        <v>67.058061948241061</v>
      </c>
      <c r="AI619" s="348">
        <f t="shared" si="625"/>
        <v>0.20214663598700611</v>
      </c>
      <c r="AJ619" s="355">
        <f t="shared" si="602"/>
        <v>5.2075510700033395E-6</v>
      </c>
      <c r="AK619" s="359">
        <f t="shared" si="603"/>
        <v>571.13361437569188</v>
      </c>
      <c r="AL619" s="355">
        <f t="shared" si="604"/>
        <v>-1.5866385624308124</v>
      </c>
      <c r="AM619" s="335">
        <f t="shared" si="605"/>
        <v>-26.798968293667848</v>
      </c>
      <c r="AN619" s="351">
        <f t="shared" si="575"/>
        <v>-5.5831647502078177</v>
      </c>
      <c r="AQ619" s="266">
        <f t="shared" si="576"/>
        <v>27.035107889080948</v>
      </c>
      <c r="AR619" s="283">
        <f t="shared" si="577"/>
        <v>-24.069637133893764</v>
      </c>
      <c r="BL619" s="258">
        <v>0.83465635776519775</v>
      </c>
      <c r="BM619" s="260">
        <v>5.5087733268737793</v>
      </c>
      <c r="BN619">
        <v>1.1348557472229004</v>
      </c>
      <c r="BO619" s="258">
        <v>0.1493811160326004</v>
      </c>
      <c r="BP619" s="258">
        <v>20.380531311035156</v>
      </c>
      <c r="BQ619" s="260">
        <v>11.047410011291504</v>
      </c>
      <c r="BR619" s="258">
        <v>4.1494808197021484</v>
      </c>
      <c r="BT619" s="258">
        <v>13.808316230773926</v>
      </c>
      <c r="BU619" s="258">
        <v>60.629180908203125</v>
      </c>
      <c r="BV619" s="258">
        <v>2.7250170707702637</v>
      </c>
      <c r="BW619" s="258">
        <v>168.1544189453125</v>
      </c>
      <c r="BX619" s="258">
        <v>23.333364486694336</v>
      </c>
      <c r="BY619" s="258">
        <v>41.707992553710938</v>
      </c>
      <c r="BZ619" s="258">
        <v>3.4878461360931396</v>
      </c>
      <c r="CA619" s="258">
        <v>333.46047973632812</v>
      </c>
      <c r="CC619" s="283">
        <f t="shared" si="578"/>
        <v>22.477882385253906</v>
      </c>
      <c r="CD619" s="283">
        <f t="shared" si="579"/>
        <v>123.29290008544922</v>
      </c>
      <c r="CF619" s="283">
        <f t="shared" si="606"/>
        <v>27.035107889080948</v>
      </c>
      <c r="CG619" s="272">
        <f t="shared" si="580"/>
        <v>27.556186477723593</v>
      </c>
      <c r="CH619" s="283">
        <f t="shared" si="607"/>
        <v>23.867631493066131</v>
      </c>
      <c r="CI619" s="272">
        <f t="shared" si="581"/>
        <v>123.26092786232516</v>
      </c>
      <c r="CJ619" s="283">
        <f t="shared" si="608"/>
        <v>0.23234137526816531</v>
      </c>
      <c r="CK619" s="283">
        <f t="shared" si="609"/>
        <v>23.226306939332282</v>
      </c>
      <c r="CL619" s="283">
        <f t="shared" si="610"/>
        <v>5.4956800351482746</v>
      </c>
      <c r="CM619" s="283">
        <f t="shared" si="611"/>
        <v>29.022843521740882</v>
      </c>
      <c r="CN619" s="283">
        <f t="shared" si="612"/>
        <v>5.4956800351482746</v>
      </c>
      <c r="CO619" s="283">
        <f t="shared" si="582"/>
        <v>405.81556603883087</v>
      </c>
      <c r="CP619" s="268">
        <f t="shared" si="583"/>
        <v>587</v>
      </c>
      <c r="CQ619" s="283">
        <f t="shared" si="613"/>
        <v>99.281556603883089</v>
      </c>
      <c r="CR619" s="283">
        <f t="shared" si="614"/>
        <v>29.407793453436387</v>
      </c>
      <c r="CS619" s="283">
        <f t="shared" si="615"/>
        <v>1.1626369737499695</v>
      </c>
      <c r="CT619" s="283">
        <f t="shared" si="616"/>
        <v>386.11078676067996</v>
      </c>
      <c r="CU619" s="283">
        <f t="shared" si="584"/>
        <v>19.704779278150909</v>
      </c>
      <c r="CV619" s="283">
        <f t="shared" si="617"/>
        <v>60.670477927815092</v>
      </c>
      <c r="CW619" s="283">
        <f t="shared" si="618"/>
        <v>23.711725421279048</v>
      </c>
      <c r="CX619" s="283">
        <f t="shared" si="619"/>
        <v>2.7235841523020907</v>
      </c>
      <c r="CZ619" s="283">
        <f t="shared" si="585"/>
        <v>7552</v>
      </c>
      <c r="DA619" s="283">
        <f t="shared" si="586"/>
        <v>1.0356851908901937E+22</v>
      </c>
      <c r="DB619" s="283">
        <f t="shared" si="587"/>
        <v>1.0650851378652575E+22</v>
      </c>
      <c r="DC619" s="286">
        <f t="shared" si="620"/>
        <v>1.3714051786151928E+18</v>
      </c>
      <c r="DD619" s="286">
        <f t="shared" si="588"/>
        <v>1.4103351931478515E+18</v>
      </c>
      <c r="DE619" s="282">
        <f t="shared" si="621"/>
        <v>7.9164136728149476E-5</v>
      </c>
      <c r="DF619" s="282">
        <f t="shared" si="589"/>
        <v>7.7119718124580951E-5</v>
      </c>
      <c r="DG619" s="283">
        <f t="shared" si="622"/>
        <v>44.250531177991604</v>
      </c>
      <c r="DH619" s="283">
        <f t="shared" si="623"/>
        <v>1.1051882856567004E-4</v>
      </c>
      <c r="DL619" s="258">
        <v>20.941726684570313</v>
      </c>
      <c r="DM619" s="258">
        <v>16.174562454223633</v>
      </c>
      <c r="DN619" s="258">
        <v>11008</v>
      </c>
      <c r="DO619" s="258">
        <v>1.8190496603885149E+22</v>
      </c>
      <c r="DP619" s="258">
        <v>8.7225607388174997E+21</v>
      </c>
    </row>
    <row r="620" spans="3:120" x14ac:dyDescent="0.25">
      <c r="C620" s="50">
        <f t="shared" si="590"/>
        <v>588</v>
      </c>
      <c r="D620" s="51">
        <v>3.8165711319097939</v>
      </c>
      <c r="E620" s="260">
        <f t="shared" si="591"/>
        <v>11.633467220415623</v>
      </c>
      <c r="F620" s="265">
        <f t="shared" si="592"/>
        <v>15.538572481607623</v>
      </c>
      <c r="G620" s="265">
        <f t="shared" si="593"/>
        <v>2.0574121011559733E-2</v>
      </c>
      <c r="H620" s="50">
        <v>22.599954605102539</v>
      </c>
      <c r="I620" s="216">
        <v>127.97232818603516</v>
      </c>
      <c r="J620" s="50">
        <v>7424</v>
      </c>
      <c r="K620" s="46">
        <v>12</v>
      </c>
      <c r="L620" s="46">
        <v>1.0138369950008813E+22</v>
      </c>
      <c r="M620" s="46">
        <v>1.0619722023031919E+22</v>
      </c>
      <c r="N620" s="46">
        <v>116</v>
      </c>
      <c r="O620" s="46">
        <v>64</v>
      </c>
      <c r="P620" s="46">
        <v>0.17341146310199598</v>
      </c>
      <c r="Q620" s="46">
        <v>0.43288774949642922</v>
      </c>
      <c r="R620" s="46">
        <v>0.5584761187116728</v>
      </c>
      <c r="S620" s="51"/>
      <c r="T620" s="315">
        <f t="shared" si="594"/>
        <v>68.16934518611717</v>
      </c>
      <c r="U620" s="315">
        <f t="shared" si="624"/>
        <v>0.53496926316137206</v>
      </c>
      <c r="V620" s="350">
        <f t="shared" si="595"/>
        <v>1.9465187578798043E-6</v>
      </c>
      <c r="W620" s="350">
        <f t="shared" si="573"/>
        <v>4.8591027915816857E-6</v>
      </c>
      <c r="X620" s="350">
        <f t="shared" si="596"/>
        <v>5.2344832805096309E-6</v>
      </c>
      <c r="Y620" s="360">
        <f t="shared" si="597"/>
        <v>67.610869067405503</v>
      </c>
      <c r="Z620" s="350">
        <f t="shared" si="598"/>
        <v>1.9937884158283824E-6</v>
      </c>
      <c r="AA620" s="350">
        <f t="shared" si="599"/>
        <v>4.8398990657702167E-6</v>
      </c>
      <c r="AB620" s="350">
        <f t="shared" si="600"/>
        <v>1.9937884158283824E-6</v>
      </c>
      <c r="AC620" s="350">
        <f t="shared" si="601"/>
        <v>4.8398990657702167E-6</v>
      </c>
      <c r="AD620" s="354">
        <f t="shared" si="574"/>
        <v>67.610869067405503</v>
      </c>
      <c r="AE620" s="354" t="str">
        <f t="shared" si="626"/>
        <v/>
      </c>
      <c r="AF620" s="354" t="str">
        <f t="shared" si="626"/>
        <v/>
      </c>
      <c r="AG620" s="354" t="str">
        <f t="shared" si="626"/>
        <v/>
      </c>
      <c r="AH620" s="354">
        <f t="shared" si="626"/>
        <v>67.610869067405503</v>
      </c>
      <c r="AI620" s="348">
        <f t="shared" si="625"/>
        <v>0.55280711916444147</v>
      </c>
      <c r="AJ620" s="355">
        <f t="shared" si="602"/>
        <v>5.2344832805096309E-6</v>
      </c>
      <c r="AK620" s="359">
        <f t="shared" si="603"/>
        <v>581.76988242080711</v>
      </c>
      <c r="AL620" s="355">
        <f t="shared" si="604"/>
        <v>-0.62301175791928931</v>
      </c>
      <c r="AM620" s="335">
        <f t="shared" si="605"/>
        <v>-26.754162709038773</v>
      </c>
      <c r="AN620" s="351">
        <f t="shared" si="575"/>
        <v>-5.5383591655787425</v>
      </c>
      <c r="AQ620" s="266">
        <f t="shared" si="576"/>
        <v>27.082151336246007</v>
      </c>
      <c r="AR620" s="283">
        <f t="shared" si="577"/>
        <v>-19.727730101494387</v>
      </c>
      <c r="BL620" s="258">
        <v>0.82932406663894653</v>
      </c>
      <c r="BM620" s="260">
        <v>5.2246994972229004</v>
      </c>
      <c r="BN620">
        <v>1.5315595865249634</v>
      </c>
      <c r="BO620" s="258">
        <v>0.94552940130233765</v>
      </c>
      <c r="BP620" s="258">
        <v>74.948699951171875</v>
      </c>
      <c r="BQ620" s="260">
        <v>8.9101114273071289</v>
      </c>
      <c r="BR620" s="258">
        <v>6.0400934219360352</v>
      </c>
      <c r="BT620" s="258">
        <v>13.808804512023926</v>
      </c>
      <c r="BU620" s="258">
        <v>60.425727844238281</v>
      </c>
      <c r="BV620" s="258">
        <v>2.7064621448516846</v>
      </c>
      <c r="BW620" s="258">
        <v>159.20246887207031</v>
      </c>
      <c r="BX620" s="258">
        <v>23.323598861694336</v>
      </c>
      <c r="BY620" s="258">
        <v>41.809719085693359</v>
      </c>
      <c r="BZ620" s="258">
        <v>3.4741740226745605</v>
      </c>
      <c r="CA620" s="258">
        <v>326.54306030273437</v>
      </c>
      <c r="CC620" s="283">
        <f t="shared" si="578"/>
        <v>22.599954605102539</v>
      </c>
      <c r="CD620" s="283">
        <f t="shared" si="579"/>
        <v>127.97232818603516</v>
      </c>
      <c r="CF620" s="283">
        <f t="shared" si="606"/>
        <v>27.082151336246007</v>
      </c>
      <c r="CG620" s="272">
        <f t="shared" si="580"/>
        <v>27.59564070341311</v>
      </c>
      <c r="CH620" s="283">
        <f t="shared" si="607"/>
        <v>23.976292886624719</v>
      </c>
      <c r="CI620" s="272">
        <f t="shared" si="581"/>
        <v>123.37715416887673</v>
      </c>
      <c r="CJ620" s="283">
        <f t="shared" si="608"/>
        <v>0.23256045669465505</v>
      </c>
      <c r="CK620" s="283">
        <f t="shared" si="609"/>
        <v>23.330838552587299</v>
      </c>
      <c r="CL620" s="283">
        <f t="shared" si="610"/>
        <v>5.5258115257686189</v>
      </c>
      <c r="CM620" s="283">
        <f t="shared" si="611"/>
        <v>29.127375134995898</v>
      </c>
      <c r="CN620" s="283">
        <f t="shared" si="612"/>
        <v>5.5258115257686189</v>
      </c>
      <c r="CO620" s="283">
        <f t="shared" si="582"/>
        <v>406.63314600891283</v>
      </c>
      <c r="CP620" s="268">
        <f t="shared" si="583"/>
        <v>588</v>
      </c>
      <c r="CQ620" s="283">
        <f t="shared" si="613"/>
        <v>99.46331460089128</v>
      </c>
      <c r="CR620" s="283">
        <f t="shared" si="614"/>
        <v>29.439585254127159</v>
      </c>
      <c r="CS620" s="283">
        <f t="shared" si="615"/>
        <v>1.157367862533828</v>
      </c>
      <c r="CT620" s="283">
        <f t="shared" si="616"/>
        <v>386.70739932291508</v>
      </c>
      <c r="CU620" s="283">
        <f t="shared" si="584"/>
        <v>19.925746685997638</v>
      </c>
      <c r="CV620" s="283">
        <f t="shared" si="617"/>
        <v>60.792574668599769</v>
      </c>
      <c r="CW620" s="283">
        <f t="shared" si="618"/>
        <v>23.819046717212643</v>
      </c>
      <c r="CX620" s="283">
        <f t="shared" si="619"/>
        <v>2.7414656788755751</v>
      </c>
      <c r="CZ620" s="283">
        <f t="shared" si="585"/>
        <v>7424</v>
      </c>
      <c r="DA620" s="283">
        <f t="shared" si="586"/>
        <v>1.0138369950008813E+22</v>
      </c>
      <c r="DB620" s="283">
        <f t="shared" si="587"/>
        <v>1.0619722023031919E+22</v>
      </c>
      <c r="DC620" s="286">
        <f t="shared" si="620"/>
        <v>1.3656209523179976E+18</v>
      </c>
      <c r="DD620" s="286">
        <f t="shared" si="588"/>
        <v>1.4304582466368425E+18</v>
      </c>
      <c r="DE620" s="282">
        <f t="shared" si="621"/>
        <v>7.8854716472786469E-5</v>
      </c>
      <c r="DF620" s="282">
        <f t="shared" si="589"/>
        <v>7.8196176760417224E-5</v>
      </c>
      <c r="DG620" s="283">
        <f t="shared" si="622"/>
        <v>44.759750968323047</v>
      </c>
      <c r="DH620" s="283">
        <f t="shared" si="623"/>
        <v>1.1105272788162367E-4</v>
      </c>
      <c r="DL620" s="258">
        <v>20.92121696472168</v>
      </c>
      <c r="DM620" s="258">
        <v>15.869382858276367</v>
      </c>
      <c r="DN620" s="258">
        <v>11008</v>
      </c>
      <c r="DO620" s="258">
        <v>1.8176084865171883E+22</v>
      </c>
      <c r="DP620" s="258">
        <v>8.7055548871358441E+21</v>
      </c>
    </row>
    <row r="621" spans="3:120" x14ac:dyDescent="0.25">
      <c r="C621" s="50">
        <f t="shared" si="590"/>
        <v>589</v>
      </c>
      <c r="D621" s="51">
        <v>4.2523825838832296</v>
      </c>
      <c r="E621" s="260">
        <f t="shared" si="591"/>
        <v>12.572646615589365</v>
      </c>
      <c r="F621" s="265">
        <f t="shared" si="592"/>
        <v>15.558343888796058</v>
      </c>
      <c r="G621" s="265">
        <f t="shared" si="593"/>
        <v>1.8960608720223628E-2</v>
      </c>
      <c r="H621" s="50">
        <v>22.501319885253906</v>
      </c>
      <c r="I621" s="216">
        <v>114.34093475341797</v>
      </c>
      <c r="J621" s="50">
        <v>7552</v>
      </c>
      <c r="K621" s="46">
        <v>12</v>
      </c>
      <c r="L621" s="46">
        <v>1.054247510352881E+22</v>
      </c>
      <c r="M621" s="46">
        <v>1.0488863435515459E+22</v>
      </c>
      <c r="N621" s="46">
        <v>118</v>
      </c>
      <c r="O621" s="46">
        <v>64</v>
      </c>
      <c r="P621" s="46">
        <v>0.18702313373618995</v>
      </c>
      <c r="Q621" s="46">
        <v>0.43380333272294452</v>
      </c>
      <c r="R621" s="46">
        <v>0.57631397471475088</v>
      </c>
      <c r="S621" s="51"/>
      <c r="T621" s="315">
        <f t="shared" si="594"/>
        <v>66.677954629169591</v>
      </c>
      <c r="U621" s="315">
        <f t="shared" si="624"/>
        <v>-1.4913905569475787</v>
      </c>
      <c r="V621" s="350">
        <f t="shared" si="595"/>
        <v>2.0637263168276609E-6</v>
      </c>
      <c r="W621" s="350">
        <f t="shared" si="573"/>
        <v>4.7868482159576332E-6</v>
      </c>
      <c r="X621" s="350">
        <f t="shared" si="596"/>
        <v>5.2127614709848212E-6</v>
      </c>
      <c r="Y621" s="360">
        <f t="shared" si="597"/>
        <v>66.10164065445484</v>
      </c>
      <c r="Z621" s="350">
        <f t="shared" si="598"/>
        <v>2.1117699855081852E-6</v>
      </c>
      <c r="AA621" s="350">
        <f t="shared" si="599"/>
        <v>4.7658482646524313E-6</v>
      </c>
      <c r="AB621" s="350">
        <f t="shared" si="600"/>
        <v>2.1117699855081852E-6</v>
      </c>
      <c r="AC621" s="350">
        <f t="shared" si="601"/>
        <v>4.7658482646524313E-6</v>
      </c>
      <c r="AD621" s="354">
        <f t="shared" si="574"/>
        <v>66.10164065445484</v>
      </c>
      <c r="AE621" s="354" t="str">
        <f t="shared" si="626"/>
        <v/>
      </c>
      <c r="AF621" s="354" t="str">
        <f t="shared" si="626"/>
        <v/>
      </c>
      <c r="AG621" s="354" t="str">
        <f t="shared" si="626"/>
        <v/>
      </c>
      <c r="AH621" s="354">
        <f t="shared" si="626"/>
        <v>66.10164065445484</v>
      </c>
      <c r="AI621" s="348">
        <f t="shared" si="625"/>
        <v>-1.5092284129506623</v>
      </c>
      <c r="AJ621" s="355">
        <f t="shared" si="602"/>
        <v>5.2127614709848212E-6</v>
      </c>
      <c r="AK621" s="359">
        <f t="shared" si="603"/>
        <v>552.73162045755589</v>
      </c>
      <c r="AL621" s="355">
        <f t="shared" si="604"/>
        <v>-3.6268379542444107</v>
      </c>
      <c r="AM621" s="335">
        <f t="shared" si="605"/>
        <v>-26.79028199534638</v>
      </c>
      <c r="AN621" s="351">
        <f t="shared" si="575"/>
        <v>-5.5744784518863462</v>
      </c>
      <c r="AQ621" s="266">
        <f t="shared" si="576"/>
        <v>27.044159875178551</v>
      </c>
      <c r="AR621" s="283">
        <f t="shared" si="577"/>
        <v>-33.696644602298164</v>
      </c>
      <c r="BL621" s="258">
        <v>1.093788743019104</v>
      </c>
      <c r="BM621" s="260">
        <v>5.0638136863708496</v>
      </c>
      <c r="BN621">
        <v>1.2197897434234619</v>
      </c>
      <c r="BO621" s="258">
        <v>0.11896025389432907</v>
      </c>
      <c r="BP621" s="258">
        <v>73.811180114746094</v>
      </c>
      <c r="BQ621" s="260">
        <v>7.2724356651306152</v>
      </c>
      <c r="BR621" s="258">
        <v>6.1021857261657715</v>
      </c>
      <c r="BT621" s="258">
        <v>13.783902168273926</v>
      </c>
      <c r="BU621" s="258">
        <v>60.934360504150391</v>
      </c>
      <c r="BV621" s="258">
        <v>2.7255053520202637</v>
      </c>
      <c r="BW621" s="258">
        <v>162.45771789550781</v>
      </c>
      <c r="BX621" s="258">
        <v>23.300159454345703</v>
      </c>
      <c r="BY621" s="258">
        <v>42.318355560302734</v>
      </c>
      <c r="BZ621" s="258">
        <v>3.5056686401367187</v>
      </c>
      <c r="CA621" s="258">
        <v>335.088134765625</v>
      </c>
      <c r="CC621" s="283">
        <f t="shared" si="578"/>
        <v>22.501319885253906</v>
      </c>
      <c r="CD621" s="283">
        <f t="shared" si="579"/>
        <v>114.34093475341797</v>
      </c>
      <c r="CF621" s="283">
        <f t="shared" si="606"/>
        <v>27.044159875178551</v>
      </c>
      <c r="CG621" s="272">
        <f t="shared" si="580"/>
        <v>27.633611257945269</v>
      </c>
      <c r="CH621" s="283">
        <f t="shared" si="607"/>
        <v>24.081335199963135</v>
      </c>
      <c r="CI621" s="272">
        <f t="shared" si="581"/>
        <v>123.49277629640295</v>
      </c>
      <c r="CJ621" s="283">
        <f t="shared" si="608"/>
        <v>0.23277839927051236</v>
      </c>
      <c r="CK621" s="283">
        <f t="shared" si="609"/>
        <v>23.431842929657133</v>
      </c>
      <c r="CL621" s="283">
        <f t="shared" si="610"/>
        <v>5.5551275352470988</v>
      </c>
      <c r="CM621" s="283">
        <f t="shared" si="611"/>
        <v>29.228379512065732</v>
      </c>
      <c r="CN621" s="283">
        <f t="shared" si="612"/>
        <v>5.5551275352470988</v>
      </c>
      <c r="CO621" s="283">
        <f t="shared" si="582"/>
        <v>407.41207825900506</v>
      </c>
      <c r="CP621" s="268">
        <f t="shared" si="583"/>
        <v>589</v>
      </c>
      <c r="CQ621" s="283">
        <f t="shared" si="613"/>
        <v>99.641207825900509</v>
      </c>
      <c r="CR621" s="283">
        <f t="shared" si="614"/>
        <v>29.470206078968918</v>
      </c>
      <c r="CS621" s="283">
        <f t="shared" si="615"/>
        <v>1.1523194465446567</v>
      </c>
      <c r="CT621" s="283">
        <f t="shared" si="616"/>
        <v>387.29008151827225</v>
      </c>
      <c r="CU621" s="283">
        <f t="shared" si="584"/>
        <v>20.121996740732811</v>
      </c>
      <c r="CV621" s="283">
        <f t="shared" si="617"/>
        <v>60.912199674073285</v>
      </c>
      <c r="CW621" s="283">
        <f t="shared" si="618"/>
        <v>23.922778637265008</v>
      </c>
      <c r="CX621" s="283">
        <f t="shared" si="619"/>
        <v>2.7588706539815404</v>
      </c>
      <c r="CZ621" s="283">
        <f t="shared" si="585"/>
        <v>7552</v>
      </c>
      <c r="DA621" s="283">
        <f t="shared" si="586"/>
        <v>1.054247510352881E+22</v>
      </c>
      <c r="DB621" s="283">
        <f t="shared" si="587"/>
        <v>1.0488863435515459E+22</v>
      </c>
      <c r="DC621" s="286">
        <f t="shared" si="620"/>
        <v>1.3959845211240479E+18</v>
      </c>
      <c r="DD621" s="286">
        <f t="shared" si="588"/>
        <v>1.388885518473975E+18</v>
      </c>
      <c r="DE621" s="282">
        <f t="shared" si="621"/>
        <v>8.0478979205773958E-5</v>
      </c>
      <c r="DF621" s="282">
        <f t="shared" si="589"/>
        <v>7.5972293477958349E-5</v>
      </c>
      <c r="DG621" s="283">
        <f t="shared" si="622"/>
        <v>43.350012219776332</v>
      </c>
      <c r="DH621" s="283">
        <f t="shared" si="623"/>
        <v>1.1067364397319007E-4</v>
      </c>
      <c r="DL621" s="258">
        <v>20.85188102722168</v>
      </c>
      <c r="DM621" s="258">
        <v>15.665928840637207</v>
      </c>
      <c r="DN621" s="258">
        <v>10496</v>
      </c>
      <c r="DO621" s="258">
        <v>1.7278521778109636E+22</v>
      </c>
      <c r="DP621" s="258">
        <v>8.2645556825098855E+21</v>
      </c>
    </row>
    <row r="622" spans="3:120" x14ac:dyDescent="0.25">
      <c r="C622" s="50">
        <f t="shared" si="590"/>
        <v>590</v>
      </c>
      <c r="D622" s="51">
        <v>8.6398988204109983</v>
      </c>
      <c r="E622" s="260">
        <f t="shared" si="591"/>
        <v>18.730173131998054</v>
      </c>
      <c r="F622" s="265">
        <f t="shared" si="592"/>
        <v>15.576477414876411</v>
      </c>
      <c r="G622" s="265">
        <f t="shared" si="593"/>
        <v>1.7298243737541054E-2</v>
      </c>
      <c r="H622" s="50">
        <v>22.521827697753906</v>
      </c>
      <c r="I622" s="216">
        <v>128.48095703125</v>
      </c>
      <c r="J622" s="50">
        <v>7488</v>
      </c>
      <c r="K622" s="46">
        <v>12</v>
      </c>
      <c r="L622" s="46">
        <v>1.0183334574794205E+22</v>
      </c>
      <c r="M622" s="46">
        <v>1.0682557203821762E+22</v>
      </c>
      <c r="N622" s="46">
        <v>117</v>
      </c>
      <c r="O622" s="46">
        <v>64</v>
      </c>
      <c r="P622" s="46">
        <v>0.17402185191967284</v>
      </c>
      <c r="Q622" s="46">
        <v>0.43532930476713666</v>
      </c>
      <c r="R622" s="46">
        <v>0.56742876888651372</v>
      </c>
      <c r="S622" s="51"/>
      <c r="T622" s="315">
        <f t="shared" si="594"/>
        <v>68.211057560877038</v>
      </c>
      <c r="U622" s="315">
        <f t="shared" si="624"/>
        <v>1.5331029317074467</v>
      </c>
      <c r="V622" s="350">
        <f t="shared" si="595"/>
        <v>1.9366748121402336E-6</v>
      </c>
      <c r="W622" s="350">
        <f t="shared" si="573"/>
        <v>4.8447438653750075E-6</v>
      </c>
      <c r="X622" s="350">
        <f t="shared" si="596"/>
        <v>5.2174948441821366E-6</v>
      </c>
      <c r="Y622" s="360">
        <f t="shared" si="597"/>
        <v>67.643628791990523</v>
      </c>
      <c r="Z622" s="350">
        <f t="shared" si="598"/>
        <v>1.9845589770057812E-6</v>
      </c>
      <c r="AA622" s="350">
        <f t="shared" si="599"/>
        <v>4.8253267366938942E-6</v>
      </c>
      <c r="AB622" s="350">
        <f t="shared" si="600"/>
        <v>1.9845589770057812E-6</v>
      </c>
      <c r="AC622" s="350">
        <f t="shared" si="601"/>
        <v>4.8253267366938942E-6</v>
      </c>
      <c r="AD622" s="354">
        <f t="shared" si="574"/>
        <v>67.643628791990523</v>
      </c>
      <c r="AE622" s="354" t="str">
        <f t="shared" si="626"/>
        <v/>
      </c>
      <c r="AF622" s="354" t="str">
        <f t="shared" si="626"/>
        <v/>
      </c>
      <c r="AG622" s="354" t="str">
        <f t="shared" si="626"/>
        <v/>
      </c>
      <c r="AH622" s="354">
        <f t="shared" si="626"/>
        <v>67.643628791990523</v>
      </c>
      <c r="AI622" s="348">
        <f t="shared" si="625"/>
        <v>1.5419881375356823</v>
      </c>
      <c r="AJ622" s="355">
        <f t="shared" si="602"/>
        <v>5.2174948441821366E-6</v>
      </c>
      <c r="AK622" s="359">
        <f t="shared" si="603"/>
        <v>582.4001948746286</v>
      </c>
      <c r="AL622" s="355">
        <f t="shared" si="604"/>
        <v>-0.75998051253714038</v>
      </c>
      <c r="AM622" s="335">
        <f t="shared" si="605"/>
        <v>-26.782398476708348</v>
      </c>
      <c r="AN622" s="351">
        <f t="shared" si="575"/>
        <v>-5.5665949332483153</v>
      </c>
      <c r="AQ622" s="266">
        <f t="shared" si="576"/>
        <v>27.052072631970326</v>
      </c>
      <c r="AR622" s="283">
        <f t="shared" si="577"/>
        <v>-19.894143392652694</v>
      </c>
      <c r="BL622" s="258">
        <v>0.7001684308052063</v>
      </c>
      <c r="BM622" s="260">
        <v>3.6853742599487305</v>
      </c>
      <c r="BN622">
        <v>0.86905097961425781</v>
      </c>
      <c r="BO622" s="258">
        <v>0.96744173765182495</v>
      </c>
      <c r="BP622" s="258">
        <v>71.150215148925781</v>
      </c>
      <c r="BQ622" s="260">
        <v>12.485648155212402</v>
      </c>
      <c r="BR622" s="258">
        <v>5.6532077789306641</v>
      </c>
      <c r="BT622" s="258">
        <v>13.735073089599609</v>
      </c>
      <c r="BU622" s="258">
        <v>60.629180908203125</v>
      </c>
      <c r="BV622" s="258">
        <v>2.7385671138763428</v>
      </c>
      <c r="BW622" s="258">
        <v>170.18896484375</v>
      </c>
      <c r="BX622" s="258">
        <v>23.325551986694336</v>
      </c>
      <c r="BY622" s="258">
        <v>40.792453765869141</v>
      </c>
      <c r="BZ622" s="258">
        <v>3.4651408195495605</v>
      </c>
      <c r="CA622" s="258">
        <v>331.62939453125</v>
      </c>
      <c r="CC622" s="283">
        <f t="shared" si="578"/>
        <v>22.521827697753906</v>
      </c>
      <c r="CD622" s="283">
        <f t="shared" si="579"/>
        <v>128.48095703125</v>
      </c>
      <c r="CF622" s="283">
        <f t="shared" si="606"/>
        <v>27.052072631970326</v>
      </c>
      <c r="CG622" s="272">
        <f t="shared" si="580"/>
        <v>27.670045991708381</v>
      </c>
      <c r="CH622" s="283">
        <f t="shared" si="607"/>
        <v>24.182561425412768</v>
      </c>
      <c r="CI622" s="272">
        <f t="shared" si="581"/>
        <v>123.60778740849634</v>
      </c>
      <c r="CJ622" s="283">
        <f t="shared" si="608"/>
        <v>0.23299519010941261</v>
      </c>
      <c r="CK622" s="283">
        <f t="shared" si="609"/>
        <v>23.529129089382412</v>
      </c>
      <c r="CL622" s="283">
        <f t="shared" si="610"/>
        <v>5.5835796214471554</v>
      </c>
      <c r="CM622" s="283">
        <f t="shared" si="611"/>
        <v>29.325665671791011</v>
      </c>
      <c r="CN622" s="283">
        <f t="shared" si="612"/>
        <v>5.5835796214471554</v>
      </c>
      <c r="CO622" s="283">
        <f t="shared" si="582"/>
        <v>408.15130694219465</v>
      </c>
      <c r="CP622" s="268">
        <f t="shared" si="583"/>
        <v>590</v>
      </c>
      <c r="CQ622" s="283">
        <f t="shared" si="613"/>
        <v>99.815130694219462</v>
      </c>
      <c r="CR622" s="283">
        <f t="shared" si="614"/>
        <v>29.49961059366219</v>
      </c>
      <c r="CS622" s="283">
        <f t="shared" si="615"/>
        <v>1.1474959315317537</v>
      </c>
      <c r="CT622" s="283">
        <f t="shared" si="616"/>
        <v>387.85856882285873</v>
      </c>
      <c r="CU622" s="283">
        <f t="shared" si="584"/>
        <v>20.292738119335922</v>
      </c>
      <c r="CV622" s="283">
        <f t="shared" si="617"/>
        <v>61.029273811933592</v>
      </c>
      <c r="CW622" s="283">
        <f t="shared" si="618"/>
        <v>24.022726397507611</v>
      </c>
      <c r="CX622" s="283">
        <f t="shared" si="619"/>
        <v>2.7757689969362782</v>
      </c>
      <c r="CZ622" s="283">
        <f t="shared" si="585"/>
        <v>7488</v>
      </c>
      <c r="DA622" s="283">
        <f t="shared" si="586"/>
        <v>1.0183334574794205E+22</v>
      </c>
      <c r="DB622" s="283">
        <f t="shared" si="587"/>
        <v>1.0682557203821762E+22</v>
      </c>
      <c r="DC622" s="286">
        <f t="shared" si="620"/>
        <v>1.3599538694970893E+18</v>
      </c>
      <c r="DD622" s="286">
        <f t="shared" si="588"/>
        <v>1.4266235582026926E+18</v>
      </c>
      <c r="DE622" s="282">
        <f t="shared" si="621"/>
        <v>7.8551562667331267E-5</v>
      </c>
      <c r="DF622" s="282">
        <f t="shared" si="589"/>
        <v>7.7991044697187336E-5</v>
      </c>
      <c r="DG622" s="283">
        <f t="shared" si="622"/>
        <v>44.794847055861766</v>
      </c>
      <c r="DH622" s="283">
        <f t="shared" si="623"/>
        <v>1.1069304879005883E-4</v>
      </c>
      <c r="DL622" s="258">
        <v>20.82160758972168</v>
      </c>
      <c r="DM622" s="258">
        <v>16.174562454223633</v>
      </c>
      <c r="DN622" s="258">
        <v>11008</v>
      </c>
      <c r="DO622" s="258">
        <v>1.8085579146052569E+22</v>
      </c>
      <c r="DP622" s="258">
        <v>8.6741372967409229E+21</v>
      </c>
    </row>
    <row r="623" spans="3:120" x14ac:dyDescent="0.25">
      <c r="C623" s="50">
        <f t="shared" si="590"/>
        <v>591</v>
      </c>
      <c r="D623" s="51">
        <v>2.636320726736225</v>
      </c>
      <c r="E623" s="260">
        <f t="shared" si="591"/>
        <v>8.4199648815548365</v>
      </c>
      <c r="F623" s="265">
        <f t="shared" si="592"/>
        <v>15.59292386109858</v>
      </c>
      <c r="G623" s="265">
        <f t="shared" si="593"/>
        <v>1.55863330596566E-2</v>
      </c>
      <c r="H623" s="50">
        <v>22.818708419799805</v>
      </c>
      <c r="I623" s="216">
        <v>126.14125061035156</v>
      </c>
      <c r="J623" s="50">
        <v>7744</v>
      </c>
      <c r="K623" s="46">
        <v>12</v>
      </c>
      <c r="L623" s="46">
        <v>1.0718298315830663E+22</v>
      </c>
      <c r="M623" s="46">
        <v>1.1147191659937478E+22</v>
      </c>
      <c r="N623" s="46">
        <v>121</v>
      </c>
      <c r="O623" s="46">
        <v>64</v>
      </c>
      <c r="P623" s="46">
        <v>0.18439846182017947</v>
      </c>
      <c r="Q623" s="46">
        <v>0.45553317463224074</v>
      </c>
      <c r="R623" s="46">
        <v>0.60256492611984014</v>
      </c>
      <c r="S623" s="51"/>
      <c r="T623" s="315">
        <f t="shared" si="594"/>
        <v>67.962045405272619</v>
      </c>
      <c r="U623" s="315">
        <f t="shared" si="624"/>
        <v>-0.24901215560441869</v>
      </c>
      <c r="V623" s="350">
        <f t="shared" si="595"/>
        <v>1.9843154035401545E-6</v>
      </c>
      <c r="W623" s="350">
        <f t="shared" si="573"/>
        <v>4.9020012766038301E-6</v>
      </c>
      <c r="X623" s="350">
        <f t="shared" si="596"/>
        <v>5.2883952326345942E-6</v>
      </c>
      <c r="Y623" s="360">
        <f t="shared" si="597"/>
        <v>67.359480479152779</v>
      </c>
      <c r="Z623" s="350">
        <f t="shared" si="598"/>
        <v>2.0357578020647854E-6</v>
      </c>
      <c r="AA623" s="350">
        <f t="shared" si="599"/>
        <v>4.8808620455698867E-6</v>
      </c>
      <c r="AB623" s="350">
        <f t="shared" si="600"/>
        <v>2.0357578020647854E-6</v>
      </c>
      <c r="AC623" s="350">
        <f t="shared" si="601"/>
        <v>4.8808620455698867E-6</v>
      </c>
      <c r="AD623" s="354">
        <f t="shared" si="574"/>
        <v>67.359480479152779</v>
      </c>
      <c r="AE623" s="354" t="str">
        <f t="shared" si="626"/>
        <v/>
      </c>
      <c r="AF623" s="354" t="str">
        <f t="shared" si="626"/>
        <v/>
      </c>
      <c r="AG623" s="354" t="str">
        <f t="shared" si="626"/>
        <v/>
      </c>
      <c r="AH623" s="354">
        <f t="shared" si="626"/>
        <v>67.359480479152779</v>
      </c>
      <c r="AI623" s="348">
        <f t="shared" si="625"/>
        <v>-0.28414831283774333</v>
      </c>
      <c r="AJ623" s="355">
        <f t="shared" si="602"/>
        <v>5.2883952326345942E-6</v>
      </c>
      <c r="AK623" s="359">
        <f t="shared" si="603"/>
        <v>576.93304816986529</v>
      </c>
      <c r="AL623" s="355">
        <f t="shared" si="604"/>
        <v>-1.4066951830134713</v>
      </c>
      <c r="AM623" s="335">
        <f t="shared" si="605"/>
        <v>-26.665160947223562</v>
      </c>
      <c r="AN623" s="351">
        <f t="shared" si="575"/>
        <v>-5.4493574037635293</v>
      </c>
      <c r="AQ623" s="266">
        <f t="shared" si="576"/>
        <v>27.165821178481515</v>
      </c>
      <c r="AR623" s="283">
        <f t="shared" si="577"/>
        <v>-22.571370881737721</v>
      </c>
      <c r="BL623" s="258">
        <v>0.97187936305999756</v>
      </c>
      <c r="BM623" s="260">
        <v>3.5747532844543457</v>
      </c>
      <c r="BN623">
        <v>1.0479890108108521</v>
      </c>
      <c r="BO623" s="258">
        <v>0.88925051689147949</v>
      </c>
      <c r="BP623" s="258">
        <v>52.332614898681641</v>
      </c>
      <c r="BQ623" s="260">
        <v>10.857583999633789</v>
      </c>
      <c r="BR623" s="258">
        <v>6.1207671165466309</v>
      </c>
      <c r="BT623" s="258">
        <v>13.715052604675293</v>
      </c>
      <c r="BU623" s="258">
        <v>58.899826049804688</v>
      </c>
      <c r="BV623" s="258">
        <v>2.7494316101074219</v>
      </c>
      <c r="BW623" s="258">
        <v>172.32522583007812</v>
      </c>
      <c r="BX623" s="258">
        <v>23.296253204345703</v>
      </c>
      <c r="BY623" s="258">
        <v>41.199359893798828</v>
      </c>
      <c r="BZ623" s="258">
        <v>3.4929733276367187</v>
      </c>
      <c r="CA623" s="258">
        <v>332.13803100585937</v>
      </c>
      <c r="CC623" s="283">
        <f t="shared" si="578"/>
        <v>22.818708419799805</v>
      </c>
      <c r="CD623" s="283">
        <f t="shared" si="579"/>
        <v>126.14125061035156</v>
      </c>
      <c r="CF623" s="283">
        <f t="shared" si="606"/>
        <v>27.165821178481515</v>
      </c>
      <c r="CG623" s="272">
        <f t="shared" si="580"/>
        <v>27.704891986732289</v>
      </c>
      <c r="CH623" s="283">
        <f t="shared" si="607"/>
        <v>24.279771730023551</v>
      </c>
      <c r="CI623" s="272">
        <f t="shared" si="581"/>
        <v>123.72218056527399</v>
      </c>
      <c r="CJ623" s="283">
        <f t="shared" si="608"/>
        <v>0.23321081612998479</v>
      </c>
      <c r="CK623" s="283">
        <f t="shared" si="609"/>
        <v>23.622503339076793</v>
      </c>
      <c r="CL623" s="283">
        <f t="shared" si="610"/>
        <v>5.6111185388794373</v>
      </c>
      <c r="CM623" s="283">
        <f t="shared" si="611"/>
        <v>29.419039921485393</v>
      </c>
      <c r="CN623" s="283">
        <f t="shared" si="612"/>
        <v>5.6111185388794373</v>
      </c>
      <c r="CO623" s="283">
        <f t="shared" si="582"/>
        <v>408.84975681145011</v>
      </c>
      <c r="CP623" s="268">
        <f t="shared" si="583"/>
        <v>591</v>
      </c>
      <c r="CQ623" s="283">
        <f t="shared" si="613"/>
        <v>99.984975681145016</v>
      </c>
      <c r="CR623" s="283">
        <f t="shared" si="614"/>
        <v>29.527752845190097</v>
      </c>
      <c r="CS623" s="283">
        <f t="shared" si="615"/>
        <v>1.1429016367301308</v>
      </c>
      <c r="CT623" s="283">
        <f t="shared" si="616"/>
        <v>388.41259144095386</v>
      </c>
      <c r="CU623" s="283">
        <f t="shared" si="584"/>
        <v>20.437165370496245</v>
      </c>
      <c r="CV623" s="283">
        <f t="shared" si="617"/>
        <v>61.143716537049627</v>
      </c>
      <c r="CW623" s="283">
        <f t="shared" si="618"/>
        <v>24.11869243344945</v>
      </c>
      <c r="CX623" s="283">
        <f t="shared" si="619"/>
        <v>2.7921301120684139</v>
      </c>
      <c r="CZ623" s="283">
        <f t="shared" si="585"/>
        <v>7744</v>
      </c>
      <c r="DA623" s="283">
        <f t="shared" si="586"/>
        <v>1.0718298315830663E+22</v>
      </c>
      <c r="DB623" s="283">
        <f t="shared" si="587"/>
        <v>1.1147191659937478E+22</v>
      </c>
      <c r="DC623" s="286">
        <f t="shared" si="620"/>
        <v>1.3840777783872241E+18</v>
      </c>
      <c r="DD623" s="286">
        <f t="shared" si="588"/>
        <v>1.4394617329464719E+18</v>
      </c>
      <c r="DE623" s="282">
        <f t="shared" si="621"/>
        <v>7.9842042269202826E-5</v>
      </c>
      <c r="DF623" s="282">
        <f t="shared" si="589"/>
        <v>7.8677807472969706E-5</v>
      </c>
      <c r="DG623" s="283">
        <f t="shared" si="622"/>
        <v>44.579203860232582</v>
      </c>
      <c r="DH623" s="283">
        <f t="shared" si="623"/>
        <v>1.120934837645385E-4</v>
      </c>
      <c r="DL623" s="258">
        <v>20.84016227722168</v>
      </c>
      <c r="DM623" s="258">
        <v>16.276290893554687</v>
      </c>
      <c r="DN623" s="258">
        <v>11520</v>
      </c>
      <c r="DO623" s="258">
        <v>1.8940483486523545E+22</v>
      </c>
      <c r="DP623" s="258">
        <v>9.089483606457268E+21</v>
      </c>
    </row>
    <row r="624" spans="3:120" x14ac:dyDescent="0.25">
      <c r="C624" s="50">
        <f t="shared" si="590"/>
        <v>592</v>
      </c>
      <c r="D624" s="51">
        <v>6.6154799211407083</v>
      </c>
      <c r="E624" s="260">
        <f t="shared" si="591"/>
        <v>16.411227112701038</v>
      </c>
      <c r="F624" s="265">
        <f t="shared" si="592"/>
        <v>15.607633333051497</v>
      </c>
      <c r="G624" s="265">
        <f t="shared" si="593"/>
        <v>1.3824178370689146E-2</v>
      </c>
      <c r="H624" s="50">
        <v>22.319677352905273</v>
      </c>
      <c r="I624" s="216">
        <v>128.58268737792969</v>
      </c>
      <c r="J624" s="50">
        <v>7872</v>
      </c>
      <c r="K624" s="46">
        <v>12</v>
      </c>
      <c r="L624" s="46">
        <v>1.0606463223415714E+22</v>
      </c>
      <c r="M624" s="46">
        <v>1.1130474043030089E+22</v>
      </c>
      <c r="N624" s="46">
        <v>123</v>
      </c>
      <c r="O624" s="46">
        <v>64</v>
      </c>
      <c r="P624" s="46">
        <v>0.18128547885002746</v>
      </c>
      <c r="Q624" s="46">
        <v>0.45370200817921014</v>
      </c>
      <c r="R624" s="46">
        <v>0.61972833865688048</v>
      </c>
      <c r="S624" s="51"/>
      <c r="T624" s="315">
        <f t="shared" si="594"/>
        <v>68.219857940399308</v>
      </c>
      <c r="U624" s="315">
        <f t="shared" si="624"/>
        <v>0.25781253512668911</v>
      </c>
      <c r="V624" s="350">
        <f t="shared" si="595"/>
        <v>1.91909593972336E-6</v>
      </c>
      <c r="W624" s="350">
        <f t="shared" si="573"/>
        <v>4.8029091313009199E-6</v>
      </c>
      <c r="X624" s="350">
        <f t="shared" si="596"/>
        <v>5.1721238722014805E-6</v>
      </c>
      <c r="Y624" s="360">
        <f t="shared" si="597"/>
        <v>67.600129601742424</v>
      </c>
      <c r="Z624" s="350">
        <f t="shared" si="598"/>
        <v>1.9709323740321402E-6</v>
      </c>
      <c r="AA624" s="350">
        <f t="shared" si="599"/>
        <v>4.7818710696116085E-6</v>
      </c>
      <c r="AB624" s="350">
        <f t="shared" si="600"/>
        <v>1.9709323740321402E-6</v>
      </c>
      <c r="AC624" s="350">
        <f t="shared" si="601"/>
        <v>4.7818710696116085E-6</v>
      </c>
      <c r="AD624" s="354">
        <f t="shared" si="574"/>
        <v>67.600129601742424</v>
      </c>
      <c r="AE624" s="354" t="str">
        <f t="shared" si="626"/>
        <v/>
      </c>
      <c r="AF624" s="354" t="str">
        <f t="shared" si="626"/>
        <v/>
      </c>
      <c r="AG624" s="354" t="str">
        <f t="shared" si="626"/>
        <v/>
      </c>
      <c r="AH624" s="354">
        <f t="shared" si="626"/>
        <v>67.600129601742424</v>
      </c>
      <c r="AI624" s="348">
        <f t="shared" si="625"/>
        <v>0.24064912258964455</v>
      </c>
      <c r="AJ624" s="355">
        <f t="shared" si="602"/>
        <v>5.1721238722014805E-6</v>
      </c>
      <c r="AK624" s="359">
        <f t="shared" si="603"/>
        <v>581.56325006841189</v>
      </c>
      <c r="AL624" s="355">
        <f t="shared" si="604"/>
        <v>-1.043674993158811</v>
      </c>
      <c r="AM624" s="335">
        <f t="shared" si="605"/>
        <v>-26.858260694812721</v>
      </c>
      <c r="AN624" s="351">
        <f t="shared" si="575"/>
        <v>-5.6424571513526871</v>
      </c>
      <c r="AQ624" s="266">
        <f t="shared" si="576"/>
        <v>26.973758245395381</v>
      </c>
      <c r="AR624" s="283">
        <f t="shared" si="577"/>
        <v>-20.467455182346157</v>
      </c>
      <c r="BL624" s="258">
        <v>0.84220939874649048</v>
      </c>
      <c r="BM624" s="260">
        <v>3.3505709171295166</v>
      </c>
      <c r="BN624">
        <v>1.025812029838562</v>
      </c>
      <c r="BO624" s="258">
        <v>0.92210543155670166</v>
      </c>
      <c r="BP624" s="258">
        <v>70.564468383789062</v>
      </c>
      <c r="BQ624" s="260">
        <v>11.261244773864746</v>
      </c>
      <c r="BR624" s="258">
        <v>5.6352291107177734</v>
      </c>
      <c r="BT624" s="258">
        <v>13.680384635925293</v>
      </c>
      <c r="BU624" s="258">
        <v>60.629180908203125</v>
      </c>
      <c r="BV624" s="258">
        <v>2.7259936332702637</v>
      </c>
      <c r="BW624" s="258">
        <v>167.5440673828125</v>
      </c>
      <c r="BX624" s="258">
        <v>23.270862579345703</v>
      </c>
      <c r="BY624" s="258">
        <v>41.504539489746094</v>
      </c>
      <c r="BZ624" s="258">
        <v>3.4944381713867187</v>
      </c>
      <c r="CA624" s="258">
        <v>336.308837890625</v>
      </c>
      <c r="CC624" s="283">
        <f t="shared" si="578"/>
        <v>22.319677352905273</v>
      </c>
      <c r="CD624" s="283">
        <f t="shared" si="579"/>
        <v>128.58268737792969</v>
      </c>
      <c r="CF624" s="283">
        <f t="shared" si="606"/>
        <v>26.973758245395381</v>
      </c>
      <c r="CG624" s="272">
        <f t="shared" si="580"/>
        <v>27.738095550693732</v>
      </c>
      <c r="CH624" s="283">
        <f t="shared" si="607"/>
        <v>24.372763678542132</v>
      </c>
      <c r="CI624" s="272">
        <f t="shared" si="581"/>
        <v>123.83594872317565</v>
      </c>
      <c r="CJ624" s="283">
        <f t="shared" si="608"/>
        <v>0.23342526405543057</v>
      </c>
      <c r="CK624" s="283">
        <f t="shared" si="609"/>
        <v>23.71176949160467</v>
      </c>
      <c r="CL624" s="283">
        <f t="shared" si="610"/>
        <v>5.6376942899618596</v>
      </c>
      <c r="CM624" s="283">
        <f t="shared" si="611"/>
        <v>29.508306074013269</v>
      </c>
      <c r="CN624" s="283">
        <f t="shared" si="612"/>
        <v>5.6376942899618596</v>
      </c>
      <c r="CO624" s="283">
        <f t="shared" si="582"/>
        <v>409.50633198399782</v>
      </c>
      <c r="CP624" s="268">
        <f t="shared" si="583"/>
        <v>592</v>
      </c>
      <c r="CQ624" s="283">
        <f t="shared" si="613"/>
        <v>100.15063319839979</v>
      </c>
      <c r="CR624" s="283">
        <f t="shared" si="614"/>
        <v>29.554586268456546</v>
      </c>
      <c r="CS624" s="283">
        <f t="shared" si="615"/>
        <v>1.1385410048557005</v>
      </c>
      <c r="CT624" s="283">
        <f t="shared" si="616"/>
        <v>388.95187380042773</v>
      </c>
      <c r="CU624" s="283">
        <f t="shared" si="584"/>
        <v>20.554458183570205</v>
      </c>
      <c r="CV624" s="283">
        <f t="shared" si="617"/>
        <v>61.255445818357018</v>
      </c>
      <c r="CW624" s="283">
        <f t="shared" si="618"/>
        <v>24.210476620522581</v>
      </c>
      <c r="CX624" s="283">
        <f t="shared" si="619"/>
        <v>2.8079229222313153</v>
      </c>
      <c r="CZ624" s="283">
        <f t="shared" si="585"/>
        <v>7872</v>
      </c>
      <c r="DA624" s="283">
        <f t="shared" si="586"/>
        <v>1.0606463223415714E+22</v>
      </c>
      <c r="DB624" s="283">
        <f t="shared" si="587"/>
        <v>1.1130474043030089E+22</v>
      </c>
      <c r="DC624" s="286">
        <f t="shared" si="620"/>
        <v>1.3473657550070774E+18</v>
      </c>
      <c r="DD624" s="286">
        <f t="shared" si="588"/>
        <v>1.4139321701003671E+18</v>
      </c>
      <c r="DE624" s="282">
        <f t="shared" si="621"/>
        <v>7.7878176565212987E-5</v>
      </c>
      <c r="DF624" s="282">
        <f t="shared" si="589"/>
        <v>7.731213409691625E-5</v>
      </c>
      <c r="DG624" s="283">
        <f t="shared" si="622"/>
        <v>44.791019809797611</v>
      </c>
      <c r="DH624" s="283">
        <f t="shared" si="623"/>
        <v>1.0973685098335039E-4</v>
      </c>
      <c r="DL624" s="258">
        <v>20.786449432373047</v>
      </c>
      <c r="DM624" s="258">
        <v>17.090105056762695</v>
      </c>
      <c r="DN624" s="258">
        <v>10496</v>
      </c>
      <c r="DO624" s="258">
        <v>1.7199545449960935E+22</v>
      </c>
      <c r="DP624" s="258">
        <v>8.2884791687739081E+21</v>
      </c>
    </row>
    <row r="625" spans="3:120" x14ac:dyDescent="0.25">
      <c r="C625" s="50">
        <f t="shared" si="590"/>
        <v>593</v>
      </c>
      <c r="D625" s="51">
        <v>7.0802469548297671</v>
      </c>
      <c r="E625" s="260">
        <f t="shared" si="591"/>
        <v>17.000968117776729</v>
      </c>
      <c r="F625" s="265">
        <f t="shared" si="592"/>
        <v>15.620555235346979</v>
      </c>
      <c r="G625" s="265">
        <f t="shared" si="593"/>
        <v>1.201107602487992E-2</v>
      </c>
      <c r="H625" s="50">
        <v>22.734722137451172</v>
      </c>
      <c r="I625" s="216">
        <v>123.90325927734375</v>
      </c>
      <c r="J625" s="50">
        <v>7424</v>
      </c>
      <c r="K625" s="46">
        <v>12</v>
      </c>
      <c r="L625" s="46">
        <v>1.0284793215335602E+22</v>
      </c>
      <c r="M625" s="46">
        <v>1.0601851467027469E+22</v>
      </c>
      <c r="N625" s="46">
        <v>116</v>
      </c>
      <c r="O625" s="46">
        <v>64</v>
      </c>
      <c r="P625" s="46">
        <v>0.17408289080144052</v>
      </c>
      <c r="Q625" s="46">
        <v>0.41549166819263872</v>
      </c>
      <c r="R625" s="46">
        <v>0.5584761187116728</v>
      </c>
      <c r="S625" s="51"/>
      <c r="T625" s="315">
        <f t="shared" si="594"/>
        <v>67.267268293008414</v>
      </c>
      <c r="U625" s="315">
        <f t="shared" si="624"/>
        <v>-0.95258964739089436</v>
      </c>
      <c r="V625" s="350">
        <f t="shared" si="595"/>
        <v>1.954055437336572E-6</v>
      </c>
      <c r="W625" s="350">
        <f t="shared" si="573"/>
        <v>4.6638342783836062E-6</v>
      </c>
      <c r="X625" s="350">
        <f t="shared" si="596"/>
        <v>5.0566473901598624E-6</v>
      </c>
      <c r="Y625" s="360">
        <f t="shared" si="597"/>
        <v>66.708792174296747</v>
      </c>
      <c r="Z625" s="350">
        <f t="shared" si="598"/>
        <v>1.9994214369589642E-6</v>
      </c>
      <c r="AA625" s="350">
        <f t="shared" si="599"/>
        <v>4.64456636790126E-6</v>
      </c>
      <c r="AB625" s="350">
        <f t="shared" si="600"/>
        <v>1.9994214369589642E-6</v>
      </c>
      <c r="AC625" s="350">
        <f t="shared" si="601"/>
        <v>4.64456636790126E-6</v>
      </c>
      <c r="AD625" s="354">
        <f t="shared" si="574"/>
        <v>66.708792174296747</v>
      </c>
      <c r="AE625" s="354" t="str">
        <f t="shared" si="626"/>
        <v/>
      </c>
      <c r="AF625" s="354" t="str">
        <f t="shared" si="626"/>
        <v/>
      </c>
      <c r="AG625" s="354" t="str">
        <f t="shared" si="626"/>
        <v/>
      </c>
      <c r="AH625" s="354">
        <f t="shared" si="626"/>
        <v>66.708792174296747</v>
      </c>
      <c r="AI625" s="348">
        <f t="shared" si="625"/>
        <v>-0.89133742744567712</v>
      </c>
      <c r="AJ625" s="355">
        <f t="shared" si="602"/>
        <v>5.0566473901598624E-6</v>
      </c>
      <c r="AK625" s="359">
        <f t="shared" si="603"/>
        <v>564.41350024014378</v>
      </c>
      <c r="AL625" s="355">
        <f t="shared" si="604"/>
        <v>-2.8586499759856223</v>
      </c>
      <c r="AM625" s="335">
        <f t="shared" si="605"/>
        <v>-27.054385638430997</v>
      </c>
      <c r="AN625" s="351">
        <f t="shared" si="575"/>
        <v>-5.8385820949709668</v>
      </c>
      <c r="AQ625" s="266">
        <f t="shared" si="576"/>
        <v>27.133793012996179</v>
      </c>
      <c r="AR625" s="283">
        <f t="shared" si="577"/>
        <v>-25.484404351118684</v>
      </c>
      <c r="BL625" s="258">
        <v>0.93451535701751709</v>
      </c>
      <c r="BM625" s="260">
        <v>6.9383449554443359</v>
      </c>
      <c r="BN625">
        <v>0.88913655281066895</v>
      </c>
      <c r="BO625" s="258">
        <v>0.91917592287063599</v>
      </c>
      <c r="BP625" s="258">
        <v>83.470657348632812</v>
      </c>
      <c r="BQ625" s="260">
        <v>8.2855854034423828</v>
      </c>
      <c r="BR625" s="258">
        <v>3.3056576251983643</v>
      </c>
      <c r="BT625" s="258">
        <v>13.626184463500977</v>
      </c>
      <c r="BU625" s="258">
        <v>61.544723510742187</v>
      </c>
      <c r="BV625" s="258">
        <v>2.7163500785827637</v>
      </c>
      <c r="BW625" s="258">
        <v>166.22161865234375</v>
      </c>
      <c r="BX625" s="258">
        <v>23.264026641845703</v>
      </c>
      <c r="BY625" s="258">
        <v>41.402812957763672</v>
      </c>
      <c r="BZ625" s="258">
        <v>3.4341344833374023</v>
      </c>
      <c r="CA625" s="258">
        <v>331.93460083007812</v>
      </c>
      <c r="CC625" s="283">
        <f t="shared" si="578"/>
        <v>22.734722137451172</v>
      </c>
      <c r="CD625" s="283">
        <f t="shared" si="579"/>
        <v>123.90325927734375</v>
      </c>
      <c r="CF625" s="283">
        <f t="shared" si="606"/>
        <v>27.133793012996179</v>
      </c>
      <c r="CG625" s="272">
        <f t="shared" si="580"/>
        <v>27.769602210905486</v>
      </c>
      <c r="CH625" s="283">
        <f t="shared" si="607"/>
        <v>24.461332475254931</v>
      </c>
      <c r="CI625" s="272">
        <f t="shared" si="581"/>
        <v>123.94908473476323</v>
      </c>
      <c r="CJ625" s="283">
        <f t="shared" si="608"/>
        <v>0.23363852041314656</v>
      </c>
      <c r="CK625" s="283">
        <f t="shared" si="609"/>
        <v>23.796729100717304</v>
      </c>
      <c r="CL625" s="283">
        <f t="shared" si="610"/>
        <v>5.6632561810354112</v>
      </c>
      <c r="CM625" s="283">
        <f t="shared" si="611"/>
        <v>29.593265683125903</v>
      </c>
      <c r="CN625" s="283">
        <f t="shared" si="612"/>
        <v>5.6632561810354112</v>
      </c>
      <c r="CO625" s="283">
        <f t="shared" si="582"/>
        <v>410.11991463314166</v>
      </c>
      <c r="CP625" s="268">
        <f t="shared" si="583"/>
        <v>593</v>
      </c>
      <c r="CQ625" s="283">
        <f t="shared" si="613"/>
        <v>100.31199146331417</v>
      </c>
      <c r="CR625" s="283">
        <f t="shared" si="614"/>
        <v>29.580063693592354</v>
      </c>
      <c r="CS625" s="283">
        <f t="shared" si="615"/>
        <v>1.1344186126307365</v>
      </c>
      <c r="CT625" s="283">
        <f t="shared" si="616"/>
        <v>389.47613402006766</v>
      </c>
      <c r="CU625" s="283">
        <f t="shared" si="584"/>
        <v>20.643780613074114</v>
      </c>
      <c r="CV625" s="283">
        <f t="shared" si="617"/>
        <v>61.364378061307406</v>
      </c>
      <c r="CW625" s="283">
        <f t="shared" si="618"/>
        <v>24.297876513170056</v>
      </c>
      <c r="CX625" s="283">
        <f t="shared" si="619"/>
        <v>2.8231159054669499</v>
      </c>
      <c r="CZ625" s="283">
        <f t="shared" si="585"/>
        <v>7424</v>
      </c>
      <c r="DA625" s="283">
        <f t="shared" si="586"/>
        <v>1.0284793215335602E+22</v>
      </c>
      <c r="DB625" s="283">
        <f t="shared" si="587"/>
        <v>1.0601851467027469E+22</v>
      </c>
      <c r="DC625" s="286">
        <f t="shared" si="620"/>
        <v>1.3853439137036101E+18</v>
      </c>
      <c r="DD625" s="286">
        <f t="shared" si="588"/>
        <v>1.4280511135543465E+18</v>
      </c>
      <c r="DE625" s="282">
        <f t="shared" si="621"/>
        <v>7.9909772660925269E-5</v>
      </c>
      <c r="DF625" s="282">
        <f t="shared" si="589"/>
        <v>7.8067410060290055E-5</v>
      </c>
      <c r="DG625" s="283">
        <f t="shared" si="622"/>
        <v>44.331835051720745</v>
      </c>
      <c r="DH625" s="283">
        <f t="shared" si="623"/>
        <v>1.1171433336972582E-4</v>
      </c>
      <c r="DL625" s="258">
        <v>20.804027557373047</v>
      </c>
      <c r="DM625" s="258">
        <v>16.784923553466797</v>
      </c>
      <c r="DN625" s="258">
        <v>11520</v>
      </c>
      <c r="DO625" s="258">
        <v>1.7219721884159508E+22</v>
      </c>
      <c r="DP625" s="258">
        <v>8.2832909428371321E+21</v>
      </c>
    </row>
    <row r="626" spans="3:120" x14ac:dyDescent="0.25">
      <c r="C626" s="50">
        <f t="shared" si="590"/>
        <v>594</v>
      </c>
      <c r="D626" s="51">
        <v>3.6112259858041096</v>
      </c>
      <c r="E626" s="260">
        <f t="shared" si="591"/>
        <v>11.153093337170015</v>
      </c>
      <c r="F626" s="265">
        <f t="shared" si="592"/>
        <v>15.631638266277278</v>
      </c>
      <c r="G626" s="265">
        <f t="shared" si="593"/>
        <v>1.014631702879585E-2</v>
      </c>
      <c r="H626" s="50">
        <v>22.664407730102539</v>
      </c>
      <c r="I626" s="216">
        <v>123.80152893066406</v>
      </c>
      <c r="J626" s="50">
        <v>7488</v>
      </c>
      <c r="K626" s="46">
        <v>12</v>
      </c>
      <c r="L626" s="46">
        <v>1.034186370064014E+22</v>
      </c>
      <c r="M626" s="46">
        <v>1.0658921952332004E+22</v>
      </c>
      <c r="N626" s="46">
        <v>117</v>
      </c>
      <c r="O626" s="46">
        <v>64</v>
      </c>
      <c r="P626" s="46">
        <v>0.1790270402246231</v>
      </c>
      <c r="Q626" s="46">
        <v>0.43648904352072271</v>
      </c>
      <c r="R626" s="46">
        <v>0.56742876888651372</v>
      </c>
      <c r="S626" s="51"/>
      <c r="T626" s="315">
        <f t="shared" si="594"/>
        <v>67.698894671630555</v>
      </c>
      <c r="U626" s="315">
        <f t="shared" si="624"/>
        <v>0.43162637862214126</v>
      </c>
      <c r="V626" s="350">
        <f t="shared" si="595"/>
        <v>1.9923771392519486E-6</v>
      </c>
      <c r="W626" s="350">
        <f t="shared" si="573"/>
        <v>4.8576505021447955E-6</v>
      </c>
      <c r="X626" s="350">
        <f t="shared" si="596"/>
        <v>5.2503652316768745E-6</v>
      </c>
      <c r="Y626" s="360">
        <f t="shared" si="597"/>
        <v>67.13146590274404</v>
      </c>
      <c r="Z626" s="350">
        <f t="shared" si="598"/>
        <v>2.0403863913082364E-6</v>
      </c>
      <c r="AA626" s="350">
        <f t="shared" si="599"/>
        <v>4.8376811015367184E-6</v>
      </c>
      <c r="AB626" s="350">
        <f t="shared" si="600"/>
        <v>2.0403863913082364E-6</v>
      </c>
      <c r="AC626" s="350">
        <f t="shared" si="601"/>
        <v>4.8376811015367184E-6</v>
      </c>
      <c r="AD626" s="354">
        <f t="shared" si="574"/>
        <v>67.13146590274404</v>
      </c>
      <c r="AE626" s="354" t="str">
        <f t="shared" si="626"/>
        <v/>
      </c>
      <c r="AF626" s="354" t="str">
        <f t="shared" si="626"/>
        <v/>
      </c>
      <c r="AG626" s="354" t="str">
        <f t="shared" si="626"/>
        <v/>
      </c>
      <c r="AH626" s="354">
        <f t="shared" si="626"/>
        <v>67.13146590274404</v>
      </c>
      <c r="AI626" s="348">
        <f t="shared" si="625"/>
        <v>0.42267372844729323</v>
      </c>
      <c r="AJ626" s="355">
        <f t="shared" si="602"/>
        <v>5.2503652316768745E-6</v>
      </c>
      <c r="AK626" s="359">
        <f t="shared" si="603"/>
        <v>572.54594086100406</v>
      </c>
      <c r="AL626" s="355">
        <f t="shared" si="604"/>
        <v>-2.1454059138995945</v>
      </c>
      <c r="AM626" s="335">
        <f t="shared" si="605"/>
        <v>-26.727848741712993</v>
      </c>
      <c r="AN626" s="351">
        <f t="shared" si="575"/>
        <v>-5.5120451982529595</v>
      </c>
      <c r="AQ626" s="266">
        <f t="shared" si="576"/>
        <v>27.106887489814198</v>
      </c>
      <c r="AR626" s="283">
        <f t="shared" si="577"/>
        <v>-25.923655765984932</v>
      </c>
      <c r="BL626" s="258">
        <v>0.81378835439682007</v>
      </c>
      <c r="BM626" s="260">
        <v>4.1378803253173828</v>
      </c>
      <c r="BN626">
        <v>0.56530708074569702</v>
      </c>
      <c r="BO626" s="258">
        <v>0.95172220468521118</v>
      </c>
      <c r="BP626" s="258">
        <v>59.928455352783203</v>
      </c>
      <c r="BQ626" s="260">
        <v>7.1301002502441406</v>
      </c>
      <c r="BR626" s="258">
        <v>3.1679739952087402</v>
      </c>
      <c r="BT626" s="258">
        <v>13.612512588500977</v>
      </c>
      <c r="BU626" s="258">
        <v>59.917091369628906</v>
      </c>
      <c r="BV626" s="258">
        <v>2.6891279220581055</v>
      </c>
      <c r="BW626" s="258">
        <v>168.1544189453125</v>
      </c>
      <c r="BX626" s="258">
        <v>23.259143829345703</v>
      </c>
      <c r="BY626" s="258">
        <v>41.30108642578125</v>
      </c>
      <c r="BZ626" s="258">
        <v>3.4829633235931396</v>
      </c>
      <c r="CA626" s="258">
        <v>336.71575927734375</v>
      </c>
      <c r="CC626" s="283">
        <f t="shared" si="578"/>
        <v>22.664407730102539</v>
      </c>
      <c r="CD626" s="283">
        <f t="shared" si="579"/>
        <v>123.80152893066406</v>
      </c>
      <c r="CF626" s="283">
        <f t="shared" si="606"/>
        <v>27.106887489814198</v>
      </c>
      <c r="CG626" s="272">
        <f t="shared" si="580"/>
        <v>27.799356708286645</v>
      </c>
      <c r="CH626" s="283">
        <f t="shared" si="607"/>
        <v>24.545271225128623</v>
      </c>
      <c r="CI626" s="272">
        <f t="shared" si="581"/>
        <v>124.06158134852413</v>
      </c>
      <c r="CJ626" s="283">
        <f t="shared" si="608"/>
        <v>0.23385057153435354</v>
      </c>
      <c r="CK626" s="283">
        <f t="shared" si="609"/>
        <v>23.87718171506199</v>
      </c>
      <c r="CL626" s="283">
        <f t="shared" si="610"/>
        <v>5.6877528832603588</v>
      </c>
      <c r="CM626" s="283">
        <f t="shared" si="611"/>
        <v>29.67371829747059</v>
      </c>
      <c r="CN626" s="283">
        <f t="shared" si="612"/>
        <v>5.6877528832603588</v>
      </c>
      <c r="CO626" s="283">
        <f t="shared" si="582"/>
        <v>410.68936360461055</v>
      </c>
      <c r="CP626" s="268">
        <f t="shared" si="583"/>
        <v>594</v>
      </c>
      <c r="CQ626" s="283">
        <f t="shared" si="613"/>
        <v>100.46893636046106</v>
      </c>
      <c r="CR626" s="283">
        <f t="shared" si="614"/>
        <v>29.60413735396131</v>
      </c>
      <c r="CS626" s="283">
        <f t="shared" si="615"/>
        <v>1.1305391818717807</v>
      </c>
      <c r="CT626" s="283">
        <f t="shared" si="616"/>
        <v>389.98508334743985</v>
      </c>
      <c r="CU626" s="283">
        <f t="shared" si="584"/>
        <v>20.704280257170694</v>
      </c>
      <c r="CV626" s="283">
        <f t="shared" si="617"/>
        <v>61.470428025717069</v>
      </c>
      <c r="CW626" s="283">
        <f t="shared" si="618"/>
        <v>24.380687602960496</v>
      </c>
      <c r="CX626" s="283">
        <f t="shared" si="619"/>
        <v>2.8376771349072705</v>
      </c>
      <c r="CZ626" s="283">
        <f t="shared" si="585"/>
        <v>7488</v>
      </c>
      <c r="DA626" s="283">
        <f t="shared" si="586"/>
        <v>1.034186370064014E+22</v>
      </c>
      <c r="DB626" s="283">
        <f t="shared" si="587"/>
        <v>1.0658921952332004E+22</v>
      </c>
      <c r="DC626" s="286">
        <f t="shared" si="620"/>
        <v>1.3811249600213862E+18</v>
      </c>
      <c r="DD626" s="286">
        <f t="shared" si="588"/>
        <v>1.4234671410699791E+18</v>
      </c>
      <c r="DE626" s="282">
        <f t="shared" si="621"/>
        <v>7.9684084788659375E-5</v>
      </c>
      <c r="DF626" s="282">
        <f t="shared" si="589"/>
        <v>7.7822195944552956E-5</v>
      </c>
      <c r="DG626" s="283">
        <f t="shared" si="622"/>
        <v>44.322735552931192</v>
      </c>
      <c r="DH626" s="283">
        <f t="shared" si="623"/>
        <v>1.1138154043753683E-4</v>
      </c>
      <c r="DL626" s="258">
        <v>20.797191619873047</v>
      </c>
      <c r="DM626" s="258">
        <v>13.733119964599609</v>
      </c>
      <c r="DN626" s="258">
        <v>11008</v>
      </c>
      <c r="DO626" s="258">
        <v>1.8102296762959958E+22</v>
      </c>
      <c r="DP626" s="258">
        <v>8.5819021689760168E+21</v>
      </c>
    </row>
    <row r="627" spans="3:120" x14ac:dyDescent="0.25">
      <c r="C627" s="50">
        <f t="shared" si="590"/>
        <v>595</v>
      </c>
      <c r="D627" s="51">
        <v>3.9032484999899895</v>
      </c>
      <c r="E627" s="260">
        <f t="shared" si="591"/>
        <v>11.828524029667529</v>
      </c>
      <c r="F627" s="265">
        <f t="shared" si="592"/>
        <v>15.640830412460907</v>
      </c>
      <c r="G627" s="265">
        <f t="shared" si="593"/>
        <v>8.2291870234671785E-3</v>
      </c>
      <c r="H627" s="50">
        <v>22.469093322753906</v>
      </c>
      <c r="I627" s="216">
        <v>120.44454956054687</v>
      </c>
      <c r="J627" s="50">
        <v>7680</v>
      </c>
      <c r="K627" s="46">
        <v>12</v>
      </c>
      <c r="L627" s="46">
        <v>1.0583404441474488E+22</v>
      </c>
      <c r="M627" s="46">
        <v>1.0770180575198422E+22</v>
      </c>
      <c r="N627" s="46">
        <v>120</v>
      </c>
      <c r="O627" s="46">
        <v>64</v>
      </c>
      <c r="P627" s="46">
        <v>0.18488677287432095</v>
      </c>
      <c r="Q627" s="46">
        <v>0.44271500946102665</v>
      </c>
      <c r="R627" s="46">
        <v>0.59388205333141386</v>
      </c>
      <c r="S627" s="51"/>
      <c r="T627" s="315">
        <f t="shared" si="594"/>
        <v>67.333594612409428</v>
      </c>
      <c r="U627" s="315">
        <f t="shared" si="624"/>
        <v>-0.36530005922112707</v>
      </c>
      <c r="V627" s="350">
        <f t="shared" si="595"/>
        <v>2.006149879278656E-6</v>
      </c>
      <c r="W627" s="350">
        <f t="shared" si="573"/>
        <v>4.8037652936309318E-6</v>
      </c>
      <c r="X627" s="350">
        <f t="shared" si="596"/>
        <v>5.2058427112642233E-6</v>
      </c>
      <c r="Y627" s="360">
        <f t="shared" si="597"/>
        <v>66.739712559078015</v>
      </c>
      <c r="Z627" s="350">
        <f t="shared" si="598"/>
        <v>2.0558331955529339E-6</v>
      </c>
      <c r="AA627" s="350">
        <f t="shared" si="599"/>
        <v>4.7827134773562854E-6</v>
      </c>
      <c r="AB627" s="350">
        <f t="shared" si="600"/>
        <v>2.0558331955529339E-6</v>
      </c>
      <c r="AC627" s="350">
        <f t="shared" si="601"/>
        <v>4.7827134773562854E-6</v>
      </c>
      <c r="AD627" s="354">
        <f t="shared" si="574"/>
        <v>66.739712559078029</v>
      </c>
      <c r="AE627" s="354" t="str">
        <f t="shared" si="626"/>
        <v/>
      </c>
      <c r="AF627" s="354" t="str">
        <f t="shared" si="626"/>
        <v/>
      </c>
      <c r="AG627" s="354" t="str">
        <f t="shared" si="626"/>
        <v/>
      </c>
      <c r="AH627" s="354">
        <f t="shared" si="626"/>
        <v>66.739712559078029</v>
      </c>
      <c r="AI627" s="348">
        <f t="shared" si="625"/>
        <v>-0.39175334366601078</v>
      </c>
      <c r="AJ627" s="355">
        <f t="shared" si="602"/>
        <v>5.2058427112642233E-6</v>
      </c>
      <c r="AK627" s="359">
        <f t="shared" si="603"/>
        <v>565.00842293413666</v>
      </c>
      <c r="AL627" s="355">
        <f t="shared" si="604"/>
        <v>-2.9991577065863337</v>
      </c>
      <c r="AM627" s="335">
        <f t="shared" si="605"/>
        <v>-26.801818203296737</v>
      </c>
      <c r="AN627" s="351">
        <f t="shared" si="575"/>
        <v>-5.5860146598367022</v>
      </c>
      <c r="AQ627" s="266">
        <f t="shared" si="576"/>
        <v>27.031710960737382</v>
      </c>
      <c r="AR627" s="283">
        <f t="shared" si="577"/>
        <v>-29.618156204288709</v>
      </c>
      <c r="BL627" s="258">
        <v>0.81744104623794556</v>
      </c>
      <c r="BM627" s="260">
        <v>3.9476761817932129</v>
      </c>
      <c r="BN627">
        <v>0.99971598386764526</v>
      </c>
      <c r="BO627" s="258">
        <v>0.94962048530578613</v>
      </c>
      <c r="BP627" s="258">
        <v>57.640823364257813</v>
      </c>
      <c r="BQ627" s="260">
        <v>9.7181682586669922</v>
      </c>
      <c r="BR627" s="258">
        <v>6.6993327140808105</v>
      </c>
      <c r="BT627" s="258">
        <v>13.54122257232666</v>
      </c>
      <c r="BU627" s="258">
        <v>61.544723510742187</v>
      </c>
      <c r="BV627" s="258">
        <v>2.7195239067077637</v>
      </c>
      <c r="BW627" s="258">
        <v>170.79931640625</v>
      </c>
      <c r="BX627" s="258">
        <v>23.241565704345703</v>
      </c>
      <c r="BY627" s="258">
        <v>40.995906829833984</v>
      </c>
      <c r="BZ627" s="258">
        <v>3.5210497379302979</v>
      </c>
      <c r="CA627" s="258">
        <v>329.49313354492187</v>
      </c>
      <c r="CC627" s="283">
        <f t="shared" si="578"/>
        <v>22.469093322753906</v>
      </c>
      <c r="CD627" s="283">
        <f t="shared" si="579"/>
        <v>120.44454956054687</v>
      </c>
      <c r="CF627" s="283">
        <f t="shared" si="606"/>
        <v>27.031710960737382</v>
      </c>
      <c r="CG627" s="272">
        <f t="shared" si="580"/>
        <v>27.827302991310546</v>
      </c>
      <c r="CH627" s="283">
        <f t="shared" si="607"/>
        <v>24.624371214633442</v>
      </c>
      <c r="CI627" s="272">
        <f t="shared" si="581"/>
        <v>124.17343120867659</v>
      </c>
      <c r="CJ627" s="283">
        <f t="shared" si="608"/>
        <v>0.23406140355372954</v>
      </c>
      <c r="CK627" s="283">
        <f t="shared" si="609"/>
        <v>23.952925151233043</v>
      </c>
      <c r="CL627" s="283">
        <f t="shared" si="610"/>
        <v>5.7111324985063758</v>
      </c>
      <c r="CM627" s="283">
        <f t="shared" si="611"/>
        <v>29.749461733641642</v>
      </c>
      <c r="CN627" s="283">
        <f t="shared" si="612"/>
        <v>5.7111324985063758</v>
      </c>
      <c r="CO627" s="283">
        <f t="shared" si="582"/>
        <v>411.21351295433715</v>
      </c>
      <c r="CP627" s="268">
        <f t="shared" si="583"/>
        <v>595</v>
      </c>
      <c r="CQ627" s="283">
        <f t="shared" si="613"/>
        <v>100.62135129543371</v>
      </c>
      <c r="CR627" s="283">
        <f t="shared" si="614"/>
        <v>29.626758894899936</v>
      </c>
      <c r="CS627" s="283">
        <f t="shared" si="615"/>
        <v>1.1269075911748496</v>
      </c>
      <c r="CT627" s="283">
        <f t="shared" si="616"/>
        <v>390.47842556580338</v>
      </c>
      <c r="CU627" s="283">
        <f t="shared" si="584"/>
        <v>20.735087388533771</v>
      </c>
      <c r="CV627" s="283">
        <f t="shared" si="617"/>
        <v>61.573508738853377</v>
      </c>
      <c r="CW627" s="283">
        <f t="shared" si="618"/>
        <v>24.458703596107107</v>
      </c>
      <c r="CX627" s="283">
        <f t="shared" si="619"/>
        <v>2.8515743219922123</v>
      </c>
      <c r="CZ627" s="283">
        <f t="shared" si="585"/>
        <v>7680</v>
      </c>
      <c r="DA627" s="283">
        <f t="shared" si="586"/>
        <v>1.0583404441474488E+22</v>
      </c>
      <c r="DB627" s="283">
        <f t="shared" si="587"/>
        <v>1.0770180575198422E+22</v>
      </c>
      <c r="DC627" s="286">
        <f t="shared" si="620"/>
        <v>1.3780474533169905E+18</v>
      </c>
      <c r="DD627" s="286">
        <f t="shared" si="588"/>
        <v>1.402367262395628E+18</v>
      </c>
      <c r="DE627" s="282">
        <f t="shared" si="621"/>
        <v>7.9519457254840852E-5</v>
      </c>
      <c r="DF627" s="282">
        <f t="shared" si="589"/>
        <v>7.6693483215814793E-5</v>
      </c>
      <c r="DG627" s="283">
        <f t="shared" si="622"/>
        <v>43.963602342234637</v>
      </c>
      <c r="DH627" s="283">
        <f t="shared" si="623"/>
        <v>1.1047730287203307E-4</v>
      </c>
      <c r="DL627" s="258">
        <v>20.756175994873047</v>
      </c>
      <c r="DM627" s="258">
        <v>14.038300514221191</v>
      </c>
      <c r="DN627" s="258">
        <v>10496</v>
      </c>
      <c r="DO627" s="258">
        <v>1.7223757170999223E+22</v>
      </c>
      <c r="DP627" s="258">
        <v>8.1720323199707141E+21</v>
      </c>
    </row>
    <row r="628" spans="3:120" x14ac:dyDescent="0.25">
      <c r="C628" s="50">
        <f t="shared" si="590"/>
        <v>596</v>
      </c>
      <c r="D628" s="51">
        <v>11.147321816067635</v>
      </c>
      <c r="E628" s="260">
        <f t="shared" si="591"/>
        <v>20.943410782277148</v>
      </c>
      <c r="F628" s="265">
        <f t="shared" si="592"/>
        <v>15.648078943466883</v>
      </c>
      <c r="G628" s="265">
        <f t="shared" si="593"/>
        <v>6.2589662665763846E-3</v>
      </c>
      <c r="H628" s="50">
        <v>22.410497665405273</v>
      </c>
      <c r="I628" s="216">
        <v>117.18928527832031</v>
      </c>
      <c r="J628" s="50">
        <v>8000</v>
      </c>
      <c r="K628" s="46">
        <v>12</v>
      </c>
      <c r="L628" s="46">
        <v>1.1062450636303471E+22</v>
      </c>
      <c r="M628" s="46">
        <v>1.1123556408447721E+22</v>
      </c>
      <c r="N628" s="46">
        <v>125</v>
      </c>
      <c r="O628" s="46">
        <v>64</v>
      </c>
      <c r="P628" s="46">
        <v>0.19495818836598913</v>
      </c>
      <c r="Q628" s="46">
        <v>0.45895135201123116</v>
      </c>
      <c r="R628" s="46">
        <v>0.63662197380750618</v>
      </c>
      <c r="S628" s="51"/>
      <c r="T628" s="315">
        <f t="shared" si="594"/>
        <v>66.98467431379521</v>
      </c>
      <c r="U628" s="315">
        <f t="shared" si="624"/>
        <v>-0.34892029861421747</v>
      </c>
      <c r="V628" s="350">
        <f t="shared" si="595"/>
        <v>2.03081446214572E-6</v>
      </c>
      <c r="W628" s="350">
        <f t="shared" si="573"/>
        <v>4.7807432501169911E-6</v>
      </c>
      <c r="X628" s="350">
        <f t="shared" si="596"/>
        <v>5.1941999772052848E-6</v>
      </c>
      <c r="Y628" s="360">
        <f t="shared" si="597"/>
        <v>66.348052339987703</v>
      </c>
      <c r="Z628" s="350">
        <f t="shared" si="598"/>
        <v>2.0838075637885498E-6</v>
      </c>
      <c r="AA628" s="350">
        <f t="shared" si="599"/>
        <v>4.7578839246346703E-6</v>
      </c>
      <c r="AB628" s="350">
        <f t="shared" si="600"/>
        <v>2.0838075637885498E-6</v>
      </c>
      <c r="AC628" s="350">
        <f t="shared" si="601"/>
        <v>4.7578839246346703E-6</v>
      </c>
      <c r="AD628" s="354">
        <f t="shared" si="574"/>
        <v>66.348052339987717</v>
      </c>
      <c r="AE628" s="354" t="str">
        <f t="shared" si="626"/>
        <v/>
      </c>
      <c r="AF628" s="354" t="str">
        <f t="shared" si="626"/>
        <v/>
      </c>
      <c r="AG628" s="354" t="str">
        <f t="shared" si="626"/>
        <v/>
      </c>
      <c r="AH628" s="354">
        <f t="shared" si="626"/>
        <v>66.348052339987717</v>
      </c>
      <c r="AI628" s="348">
        <f t="shared" si="625"/>
        <v>-0.39166021909031201</v>
      </c>
      <c r="AJ628" s="355">
        <f t="shared" si="602"/>
        <v>5.1941999772052848E-6</v>
      </c>
      <c r="AK628" s="359">
        <f t="shared" si="603"/>
        <v>557.47269676774863</v>
      </c>
      <c r="AL628" s="355">
        <f t="shared" si="604"/>
        <v>-3.8527303232251371</v>
      </c>
      <c r="AM628" s="335">
        <f t="shared" si="605"/>
        <v>-26.821265728349619</v>
      </c>
      <c r="AN628" s="351">
        <f t="shared" si="575"/>
        <v>-5.6054621848895838</v>
      </c>
      <c r="AQ628" s="266">
        <f t="shared" si="576"/>
        <v>27.009030018643671</v>
      </c>
      <c r="AR628" s="283">
        <f t="shared" si="577"/>
        <v>-33.210941554701833</v>
      </c>
      <c r="BL628" s="258">
        <v>0.78868949413299561</v>
      </c>
      <c r="BM628" s="260">
        <v>5.0642638206481934</v>
      </c>
      <c r="BN628">
        <v>0.90944820642471313</v>
      </c>
      <c r="BO628" s="258">
        <v>0.88755810260772705</v>
      </c>
      <c r="BP628" s="258">
        <v>56.493057250976563</v>
      </c>
      <c r="BQ628" s="260">
        <v>16.055171966552734</v>
      </c>
      <c r="BR628" s="258">
        <v>4.8588047027587891</v>
      </c>
      <c r="BT628" s="258">
        <v>13.55001163482666</v>
      </c>
      <c r="BU628" s="258">
        <v>61.137813568115234</v>
      </c>
      <c r="BV628" s="258">
        <v>2.7028000354766846</v>
      </c>
      <c r="BW628" s="258">
        <v>167.5440673828125</v>
      </c>
      <c r="BX628" s="258">
        <v>23.17320442199707</v>
      </c>
      <c r="BY628" s="258">
        <v>41.199359893798828</v>
      </c>
      <c r="BZ628" s="258">
        <v>3.4863812923431396</v>
      </c>
      <c r="CA628" s="258">
        <v>326.13616943359375</v>
      </c>
      <c r="CC628" s="283">
        <f t="shared" si="578"/>
        <v>22.410497665405273</v>
      </c>
      <c r="CD628" s="283">
        <f t="shared" si="579"/>
        <v>117.18928527832031</v>
      </c>
      <c r="CF628" s="283">
        <f t="shared" si="606"/>
        <v>27.009030018643671</v>
      </c>
      <c r="CG628" s="272">
        <f t="shared" si="580"/>
        <v>27.853384209932948</v>
      </c>
      <c r="CH628" s="283">
        <f t="shared" si="607"/>
        <v>24.698422212602789</v>
      </c>
      <c r="CI628" s="272">
        <f t="shared" si="581"/>
        <v>124.28462685497874</v>
      </c>
      <c r="CJ628" s="283">
        <f t="shared" si="608"/>
        <v>0.23427100240904994</v>
      </c>
      <c r="CK628" s="283">
        <f t="shared" si="609"/>
        <v>24.023755786202262</v>
      </c>
      <c r="CL628" s="283">
        <f t="shared" si="610"/>
        <v>5.7333426303426442</v>
      </c>
      <c r="CM628" s="283">
        <f t="shared" si="611"/>
        <v>29.820292368610861</v>
      </c>
      <c r="CN628" s="283">
        <f t="shared" si="612"/>
        <v>5.7333426303426442</v>
      </c>
      <c r="CO628" s="283">
        <f t="shared" si="582"/>
        <v>411.69117040460083</v>
      </c>
      <c r="CP628" s="268">
        <f t="shared" si="583"/>
        <v>596</v>
      </c>
      <c r="CQ628" s="283">
        <f t="shared" si="613"/>
        <v>100.76911704046009</v>
      </c>
      <c r="CR628" s="283">
        <f t="shared" si="614"/>
        <v>29.647879383232283</v>
      </c>
      <c r="CS628" s="283">
        <f t="shared" si="615"/>
        <v>1.1235288882347423</v>
      </c>
      <c r="CT628" s="283">
        <f t="shared" si="616"/>
        <v>390.9558563685348</v>
      </c>
      <c r="CU628" s="283">
        <f t="shared" si="584"/>
        <v>20.735314036066143</v>
      </c>
      <c r="CV628" s="283">
        <f t="shared" si="617"/>
        <v>61.67353140360661</v>
      </c>
      <c r="CW628" s="283">
        <f t="shared" si="618"/>
        <v>24.531716710737221</v>
      </c>
      <c r="CX628" s="283">
        <f t="shared" si="619"/>
        <v>2.8647748630786096</v>
      </c>
      <c r="CZ628" s="283">
        <f t="shared" si="585"/>
        <v>8000</v>
      </c>
      <c r="DA628" s="283">
        <f t="shared" si="586"/>
        <v>1.1062450636303471E+22</v>
      </c>
      <c r="DB628" s="283">
        <f t="shared" si="587"/>
        <v>1.1123556408447721E+22</v>
      </c>
      <c r="DC628" s="286">
        <f t="shared" si="620"/>
        <v>1.3828063295379338E+18</v>
      </c>
      <c r="DD628" s="286">
        <f t="shared" si="588"/>
        <v>1.3904445510559652E+18</v>
      </c>
      <c r="DE628" s="282">
        <f t="shared" si="621"/>
        <v>7.977402763640411E-5</v>
      </c>
      <c r="DF628" s="282">
        <f t="shared" si="589"/>
        <v>7.6055692057967671E-5</v>
      </c>
      <c r="DG628" s="283">
        <f t="shared" si="622"/>
        <v>43.633094407805245</v>
      </c>
      <c r="DH628" s="283">
        <f t="shared" si="623"/>
        <v>1.1021961612957184E-4</v>
      </c>
      <c r="DL628" s="258">
        <v>20.759105682373047</v>
      </c>
      <c r="DM628" s="258">
        <v>14.038300514221191</v>
      </c>
      <c r="DN628" s="258">
        <v>10496</v>
      </c>
      <c r="DO628" s="258">
        <v>1.8064826242305465E+22</v>
      </c>
      <c r="DP628" s="258">
        <v>8.2138263622391872E+21</v>
      </c>
    </row>
    <row r="629" spans="3:120" x14ac:dyDescent="0.25">
      <c r="C629" s="50">
        <f t="shared" si="590"/>
        <v>597</v>
      </c>
      <c r="D629" s="51">
        <v>3.3027025966455668</v>
      </c>
      <c r="E629" s="260">
        <f t="shared" si="591"/>
        <v>10.377389357867553</v>
      </c>
      <c r="F629" s="265">
        <f t="shared" si="592"/>
        <v>15.653330406422517</v>
      </c>
      <c r="G629" s="265">
        <f t="shared" si="593"/>
        <v>4.2349296146226645E-3</v>
      </c>
      <c r="H629" s="50">
        <v>22.665384292602539</v>
      </c>
      <c r="I629" s="216">
        <v>122.68253326416016</v>
      </c>
      <c r="J629" s="50">
        <v>7168</v>
      </c>
      <c r="K629" s="46">
        <v>12</v>
      </c>
      <c r="L629" s="46">
        <v>9.9221938693098145E+21</v>
      </c>
      <c r="M629" s="46">
        <v>1.0182758105245674E+22</v>
      </c>
      <c r="N629" s="46">
        <v>112</v>
      </c>
      <c r="O629" s="46">
        <v>64</v>
      </c>
      <c r="P629" s="46">
        <v>0.17219068546664226</v>
      </c>
      <c r="Q629" s="46">
        <v>0.4172617957639016</v>
      </c>
      <c r="R629" s="46">
        <v>0.52199107454627203</v>
      </c>
      <c r="S629" s="51"/>
      <c r="T629" s="315">
        <f t="shared" si="594"/>
        <v>67.575615904925854</v>
      </c>
      <c r="U629" s="315">
        <f t="shared" si="624"/>
        <v>0.59094159113064393</v>
      </c>
      <c r="V629" s="350">
        <f t="shared" si="595"/>
        <v>2.0018448366192599E-6</v>
      </c>
      <c r="W629" s="350">
        <f t="shared" si="573"/>
        <v>4.8509788384010137E-6</v>
      </c>
      <c r="X629" s="350">
        <f t="shared" si="596"/>
        <v>5.2477974847085741E-6</v>
      </c>
      <c r="Y629" s="360">
        <f t="shared" si="597"/>
        <v>67.053624830379576</v>
      </c>
      <c r="Z629" s="350">
        <f t="shared" si="598"/>
        <v>2.0459558115549085E-6</v>
      </c>
      <c r="AA629" s="350">
        <f t="shared" si="599"/>
        <v>4.8325400420149994E-6</v>
      </c>
      <c r="AB629" s="350">
        <f t="shared" si="600"/>
        <v>2.0459558115549085E-6</v>
      </c>
      <c r="AC629" s="350">
        <f t="shared" si="601"/>
        <v>4.8325400420149994E-6</v>
      </c>
      <c r="AD629" s="354">
        <f t="shared" si="574"/>
        <v>67.05362483037959</v>
      </c>
      <c r="AE629" s="354" t="str">
        <f t="shared" si="626"/>
        <v/>
      </c>
      <c r="AF629" s="354" t="str">
        <f t="shared" si="626"/>
        <v/>
      </c>
      <c r="AG629" s="354" t="str">
        <f t="shared" si="626"/>
        <v/>
      </c>
      <c r="AH629" s="354">
        <f t="shared" si="626"/>
        <v>67.05362483037959</v>
      </c>
      <c r="AI629" s="348">
        <f t="shared" si="625"/>
        <v>0.70557249039187298</v>
      </c>
      <c r="AJ629" s="355">
        <f t="shared" si="602"/>
        <v>5.2477974847085741E-6</v>
      </c>
      <c r="AK629" s="359">
        <f t="shared" si="603"/>
        <v>571.04824214858718</v>
      </c>
      <c r="AL629" s="355">
        <f t="shared" si="604"/>
        <v>-2.595175785141282</v>
      </c>
      <c r="AM629" s="335">
        <f t="shared" si="605"/>
        <v>-26.732097707523948</v>
      </c>
      <c r="AN629" s="351">
        <f t="shared" si="575"/>
        <v>-5.5162941640639165</v>
      </c>
      <c r="AQ629" s="266">
        <f t="shared" si="576"/>
        <v>27.107261738789209</v>
      </c>
      <c r="AR629" s="283">
        <f t="shared" si="577"/>
        <v>-28.055214637048579</v>
      </c>
      <c r="BL629" s="258">
        <v>0.92285549640655518</v>
      </c>
      <c r="BM629" s="260">
        <v>3.6600515842437744</v>
      </c>
      <c r="BN629">
        <v>0.7399139404296875</v>
      </c>
      <c r="BO629" s="258">
        <v>0.86570388078689575</v>
      </c>
      <c r="BP629" s="258">
        <v>52.092864990234375</v>
      </c>
      <c r="BQ629" s="260">
        <v>13.597145080566406</v>
      </c>
      <c r="BR629" s="258">
        <v>6.9745054244995117</v>
      </c>
      <c r="BT629" s="258">
        <v>13.498741149902344</v>
      </c>
      <c r="BU629" s="258">
        <v>62.561988830566406</v>
      </c>
      <c r="BV629" s="258">
        <v>2.7013351917266846</v>
      </c>
      <c r="BW629" s="258">
        <v>164.08534240722656</v>
      </c>
      <c r="BX629" s="258">
        <v>23.13804817199707</v>
      </c>
      <c r="BY629" s="258">
        <v>42.318355560302734</v>
      </c>
      <c r="BZ629" s="258">
        <v>3.4785687923431396</v>
      </c>
      <c r="CA629" s="258">
        <v>337.7330322265625</v>
      </c>
      <c r="CC629" s="283">
        <f t="shared" si="578"/>
        <v>22.665384292602539</v>
      </c>
      <c r="CD629" s="283">
        <f t="shared" si="579"/>
        <v>122.68253326416016</v>
      </c>
      <c r="CF629" s="283">
        <f t="shared" si="606"/>
        <v>27.107261738789209</v>
      </c>
      <c r="CG629" s="272">
        <f t="shared" si="580"/>
        <v>27.877542709499878</v>
      </c>
      <c r="CH629" s="283">
        <f t="shared" si="607"/>
        <v>24.767212791417453</v>
      </c>
      <c r="CI629" s="272">
        <f t="shared" si="581"/>
        <v>124.39516072253772</v>
      </c>
      <c r="CJ629" s="283">
        <f t="shared" si="608"/>
        <v>0.23447935384082766</v>
      </c>
      <c r="CK629" s="283">
        <f t="shared" si="609"/>
        <v>24.089468869403397</v>
      </c>
      <c r="CL629" s="283">
        <f t="shared" si="610"/>
        <v>5.7543304602183696</v>
      </c>
      <c r="CM629" s="283">
        <f t="shared" si="611"/>
        <v>29.886005451811997</v>
      </c>
      <c r="CN629" s="283">
        <f t="shared" si="612"/>
        <v>5.7543304602183696</v>
      </c>
      <c r="CO629" s="283">
        <f t="shared" si="582"/>
        <v>412.12111571520484</v>
      </c>
      <c r="CP629" s="268">
        <f t="shared" si="583"/>
        <v>597</v>
      </c>
      <c r="CQ629" s="283">
        <f t="shared" si="613"/>
        <v>100.91211157152048</v>
      </c>
      <c r="CR629" s="283">
        <f t="shared" si="614"/>
        <v>29.667449317601175</v>
      </c>
      <c r="CS629" s="283">
        <f t="shared" si="615"/>
        <v>1.1204083028387366</v>
      </c>
      <c r="CT629" s="283">
        <f t="shared" si="616"/>
        <v>391.41706269936935</v>
      </c>
      <c r="CU629" s="283">
        <f t="shared" si="584"/>
        <v>20.704053015835484</v>
      </c>
      <c r="CV629" s="283">
        <f t="shared" si="617"/>
        <v>61.770405301583551</v>
      </c>
      <c r="CW629" s="283">
        <f t="shared" si="618"/>
        <v>24.599517994194144</v>
      </c>
      <c r="CX629" s="283">
        <f t="shared" si="619"/>
        <v>2.8772458895045419</v>
      </c>
      <c r="CZ629" s="283">
        <f t="shared" si="585"/>
        <v>7168</v>
      </c>
      <c r="DA629" s="283">
        <f t="shared" si="586"/>
        <v>9.9221938693098145E+21</v>
      </c>
      <c r="DB629" s="283">
        <f t="shared" si="587"/>
        <v>1.0182758105245674E+22</v>
      </c>
      <c r="DC629" s="286">
        <f t="shared" si="620"/>
        <v>1.3842346357854093E+18</v>
      </c>
      <c r="DD629" s="286">
        <f t="shared" si="588"/>
        <v>1.420585673164854E+18</v>
      </c>
      <c r="DE629" s="282">
        <f t="shared" si="621"/>
        <v>7.9850433167779115E-5</v>
      </c>
      <c r="DF629" s="282">
        <f t="shared" si="589"/>
        <v>7.7668055271416352E-5</v>
      </c>
      <c r="DG629" s="283">
        <f t="shared" si="622"/>
        <v>44.206232587545152</v>
      </c>
      <c r="DH629" s="283">
        <f t="shared" si="623"/>
        <v>1.1139308096432984E-4</v>
      </c>
      <c r="DL629" s="258">
        <v>20.708324432373047</v>
      </c>
      <c r="DM629" s="258">
        <v>14.750388145446777</v>
      </c>
      <c r="DN629" s="258">
        <v>11264</v>
      </c>
      <c r="DO629" s="258">
        <v>1.8429154996976844E+22</v>
      </c>
      <c r="DP629" s="258">
        <v>8.7761724068308514E+21</v>
      </c>
    </row>
    <row r="630" spans="3:120" x14ac:dyDescent="0.25">
      <c r="C630" s="50">
        <f t="shared" si="590"/>
        <v>598</v>
      </c>
      <c r="D630" s="51">
        <v>2.7177093624416124</v>
      </c>
      <c r="E630" s="260">
        <f t="shared" si="591"/>
        <v>8.6840602102780053</v>
      </c>
      <c r="F630" s="265">
        <f t="shared" si="592"/>
        <v>15.656530620603956</v>
      </c>
      <c r="G630" s="265">
        <f t="shared" si="593"/>
        <v>2.1563465050957542E-3</v>
      </c>
      <c r="H630" s="50">
        <v>22.238620758056641</v>
      </c>
      <c r="I630" s="216">
        <v>129.19305419921875</v>
      </c>
      <c r="J630" s="50">
        <v>7808</v>
      </c>
      <c r="K630" s="46">
        <v>12</v>
      </c>
      <c r="L630" s="46">
        <v>1.0469263470865416E+22</v>
      </c>
      <c r="M630" s="46">
        <v>1.1012874255129834E+22</v>
      </c>
      <c r="N630" s="46">
        <v>122</v>
      </c>
      <c r="O630" s="46">
        <v>64</v>
      </c>
      <c r="P630" s="46">
        <v>0.17859976805224928</v>
      </c>
      <c r="Q630" s="46">
        <v>0.44857474211072451</v>
      </c>
      <c r="R630" s="46">
        <v>0.6111803545616622</v>
      </c>
      <c r="S630" s="51"/>
      <c r="T630" s="315">
        <f t="shared" si="594"/>
        <v>68.290054928920057</v>
      </c>
      <c r="U630" s="315">
        <f t="shared" si="624"/>
        <v>0.71443902399420267</v>
      </c>
      <c r="V630" s="350">
        <f t="shared" si="595"/>
        <v>1.9061621419510895E-6</v>
      </c>
      <c r="W630" s="350">
        <f t="shared" si="573"/>
        <v>4.787554880792398E-6</v>
      </c>
      <c r="X630" s="350">
        <f t="shared" si="596"/>
        <v>5.1530705262015073E-6</v>
      </c>
      <c r="Y630" s="360">
        <f t="shared" si="597"/>
        <v>67.678874574358389</v>
      </c>
      <c r="Z630" s="350">
        <f t="shared" si="598"/>
        <v>1.957122098228799E-6</v>
      </c>
      <c r="AA630" s="350">
        <f t="shared" si="599"/>
        <v>4.7669496473773644E-6</v>
      </c>
      <c r="AB630" s="350">
        <f t="shared" si="600"/>
        <v>1.957122098228799E-6</v>
      </c>
      <c r="AC630" s="350">
        <f t="shared" si="601"/>
        <v>4.7669496473773644E-6</v>
      </c>
      <c r="AD630" s="354">
        <f t="shared" si="574"/>
        <v>67.678874574358403</v>
      </c>
      <c r="AE630" s="354" t="str">
        <f t="shared" si="626"/>
        <v/>
      </c>
      <c r="AF630" s="354" t="str">
        <f t="shared" si="626"/>
        <v/>
      </c>
      <c r="AG630" s="354" t="str">
        <f t="shared" si="626"/>
        <v/>
      </c>
      <c r="AH630" s="354">
        <f t="shared" si="626"/>
        <v>67.678874574358403</v>
      </c>
      <c r="AI630" s="348">
        <f t="shared" si="625"/>
        <v>0.62524974397881294</v>
      </c>
      <c r="AJ630" s="355">
        <f t="shared" si="602"/>
        <v>5.1530705262015073E-6</v>
      </c>
      <c r="AK630" s="359">
        <f t="shared" si="603"/>
        <v>583.07834024528006</v>
      </c>
      <c r="AL630" s="355">
        <f t="shared" si="604"/>
        <v>-1.492165975471994</v>
      </c>
      <c r="AM630" s="335">
        <f t="shared" si="605"/>
        <v>-26.890317320975079</v>
      </c>
      <c r="AN630" s="351">
        <f t="shared" si="575"/>
        <v>-5.6745137775150472</v>
      </c>
      <c r="AQ630" s="266">
        <f t="shared" si="576"/>
        <v>26.942156974981188</v>
      </c>
      <c r="AR630" s="283">
        <f t="shared" si="577"/>
        <v>-21.882214770176546</v>
      </c>
      <c r="BL630" s="258">
        <v>1.0151772499084473</v>
      </c>
      <c r="BM630" s="260">
        <v>4.6921219825744629</v>
      </c>
      <c r="BN630">
        <v>0.56864732503890991</v>
      </c>
      <c r="BO630" s="258">
        <v>1.3224769830703735</v>
      </c>
      <c r="BP630" s="258">
        <v>57.038955688476563</v>
      </c>
      <c r="BQ630" s="260">
        <v>15.042666435241699</v>
      </c>
      <c r="BR630" s="258">
        <v>4.0242915153503418</v>
      </c>
      <c r="BT630" s="258">
        <v>13.475791931152344</v>
      </c>
      <c r="BU630" s="258">
        <v>59.917091369628906</v>
      </c>
      <c r="BV630" s="258">
        <v>2.7350270748138428</v>
      </c>
      <c r="BW630" s="258">
        <v>174.35975646972656</v>
      </c>
      <c r="BX630" s="258">
        <v>23.09800910949707</v>
      </c>
      <c r="BY630" s="258">
        <v>42.216629028320313</v>
      </c>
      <c r="BZ630" s="258">
        <v>3.4724650382995605</v>
      </c>
      <c r="CA630" s="258">
        <v>336.10537719726562</v>
      </c>
      <c r="CC630" s="283">
        <f t="shared" si="578"/>
        <v>22.238620758056641</v>
      </c>
      <c r="CD630" s="283">
        <f t="shared" si="579"/>
        <v>129.19305419921875</v>
      </c>
      <c r="CF630" s="283">
        <f t="shared" si="606"/>
        <v>26.942156974981188</v>
      </c>
      <c r="CG630" s="272">
        <f t="shared" si="580"/>
        <v>27.899720024635151</v>
      </c>
      <c r="CH630" s="283">
        <f t="shared" si="607"/>
        <v>24.830530668744494</v>
      </c>
      <c r="CI630" s="272">
        <f t="shared" si="581"/>
        <v>124.50502514162085</v>
      </c>
      <c r="CJ630" s="283">
        <f t="shared" si="608"/>
        <v>0.23468644339195713</v>
      </c>
      <c r="CK630" s="283">
        <f t="shared" si="609"/>
        <v>24.149858854688343</v>
      </c>
      <c r="CL630" s="283">
        <f t="shared" si="610"/>
        <v>5.7740428289104244</v>
      </c>
      <c r="CM630" s="283">
        <f t="shared" si="611"/>
        <v>29.946395437096943</v>
      </c>
      <c r="CN630" s="283">
        <f t="shared" si="612"/>
        <v>5.7740428289104244</v>
      </c>
      <c r="CO630" s="283">
        <f t="shared" si="582"/>
        <v>412.50209896627985</v>
      </c>
      <c r="CP630" s="268">
        <f t="shared" si="583"/>
        <v>598</v>
      </c>
      <c r="CQ630" s="283">
        <f t="shared" si="613"/>
        <v>101.05020989662799</v>
      </c>
      <c r="CR630" s="283">
        <f t="shared" si="614"/>
        <v>29.685418639660842</v>
      </c>
      <c r="CS630" s="283">
        <f t="shared" si="615"/>
        <v>1.1175512605780715</v>
      </c>
      <c r="CT630" s="283">
        <f t="shared" si="616"/>
        <v>391.86172205666173</v>
      </c>
      <c r="CU630" s="283">
        <f t="shared" si="584"/>
        <v>20.640376909618112</v>
      </c>
      <c r="CV630" s="283">
        <f t="shared" si="617"/>
        <v>61.864037690961815</v>
      </c>
      <c r="CW630" s="283">
        <f t="shared" si="618"/>
        <v>24.661897660595457</v>
      </c>
      <c r="CX630" s="283">
        <f t="shared" si="619"/>
        <v>2.8889543211648725</v>
      </c>
      <c r="CZ630" s="283">
        <f t="shared" si="585"/>
        <v>7808</v>
      </c>
      <c r="DA630" s="283">
        <f t="shared" si="586"/>
        <v>1.0469263470865416E+22</v>
      </c>
      <c r="DB630" s="283">
        <f t="shared" si="587"/>
        <v>1.1012874255129834E+22</v>
      </c>
      <c r="DC630" s="286">
        <f t="shared" si="620"/>
        <v>1.3408380469858371E+18</v>
      </c>
      <c r="DD630" s="286">
        <f t="shared" si="588"/>
        <v>1.4104603298065874E+18</v>
      </c>
      <c r="DE630" s="282">
        <f t="shared" si="621"/>
        <v>7.7528984645829275E-5</v>
      </c>
      <c r="DF630" s="282">
        <f t="shared" si="589"/>
        <v>7.7126412160206782E-5</v>
      </c>
      <c r="DG630" s="283">
        <f t="shared" si="622"/>
        <v>44.850857760188568</v>
      </c>
      <c r="DH630" s="283">
        <f t="shared" si="623"/>
        <v>1.093582503193944E-4</v>
      </c>
      <c r="DL630" s="258">
        <v>20.728832244873047</v>
      </c>
      <c r="DM630" s="258">
        <v>14.546934127807617</v>
      </c>
      <c r="DN630" s="258">
        <v>10240</v>
      </c>
      <c r="DO630" s="258">
        <v>1.6772957984048242E+22</v>
      </c>
      <c r="DP630" s="258">
        <v>7.9815091341813287E+21</v>
      </c>
    </row>
    <row r="631" spans="3:120" x14ac:dyDescent="0.25">
      <c r="C631" s="50">
        <f t="shared" si="590"/>
        <v>599</v>
      </c>
      <c r="D631" s="51">
        <v>7.3844756829019254</v>
      </c>
      <c r="E631" s="260">
        <f t="shared" si="591"/>
        <v>17.36639329395814</v>
      </c>
      <c r="F631" s="265">
        <f t="shared" si="592"/>
        <v>15.65762467200793</v>
      </c>
      <c r="G631" s="265">
        <f t="shared" si="593"/>
        <v>2.2480938638638238E-5</v>
      </c>
      <c r="H631" s="50">
        <v>22.716167449951172</v>
      </c>
      <c r="I631" s="216">
        <v>122.47908020019531</v>
      </c>
      <c r="J631" s="50">
        <v>6784</v>
      </c>
      <c r="K631" s="46">
        <v>12</v>
      </c>
      <c r="L631" s="46">
        <v>9.4143241970542979E+21</v>
      </c>
      <c r="M631" s="46">
        <v>9.6564414074371766E+21</v>
      </c>
      <c r="N631" s="46">
        <v>106</v>
      </c>
      <c r="O631" s="46">
        <v>64</v>
      </c>
      <c r="P631" s="46">
        <v>0.16334004761032778</v>
      </c>
      <c r="Q631" s="46">
        <v>0.39553195385460538</v>
      </c>
      <c r="R631" s="46">
        <v>0.46524017790005867</v>
      </c>
      <c r="S631" s="51"/>
      <c r="T631" s="315">
        <f t="shared" si="594"/>
        <v>67.561187603816833</v>
      </c>
      <c r="U631" s="315">
        <f t="shared" si="624"/>
        <v>-0.72886732510322361</v>
      </c>
      <c r="V631" s="350">
        <f t="shared" si="595"/>
        <v>2.0064372986724619E-6</v>
      </c>
      <c r="W631" s="350">
        <f t="shared" si="573"/>
        <v>4.8586374048570831E-6</v>
      </c>
      <c r="X631" s="350">
        <f t="shared" si="596"/>
        <v>5.2566289640206128E-6</v>
      </c>
      <c r="Y631" s="360">
        <f t="shared" si="597"/>
        <v>67.095947425916776</v>
      </c>
      <c r="Z631" s="350">
        <f t="shared" si="598"/>
        <v>2.0458227234616248E-6</v>
      </c>
      <c r="AA631" s="350">
        <f t="shared" si="599"/>
        <v>4.8421851936443405E-6</v>
      </c>
      <c r="AB631" s="350">
        <f t="shared" si="600"/>
        <v>2.0458227234616248E-6</v>
      </c>
      <c r="AC631" s="350">
        <f t="shared" si="601"/>
        <v>4.8421851936443405E-6</v>
      </c>
      <c r="AD631" s="354">
        <f t="shared" si="574"/>
        <v>67.095947425916776</v>
      </c>
      <c r="AE631" s="354" t="str">
        <f t="shared" si="626"/>
        <v/>
      </c>
      <c r="AF631" s="354" t="str">
        <f t="shared" si="626"/>
        <v/>
      </c>
      <c r="AG631" s="354" t="str">
        <f t="shared" si="626"/>
        <v/>
      </c>
      <c r="AH631" s="354">
        <f t="shared" si="626"/>
        <v>67.095947425916776</v>
      </c>
      <c r="AI631" s="348">
        <f t="shared" si="625"/>
        <v>-0.58292714844162674</v>
      </c>
      <c r="AJ631" s="355">
        <f t="shared" si="602"/>
        <v>5.2566289640206128E-6</v>
      </c>
      <c r="AK631" s="359">
        <f t="shared" si="603"/>
        <v>571.86254872115614</v>
      </c>
      <c r="AL631" s="355">
        <f t="shared" si="604"/>
        <v>-2.7137451278843856</v>
      </c>
      <c r="AM631" s="335">
        <f t="shared" si="605"/>
        <v>-26.717492574517706</v>
      </c>
      <c r="AN631" s="351">
        <f t="shared" si="575"/>
        <v>-5.5016890310576727</v>
      </c>
      <c r="AQ631" s="266">
        <f t="shared" si="576"/>
        <v>27.126701227629169</v>
      </c>
      <c r="AR631" s="283">
        <f t="shared" si="577"/>
        <v>-28.933709837386544</v>
      </c>
      <c r="BL631" s="258">
        <v>0.76448124647140503</v>
      </c>
      <c r="BM631" s="260">
        <v>5.7246212959289551</v>
      </c>
      <c r="BN631">
        <v>0.93481600284576416</v>
      </c>
      <c r="BO631" s="258">
        <v>0.87597805261611938</v>
      </c>
      <c r="BP631" s="258">
        <v>56.119338989257813</v>
      </c>
      <c r="BQ631" s="260">
        <v>11.937031745910645</v>
      </c>
      <c r="BR631" s="258">
        <v>2.5048575401306152</v>
      </c>
      <c r="BT631" s="258">
        <v>13.417685508728027</v>
      </c>
      <c r="BU631" s="258">
        <v>61.544723510742187</v>
      </c>
      <c r="BV631" s="258">
        <v>2.7065842151641846</v>
      </c>
      <c r="BW631" s="258">
        <v>167.64578247070313</v>
      </c>
      <c r="BX631" s="258">
        <v>23.11168098449707</v>
      </c>
      <c r="BY631" s="258">
        <v>41.809719085693359</v>
      </c>
      <c r="BZ631" s="258">
        <v>3.5066452026367187</v>
      </c>
      <c r="CA631" s="258">
        <v>331.32421875</v>
      </c>
      <c r="CC631" s="283">
        <f t="shared" si="578"/>
        <v>22.716167449951172</v>
      </c>
      <c r="CD631" s="283">
        <f t="shared" si="579"/>
        <v>122.47908020019531</v>
      </c>
      <c r="CF631" s="283">
        <f t="shared" si="606"/>
        <v>27.126701227629169</v>
      </c>
      <c r="CG631" s="272">
        <f t="shared" si="580"/>
        <v>27.91985687310617</v>
      </c>
      <c r="CH631" s="283">
        <f t="shared" si="607"/>
        <v>24.888163069989094</v>
      </c>
      <c r="CI631" s="272">
        <f t="shared" si="581"/>
        <v>124.61421233747478</v>
      </c>
      <c r="CJ631" s="283">
        <f t="shared" si="608"/>
        <v>0.2348922564073736</v>
      </c>
      <c r="CK631" s="283">
        <f t="shared" si="609"/>
        <v>24.204719752303188</v>
      </c>
      <c r="CL631" s="283">
        <f t="shared" si="610"/>
        <v>5.7924263232977706</v>
      </c>
      <c r="CM631" s="283">
        <f t="shared" si="611"/>
        <v>30.001256334711787</v>
      </c>
      <c r="CN631" s="283">
        <f t="shared" si="612"/>
        <v>5.7924263232977706</v>
      </c>
      <c r="CO631" s="283">
        <f t="shared" si="582"/>
        <v>412.83283874914264</v>
      </c>
      <c r="CP631" s="268">
        <f t="shared" si="583"/>
        <v>599</v>
      </c>
      <c r="CQ631" s="283">
        <f t="shared" si="613"/>
        <v>101.18328387491427</v>
      </c>
      <c r="CR631" s="283">
        <f t="shared" si="614"/>
        <v>29.701736746177932</v>
      </c>
      <c r="CS631" s="283">
        <f t="shared" si="615"/>
        <v>1.1149633973243664</v>
      </c>
      <c r="CT631" s="283">
        <f t="shared" si="616"/>
        <v>392.28950175973534</v>
      </c>
      <c r="CU631" s="283">
        <f t="shared" si="584"/>
        <v>20.543336989407294</v>
      </c>
      <c r="CV631" s="283">
        <f t="shared" si="617"/>
        <v>61.954333698940729</v>
      </c>
      <c r="CW631" s="283">
        <f t="shared" si="618"/>
        <v>24.718645448801006</v>
      </c>
      <c r="CX631" s="283">
        <f t="shared" si="619"/>
        <v>2.8998669236429273</v>
      </c>
      <c r="CZ631" s="283">
        <f t="shared" si="585"/>
        <v>6784</v>
      </c>
      <c r="DA631" s="283">
        <f t="shared" si="586"/>
        <v>9.4143241970542979E+21</v>
      </c>
      <c r="DB631" s="283">
        <f t="shared" si="587"/>
        <v>9.6564414074371766E+21</v>
      </c>
      <c r="DC631" s="286">
        <f t="shared" si="620"/>
        <v>1.387724675273334E+18</v>
      </c>
      <c r="DD631" s="286">
        <f t="shared" si="588"/>
        <v>1.4234141225585462E+18</v>
      </c>
      <c r="DE631" s="282">
        <f t="shared" si="621"/>
        <v>8.0037128648573883E-5</v>
      </c>
      <c r="DF631" s="282">
        <f t="shared" si="589"/>
        <v>7.7819359782808304E-5</v>
      </c>
      <c r="DG631" s="283">
        <f t="shared" si="622"/>
        <v>44.195088920136797</v>
      </c>
      <c r="DH631" s="283">
        <f t="shared" si="623"/>
        <v>1.116324089111873E-4</v>
      </c>
      <c r="DL631" s="258">
        <v>20.626291275024414</v>
      </c>
      <c r="DM631" s="258">
        <v>14.953841209411621</v>
      </c>
      <c r="DN631" s="258">
        <v>11520</v>
      </c>
      <c r="DO631" s="258">
        <v>1.8769272030609938E+22</v>
      </c>
      <c r="DP631" s="258">
        <v>8.9494015061643158E+21</v>
      </c>
    </row>
    <row r="632" spans="3:120" s="310" customFormat="1" ht="15.75" thickBot="1" x14ac:dyDescent="0.3">
      <c r="C632" s="52">
        <f t="shared" si="590"/>
        <v>600</v>
      </c>
      <c r="D632" s="54">
        <v>2.9087041259781898</v>
      </c>
      <c r="E632" s="310">
        <f t="shared" si="591"/>
        <v>9.2739909392750928</v>
      </c>
      <c r="F632" s="265">
        <f t="shared" si="592"/>
        <v>15.656556907904951</v>
      </c>
      <c r="G632" s="265">
        <f t="shared" si="593"/>
        <v>-2.1674085387848518E-3</v>
      </c>
      <c r="H632" s="52">
        <v>22.474952697753906</v>
      </c>
      <c r="I632" s="347">
        <v>128.98959350585937</v>
      </c>
      <c r="J632" s="52">
        <v>7552</v>
      </c>
      <c r="K632" s="53">
        <v>12</v>
      </c>
      <c r="L632" s="53">
        <v>1.0239252121001679E+22</v>
      </c>
      <c r="M632" s="53">
        <v>1.075922765377634E+22</v>
      </c>
      <c r="N632" s="53">
        <v>118</v>
      </c>
      <c r="O632" s="53">
        <v>64</v>
      </c>
      <c r="P632" s="53">
        <v>0.17475431850088508</v>
      </c>
      <c r="Q632" s="53">
        <v>0.43825917109198559</v>
      </c>
      <c r="R632" s="53">
        <v>0.57631397471475088</v>
      </c>
      <c r="S632" s="54"/>
      <c r="T632" s="315">
        <f t="shared" si="594"/>
        <v>68.260530384730757</v>
      </c>
      <c r="U632" s="315">
        <f t="shared" si="624"/>
        <v>0.69934278091392343</v>
      </c>
      <c r="V632" s="350">
        <f t="shared" si="595"/>
        <v>1.9283447927798938E-6</v>
      </c>
      <c r="W632" s="350">
        <f t="shared" si="573"/>
        <v>4.8360166301640359E-6</v>
      </c>
      <c r="X632" s="350">
        <f t="shared" si="596"/>
        <v>5.2063010369228987E-6</v>
      </c>
      <c r="Y632" s="360">
        <f t="shared" si="597"/>
        <v>67.684216410016006</v>
      </c>
      <c r="Z632" s="350">
        <f t="shared" si="598"/>
        <v>1.9768898659231719E-6</v>
      </c>
      <c r="AA632" s="350">
        <f t="shared" si="599"/>
        <v>4.8163759140119777E-6</v>
      </c>
      <c r="AB632" s="350">
        <f t="shared" si="600"/>
        <v>1.9768898659231719E-6</v>
      </c>
      <c r="AC632" s="350">
        <f t="shared" si="601"/>
        <v>4.8163759140119777E-6</v>
      </c>
      <c r="AD632" s="354">
        <f t="shared" si="574"/>
        <v>67.684216410016006</v>
      </c>
      <c r="AE632" s="354" t="str">
        <f t="shared" si="626"/>
        <v/>
      </c>
      <c r="AF632" s="354" t="str">
        <f t="shared" si="626"/>
        <v/>
      </c>
      <c r="AG632" s="354" t="str">
        <f t="shared" si="626"/>
        <v/>
      </c>
      <c r="AH632" s="354">
        <f t="shared" si="626"/>
        <v>67.684216410016006</v>
      </c>
      <c r="AI632" s="348">
        <f t="shared" si="625"/>
        <v>0.5882689840992299</v>
      </c>
      <c r="AJ632" s="355">
        <f t="shared" si="602"/>
        <v>5.2063010369228987E-6</v>
      </c>
      <c r="AK632" s="359">
        <f t="shared" si="603"/>
        <v>583.18111966677725</v>
      </c>
      <c r="AL632" s="355">
        <f t="shared" si="604"/>
        <v>-1.681888033322275</v>
      </c>
      <c r="AM632" s="335">
        <f t="shared" si="605"/>
        <v>-26.801053525783942</v>
      </c>
      <c r="AN632" s="351">
        <f t="shared" si="575"/>
        <v>-5.5852499823239077</v>
      </c>
      <c r="AO632" s="335"/>
      <c r="AQ632" s="310">
        <f t="shared" si="576"/>
        <v>27.033975727236736</v>
      </c>
      <c r="AR632" s="283">
        <f t="shared" si="577"/>
        <v>-22.760717599909071</v>
      </c>
      <c r="BL632" s="310">
        <v>0.80033862590789795</v>
      </c>
      <c r="BM632" s="310">
        <v>5.6204986572265625</v>
      </c>
      <c r="BN632" s="311">
        <v>0.71660947799682617</v>
      </c>
      <c r="BO632" s="310">
        <v>0.86004006862640381</v>
      </c>
      <c r="BP632" s="310">
        <v>53.303348541259766</v>
      </c>
      <c r="BQ632" s="310">
        <v>11.720772743225098</v>
      </c>
      <c r="BR632" s="310">
        <v>6.3374791145324707</v>
      </c>
      <c r="BT632" s="310">
        <v>13.393758773803711</v>
      </c>
      <c r="BU632" s="310">
        <v>61.544723510742187</v>
      </c>
      <c r="BV632" s="310">
        <v>2.6864423751831055</v>
      </c>
      <c r="BW632" s="310">
        <v>169.06996154785156</v>
      </c>
      <c r="BX632" s="310">
        <v>23.12339973449707</v>
      </c>
      <c r="BY632" s="310">
        <v>41.911445617675781</v>
      </c>
      <c r="BZ632" s="310">
        <v>3.5071334838867187</v>
      </c>
      <c r="CA632" s="310">
        <v>331.42596435546875</v>
      </c>
      <c r="CC632" s="283">
        <f t="shared" si="578"/>
        <v>22.474952697753906</v>
      </c>
      <c r="CD632" s="283">
        <f t="shared" si="579"/>
        <v>128.98959350585937</v>
      </c>
      <c r="CF632" s="283">
        <f t="shared" si="606"/>
        <v>27.033975727236736</v>
      </c>
      <c r="CG632" s="272">
        <f t="shared" si="580"/>
        <v>27.937893149673805</v>
      </c>
      <c r="CH632" s="283">
        <f t="shared" si="607"/>
        <v>24.939897111566005</v>
      </c>
      <c r="CI632" s="272">
        <f t="shared" si="581"/>
        <v>124.72271443014017</v>
      </c>
      <c r="CJ632" s="283">
        <f t="shared" si="608"/>
        <v>0.23509677803370363</v>
      </c>
      <c r="CK632" s="283">
        <f t="shared" si="609"/>
        <v>24.253845500982319</v>
      </c>
      <c r="CL632" s="283">
        <f t="shared" si="610"/>
        <v>5.8094273685087146</v>
      </c>
      <c r="CM632" s="283">
        <f t="shared" si="611"/>
        <v>30.050382083390918</v>
      </c>
      <c r="CN632" s="283">
        <f t="shared" si="612"/>
        <v>5.8094273685087146</v>
      </c>
      <c r="CO632" s="283">
        <f t="shared" si="582"/>
        <v>413.11202026149613</v>
      </c>
      <c r="CP632" s="310">
        <f t="shared" si="583"/>
        <v>600</v>
      </c>
      <c r="CQ632" s="283">
        <f t="shared" si="613"/>
        <v>101.31120202614962</v>
      </c>
      <c r="CR632" s="283">
        <f t="shared" si="614"/>
        <v>29.716352502097028</v>
      </c>
      <c r="CS632" s="283">
        <f t="shared" si="615"/>
        <v>1.1126505745209732</v>
      </c>
      <c r="CT632" s="283">
        <f t="shared" si="616"/>
        <v>392.70005817524952</v>
      </c>
      <c r="CU632" s="283">
        <f t="shared" si="584"/>
        <v>20.411962086246604</v>
      </c>
      <c r="CV632" s="283">
        <f t="shared" si="617"/>
        <v>62.041196208624662</v>
      </c>
      <c r="CW632" s="283">
        <f t="shared" si="618"/>
        <v>24.769551000892939</v>
      </c>
      <c r="CX632" s="283">
        <f t="shared" si="619"/>
        <v>2.9099503689344837</v>
      </c>
      <c r="CZ632" s="310">
        <f t="shared" si="585"/>
        <v>7552</v>
      </c>
      <c r="DA632" s="310">
        <f t="shared" si="586"/>
        <v>1.0239252121001679E+22</v>
      </c>
      <c r="DB632" s="310">
        <f t="shared" si="587"/>
        <v>1.075922765377634E+22</v>
      </c>
      <c r="DC632" s="312">
        <f t="shared" si="620"/>
        <v>1.3558331728021292E+18</v>
      </c>
      <c r="DD632" s="312">
        <f t="shared" si="588"/>
        <v>1.4246858651716552E+18</v>
      </c>
      <c r="DE632" s="313">
        <f t="shared" si="621"/>
        <v>7.8331130934871838E-5</v>
      </c>
      <c r="DF632" s="313">
        <f t="shared" si="589"/>
        <v>7.7887390130150524E-5</v>
      </c>
      <c r="DG632" s="310">
        <f t="shared" si="622"/>
        <v>44.837251007396539</v>
      </c>
      <c r="DH632" s="310">
        <f t="shared" si="623"/>
        <v>1.1046362122808715E-4</v>
      </c>
      <c r="DL632" s="310">
        <v>20.614572525024414</v>
      </c>
      <c r="DM632" s="310">
        <v>15.055568695068359</v>
      </c>
      <c r="DN632" s="310">
        <v>10752</v>
      </c>
      <c r="DO632" s="310">
        <v>1.7507380188876311E+22</v>
      </c>
      <c r="DP632" s="310">
        <v>8.3498731756924237E+21</v>
      </c>
    </row>
    <row r="633" spans="3:120" x14ac:dyDescent="0.25">
      <c r="C633" s="260"/>
    </row>
    <row r="634" spans="3:120" x14ac:dyDescent="0.25">
      <c r="C634" s="260"/>
    </row>
    <row r="635" spans="3:120" x14ac:dyDescent="0.25">
      <c r="C635" s="260"/>
    </row>
    <row r="636" spans="3:120" x14ac:dyDescent="0.25">
      <c r="C636" s="260"/>
    </row>
    <row r="637" spans="3:120" x14ac:dyDescent="0.25">
      <c r="C637" s="260"/>
    </row>
    <row r="638" spans="3:120" x14ac:dyDescent="0.25">
      <c r="C638" s="260"/>
    </row>
    <row r="639" spans="3:120" x14ac:dyDescent="0.25">
      <c r="C639" s="260"/>
    </row>
    <row r="640" spans="3:120" x14ac:dyDescent="0.25">
      <c r="C640" s="260"/>
    </row>
    <row r="641" spans="3:3" x14ac:dyDescent="0.25">
      <c r="C641" s="260"/>
    </row>
    <row r="642" spans="3:3" x14ac:dyDescent="0.25">
      <c r="C642" s="260"/>
    </row>
    <row r="643" spans="3:3" x14ac:dyDescent="0.25">
      <c r="C643" s="260"/>
    </row>
    <row r="644" spans="3:3" x14ac:dyDescent="0.25">
      <c r="C644" s="260"/>
    </row>
    <row r="645" spans="3:3" x14ac:dyDescent="0.25">
      <c r="C645" s="260"/>
    </row>
    <row r="646" spans="3:3" x14ac:dyDescent="0.25">
      <c r="C646" s="260"/>
    </row>
    <row r="647" spans="3:3" x14ac:dyDescent="0.25">
      <c r="C647" s="260"/>
    </row>
    <row r="648" spans="3:3" x14ac:dyDescent="0.25">
      <c r="C648" s="260"/>
    </row>
    <row r="649" spans="3:3" x14ac:dyDescent="0.25">
      <c r="C649" s="260"/>
    </row>
    <row r="650" spans="3:3" x14ac:dyDescent="0.25">
      <c r="C650" s="260"/>
    </row>
    <row r="651" spans="3:3" x14ac:dyDescent="0.25">
      <c r="C651" s="260"/>
    </row>
    <row r="652" spans="3:3" x14ac:dyDescent="0.25">
      <c r="C652" s="260"/>
    </row>
    <row r="653" spans="3:3" x14ac:dyDescent="0.25">
      <c r="C653" s="260"/>
    </row>
    <row r="654" spans="3:3" x14ac:dyDescent="0.25">
      <c r="C654" s="260"/>
    </row>
    <row r="655" spans="3:3" x14ac:dyDescent="0.25">
      <c r="C655" s="260"/>
    </row>
    <row r="656" spans="3:3" x14ac:dyDescent="0.25">
      <c r="C656" s="260"/>
    </row>
    <row r="657" spans="3:3" x14ac:dyDescent="0.25">
      <c r="C657" s="260"/>
    </row>
    <row r="658" spans="3:3" x14ac:dyDescent="0.25">
      <c r="C658" s="260"/>
    </row>
    <row r="659" spans="3:3" x14ac:dyDescent="0.25">
      <c r="C659" s="260"/>
    </row>
    <row r="660" spans="3:3" x14ac:dyDescent="0.25">
      <c r="C660" s="260"/>
    </row>
    <row r="661" spans="3:3" x14ac:dyDescent="0.25">
      <c r="C661" s="260"/>
    </row>
    <row r="662" spans="3:3" x14ac:dyDescent="0.25">
      <c r="C662" s="260"/>
    </row>
    <row r="663" spans="3:3" x14ac:dyDescent="0.25">
      <c r="C663" s="260"/>
    </row>
    <row r="664" spans="3:3" x14ac:dyDescent="0.25">
      <c r="C664" s="260"/>
    </row>
    <row r="665" spans="3:3" x14ac:dyDescent="0.25">
      <c r="C665" s="260"/>
    </row>
  </sheetData>
  <mergeCells count="82">
    <mergeCell ref="DI29:DJ29"/>
    <mergeCell ref="EH30:EJ30"/>
    <mergeCell ref="DW27:EJ27"/>
    <mergeCell ref="EA28:EJ29"/>
    <mergeCell ref="DS30:DT30"/>
    <mergeCell ref="DU30:DV30"/>
    <mergeCell ref="CT25:CV25"/>
    <mergeCell ref="CH9:CI9"/>
    <mergeCell ref="CH10:CI10"/>
    <mergeCell ref="CH11:CI11"/>
    <mergeCell ref="BW10:BX10"/>
    <mergeCell ref="BW11:BX11"/>
    <mergeCell ref="CP2:CQ2"/>
    <mergeCell ref="BX30:BY30"/>
    <mergeCell ref="BZ30:CA30"/>
    <mergeCell ref="CH4:CI4"/>
    <mergeCell ref="CH5:CI5"/>
    <mergeCell ref="CH6:CI6"/>
    <mergeCell ref="CH7:CI7"/>
    <mergeCell ref="CH8:CI8"/>
    <mergeCell ref="CE2:CF2"/>
    <mergeCell ref="BW4:BX4"/>
    <mergeCell ref="BW5:BX5"/>
    <mergeCell ref="BW6:BX6"/>
    <mergeCell ref="BV30:BW30"/>
    <mergeCell ref="CH2:CL2"/>
    <mergeCell ref="CM2:CO2"/>
    <mergeCell ref="CG30:CI30"/>
    <mergeCell ref="CH3:CI3"/>
    <mergeCell ref="CH1:CQ1"/>
    <mergeCell ref="CB2:CD2"/>
    <mergeCell ref="M28:N28"/>
    <mergeCell ref="AZ30:BA30"/>
    <mergeCell ref="BT2:BU2"/>
    <mergeCell ref="BL1:BU1"/>
    <mergeCell ref="BW7:BX7"/>
    <mergeCell ref="BW8:BX8"/>
    <mergeCell ref="BW9:BX9"/>
    <mergeCell ref="BQ2:BS2"/>
    <mergeCell ref="BL2:BP2"/>
    <mergeCell ref="BL4:BM4"/>
    <mergeCell ref="BL3:BM3"/>
    <mergeCell ref="BW1:CF1"/>
    <mergeCell ref="BW2:CA2"/>
    <mergeCell ref="BW3:BX3"/>
    <mergeCell ref="CC30:CD30"/>
    <mergeCell ref="Q23:R23"/>
    <mergeCell ref="AZ46:BA46"/>
    <mergeCell ref="BD46:BE46"/>
    <mergeCell ref="H30:S30"/>
    <mergeCell ref="AE28:AH28"/>
    <mergeCell ref="X30:AA30"/>
    <mergeCell ref="AW30:AX30"/>
    <mergeCell ref="B5:D5"/>
    <mergeCell ref="BD30:BE30"/>
    <mergeCell ref="BT30:BU30"/>
    <mergeCell ref="BP29:BR29"/>
    <mergeCell ref="B21:H21"/>
    <mergeCell ref="I5:O5"/>
    <mergeCell ref="BL5:BM5"/>
    <mergeCell ref="BL6:BM6"/>
    <mergeCell ref="BL7:BM7"/>
    <mergeCell ref="BL8:BM8"/>
    <mergeCell ref="BL9:BM9"/>
    <mergeCell ref="BL10:BM10"/>
    <mergeCell ref="BL11:BM11"/>
    <mergeCell ref="M27:N27"/>
    <mergeCell ref="AL29:AN29"/>
    <mergeCell ref="DC31:DD31"/>
    <mergeCell ref="BD62:BE62"/>
    <mergeCell ref="BD78:BE78"/>
    <mergeCell ref="BL29:BO29"/>
    <mergeCell ref="BG30:BH30"/>
    <mergeCell ref="BL30:BM30"/>
    <mergeCell ref="CP30:CR30"/>
    <mergeCell ref="AW78:AX78"/>
    <mergeCell ref="AZ78:BA78"/>
    <mergeCell ref="BM31:BR31"/>
    <mergeCell ref="AW62:AX62"/>
    <mergeCell ref="AZ62:BA62"/>
    <mergeCell ref="BG46:BH46"/>
    <mergeCell ref="AW46:AX46"/>
  </mergeCells>
  <dataValidations disablePrompts="1" count="2">
    <dataValidation type="list" allowBlank="1" showInputMessage="1" showErrorMessage="1" sqref="B32">
      <formula1>".1,.2,.5,1,2,5,10"</formula1>
    </dataValidation>
    <dataValidation type="list" allowBlank="1" showInputMessage="1" showErrorMessage="1" sqref="B34">
      <formula1>"1,2,5,10,20,50,100,200"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26637" r:id="rId4" name="cbFindCalSpot">
          <controlPr defaultSize="0" autoLine="0" r:id="rId5">
            <anchor moveWithCells="1">
              <from>
                <xdr:col>5</xdr:col>
                <xdr:colOff>9525</xdr:colOff>
                <xdr:row>25</xdr:row>
                <xdr:rowOff>0</xdr:rowOff>
              </from>
              <to>
                <xdr:col>5</xdr:col>
                <xdr:colOff>762000</xdr:colOff>
                <xdr:row>26</xdr:row>
                <xdr:rowOff>161925</xdr:rowOff>
              </to>
            </anchor>
          </controlPr>
        </control>
      </mc:Choice>
      <mc:Fallback>
        <control shapeId="26637" r:id="rId4" name="cbFindCalSpot"/>
      </mc:Fallback>
    </mc:AlternateContent>
    <mc:AlternateContent xmlns:mc="http://schemas.openxmlformats.org/markup-compatibility/2006">
      <mc:Choice Requires="x14">
        <control shapeId="26632" r:id="rId6" name="cbCalVGA">
          <controlPr defaultSize="0" autoLine="0" r:id="rId7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762000</xdr:colOff>
                <xdr:row>28</xdr:row>
                <xdr:rowOff>171450</xdr:rowOff>
              </to>
            </anchor>
          </controlPr>
        </control>
      </mc:Choice>
      <mc:Fallback>
        <control shapeId="26632" r:id="rId6" name="cbCalVGA"/>
      </mc:Fallback>
    </mc:AlternateContent>
    <mc:AlternateContent xmlns:mc="http://schemas.openxmlformats.org/markup-compatibility/2006">
      <mc:Choice Requires="x14">
        <control shapeId="26629" r:id="rId8" name="cbStartGUI">
          <controlPr defaultSize="0" autoLine="0" r:id="rId9">
            <anchor moveWithCells="1">
              <from>
                <xdr:col>4</xdr:col>
                <xdr:colOff>0</xdr:colOff>
                <xdr:row>25</xdr:row>
                <xdr:rowOff>9525</xdr:rowOff>
              </from>
              <to>
                <xdr:col>4</xdr:col>
                <xdr:colOff>752475</xdr:colOff>
                <xdr:row>26</xdr:row>
                <xdr:rowOff>180975</xdr:rowOff>
              </to>
            </anchor>
          </controlPr>
        </control>
      </mc:Choice>
      <mc:Fallback>
        <control shapeId="26629" r:id="rId8" name="cbStartGUI"/>
      </mc:Fallback>
    </mc:AlternateContent>
    <mc:AlternateContent xmlns:mc="http://schemas.openxmlformats.org/markup-compatibility/2006">
      <mc:Choice Requires="x14">
        <control shapeId="26625" r:id="rId10" name="cbHomeAPT">
          <controlPr defaultSize="0" autoLine="0" autoPict="0" r:id="rId11">
            <anchor moveWithCells="1">
              <from>
                <xdr:col>1</xdr:col>
                <xdr:colOff>704850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26625" r:id="rId10" name="cbHomeAPT"/>
      </mc:Fallback>
    </mc:AlternateContent>
    <mc:AlternateContent xmlns:mc="http://schemas.openxmlformats.org/markup-compatibility/2006">
      <mc:Choice Requires="x14">
        <control shapeId="26628" r:id="rId12" name="chbxRunAptSweep">
          <controlPr defaultSize="0" autoLine="0" autoPict="0" r:id="rId13">
            <anchor moveWithCells="1">
              <from>
                <xdr:col>2</xdr:col>
                <xdr:colOff>19050</xdr:colOff>
                <xdr:row>27</xdr:row>
                <xdr:rowOff>9525</xdr:rowOff>
              </from>
              <to>
                <xdr:col>3</xdr:col>
                <xdr:colOff>657225</xdr:colOff>
                <xdr:row>28</xdr:row>
                <xdr:rowOff>180975</xdr:rowOff>
              </to>
            </anchor>
          </controlPr>
        </control>
      </mc:Choice>
      <mc:Fallback>
        <control shapeId="26628" r:id="rId12" name="chbxRunAptSwee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X64"/>
  <sheetViews>
    <sheetView zoomScale="60" zoomScaleNormal="60" workbookViewId="0">
      <selection activeCell="N13" sqref="N13"/>
    </sheetView>
  </sheetViews>
  <sheetFormatPr defaultRowHeight="15" x14ac:dyDescent="0.25"/>
  <cols>
    <col min="1" max="6" width="9.140625" style="250"/>
    <col min="7" max="7" width="11.5703125" style="250" customWidth="1"/>
    <col min="8" max="8" width="9.140625" style="250"/>
    <col min="9" max="9" width="11.5703125" style="250" bestFit="1" customWidth="1"/>
    <col min="10" max="10" width="11.85546875" style="250" customWidth="1"/>
    <col min="11" max="11" width="11.5703125" style="250" customWidth="1"/>
    <col min="12" max="14" width="11.5703125" style="250" bestFit="1" customWidth="1"/>
    <col min="15" max="16384" width="9.140625" style="250"/>
  </cols>
  <sheetData>
    <row r="1" spans="2:24" ht="15.75" thickBot="1" x14ac:dyDescent="0.3">
      <c r="R1" s="259"/>
      <c r="S1" s="259"/>
      <c r="V1" s="259"/>
      <c r="W1" s="259"/>
      <c r="X1" s="259"/>
    </row>
    <row r="2" spans="2:24" x14ac:dyDescent="0.25">
      <c r="J2" s="261"/>
      <c r="K2" s="278" t="s">
        <v>519</v>
      </c>
      <c r="L2" s="276"/>
      <c r="Q2" s="259"/>
      <c r="R2" s="259"/>
      <c r="S2" s="259"/>
      <c r="U2" s="259"/>
      <c r="V2" s="259"/>
      <c r="W2" s="259"/>
      <c r="X2" s="259"/>
    </row>
    <row r="3" spans="2:24" ht="15.75" thickBot="1" x14ac:dyDescent="0.3">
      <c r="J3" s="262"/>
      <c r="K3" s="279">
        <v>0</v>
      </c>
      <c r="L3" s="276"/>
      <c r="P3" s="259"/>
      <c r="Q3" s="259"/>
      <c r="R3" s="259"/>
      <c r="S3" s="259"/>
      <c r="U3" s="259"/>
      <c r="V3" s="259"/>
      <c r="W3" s="259"/>
      <c r="X3" s="259"/>
    </row>
    <row r="4" spans="2:24" x14ac:dyDescent="0.25">
      <c r="B4" s="448" t="str">
        <f>fields!F50</f>
        <v>closedLoopCalibration</v>
      </c>
      <c r="C4" s="448"/>
      <c r="D4" s="448"/>
      <c r="E4" s="448"/>
      <c r="F4" s="448"/>
      <c r="G4" s="448" t="s">
        <v>585</v>
      </c>
      <c r="H4" s="448"/>
      <c r="I4" s="448"/>
      <c r="J4" s="501" t="s">
        <v>664</v>
      </c>
      <c r="K4" s="504" t="s">
        <v>573</v>
      </c>
      <c r="L4" s="448" t="s">
        <v>584</v>
      </c>
      <c r="M4" s="448" t="s">
        <v>627</v>
      </c>
      <c r="N4" s="504" t="s">
        <v>664</v>
      </c>
      <c r="P4" s="259"/>
      <c r="Q4" s="259"/>
      <c r="R4" s="259"/>
      <c r="S4" s="259"/>
      <c r="U4" s="259"/>
      <c r="V4" s="259"/>
      <c r="W4" s="259"/>
      <c r="X4" s="259"/>
    </row>
    <row r="5" spans="2:24" ht="15.75" thickBot="1" x14ac:dyDescent="0.3">
      <c r="B5" s="448"/>
      <c r="C5" s="448"/>
      <c r="D5" s="250" t="s">
        <v>567</v>
      </c>
      <c r="E5" s="250" t="s">
        <v>568</v>
      </c>
      <c r="F5" s="250" t="s">
        <v>569</v>
      </c>
      <c r="G5" s="250" t="s">
        <v>570</v>
      </c>
      <c r="H5" s="250" t="s">
        <v>571</v>
      </c>
      <c r="I5" s="250" t="s">
        <v>572</v>
      </c>
      <c r="J5" s="502"/>
      <c r="K5" s="448"/>
      <c r="L5" s="448"/>
      <c r="M5" s="448"/>
      <c r="N5" s="448"/>
      <c r="P5" s="259"/>
      <c r="Q5" s="259"/>
      <c r="R5" s="259"/>
      <c r="S5" s="259"/>
      <c r="U5" s="259"/>
      <c r="V5" s="259"/>
      <c r="W5" s="259"/>
      <c r="X5" s="259"/>
    </row>
    <row r="6" spans="2:24" x14ac:dyDescent="0.25">
      <c r="B6" s="448" t="str">
        <f>fields!I50</f>
        <v>i_xtalk_exp</v>
      </c>
      <c r="C6" s="448"/>
      <c r="D6" s="250" t="str">
        <f>fields!H50</f>
        <v>24</v>
      </c>
      <c r="E6" s="250">
        <f>fields!J50</f>
        <v>0</v>
      </c>
      <c r="F6" s="250" t="str">
        <f>fields!L50</f>
        <v>FF</v>
      </c>
      <c r="G6" s="250" t="str">
        <f>fields!O50</f>
        <v>3C</v>
      </c>
      <c r="H6" s="250">
        <f>HEX2DEC(G6)</f>
        <v>60</v>
      </c>
      <c r="I6" s="255">
        <f>(2^H6)*H7</f>
        <v>0</v>
      </c>
      <c r="J6" s="277" t="str">
        <f t="shared" ref="J6" si="0">IF(J$4=K$4,K6,IF(J$4=L$4,L6,IF(J$4=M$4,M6,IF(J$4=N$4,N6,""))))</f>
        <v>3C</v>
      </c>
      <c r="K6" s="250" t="s">
        <v>574</v>
      </c>
      <c r="L6" s="250" t="s">
        <v>509</v>
      </c>
      <c r="M6" s="250" t="s">
        <v>574</v>
      </c>
      <c r="N6" s="291" t="s">
        <v>670</v>
      </c>
      <c r="P6" s="259" t="str">
        <f>sweepAPT!DH24</f>
        <v>exp</v>
      </c>
      <c r="Q6" s="285" t="str">
        <f>sweepAPT!DI24</f>
        <v>38</v>
      </c>
      <c r="S6" s="259"/>
      <c r="U6" s="259"/>
      <c r="V6" s="259"/>
      <c r="W6" s="259"/>
      <c r="X6" s="259"/>
    </row>
    <row r="7" spans="2:24" x14ac:dyDescent="0.25">
      <c r="B7" s="448" t="str">
        <f>fields!I51</f>
        <v>i_xtalk</v>
      </c>
      <c r="C7" s="448"/>
      <c r="D7" s="250" t="str">
        <f>fields!H51</f>
        <v>25</v>
      </c>
      <c r="E7" s="250">
        <f>fields!J51</f>
        <v>0</v>
      </c>
      <c r="F7" s="250" t="str">
        <f>fields!L51</f>
        <v>FFFF</v>
      </c>
      <c r="G7" s="250" t="str">
        <f>fields!O51</f>
        <v>0</v>
      </c>
      <c r="H7" s="250">
        <f>fields!O52</f>
        <v>0</v>
      </c>
      <c r="J7" s="277">
        <f>IF(zeroXtalk,IF(J$4=K$4,K7,IF(J$4=L$4,L7,IF(J$4=M$4,M7,IF(J$4=N$4,N7,"")))),0)</f>
        <v>0</v>
      </c>
      <c r="K7" s="250" t="s">
        <v>646</v>
      </c>
      <c r="L7" s="250" t="s">
        <v>578</v>
      </c>
      <c r="M7" s="250" t="s">
        <v>665</v>
      </c>
      <c r="N7" s="291" t="s">
        <v>683</v>
      </c>
      <c r="P7" s="285" t="str">
        <f>sweepAPT!DH25</f>
        <v>msb</v>
      </c>
      <c r="Q7" s="285" t="str">
        <f>sweepAPT!DI25</f>
        <v>5E15</v>
      </c>
      <c r="S7" s="259"/>
      <c r="U7" s="259"/>
      <c r="V7" s="259"/>
      <c r="W7" s="259"/>
      <c r="X7" s="259"/>
    </row>
    <row r="8" spans="2:24" x14ac:dyDescent="0.25">
      <c r="B8" s="448" t="str">
        <f>fields!I53</f>
        <v>q_xtalk_exp</v>
      </c>
      <c r="C8" s="448"/>
      <c r="D8" s="250" t="str">
        <f>fields!H53</f>
        <v>27</v>
      </c>
      <c r="E8" s="250">
        <f>fields!J53</f>
        <v>0</v>
      </c>
      <c r="F8" s="250" t="str">
        <f>fields!L53</f>
        <v>FF</v>
      </c>
      <c r="G8" s="250" t="str">
        <f>fields!O53</f>
        <v>3B</v>
      </c>
      <c r="H8" s="250">
        <f>HEX2DEC(G8)</f>
        <v>59</v>
      </c>
      <c r="I8" s="255">
        <f>(2^H8)*H9</f>
        <v>0</v>
      </c>
      <c r="J8" s="277" t="str">
        <f t="shared" ref="J8" si="1">IF(J$4=K$4,K8,IF(J$4=L$4,L8,IF(J$4=M$4,M8,IF(J$4=N$4,N8,""))))</f>
        <v>3B</v>
      </c>
      <c r="K8" s="250" t="s">
        <v>509</v>
      </c>
      <c r="L8" s="250" t="s">
        <v>574</v>
      </c>
      <c r="M8" s="250" t="s">
        <v>509</v>
      </c>
      <c r="N8" s="291" t="s">
        <v>671</v>
      </c>
      <c r="P8" s="259"/>
      <c r="Q8" s="285" t="str">
        <f>sweepAPT!DJ24</f>
        <v>36</v>
      </c>
      <c r="R8" s="259"/>
      <c r="S8" s="259"/>
      <c r="U8" s="259"/>
      <c r="V8" s="259"/>
      <c r="W8" s="259"/>
      <c r="X8" s="259"/>
    </row>
    <row r="9" spans="2:24" x14ac:dyDescent="0.25">
      <c r="B9" s="448" t="str">
        <f>fields!I54</f>
        <v>q_xtalk</v>
      </c>
      <c r="C9" s="448"/>
      <c r="D9" s="250" t="str">
        <f>fields!H54</f>
        <v>28</v>
      </c>
      <c r="E9" s="250">
        <f>fields!J54</f>
        <v>0</v>
      </c>
      <c r="F9" s="250" t="str">
        <f>fields!L54</f>
        <v>FFFF</v>
      </c>
      <c r="G9" s="250" t="str">
        <f>fields!O54</f>
        <v>0</v>
      </c>
      <c r="H9" s="250">
        <f>fields!O55</f>
        <v>0</v>
      </c>
      <c r="J9" s="277">
        <f>IF(zeroXtalk,IF(J$4=K$4,K9,IF(J$4=L$4,L9,IF(J$4=M$4,M9,IF(J$4=N$4,N9,"")))),0)</f>
        <v>0</v>
      </c>
      <c r="K9" s="250" t="s">
        <v>647</v>
      </c>
      <c r="L9" s="250" t="s">
        <v>579</v>
      </c>
      <c r="M9" s="250" t="s">
        <v>666</v>
      </c>
      <c r="N9" s="291" t="s">
        <v>683</v>
      </c>
      <c r="P9" s="259"/>
      <c r="Q9" s="285" t="str">
        <f>sweepAPT!DJ25</f>
        <v>6CAB</v>
      </c>
      <c r="R9" s="259"/>
      <c r="S9" s="259"/>
      <c r="U9" s="259"/>
      <c r="V9" s="259"/>
      <c r="W9" s="259"/>
      <c r="X9" s="259"/>
    </row>
    <row r="10" spans="2:24" x14ac:dyDescent="0.25">
      <c r="B10" s="448" t="str">
        <f>fields!I56</f>
        <v>gain_xtalk</v>
      </c>
      <c r="C10" s="448"/>
      <c r="D10" s="250" t="str">
        <f>fields!H56</f>
        <v>2A</v>
      </c>
      <c r="E10" s="250">
        <f>fields!J56</f>
        <v>0</v>
      </c>
      <c r="F10" s="250" t="str">
        <f>fields!L56</f>
        <v>FFFF</v>
      </c>
      <c r="G10" s="250" t="str">
        <f>fields!O56</f>
        <v>3800</v>
      </c>
      <c r="H10" s="250">
        <f>fields!O57</f>
        <v>14336</v>
      </c>
      <c r="J10" s="277" t="str">
        <f t="shared" ref="J10:J13" si="2">IF(J$4=K$4,K10,IF(J$4=L$4,L10,IF(J$4=M$4,M10,IF(J$4=N$4,N10,""))))</f>
        <v>3800</v>
      </c>
      <c r="K10" s="250" t="s">
        <v>634</v>
      </c>
      <c r="L10" s="250" t="s">
        <v>575</v>
      </c>
      <c r="M10" s="250" t="s">
        <v>667</v>
      </c>
      <c r="N10" s="291" t="s">
        <v>667</v>
      </c>
      <c r="P10" s="259"/>
      <c r="Q10" s="259"/>
      <c r="R10" s="259"/>
      <c r="S10" s="259"/>
      <c r="U10" s="259"/>
      <c r="V10" s="259"/>
      <c r="W10" s="259"/>
      <c r="X10" s="259"/>
    </row>
    <row r="11" spans="2:24" x14ac:dyDescent="0.25">
      <c r="B11" s="448" t="str">
        <f>fields!I58</f>
        <v>mag_ref_exp</v>
      </c>
      <c r="C11" s="448"/>
      <c r="D11" s="250" t="str">
        <f>fields!H58</f>
        <v>2C</v>
      </c>
      <c r="E11" s="250">
        <f>fields!J58</f>
        <v>0</v>
      </c>
      <c r="F11" s="250" t="str">
        <f>fields!L58</f>
        <v>F</v>
      </c>
      <c r="G11" s="250" t="str">
        <f>fields!O58</f>
        <v>7</v>
      </c>
      <c r="H11" s="250">
        <f>HEX2DEC(G11)</f>
        <v>7</v>
      </c>
      <c r="I11" s="255">
        <f>(2^H11)*H12</f>
        <v>6047360</v>
      </c>
      <c r="J11" s="277" t="str">
        <f t="shared" si="2"/>
        <v>7</v>
      </c>
      <c r="K11" s="250" t="s">
        <v>580</v>
      </c>
      <c r="L11" s="250" t="s">
        <v>580</v>
      </c>
      <c r="M11" s="250" t="s">
        <v>580</v>
      </c>
      <c r="N11" s="250" t="s">
        <v>580</v>
      </c>
      <c r="P11" s="259"/>
      <c r="Q11" s="259"/>
      <c r="R11" s="259"/>
      <c r="S11" s="259"/>
      <c r="U11" s="259"/>
      <c r="V11" s="259"/>
      <c r="W11" s="259"/>
      <c r="X11" s="259"/>
    </row>
    <row r="12" spans="2:24" x14ac:dyDescent="0.25">
      <c r="B12" s="448" t="str">
        <f>fields!I59</f>
        <v>mag_ref</v>
      </c>
      <c r="C12" s="448"/>
      <c r="D12" s="250" t="str">
        <f>fields!H59</f>
        <v>2D</v>
      </c>
      <c r="E12" s="250">
        <f>fields!J59</f>
        <v>0</v>
      </c>
      <c r="F12" s="250" t="str">
        <f>fields!L59</f>
        <v>FFFF</v>
      </c>
      <c r="G12" s="250" t="str">
        <f>fields!O59</f>
        <v>B88D</v>
      </c>
      <c r="H12" s="250">
        <f>fields!O60</f>
        <v>47245</v>
      </c>
      <c r="J12" s="277" t="str">
        <f t="shared" si="2"/>
        <v>B747</v>
      </c>
      <c r="K12" s="250" t="s">
        <v>648</v>
      </c>
      <c r="L12" s="250" t="s">
        <v>581</v>
      </c>
      <c r="M12" s="250" t="s">
        <v>668</v>
      </c>
      <c r="N12" s="285" t="s">
        <v>668</v>
      </c>
      <c r="P12" s="259"/>
      <c r="Q12" s="259"/>
      <c r="R12" s="259"/>
      <c r="S12" s="259"/>
      <c r="U12" s="259"/>
      <c r="V12" s="259"/>
      <c r="W12" s="259"/>
      <c r="X12" s="259"/>
    </row>
    <row r="13" spans="2:24" ht="15.75" thickBot="1" x14ac:dyDescent="0.3">
      <c r="B13" s="448" t="str">
        <f>fields!I61</f>
        <v>phase_offset</v>
      </c>
      <c r="C13" s="448"/>
      <c r="D13" s="250" t="str">
        <f>fields!H61</f>
        <v>2F</v>
      </c>
      <c r="E13" s="250">
        <f>fields!J61</f>
        <v>0</v>
      </c>
      <c r="F13" s="250" t="str">
        <f>fields!L61</f>
        <v>FFFF</v>
      </c>
      <c r="G13" s="250" t="str">
        <f>fields!O61</f>
        <v>171C</v>
      </c>
      <c r="H13" s="250">
        <f>fields!O62</f>
        <v>5916</v>
      </c>
      <c r="J13" s="277" t="str">
        <f t="shared" si="2"/>
        <v>19F4</v>
      </c>
      <c r="K13" s="250" t="s">
        <v>649</v>
      </c>
      <c r="L13" s="250" t="s">
        <v>582</v>
      </c>
      <c r="M13" s="250" t="s">
        <v>669</v>
      </c>
      <c r="N13" s="250" t="s">
        <v>684</v>
      </c>
      <c r="P13" s="259"/>
      <c r="Q13" s="259"/>
      <c r="R13" s="259"/>
      <c r="S13" s="259"/>
      <c r="U13" s="259"/>
      <c r="V13" s="259"/>
      <c r="W13" s="259"/>
      <c r="X13" s="259"/>
    </row>
    <row r="14" spans="2:24" x14ac:dyDescent="0.25">
      <c r="B14" s="448"/>
      <c r="C14" s="448"/>
      <c r="D14" s="448"/>
      <c r="E14" s="503" t="s">
        <v>577</v>
      </c>
      <c r="F14" s="293" t="s">
        <v>512</v>
      </c>
      <c r="G14" s="294">
        <f>(2^HEX2DEC(G6))*HEX2DEC(G7)</f>
        <v>0</v>
      </c>
      <c r="H14" s="293"/>
      <c r="I14" s="293"/>
      <c r="J14" s="295">
        <f>(2^HEX2DEC(J6))*HEX2DEC(J7)</f>
        <v>0</v>
      </c>
      <c r="K14" s="294">
        <f>(2^HEX2DEC(K6))*HEX2DEC(K7)</f>
        <v>1.0916411256460787E+27</v>
      </c>
      <c r="L14" s="294">
        <f>(2^HEX2DEC(L6))*HEX2DEC(L7)</f>
        <v>4.4852092380999316E+26</v>
      </c>
      <c r="M14" s="294">
        <f>(2^HEX2DEC(M6))*HEX2DEC(M7)</f>
        <v>1.0600579386086465E+27</v>
      </c>
      <c r="N14" s="296">
        <f>HEX2DEC(N7)*2^HEX2DEC(N6)</f>
        <v>0</v>
      </c>
      <c r="P14" s="259"/>
      <c r="Q14" s="259"/>
      <c r="R14" s="259"/>
      <c r="S14" s="259"/>
      <c r="U14" s="259"/>
      <c r="V14" s="259"/>
      <c r="W14" s="259"/>
      <c r="X14" s="259"/>
    </row>
    <row r="15" spans="2:24" x14ac:dyDescent="0.25">
      <c r="B15" s="448"/>
      <c r="C15" s="448"/>
      <c r="D15" s="448"/>
      <c r="E15" s="499"/>
      <c r="F15" s="297" t="s">
        <v>513</v>
      </c>
      <c r="G15" s="298">
        <f>(2^HEX2DEC(G8))*HEX2DEC(G9)</f>
        <v>0</v>
      </c>
      <c r="H15" s="297"/>
      <c r="I15" s="297"/>
      <c r="J15" s="299">
        <f>(2^HEX2DEC(J8))*HEX2DEC(J9)</f>
        <v>0</v>
      </c>
      <c r="K15" s="298">
        <f>(2^HEX2DEC(K8))*HEX2DEC(K9)</f>
        <v>4.4045512185725181E+26</v>
      </c>
      <c r="L15" s="298">
        <f>(2^HEX2DEC(L8))*HEX2DEC(L9)</f>
        <v>6.5676784097157878E+26</v>
      </c>
      <c r="M15" s="298">
        <f>(2^HEX2DEC(M8))*HEX2DEC(M9)</f>
        <v>4.2940478428733684E+26</v>
      </c>
      <c r="N15" s="300">
        <f>(2^HEX2DEC(N8))*HEX2DEC(N9)</f>
        <v>0</v>
      </c>
      <c r="P15" s="259"/>
      <c r="Q15" s="259"/>
      <c r="R15" s="259"/>
      <c r="S15" s="259"/>
      <c r="U15" s="259"/>
      <c r="V15" s="259"/>
      <c r="W15" s="259"/>
      <c r="X15" s="259"/>
    </row>
    <row r="16" spans="2:24" x14ac:dyDescent="0.25">
      <c r="B16" s="448"/>
      <c r="C16" s="448"/>
      <c r="D16" s="448"/>
      <c r="E16" s="499"/>
      <c r="F16" s="297" t="s">
        <v>240</v>
      </c>
      <c r="G16" s="298">
        <f>(G14^2+G15^2)^0.5</f>
        <v>0</v>
      </c>
      <c r="H16" s="297"/>
      <c r="I16" s="297"/>
      <c r="J16" s="299">
        <f>(J14^2+J15^2)^0.5</f>
        <v>0</v>
      </c>
      <c r="K16" s="298">
        <f>(K14^2+K15^2)^0.5</f>
        <v>1.1771495493658077E+27</v>
      </c>
      <c r="L16" s="298">
        <f>(L14^2+L15^2)^0.5</f>
        <v>7.9530812647038805E+26</v>
      </c>
      <c r="M16" s="298">
        <f>(M14^2+M15^2)^0.5</f>
        <v>1.1437269350575194E+27</v>
      </c>
      <c r="N16" s="300">
        <f>(N14^2+N15^2)^0.5</f>
        <v>0</v>
      </c>
      <c r="P16" s="259"/>
      <c r="Q16" s="259">
        <v>16896</v>
      </c>
      <c r="R16" s="259"/>
      <c r="S16" s="259"/>
      <c r="U16" s="259"/>
      <c r="V16" s="259"/>
      <c r="W16" s="259"/>
      <c r="X16" s="259"/>
    </row>
    <row r="17" spans="2:24" x14ac:dyDescent="0.25">
      <c r="B17" s="448"/>
      <c r="C17" s="448"/>
      <c r="D17" s="448"/>
      <c r="E17" s="499"/>
      <c r="F17" s="301" t="s">
        <v>583</v>
      </c>
      <c r="G17" s="302" t="e">
        <f>ATAN2(G14,G15)*180/PI()</f>
        <v>#DIV/0!</v>
      </c>
      <c r="H17" s="297"/>
      <c r="I17" s="297"/>
      <c r="J17" s="303" t="e">
        <f>ATAN2(J14,J15)*180/PI()</f>
        <v>#DIV/0!</v>
      </c>
      <c r="K17" s="302">
        <f>ATAN2(K14,K15)*180/PI()</f>
        <v>21.973079482193114</v>
      </c>
      <c r="L17" s="302">
        <f>ATAN2(L14,L15)*180/PI()</f>
        <v>55.669988374476397</v>
      </c>
      <c r="M17" s="302">
        <f>ATAN2(M14,M15)*180/PI()</f>
        <v>22.051723289491679</v>
      </c>
      <c r="N17" s="304" t="e">
        <f>ATAN2(N14,N15)*180/PI()</f>
        <v>#DIV/0!</v>
      </c>
      <c r="P17" s="259"/>
      <c r="Q17" s="259"/>
      <c r="R17" s="259"/>
      <c r="S17" s="259"/>
      <c r="U17" s="259"/>
      <c r="V17" s="259"/>
      <c r="W17" s="259"/>
      <c r="X17" s="259"/>
    </row>
    <row r="18" spans="2:24" x14ac:dyDescent="0.25">
      <c r="B18" s="448"/>
      <c r="C18" s="448"/>
      <c r="D18" s="448"/>
      <c r="E18" s="499"/>
      <c r="F18" s="297" t="s">
        <v>518</v>
      </c>
      <c r="G18" s="297">
        <f>HEX2DEC(G10)</f>
        <v>14336</v>
      </c>
      <c r="H18" s="297"/>
      <c r="I18" s="297"/>
      <c r="J18" s="305">
        <f>HEX2DEC(J10)</f>
        <v>14336</v>
      </c>
      <c r="K18" s="297">
        <f>HEX2DEC(K10)</f>
        <v>14848</v>
      </c>
      <c r="L18" s="297">
        <f>HEX2DEC(L10)</f>
        <v>65280</v>
      </c>
      <c r="M18" s="297">
        <f>HEX2DEC(M10)</f>
        <v>14336</v>
      </c>
      <c r="N18" s="306">
        <f>HEX2DEC(N10)</f>
        <v>14336</v>
      </c>
      <c r="P18" s="259"/>
      <c r="Q18" s="259"/>
      <c r="R18" s="259"/>
      <c r="S18" s="259"/>
      <c r="U18" s="259"/>
      <c r="V18" s="259"/>
      <c r="W18" s="259"/>
      <c r="X18" s="259"/>
    </row>
    <row r="19" spans="2:24" x14ac:dyDescent="0.25">
      <c r="B19" s="448"/>
      <c r="C19" s="448"/>
      <c r="D19" s="448"/>
      <c r="E19" s="499"/>
      <c r="F19" s="297" t="s">
        <v>576</v>
      </c>
      <c r="G19" s="298">
        <f>(2^HEX2DEC(G11))*HEX2DEC(G12)</f>
        <v>6047360</v>
      </c>
      <c r="H19" s="297"/>
      <c r="I19" s="297"/>
      <c r="J19" s="299">
        <f>(2^HEX2DEC(J11))*HEX2DEC(J12)</f>
        <v>6005632</v>
      </c>
      <c r="K19" s="298">
        <f>(2^HEX2DEC(K11))*HEX2DEC(K12)</f>
        <v>5995648</v>
      </c>
      <c r="L19" s="298">
        <f>(2^HEX2DEC(L11))*HEX2DEC(L12)</f>
        <v>5935232</v>
      </c>
      <c r="M19" s="298">
        <f>(2^HEX2DEC(M11))*HEX2DEC(M12)</f>
        <v>6005632</v>
      </c>
      <c r="N19" s="300">
        <f>(2^HEX2DEC(N11))*HEX2DEC(N12)</f>
        <v>6005632</v>
      </c>
      <c r="P19" s="259"/>
      <c r="Q19" s="259"/>
      <c r="R19" s="259"/>
      <c r="S19" s="259"/>
      <c r="U19" s="259"/>
      <c r="V19" s="259"/>
      <c r="W19" s="259"/>
      <c r="X19" s="259"/>
    </row>
    <row r="20" spans="2:24" ht="15.75" thickBot="1" x14ac:dyDescent="0.3">
      <c r="B20" s="448"/>
      <c r="C20" s="448"/>
      <c r="D20" s="448"/>
      <c r="E20" s="500"/>
      <c r="F20" s="307" t="s">
        <v>517</v>
      </c>
      <c r="G20" s="307">
        <f>HEX2DEC(G13)</f>
        <v>5916</v>
      </c>
      <c r="H20" s="307"/>
      <c r="I20" s="307"/>
      <c r="J20" s="308">
        <f>HEX2DEC(J13)</f>
        <v>6644</v>
      </c>
      <c r="K20" s="307">
        <f>HEX2DEC(K13)</f>
        <v>4346</v>
      </c>
      <c r="L20" s="307">
        <f>HEX2DEC(L13)</f>
        <v>7638</v>
      </c>
      <c r="M20" s="307">
        <f>HEX2DEC(M13)</f>
        <v>4352</v>
      </c>
      <c r="N20" s="309">
        <f>HEX2DEC(N13)</f>
        <v>6644</v>
      </c>
      <c r="P20" s="259"/>
      <c r="Q20" s="259"/>
      <c r="R20" s="259"/>
      <c r="S20" s="259"/>
      <c r="U20" s="259"/>
      <c r="V20" s="259"/>
      <c r="W20" s="259"/>
      <c r="X20" s="259"/>
    </row>
    <row r="21" spans="2:24" x14ac:dyDescent="0.25">
      <c r="P21" s="259"/>
      <c r="Q21" s="259"/>
      <c r="R21" s="259"/>
      <c r="S21" s="259"/>
      <c r="U21" s="259"/>
      <c r="V21" s="259"/>
      <c r="W21" s="259"/>
      <c r="X21" s="259"/>
    </row>
    <row r="22" spans="2:24" x14ac:dyDescent="0.25">
      <c r="P22" s="259"/>
      <c r="Q22" s="259"/>
      <c r="R22" s="259"/>
      <c r="S22" s="259"/>
      <c r="U22" s="259"/>
      <c r="V22" s="259"/>
      <c r="W22" s="259"/>
      <c r="X22" s="259"/>
    </row>
    <row r="23" spans="2:24" x14ac:dyDescent="0.25">
      <c r="K23" s="255"/>
      <c r="L23" s="250">
        <f>L18/K18</f>
        <v>4.3965517241379306</v>
      </c>
      <c r="P23" s="259"/>
      <c r="Q23" s="259"/>
      <c r="R23" s="259"/>
      <c r="S23" s="259"/>
      <c r="U23" s="259"/>
      <c r="V23" s="259"/>
      <c r="W23" s="259"/>
      <c r="X23" s="259"/>
    </row>
    <row r="24" spans="2:24" x14ac:dyDescent="0.25">
      <c r="P24" s="259"/>
      <c r="Q24" s="259"/>
      <c r="R24" s="259"/>
      <c r="S24" s="259"/>
      <c r="U24" s="259"/>
      <c r="V24" s="259"/>
      <c r="W24" s="259"/>
      <c r="X24" s="259"/>
    </row>
    <row r="25" spans="2:24" x14ac:dyDescent="0.25">
      <c r="P25" s="259"/>
      <c r="Q25" s="259"/>
      <c r="R25" s="259"/>
      <c r="S25" s="259"/>
      <c r="U25" s="259"/>
      <c r="V25" s="259"/>
      <c r="W25" s="259"/>
      <c r="X25" s="259"/>
    </row>
    <row r="26" spans="2:24" x14ac:dyDescent="0.25">
      <c r="P26" s="259"/>
      <c r="Q26" s="259"/>
      <c r="R26" s="259"/>
      <c r="S26" s="259"/>
      <c r="U26" s="259"/>
      <c r="V26" s="259"/>
      <c r="W26" s="259"/>
      <c r="X26" s="259"/>
    </row>
    <row r="27" spans="2:24" x14ac:dyDescent="0.25">
      <c r="P27" s="259"/>
      <c r="Q27" s="259"/>
      <c r="R27" s="259"/>
      <c r="S27" s="259"/>
      <c r="U27" s="259"/>
      <c r="V27" s="259"/>
      <c r="W27" s="259"/>
      <c r="X27" s="259"/>
    </row>
    <row r="28" spans="2:24" x14ac:dyDescent="0.25">
      <c r="P28" s="259"/>
      <c r="Q28" s="259"/>
      <c r="R28" s="259"/>
      <c r="S28" s="259"/>
      <c r="U28" s="259"/>
      <c r="V28" s="259"/>
      <c r="W28" s="259"/>
      <c r="X28" s="259"/>
    </row>
    <row r="29" spans="2:24" x14ac:dyDescent="0.25">
      <c r="P29" s="259"/>
      <c r="Q29" s="259"/>
      <c r="R29" s="259"/>
      <c r="S29" s="259"/>
      <c r="U29" s="259"/>
      <c r="V29" s="259"/>
      <c r="W29" s="259"/>
      <c r="X29" s="259"/>
    </row>
    <row r="30" spans="2:24" x14ac:dyDescent="0.25">
      <c r="P30" s="259"/>
      <c r="Q30" s="259"/>
      <c r="R30" s="259"/>
      <c r="S30" s="259"/>
      <c r="U30" s="259"/>
      <c r="V30" s="259"/>
      <c r="W30" s="259"/>
      <c r="X30" s="259"/>
    </row>
    <row r="31" spans="2:24" x14ac:dyDescent="0.25">
      <c r="P31" s="259"/>
      <c r="Q31" s="259"/>
      <c r="R31" s="259"/>
      <c r="S31" s="259"/>
      <c r="U31" s="259"/>
      <c r="V31" s="259"/>
      <c r="W31" s="259"/>
      <c r="X31" s="259"/>
    </row>
    <row r="32" spans="2:24" x14ac:dyDescent="0.25">
      <c r="P32" s="259"/>
      <c r="Q32" s="259"/>
      <c r="R32" s="259"/>
      <c r="S32" s="259"/>
      <c r="U32" s="259"/>
      <c r="V32" s="259"/>
      <c r="W32" s="259"/>
      <c r="X32" s="259"/>
    </row>
    <row r="33" spans="16:24" x14ac:dyDescent="0.25">
      <c r="P33" s="259"/>
      <c r="Q33" s="259"/>
      <c r="R33" s="259"/>
      <c r="S33" s="259"/>
      <c r="U33" s="259"/>
      <c r="V33" s="259"/>
      <c r="W33" s="259"/>
      <c r="X33" s="259"/>
    </row>
    <row r="34" spans="16:24" x14ac:dyDescent="0.25">
      <c r="P34" s="259"/>
      <c r="Q34" s="259"/>
      <c r="R34" s="259"/>
      <c r="S34" s="259"/>
      <c r="U34" s="259"/>
      <c r="V34" s="259"/>
      <c r="W34" s="259"/>
      <c r="X34" s="259"/>
    </row>
    <row r="35" spans="16:24" x14ac:dyDescent="0.25">
      <c r="P35" s="259"/>
      <c r="Q35" s="259"/>
      <c r="R35" s="259"/>
      <c r="S35" s="259"/>
      <c r="U35" s="259"/>
      <c r="V35" s="259"/>
      <c r="W35" s="259"/>
      <c r="X35" s="259"/>
    </row>
    <row r="36" spans="16:24" x14ac:dyDescent="0.25">
      <c r="P36" s="259"/>
      <c r="Q36" s="259"/>
      <c r="R36" s="259"/>
      <c r="S36" s="259"/>
      <c r="U36" s="259"/>
      <c r="V36" s="259"/>
      <c r="W36" s="259"/>
      <c r="X36" s="259"/>
    </row>
    <row r="37" spans="16:24" x14ac:dyDescent="0.25">
      <c r="P37" s="259"/>
      <c r="Q37" s="259"/>
      <c r="R37" s="259"/>
      <c r="S37" s="259"/>
      <c r="U37" s="259"/>
      <c r="V37" s="259"/>
      <c r="W37" s="259"/>
      <c r="X37" s="259"/>
    </row>
    <row r="38" spans="16:24" x14ac:dyDescent="0.25">
      <c r="P38" s="259"/>
      <c r="Q38" s="259"/>
      <c r="R38" s="259"/>
      <c r="S38" s="259"/>
      <c r="U38" s="259"/>
      <c r="V38" s="259"/>
      <c r="W38" s="259"/>
      <c r="X38" s="259"/>
    </row>
    <row r="39" spans="16:24" x14ac:dyDescent="0.25">
      <c r="P39" s="259"/>
      <c r="Q39" s="259"/>
      <c r="R39" s="259"/>
      <c r="S39" s="259"/>
      <c r="U39" s="259"/>
      <c r="V39" s="259"/>
      <c r="W39" s="259"/>
      <c r="X39" s="259"/>
    </row>
    <row r="40" spans="16:24" x14ac:dyDescent="0.25">
      <c r="P40" s="259"/>
      <c r="Q40" s="259"/>
      <c r="R40" s="259"/>
      <c r="S40" s="259"/>
      <c r="U40" s="259"/>
      <c r="V40" s="259"/>
      <c r="W40" s="259"/>
      <c r="X40" s="259"/>
    </row>
    <row r="41" spans="16:24" x14ac:dyDescent="0.25">
      <c r="P41" s="259"/>
      <c r="Q41" s="259"/>
      <c r="R41" s="259"/>
      <c r="S41" s="259"/>
      <c r="U41" s="259"/>
      <c r="V41" s="259"/>
      <c r="W41" s="259"/>
      <c r="X41" s="259"/>
    </row>
    <row r="42" spans="16:24" x14ac:dyDescent="0.25">
      <c r="P42" s="259"/>
      <c r="Q42" s="259"/>
      <c r="R42" s="259"/>
      <c r="S42" s="259"/>
      <c r="U42" s="259"/>
      <c r="V42" s="259"/>
      <c r="W42" s="259"/>
      <c r="X42" s="259"/>
    </row>
    <row r="43" spans="16:24" x14ac:dyDescent="0.25">
      <c r="P43" s="259"/>
      <c r="Q43" s="259"/>
      <c r="R43" s="259"/>
      <c r="S43" s="259"/>
      <c r="U43" s="259"/>
      <c r="V43" s="259"/>
      <c r="W43" s="259"/>
      <c r="X43" s="259"/>
    </row>
    <row r="44" spans="16:24" x14ac:dyDescent="0.25">
      <c r="P44" s="259"/>
      <c r="Q44" s="259"/>
      <c r="R44" s="259"/>
      <c r="S44" s="259"/>
      <c r="U44" s="259"/>
      <c r="V44" s="259"/>
      <c r="W44" s="259"/>
      <c r="X44" s="259"/>
    </row>
    <row r="45" spans="16:24" x14ac:dyDescent="0.25">
      <c r="P45" s="259"/>
      <c r="Q45" s="259"/>
      <c r="R45" s="259"/>
      <c r="S45" s="259"/>
      <c r="U45" s="259"/>
      <c r="V45" s="259"/>
      <c r="W45" s="259"/>
      <c r="X45" s="259"/>
    </row>
    <row r="46" spans="16:24" x14ac:dyDescent="0.25">
      <c r="P46" s="259"/>
      <c r="Q46" s="259"/>
      <c r="R46" s="259"/>
      <c r="S46" s="259"/>
      <c r="U46" s="259"/>
      <c r="V46" s="259"/>
      <c r="W46" s="259"/>
      <c r="X46" s="259"/>
    </row>
    <row r="47" spans="16:24" x14ac:dyDescent="0.25">
      <c r="P47" s="259"/>
      <c r="Q47" s="259"/>
      <c r="R47" s="259"/>
      <c r="S47" s="259"/>
      <c r="U47" s="259"/>
      <c r="V47" s="259"/>
      <c r="W47" s="259"/>
      <c r="X47" s="259"/>
    </row>
    <row r="48" spans="16:24" x14ac:dyDescent="0.25">
      <c r="P48" s="259"/>
      <c r="Q48" s="259"/>
      <c r="R48" s="259"/>
      <c r="S48" s="259"/>
      <c r="U48" s="259"/>
      <c r="V48" s="259"/>
      <c r="W48" s="259"/>
      <c r="X48" s="259"/>
    </row>
    <row r="49" spans="16:24" x14ac:dyDescent="0.25">
      <c r="P49" s="259"/>
      <c r="Q49" s="259"/>
      <c r="R49" s="259"/>
      <c r="S49" s="259"/>
      <c r="U49" s="259"/>
      <c r="V49" s="259"/>
      <c r="W49" s="259"/>
      <c r="X49" s="259"/>
    </row>
    <row r="50" spans="16:24" x14ac:dyDescent="0.25">
      <c r="P50" s="259"/>
      <c r="Q50" s="259"/>
      <c r="R50" s="259"/>
      <c r="S50" s="259"/>
      <c r="U50" s="259"/>
      <c r="V50" s="259"/>
      <c r="W50" s="259"/>
      <c r="X50" s="259"/>
    </row>
    <row r="51" spans="16:24" x14ac:dyDescent="0.25">
      <c r="P51" s="259"/>
      <c r="Q51" s="259"/>
      <c r="R51" s="259"/>
      <c r="S51" s="259"/>
      <c r="U51" s="259"/>
      <c r="V51" s="259"/>
      <c r="W51" s="259"/>
      <c r="X51" s="259"/>
    </row>
    <row r="52" spans="16:24" x14ac:dyDescent="0.25">
      <c r="P52" s="259"/>
      <c r="Q52" s="259"/>
      <c r="R52" s="259"/>
      <c r="S52" s="259"/>
      <c r="U52" s="259"/>
      <c r="V52" s="259"/>
      <c r="W52" s="259"/>
      <c r="X52" s="259"/>
    </row>
    <row r="53" spans="16:24" x14ac:dyDescent="0.25">
      <c r="P53" s="259"/>
      <c r="Q53" s="259"/>
      <c r="R53" s="259"/>
      <c r="S53" s="259"/>
      <c r="U53" s="259"/>
      <c r="V53" s="259"/>
      <c r="W53" s="259"/>
      <c r="X53" s="259"/>
    </row>
    <row r="54" spans="16:24" x14ac:dyDescent="0.25">
      <c r="P54" s="259"/>
      <c r="Q54" s="259"/>
      <c r="R54" s="259"/>
      <c r="S54" s="259"/>
      <c r="U54" s="259"/>
      <c r="V54" s="259"/>
      <c r="W54" s="259"/>
      <c r="X54" s="259"/>
    </row>
    <row r="55" spans="16:24" x14ac:dyDescent="0.25">
      <c r="P55" s="259"/>
      <c r="Q55" s="259"/>
      <c r="R55" s="259"/>
      <c r="S55" s="259"/>
      <c r="U55" s="259"/>
      <c r="V55" s="259"/>
      <c r="W55" s="259"/>
      <c r="X55" s="259"/>
    </row>
    <row r="56" spans="16:24" x14ac:dyDescent="0.25">
      <c r="P56" s="259"/>
      <c r="Q56" s="259"/>
      <c r="R56" s="259"/>
      <c r="S56" s="259"/>
      <c r="U56" s="259"/>
      <c r="V56" s="259"/>
      <c r="W56" s="259"/>
      <c r="X56" s="259"/>
    </row>
    <row r="57" spans="16:24" x14ac:dyDescent="0.25">
      <c r="P57" s="259"/>
      <c r="Q57" s="259"/>
      <c r="R57" s="259"/>
      <c r="S57" s="259"/>
      <c r="U57" s="259"/>
      <c r="V57" s="259"/>
      <c r="W57" s="259"/>
      <c r="X57" s="259"/>
    </row>
    <row r="58" spans="16:24" x14ac:dyDescent="0.25">
      <c r="P58" s="259"/>
      <c r="Q58" s="259"/>
      <c r="R58" s="259"/>
      <c r="S58" s="259"/>
      <c r="U58" s="259"/>
      <c r="V58" s="259"/>
      <c r="W58" s="259"/>
      <c r="X58" s="259"/>
    </row>
    <row r="59" spans="16:24" x14ac:dyDescent="0.25">
      <c r="P59" s="259"/>
      <c r="Q59" s="259"/>
      <c r="R59" s="259"/>
      <c r="S59" s="259"/>
      <c r="U59" s="259"/>
      <c r="V59" s="259"/>
      <c r="W59" s="259"/>
      <c r="X59" s="259"/>
    </row>
    <row r="60" spans="16:24" x14ac:dyDescent="0.25">
      <c r="P60" s="259"/>
      <c r="Q60" s="259"/>
      <c r="R60" s="259"/>
      <c r="S60" s="259"/>
      <c r="U60" s="259"/>
      <c r="V60" s="259"/>
      <c r="W60" s="259"/>
      <c r="X60" s="259"/>
    </row>
    <row r="61" spans="16:24" x14ac:dyDescent="0.25">
      <c r="P61" s="259"/>
      <c r="Q61" s="259"/>
      <c r="R61" s="259"/>
      <c r="S61" s="259"/>
      <c r="U61" s="259"/>
      <c r="V61" s="259"/>
      <c r="W61" s="259"/>
      <c r="X61" s="259"/>
    </row>
    <row r="62" spans="16:24" x14ac:dyDescent="0.25">
      <c r="P62" s="259"/>
      <c r="Q62" s="259"/>
      <c r="R62" s="259"/>
      <c r="S62" s="259"/>
      <c r="U62" s="259"/>
      <c r="V62" s="259"/>
      <c r="W62" s="259"/>
      <c r="X62" s="259"/>
    </row>
    <row r="63" spans="16:24" x14ac:dyDescent="0.25">
      <c r="P63" s="259"/>
      <c r="Q63" s="259"/>
      <c r="R63" s="259"/>
      <c r="S63" s="259"/>
      <c r="U63" s="259"/>
      <c r="V63" s="259"/>
      <c r="W63" s="259"/>
      <c r="X63" s="259"/>
    </row>
    <row r="64" spans="16:24" x14ac:dyDescent="0.25">
      <c r="P64" s="259"/>
      <c r="Q64" s="259"/>
      <c r="R64" s="259"/>
      <c r="S64" s="259"/>
      <c r="U64" s="259"/>
      <c r="V64" s="259"/>
      <c r="W64" s="259"/>
      <c r="X64" s="259"/>
    </row>
  </sheetData>
  <mergeCells count="19">
    <mergeCell ref="L4:L5"/>
    <mergeCell ref="E14:E18"/>
    <mergeCell ref="K4:K5"/>
    <mergeCell ref="M4:M5"/>
    <mergeCell ref="N4:N5"/>
    <mergeCell ref="E19:E20"/>
    <mergeCell ref="B14:D20"/>
    <mergeCell ref="J4:J5"/>
    <mergeCell ref="B9:C9"/>
    <mergeCell ref="B10:C10"/>
    <mergeCell ref="B11:C11"/>
    <mergeCell ref="B12:C12"/>
    <mergeCell ref="B13:C13"/>
    <mergeCell ref="G4:I4"/>
    <mergeCell ref="B4:F4"/>
    <mergeCell ref="B5:C5"/>
    <mergeCell ref="B6:C6"/>
    <mergeCell ref="B7:C7"/>
    <mergeCell ref="B8:C8"/>
  </mergeCells>
  <dataValidations count="2">
    <dataValidation type="list" allowBlank="1" showInputMessage="1" showErrorMessage="1" sqref="J4:J5">
      <formula1>$K$4:$N$4</formula1>
    </dataValidation>
    <dataValidation type="list" allowBlank="1" showInputMessage="1" showErrorMessage="1" sqref="K3">
      <formula1>"0,1"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21506" r:id="rId4" name="cbLoadCalRegs">
          <controlPr defaultSize="0" autoLine="0" r:id="rId5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21506" r:id="rId4" name="cbLoadCalReg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6"/>
  <sheetViews>
    <sheetView zoomScale="90" zoomScaleNormal="90" workbookViewId="0">
      <selection activeCell="B21" sqref="B21:Q36"/>
    </sheetView>
  </sheetViews>
  <sheetFormatPr defaultColWidth="6.28515625" defaultRowHeight="15" x14ac:dyDescent="0.25"/>
  <cols>
    <col min="1" max="16384" width="6.28515625" style="44"/>
  </cols>
  <sheetData>
    <row r="1" spans="1:21" x14ac:dyDescent="0.25">
      <c r="A1" s="44" t="s">
        <v>442</v>
      </c>
      <c r="B1" s="44" t="str">
        <f t="shared" ref="B1:Q1" si="0">$A1&amp;DEC2HEX(B20,1)</f>
        <v>0x0</v>
      </c>
      <c r="C1" s="44" t="str">
        <f t="shared" si="0"/>
        <v>0x1</v>
      </c>
      <c r="D1" s="44" t="str">
        <f t="shared" si="0"/>
        <v>0x2</v>
      </c>
      <c r="E1" s="44" t="str">
        <f t="shared" si="0"/>
        <v>0x3</v>
      </c>
      <c r="F1" s="44" t="str">
        <f t="shared" si="0"/>
        <v>0x4</v>
      </c>
      <c r="G1" s="44" t="str">
        <f t="shared" si="0"/>
        <v>0x5</v>
      </c>
      <c r="H1" s="44" t="str">
        <f t="shared" si="0"/>
        <v>0x6</v>
      </c>
      <c r="I1" s="44" t="str">
        <f t="shared" si="0"/>
        <v>0x7</v>
      </c>
      <c r="J1" s="44" t="str">
        <f t="shared" si="0"/>
        <v>0x8</v>
      </c>
      <c r="K1" s="44" t="str">
        <f t="shared" si="0"/>
        <v>0x9</v>
      </c>
      <c r="L1" s="44" t="str">
        <f t="shared" si="0"/>
        <v>0xA</v>
      </c>
      <c r="M1" s="44" t="str">
        <f t="shared" si="0"/>
        <v>0xB</v>
      </c>
      <c r="N1" s="44" t="str">
        <f t="shared" si="0"/>
        <v>0xC</v>
      </c>
      <c r="O1" s="44" t="str">
        <f t="shared" si="0"/>
        <v>0xD</v>
      </c>
      <c r="P1" s="44" t="str">
        <f t="shared" si="0"/>
        <v>0xE</v>
      </c>
      <c r="Q1" s="44" t="str">
        <f t="shared" si="0"/>
        <v>0xF</v>
      </c>
    </row>
    <row r="2" spans="1:21" x14ac:dyDescent="0.25">
      <c r="A2" s="44" t="str">
        <f t="shared" ref="A2:A17" si="1">A$1&amp;DEC2HEX(A21,2)</f>
        <v>0x00</v>
      </c>
      <c r="B2" s="44" t="str">
        <f>IF(B21&lt;&gt;"",DEC2HEX(B21,2),"")</f>
        <v>0A</v>
      </c>
      <c r="C2" s="44" t="str">
        <f t="shared" ref="C2:Q2" si="2">IF(C21&lt;&gt;"",DEC2HEX(C21,2),"")</f>
        <v>00</v>
      </c>
      <c r="D2" s="44" t="str">
        <f t="shared" si="2"/>
        <v>07</v>
      </c>
      <c r="E2" s="44" t="str">
        <f t="shared" si="2"/>
        <v>00</v>
      </c>
      <c r="F2" s="44" t="str">
        <f t="shared" si="2"/>
        <v>00</v>
      </c>
      <c r="G2" s="44" t="str">
        <f t="shared" si="2"/>
        <v>00</v>
      </c>
      <c r="H2" s="44" t="str">
        <f t="shared" si="2"/>
        <v>00</v>
      </c>
      <c r="I2" s="44" t="str">
        <f t="shared" si="2"/>
        <v>00</v>
      </c>
      <c r="J2" s="44" t="str">
        <f t="shared" si="2"/>
        <v>00</v>
      </c>
      <c r="K2" s="44" t="str">
        <f t="shared" si="2"/>
        <v>00</v>
      </c>
      <c r="L2" s="44" t="str">
        <f t="shared" si="2"/>
        <v>00</v>
      </c>
      <c r="M2" s="44" t="str">
        <f t="shared" si="2"/>
        <v>00</v>
      </c>
      <c r="N2" s="44" t="str">
        <f t="shared" si="2"/>
        <v>00</v>
      </c>
      <c r="O2" s="44" t="str">
        <f t="shared" si="2"/>
        <v>00</v>
      </c>
      <c r="P2" s="44" t="str">
        <f t="shared" si="2"/>
        <v>00</v>
      </c>
      <c r="Q2" s="44" t="str">
        <f t="shared" si="2"/>
        <v>00</v>
      </c>
    </row>
    <row r="3" spans="1:21" x14ac:dyDescent="0.25">
      <c r="A3" s="44" t="str">
        <f t="shared" si="1"/>
        <v>0x10</v>
      </c>
      <c r="B3" s="44" t="str">
        <f t="shared" ref="B3:Q3" si="3">IF(B22&lt;&gt;"",DEC2HEX(B22,2),"")</f>
        <v>05</v>
      </c>
      <c r="C3" s="44" t="str">
        <f t="shared" si="3"/>
        <v>FD</v>
      </c>
      <c r="D3" s="44" t="str">
        <f t="shared" si="3"/>
        <v>00</v>
      </c>
      <c r="E3" s="44" t="str">
        <f t="shared" si="3"/>
        <v>7C</v>
      </c>
      <c r="F3" s="44" t="str">
        <f t="shared" si="3"/>
        <v>02</v>
      </c>
      <c r="G3" s="44" t="str">
        <f t="shared" si="3"/>
        <v>02</v>
      </c>
      <c r="H3" s="44" t="str">
        <f t="shared" si="3"/>
        <v>02</v>
      </c>
      <c r="I3" s="44" t="str">
        <f t="shared" si="3"/>
        <v>63</v>
      </c>
      <c r="J3" s="44" t="str">
        <f t="shared" si="3"/>
        <v>12</v>
      </c>
      <c r="K3" s="44" t="str">
        <f t="shared" si="3"/>
        <v>36</v>
      </c>
      <c r="L3" s="44" t="str">
        <f t="shared" si="3"/>
        <v>0F</v>
      </c>
      <c r="M3" s="44" t="str">
        <f t="shared" si="3"/>
        <v>7F</v>
      </c>
      <c r="N3" s="44" t="str">
        <f t="shared" si="3"/>
        <v>0C</v>
      </c>
      <c r="O3" s="44" t="str">
        <f t="shared" si="3"/>
        <v>02</v>
      </c>
      <c r="P3" s="44" t="str">
        <f t="shared" si="3"/>
        <v>00</v>
      </c>
      <c r="Q3" s="44" t="str">
        <f t="shared" si="3"/>
        <v>00</v>
      </c>
    </row>
    <row r="4" spans="1:21" x14ac:dyDescent="0.25">
      <c r="A4" s="44" t="str">
        <f t="shared" si="1"/>
        <v>0x20</v>
      </c>
      <c r="B4" s="44" t="str">
        <f t="shared" ref="B4:Q4" si="4">IF(B23&lt;&gt;"",DEC2HEX(B23,2),"")</f>
        <v>1A</v>
      </c>
      <c r="C4" s="44" t="str">
        <f t="shared" si="4"/>
        <v>10</v>
      </c>
      <c r="D4" s="44" t="str">
        <f t="shared" si="4"/>
        <v>0A</v>
      </c>
      <c r="E4" s="44" t="str">
        <f t="shared" si="4"/>
        <v>00</v>
      </c>
      <c r="F4" s="44" t="str">
        <f t="shared" si="4"/>
        <v>3C</v>
      </c>
      <c r="G4" s="44" t="str">
        <f t="shared" si="4"/>
        <v>00</v>
      </c>
      <c r="H4" s="44" t="str">
        <f t="shared" si="4"/>
        <v>00</v>
      </c>
      <c r="I4" s="44" t="str">
        <f t="shared" si="4"/>
        <v>3B</v>
      </c>
      <c r="J4" s="44" t="str">
        <f t="shared" si="4"/>
        <v>00</v>
      </c>
      <c r="K4" s="44" t="str">
        <f t="shared" si="4"/>
        <v>00</v>
      </c>
      <c r="L4" s="44" t="str">
        <f t="shared" si="4"/>
        <v>38</v>
      </c>
      <c r="M4" s="44" t="str">
        <f t="shared" si="4"/>
        <v>00</v>
      </c>
      <c r="N4" s="44" t="str">
        <f t="shared" si="4"/>
        <v>07</v>
      </c>
      <c r="O4" s="44" t="str">
        <f t="shared" si="4"/>
        <v>B8</v>
      </c>
      <c r="P4" s="44" t="str">
        <f t="shared" si="4"/>
        <v>8D</v>
      </c>
      <c r="Q4" s="44" t="str">
        <f t="shared" si="4"/>
        <v>17</v>
      </c>
    </row>
    <row r="5" spans="1:21" x14ac:dyDescent="0.25">
      <c r="A5" s="44" t="str">
        <f t="shared" si="1"/>
        <v>0x30</v>
      </c>
      <c r="B5" s="44" t="str">
        <f t="shared" ref="B5:Q5" si="5">IF(B24&lt;&gt;"",DEC2HEX(B24,2),"")</f>
        <v>1C</v>
      </c>
      <c r="C5" s="44" t="str">
        <f t="shared" si="5"/>
        <v>00</v>
      </c>
      <c r="D5" s="44" t="str">
        <f t="shared" si="5"/>
        <v>00</v>
      </c>
      <c r="E5" s="44" t="str">
        <f t="shared" si="5"/>
        <v>00</v>
      </c>
      <c r="F5" s="44" t="str">
        <f t="shared" si="5"/>
        <v>00</v>
      </c>
      <c r="G5" s="44" t="str">
        <f t="shared" si="5"/>
        <v>00</v>
      </c>
      <c r="H5" s="44" t="str">
        <f t="shared" si="5"/>
        <v>00</v>
      </c>
      <c r="I5" s="44" t="str">
        <f t="shared" si="5"/>
        <v>00</v>
      </c>
      <c r="J5" s="44" t="str">
        <f t="shared" si="5"/>
        <v>00</v>
      </c>
      <c r="K5" s="44" t="str">
        <f t="shared" si="5"/>
        <v>00</v>
      </c>
      <c r="L5" s="44" t="str">
        <f t="shared" si="5"/>
        <v>00</v>
      </c>
      <c r="M5" s="44" t="str">
        <f t="shared" si="5"/>
        <v>00</v>
      </c>
      <c r="N5" s="44" t="str">
        <f t="shared" si="5"/>
        <v>00</v>
      </c>
      <c r="O5" s="44" t="str">
        <f t="shared" si="5"/>
        <v>00</v>
      </c>
      <c r="P5" s="44" t="str">
        <f t="shared" si="5"/>
        <v>00</v>
      </c>
      <c r="Q5" s="44" t="str">
        <f t="shared" si="5"/>
        <v>00</v>
      </c>
    </row>
    <row r="6" spans="1:21" x14ac:dyDescent="0.25">
      <c r="A6" s="44" t="str">
        <f t="shared" si="1"/>
        <v>0x40</v>
      </c>
      <c r="B6" s="44" t="str">
        <f t="shared" ref="B6:Q6" si="6">IF(B25&lt;&gt;"",DEC2HEX(B25,2),"")</f>
        <v>00</v>
      </c>
      <c r="C6" s="44" t="str">
        <f t="shared" si="6"/>
        <v>00</v>
      </c>
      <c r="D6" s="44" t="str">
        <f t="shared" si="6"/>
        <v>00</v>
      </c>
      <c r="E6" s="44" t="str">
        <f t="shared" si="6"/>
        <v>00</v>
      </c>
      <c r="F6" s="44" t="str">
        <f t="shared" si="6"/>
        <v>00</v>
      </c>
      <c r="G6" s="44" t="str">
        <f t="shared" si="6"/>
        <v>00</v>
      </c>
      <c r="H6" s="44" t="str">
        <f t="shared" si="6"/>
        <v>00</v>
      </c>
      <c r="I6" s="44" t="str">
        <f t="shared" si="6"/>
        <v>00</v>
      </c>
      <c r="J6" s="44" t="str">
        <f t="shared" si="6"/>
        <v>00</v>
      </c>
      <c r="K6" s="44" t="str">
        <f t="shared" si="6"/>
        <v>00</v>
      </c>
      <c r="L6" s="44" t="str">
        <f t="shared" si="6"/>
        <v>00</v>
      </c>
      <c r="M6" s="44" t="str">
        <f t="shared" si="6"/>
        <v>00</v>
      </c>
      <c r="N6" s="44" t="str">
        <f t="shared" si="6"/>
        <v>00</v>
      </c>
      <c r="O6" s="44" t="str">
        <f t="shared" si="6"/>
        <v>00</v>
      </c>
      <c r="P6" s="44" t="str">
        <f t="shared" si="6"/>
        <v>00</v>
      </c>
      <c r="Q6" s="44" t="str">
        <f t="shared" si="6"/>
        <v>00</v>
      </c>
    </row>
    <row r="7" spans="1:21" x14ac:dyDescent="0.25">
      <c r="A7" s="44" t="str">
        <f t="shared" si="1"/>
        <v>0x50</v>
      </c>
      <c r="B7" s="44" t="str">
        <f t="shared" ref="B7:Q7" si="7">IF(B26&lt;&gt;"",DEC2HEX(B26,2),"")</f>
        <v>00</v>
      </c>
      <c r="C7" s="44" t="str">
        <f t="shared" si="7"/>
        <v>00</v>
      </c>
      <c r="D7" s="44" t="str">
        <f t="shared" si="7"/>
        <v>00</v>
      </c>
      <c r="E7" s="44" t="str">
        <f t="shared" si="7"/>
        <v>00</v>
      </c>
      <c r="F7" s="44" t="str">
        <f t="shared" si="7"/>
        <v>00</v>
      </c>
      <c r="G7" s="44" t="str">
        <f t="shared" si="7"/>
        <v>00</v>
      </c>
      <c r="H7" s="44" t="str">
        <f t="shared" si="7"/>
        <v>00</v>
      </c>
      <c r="I7" s="44" t="str">
        <f t="shared" si="7"/>
        <v>00</v>
      </c>
      <c r="J7" s="44" t="str">
        <f t="shared" si="7"/>
        <v>00</v>
      </c>
      <c r="K7" s="44" t="str">
        <f t="shared" si="7"/>
        <v>00</v>
      </c>
      <c r="L7" s="44" t="str">
        <f t="shared" si="7"/>
        <v>00</v>
      </c>
      <c r="M7" s="44" t="str">
        <f t="shared" si="7"/>
        <v>00</v>
      </c>
      <c r="N7" s="44" t="str">
        <f t="shared" si="7"/>
        <v>00</v>
      </c>
      <c r="O7" s="44" t="str">
        <f t="shared" si="7"/>
        <v>00</v>
      </c>
      <c r="P7" s="44" t="str">
        <f t="shared" si="7"/>
        <v>00</v>
      </c>
      <c r="Q7" s="44" t="str">
        <f t="shared" si="7"/>
        <v>00</v>
      </c>
    </row>
    <row r="8" spans="1:21" x14ac:dyDescent="0.25">
      <c r="A8" s="44" t="str">
        <f t="shared" si="1"/>
        <v>0x60</v>
      </c>
      <c r="B8" s="44" t="str">
        <f t="shared" ref="B8:Q8" si="8">IF(B27&lt;&gt;"",DEC2HEX(B27,2),"")</f>
        <v>00</v>
      </c>
      <c r="C8" s="44" t="str">
        <f t="shared" si="8"/>
        <v>00</v>
      </c>
      <c r="D8" s="44" t="str">
        <f t="shared" si="8"/>
        <v>00</v>
      </c>
      <c r="E8" s="44" t="str">
        <f t="shared" si="8"/>
        <v>00</v>
      </c>
      <c r="F8" s="44" t="str">
        <f t="shared" si="8"/>
        <v>00</v>
      </c>
      <c r="G8" s="44" t="str">
        <f t="shared" si="8"/>
        <v>FA</v>
      </c>
      <c r="H8" s="44" t="str">
        <f t="shared" si="8"/>
        <v>3C</v>
      </c>
      <c r="I8" s="44" t="str">
        <f t="shared" si="8"/>
        <v>00</v>
      </c>
      <c r="J8" s="44" t="str">
        <f t="shared" si="8"/>
        <v>00</v>
      </c>
      <c r="K8" s="44" t="str">
        <f t="shared" si="8"/>
        <v>01</v>
      </c>
      <c r="L8" s="44" t="str">
        <f t="shared" si="8"/>
        <v>80</v>
      </c>
      <c r="M8" s="44" t="str">
        <f t="shared" si="8"/>
        <v>80</v>
      </c>
      <c r="N8" s="44" t="str">
        <f t="shared" si="8"/>
        <v>00</v>
      </c>
      <c r="O8" s="44" t="str">
        <f t="shared" si="8"/>
        <v>00</v>
      </c>
      <c r="P8" s="44" t="str">
        <f t="shared" si="8"/>
        <v>00</v>
      </c>
      <c r="Q8" s="44" t="str">
        <f t="shared" si="8"/>
        <v>00</v>
      </c>
    </row>
    <row r="9" spans="1:21" x14ac:dyDescent="0.25">
      <c r="A9" s="44" t="str">
        <f t="shared" si="1"/>
        <v>0x70</v>
      </c>
      <c r="B9" s="44" t="str">
        <f t="shared" ref="B9:Q9" si="9">IF(B28&lt;&gt;"",DEC2HEX(B28,2),"")</f>
        <v>00</v>
      </c>
      <c r="C9" s="44" t="str">
        <f t="shared" si="9"/>
        <v>DB</v>
      </c>
      <c r="D9" s="44" t="str">
        <f t="shared" si="9"/>
        <v>FF</v>
      </c>
      <c r="E9" s="44" t="str">
        <f t="shared" si="9"/>
        <v>9E</v>
      </c>
      <c r="F9" s="44" t="str">
        <f t="shared" si="9"/>
        <v>05</v>
      </c>
      <c r="G9" s="44" t="str">
        <f t="shared" si="9"/>
        <v>61</v>
      </c>
      <c r="H9" s="44" t="str">
        <f t="shared" si="9"/>
        <v>00</v>
      </c>
      <c r="I9" s="44" t="str">
        <f t="shared" si="9"/>
        <v>B1</v>
      </c>
      <c r="J9" s="44" t="str">
        <f t="shared" si="9"/>
        <v>0F</v>
      </c>
      <c r="K9" s="44" t="str">
        <f t="shared" si="9"/>
        <v>5E</v>
      </c>
      <c r="L9" s="44" t="str">
        <f t="shared" si="9"/>
        <v>03</v>
      </c>
      <c r="M9" s="44" t="str">
        <f t="shared" si="9"/>
        <v>D7</v>
      </c>
      <c r="N9" s="44" t="str">
        <f t="shared" si="9"/>
        <v>03</v>
      </c>
      <c r="O9" s="44" t="str">
        <f t="shared" si="9"/>
        <v>95</v>
      </c>
      <c r="P9" s="44" t="str">
        <f t="shared" si="9"/>
        <v>02</v>
      </c>
      <c r="Q9" s="44" t="str">
        <f t="shared" si="9"/>
        <v>C7</v>
      </c>
    </row>
    <row r="10" spans="1:21" x14ac:dyDescent="0.25">
      <c r="A10" s="44" t="str">
        <f t="shared" si="1"/>
        <v>0x80</v>
      </c>
      <c r="B10" s="44" t="str">
        <f t="shared" ref="B10:Q10" si="10">IF(B29&lt;&gt;"",DEC2HEX(B29,2),"")</f>
        <v>06</v>
      </c>
      <c r="C10" s="44" t="str">
        <f t="shared" si="10"/>
        <v>A3</v>
      </c>
      <c r="D10" s="44" t="str">
        <f t="shared" si="10"/>
        <v>06</v>
      </c>
      <c r="E10" s="44" t="str">
        <f t="shared" si="10"/>
        <v>94</v>
      </c>
      <c r="F10" s="44" t="str">
        <f t="shared" si="10"/>
        <v>02</v>
      </c>
      <c r="G10" s="44" t="str">
        <f t="shared" si="10"/>
        <v>4E</v>
      </c>
      <c r="H10" s="44" t="str">
        <f t="shared" si="10"/>
        <v>00</v>
      </c>
      <c r="I10" s="44" t="str">
        <f t="shared" si="10"/>
        <v>00</v>
      </c>
      <c r="J10" s="44" t="str">
        <f t="shared" si="10"/>
        <v>00</v>
      </c>
      <c r="K10" s="44" t="str">
        <f t="shared" si="10"/>
        <v>00</v>
      </c>
      <c r="L10" s="44" t="str">
        <f t="shared" si="10"/>
        <v>00</v>
      </c>
      <c r="M10" s="44" t="str">
        <f t="shared" si="10"/>
        <v>00</v>
      </c>
      <c r="N10" s="44" t="str">
        <f t="shared" si="10"/>
        <v>00</v>
      </c>
      <c r="O10" s="44" t="str">
        <f t="shared" si="10"/>
        <v>00</v>
      </c>
      <c r="P10" s="44" t="str">
        <f t="shared" si="10"/>
        <v>00</v>
      </c>
      <c r="Q10" s="44" t="str">
        <f t="shared" si="10"/>
        <v>00</v>
      </c>
      <c r="S10" s="65"/>
      <c r="T10" s="65"/>
      <c r="U10" s="65"/>
    </row>
    <row r="11" spans="1:21" x14ac:dyDescent="0.25">
      <c r="A11" s="44" t="str">
        <f t="shared" si="1"/>
        <v>0x90</v>
      </c>
      <c r="B11" s="44" t="str">
        <f t="shared" ref="B11:Q11" si="11">IF(B30&lt;&gt;"",DEC2HEX(B30,2),"")</f>
        <v>0F</v>
      </c>
      <c r="C11" s="44" t="str">
        <f t="shared" si="11"/>
        <v>FF</v>
      </c>
      <c r="D11" s="44" t="str">
        <f t="shared" si="11"/>
        <v>00</v>
      </c>
      <c r="E11" s="44" t="str">
        <f t="shared" si="11"/>
        <v>00</v>
      </c>
      <c r="F11" s="44" t="str">
        <f t="shared" si="11"/>
        <v>00</v>
      </c>
      <c r="G11" s="44" t="str">
        <f t="shared" si="11"/>
        <v>00</v>
      </c>
      <c r="H11" s="44" t="str">
        <f t="shared" si="11"/>
        <v>00</v>
      </c>
      <c r="I11" s="44" t="str">
        <f t="shared" si="11"/>
        <v>06</v>
      </c>
      <c r="J11" s="44" t="str">
        <f t="shared" si="11"/>
        <v>00</v>
      </c>
      <c r="K11" s="44" t="str">
        <f t="shared" si="11"/>
        <v>00</v>
      </c>
      <c r="L11" s="44" t="str">
        <f t="shared" si="11"/>
        <v>3D</v>
      </c>
      <c r="M11" s="44" t="str">
        <f t="shared" si="11"/>
        <v>FF</v>
      </c>
      <c r="N11" s="44" t="str">
        <f t="shared" si="11"/>
        <v>10</v>
      </c>
      <c r="O11" s="44" t="str">
        <f t="shared" si="11"/>
        <v>FF</v>
      </c>
      <c r="P11" s="44" t="str">
        <f t="shared" si="11"/>
        <v>10</v>
      </c>
      <c r="Q11" s="44" t="str">
        <f t="shared" si="11"/>
        <v>FF</v>
      </c>
      <c r="S11" s="65"/>
      <c r="T11" s="64"/>
      <c r="U11" s="64"/>
    </row>
    <row r="12" spans="1:21" x14ac:dyDescent="0.25">
      <c r="A12" s="44" t="str">
        <f t="shared" si="1"/>
        <v>0xA0</v>
      </c>
      <c r="B12" s="44" t="str">
        <f t="shared" ref="B12:Q12" si="12">IF(B31&lt;&gt;"",DEC2HEX(B31,2),"")</f>
        <v>10</v>
      </c>
      <c r="C12" s="44" t="str">
        <f t="shared" si="12"/>
        <v>00</v>
      </c>
      <c r="D12" s="44" t="str">
        <f t="shared" si="12"/>
        <v>00</v>
      </c>
      <c r="E12" s="44" t="str">
        <f t="shared" si="12"/>
        <v>00</v>
      </c>
      <c r="F12" s="44" t="str">
        <f t="shared" si="12"/>
        <v>00</v>
      </c>
      <c r="G12" s="44" t="str">
        <f t="shared" si="12"/>
        <v>00</v>
      </c>
      <c r="H12" s="44" t="str">
        <f t="shared" si="12"/>
        <v>00</v>
      </c>
      <c r="I12" s="44" t="str">
        <f t="shared" si="12"/>
        <v>00</v>
      </c>
      <c r="J12" s="44" t="str">
        <f t="shared" si="12"/>
        <v>00</v>
      </c>
      <c r="K12" s="44" t="str">
        <f t="shared" si="12"/>
        <v>00</v>
      </c>
      <c r="L12" s="44" t="str">
        <f t="shared" si="12"/>
        <v>00</v>
      </c>
      <c r="M12" s="44" t="str">
        <f t="shared" si="12"/>
        <v>00</v>
      </c>
      <c r="N12" s="44" t="str">
        <f t="shared" si="12"/>
        <v>00</v>
      </c>
      <c r="O12" s="44" t="str">
        <f t="shared" si="12"/>
        <v>00</v>
      </c>
      <c r="P12" s="44" t="str">
        <f t="shared" si="12"/>
        <v>00</v>
      </c>
      <c r="Q12" s="44" t="str">
        <f t="shared" si="12"/>
        <v>00</v>
      </c>
      <c r="S12" s="65"/>
    </row>
    <row r="13" spans="1:21" x14ac:dyDescent="0.25">
      <c r="A13" s="44" t="str">
        <f t="shared" si="1"/>
        <v>0xB0</v>
      </c>
      <c r="B13" s="44" t="str">
        <f t="shared" ref="B13:Q13" si="13">IF(B32&lt;&gt;"",DEC2HEX(B32,2),"")</f>
        <v>10</v>
      </c>
      <c r="C13" s="44" t="str">
        <f t="shared" si="13"/>
        <v>00</v>
      </c>
      <c r="D13" s="44" t="str">
        <f t="shared" si="13"/>
        <v>00</v>
      </c>
      <c r="E13" s="44" t="str">
        <f t="shared" si="13"/>
        <v>00</v>
      </c>
      <c r="F13" s="44" t="str">
        <f t="shared" si="13"/>
        <v>00</v>
      </c>
      <c r="G13" s="44" t="str">
        <f t="shared" si="13"/>
        <v>00</v>
      </c>
      <c r="H13" s="44" t="str">
        <f t="shared" si="13"/>
        <v>00</v>
      </c>
      <c r="I13" s="44" t="str">
        <f t="shared" si="13"/>
        <v>00</v>
      </c>
      <c r="J13" s="44" t="str">
        <f t="shared" si="13"/>
        <v>00</v>
      </c>
      <c r="K13" s="44" t="str">
        <f t="shared" si="13"/>
        <v>A0</v>
      </c>
      <c r="L13" s="44" t="str">
        <f t="shared" si="13"/>
        <v>7F</v>
      </c>
      <c r="M13" s="44" t="str">
        <f t="shared" si="13"/>
        <v>00</v>
      </c>
      <c r="N13" s="44" t="str">
        <f t="shared" si="13"/>
        <v>00</v>
      </c>
      <c r="O13" s="44" t="str">
        <f t="shared" si="13"/>
        <v>00</v>
      </c>
      <c r="P13" s="44" t="str">
        <f t="shared" si="13"/>
        <v>00</v>
      </c>
      <c r="Q13" s="44" t="str">
        <f t="shared" si="13"/>
        <v>00</v>
      </c>
      <c r="S13" s="65"/>
    </row>
    <row r="14" spans="1:21" x14ac:dyDescent="0.25">
      <c r="A14" s="44" t="str">
        <f t="shared" si="1"/>
        <v>0xC0</v>
      </c>
      <c r="B14" s="44" t="str">
        <f t="shared" ref="B14:Q14" si="14">IF(B33&lt;&gt;"",DEC2HEX(B33,2),"")</f>
        <v>00</v>
      </c>
      <c r="C14" s="44" t="str">
        <f t="shared" si="14"/>
        <v>00</v>
      </c>
      <c r="D14" s="44" t="str">
        <f t="shared" si="14"/>
        <v>00</v>
      </c>
      <c r="E14" s="44" t="str">
        <f t="shared" si="14"/>
        <v>00</v>
      </c>
      <c r="F14" s="44" t="str">
        <f t="shared" si="14"/>
        <v>00</v>
      </c>
      <c r="G14" s="44" t="str">
        <f t="shared" si="14"/>
        <v>00</v>
      </c>
      <c r="H14" s="44" t="str">
        <f t="shared" si="14"/>
        <v>00</v>
      </c>
      <c r="I14" s="44" t="str">
        <f t="shared" si="14"/>
        <v>00</v>
      </c>
      <c r="J14" s="44" t="str">
        <f t="shared" si="14"/>
        <v>00</v>
      </c>
      <c r="K14" s="44" t="str">
        <f t="shared" si="14"/>
        <v>00</v>
      </c>
      <c r="L14" s="44" t="str">
        <f t="shared" si="14"/>
        <v>00</v>
      </c>
      <c r="M14" s="44" t="str">
        <f t="shared" si="14"/>
        <v>00</v>
      </c>
      <c r="N14" s="44" t="str">
        <f t="shared" si="14"/>
        <v>00</v>
      </c>
      <c r="O14" s="44" t="str">
        <f t="shared" si="14"/>
        <v>00</v>
      </c>
      <c r="P14" s="44" t="str">
        <f t="shared" si="14"/>
        <v>00</v>
      </c>
      <c r="Q14" s="44" t="str">
        <f t="shared" si="14"/>
        <v>00</v>
      </c>
      <c r="S14" s="65"/>
    </row>
    <row r="15" spans="1:21" x14ac:dyDescent="0.25">
      <c r="A15" s="44" t="str">
        <f t="shared" si="1"/>
        <v>0xD0</v>
      </c>
      <c r="B15" s="44" t="str">
        <f t="shared" ref="B15:Q15" si="15">IF(B34&lt;&gt;"",DEC2HEX(B34,2),"")</f>
        <v>70</v>
      </c>
      <c r="C15" s="44" t="str">
        <f t="shared" si="15"/>
        <v>FA</v>
      </c>
      <c r="D15" s="44" t="str">
        <f t="shared" si="15"/>
        <v>40</v>
      </c>
      <c r="E15" s="44" t="str">
        <f t="shared" si="15"/>
        <v>00</v>
      </c>
      <c r="F15" s="44" t="str">
        <f t="shared" si="15"/>
        <v>12</v>
      </c>
      <c r="G15" s="44" t="str">
        <f t="shared" si="15"/>
        <v>07</v>
      </c>
      <c r="H15" s="44" t="str">
        <f t="shared" si="15"/>
        <v>96</v>
      </c>
      <c r="I15" s="44" t="str">
        <f t="shared" si="15"/>
        <v>16</v>
      </c>
      <c r="J15" s="44" t="str">
        <f t="shared" si="15"/>
        <v>11</v>
      </c>
      <c r="K15" s="44" t="str">
        <f t="shared" si="15"/>
        <v>5C</v>
      </c>
      <c r="L15" s="44" t="str">
        <f t="shared" si="15"/>
        <v>4C</v>
      </c>
      <c r="M15" s="44" t="str">
        <f t="shared" si="15"/>
        <v>54</v>
      </c>
      <c r="N15" s="44" t="str">
        <f t="shared" si="15"/>
        <v>4A</v>
      </c>
      <c r="O15" s="44" t="str">
        <f t="shared" si="15"/>
        <v>4B</v>
      </c>
      <c r="P15" s="44" t="str">
        <f t="shared" si="15"/>
        <v>4C</v>
      </c>
      <c r="Q15" s="44" t="str">
        <f t="shared" si="15"/>
        <v>7F</v>
      </c>
    </row>
    <row r="16" spans="1:21" x14ac:dyDescent="0.25">
      <c r="A16" s="44" t="str">
        <f t="shared" si="1"/>
        <v>0xE0</v>
      </c>
      <c r="B16" s="44" t="str">
        <f t="shared" ref="B16:Q16" si="16">IF(B35&lt;&gt;"",DEC2HEX(B35,2),"")</f>
        <v>7F</v>
      </c>
      <c r="C16" s="44" t="str">
        <f t="shared" si="16"/>
        <v>FF</v>
      </c>
      <c r="D16" s="44" t="str">
        <f t="shared" si="16"/>
        <v>55</v>
      </c>
      <c r="E16" s="44" t="str">
        <f t="shared" si="16"/>
        <v>01</v>
      </c>
      <c r="F16" s="44" t="str">
        <f t="shared" si="16"/>
        <v>40</v>
      </c>
      <c r="G16" s="44" t="str">
        <f t="shared" si="16"/>
        <v>40</v>
      </c>
      <c r="H16" s="44" t="str">
        <f t="shared" si="16"/>
        <v>10</v>
      </c>
      <c r="I16" s="44" t="str">
        <f t="shared" si="16"/>
        <v>40</v>
      </c>
      <c r="J16" s="44" t="str">
        <f t="shared" si="16"/>
        <v>5B</v>
      </c>
      <c r="K16" s="44" t="str">
        <f t="shared" si="16"/>
        <v>AF</v>
      </c>
      <c r="L16" s="44" t="str">
        <f t="shared" si="16"/>
        <v>7F</v>
      </c>
      <c r="M16" s="44" t="str">
        <f t="shared" si="16"/>
        <v>FE</v>
      </c>
      <c r="N16" s="44" t="str">
        <f t="shared" si="16"/>
        <v>3F</v>
      </c>
      <c r="O16" s="44" t="str">
        <f t="shared" si="16"/>
        <v>C0</v>
      </c>
      <c r="P16" s="44" t="str">
        <f t="shared" si="16"/>
        <v>3F</v>
      </c>
      <c r="Q16" s="44" t="str">
        <f t="shared" si="16"/>
        <v>10</v>
      </c>
    </row>
    <row r="17" spans="1:19" x14ac:dyDescent="0.25">
      <c r="A17" s="44" t="str">
        <f t="shared" si="1"/>
        <v>0xF0</v>
      </c>
      <c r="B17" s="44" t="str">
        <f t="shared" ref="B17:Q17" si="17">IF(B36&lt;&gt;"",DEC2HEX(B36,2),"")</f>
        <v>7F</v>
      </c>
      <c r="C17" s="44" t="str">
        <f t="shared" si="17"/>
        <v>F8</v>
      </c>
      <c r="D17" s="44" t="str">
        <f t="shared" si="17"/>
        <v>79</v>
      </c>
      <c r="E17" s="44" t="str">
        <f t="shared" si="17"/>
        <v>98</v>
      </c>
      <c r="F17" s="44" t="str">
        <f t="shared" si="17"/>
        <v>1E</v>
      </c>
      <c r="G17" s="44" t="str">
        <f t="shared" si="17"/>
        <v>1C</v>
      </c>
      <c r="H17" s="44" t="str">
        <f t="shared" si="17"/>
        <v>07</v>
      </c>
      <c r="I17" s="44" t="str">
        <f t="shared" si="17"/>
        <v>E8</v>
      </c>
      <c r="J17" s="44" t="str">
        <f t="shared" si="17"/>
        <v>02</v>
      </c>
      <c r="K17" s="44" t="str">
        <f t="shared" si="17"/>
        <v>40</v>
      </c>
      <c r="L17" s="44" t="str">
        <f t="shared" si="17"/>
        <v>40</v>
      </c>
      <c r="M17" s="44" t="str">
        <f t="shared" si="17"/>
        <v>02</v>
      </c>
      <c r="N17" s="44" t="str">
        <f t="shared" si="17"/>
        <v>61</v>
      </c>
      <c r="O17" s="44" t="str">
        <f t="shared" si="17"/>
        <v>18</v>
      </c>
      <c r="P17" s="44" t="str">
        <f t="shared" si="17"/>
        <v>18</v>
      </c>
      <c r="Q17" s="44" t="str">
        <f t="shared" si="17"/>
        <v>00</v>
      </c>
    </row>
    <row r="18" spans="1:19" ht="15.75" thickBot="1" x14ac:dyDescent="0.3"/>
    <row r="19" spans="1:19" ht="15.75" thickBot="1" x14ac:dyDescent="0.3">
      <c r="A19" s="505" t="s">
        <v>443</v>
      </c>
      <c r="B19" s="506"/>
      <c r="C19" s="506"/>
      <c r="D19" s="506"/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O19" s="506"/>
      <c r="P19" s="506"/>
      <c r="Q19" s="507"/>
    </row>
    <row r="20" spans="1:19" ht="15.75" thickBot="1" x14ac:dyDescent="0.3">
      <c r="A20" s="55"/>
      <c r="B20" s="56">
        <v>0</v>
      </c>
      <c r="C20" s="56">
        <v>1</v>
      </c>
      <c r="D20" s="56">
        <v>2</v>
      </c>
      <c r="E20" s="56">
        <v>3</v>
      </c>
      <c r="F20" s="56">
        <v>4</v>
      </c>
      <c r="G20" s="56">
        <v>5</v>
      </c>
      <c r="H20" s="56">
        <v>6</v>
      </c>
      <c r="I20" s="56">
        <v>7</v>
      </c>
      <c r="J20" s="56">
        <v>8</v>
      </c>
      <c r="K20" s="56">
        <v>9</v>
      </c>
      <c r="L20" s="56">
        <v>10</v>
      </c>
      <c r="M20" s="56">
        <v>11</v>
      </c>
      <c r="N20" s="56">
        <v>12</v>
      </c>
      <c r="O20" s="56">
        <v>13</v>
      </c>
      <c r="P20" s="56">
        <v>14</v>
      </c>
      <c r="Q20" s="57">
        <v>15</v>
      </c>
      <c r="R20" s="45"/>
      <c r="S20" s="45"/>
    </row>
    <row r="21" spans="1:19" x14ac:dyDescent="0.25">
      <c r="A21" s="58">
        <v>0</v>
      </c>
      <c r="B21" s="47">
        <v>10</v>
      </c>
      <c r="C21" s="48">
        <v>0</v>
      </c>
      <c r="D21" s="48">
        <v>7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9">
        <v>0</v>
      </c>
      <c r="R21" s="45"/>
      <c r="S21" s="45"/>
    </row>
    <row r="22" spans="1:19" x14ac:dyDescent="0.25">
      <c r="A22" s="58">
        <v>16</v>
      </c>
      <c r="B22" s="50">
        <v>5</v>
      </c>
      <c r="C22" s="46">
        <v>253</v>
      </c>
      <c r="D22" s="46">
        <v>0</v>
      </c>
      <c r="E22" s="46">
        <v>124</v>
      </c>
      <c r="F22" s="46">
        <v>2</v>
      </c>
      <c r="G22" s="46">
        <v>2</v>
      </c>
      <c r="H22" s="46">
        <v>2</v>
      </c>
      <c r="I22" s="46">
        <v>99</v>
      </c>
      <c r="J22" s="46">
        <v>18</v>
      </c>
      <c r="K22" s="46">
        <v>54</v>
      </c>
      <c r="L22" s="46">
        <v>15</v>
      </c>
      <c r="M22" s="46">
        <v>127</v>
      </c>
      <c r="N22" s="46">
        <v>12</v>
      </c>
      <c r="O22" s="46">
        <v>2</v>
      </c>
      <c r="P22" s="46">
        <v>0</v>
      </c>
      <c r="Q22" s="51">
        <v>0</v>
      </c>
      <c r="R22" s="45"/>
      <c r="S22" s="45"/>
    </row>
    <row r="23" spans="1:19" x14ac:dyDescent="0.25">
      <c r="A23" s="58">
        <v>32</v>
      </c>
      <c r="B23" s="50">
        <v>26</v>
      </c>
      <c r="C23" s="46">
        <v>16</v>
      </c>
      <c r="D23" s="46">
        <v>10</v>
      </c>
      <c r="E23" s="46">
        <v>0</v>
      </c>
      <c r="F23" s="46">
        <v>60</v>
      </c>
      <c r="G23" s="46">
        <v>0</v>
      </c>
      <c r="H23" s="46">
        <v>0</v>
      </c>
      <c r="I23" s="46">
        <v>59</v>
      </c>
      <c r="J23" s="46">
        <v>0</v>
      </c>
      <c r="K23" s="46">
        <v>0</v>
      </c>
      <c r="L23" s="46">
        <v>56</v>
      </c>
      <c r="M23" s="46">
        <v>0</v>
      </c>
      <c r="N23" s="46">
        <v>7</v>
      </c>
      <c r="O23" s="46">
        <v>184</v>
      </c>
      <c r="P23" s="46">
        <v>141</v>
      </c>
      <c r="Q23" s="51">
        <v>23</v>
      </c>
      <c r="R23" s="45"/>
      <c r="S23" s="45"/>
    </row>
    <row r="24" spans="1:19" x14ac:dyDescent="0.25">
      <c r="A24" s="58">
        <v>48</v>
      </c>
      <c r="B24" s="50">
        <v>28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46">
        <v>0</v>
      </c>
      <c r="P24" s="46">
        <v>0</v>
      </c>
      <c r="Q24" s="51">
        <v>0</v>
      </c>
      <c r="R24" s="45"/>
      <c r="S24" s="45"/>
    </row>
    <row r="25" spans="1:19" x14ac:dyDescent="0.25">
      <c r="A25" s="58">
        <v>64</v>
      </c>
      <c r="B25" s="50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51">
        <v>0</v>
      </c>
      <c r="R25" s="45"/>
      <c r="S25" s="45"/>
    </row>
    <row r="26" spans="1:19" x14ac:dyDescent="0.25">
      <c r="A26" s="58">
        <v>80</v>
      </c>
      <c r="B26" s="50">
        <v>0</v>
      </c>
      <c r="C26" s="46">
        <v>0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51">
        <v>0</v>
      </c>
      <c r="R26" s="45"/>
      <c r="S26" s="45"/>
    </row>
    <row r="27" spans="1:19" x14ac:dyDescent="0.25">
      <c r="A27" s="58">
        <v>96</v>
      </c>
      <c r="B27" s="50">
        <v>0</v>
      </c>
      <c r="C27" s="46">
        <v>0</v>
      </c>
      <c r="D27" s="46">
        <v>0</v>
      </c>
      <c r="E27" s="46">
        <v>0</v>
      </c>
      <c r="F27" s="46">
        <v>0</v>
      </c>
      <c r="G27" s="46">
        <v>250</v>
      </c>
      <c r="H27" s="46">
        <v>60</v>
      </c>
      <c r="I27" s="46">
        <v>0</v>
      </c>
      <c r="J27" s="46">
        <v>0</v>
      </c>
      <c r="K27" s="46">
        <v>1</v>
      </c>
      <c r="L27" s="46">
        <v>128</v>
      </c>
      <c r="M27" s="46">
        <v>128</v>
      </c>
      <c r="N27" s="46">
        <v>0</v>
      </c>
      <c r="O27" s="46">
        <v>0</v>
      </c>
      <c r="P27" s="46">
        <v>0</v>
      </c>
      <c r="Q27" s="51">
        <v>0</v>
      </c>
      <c r="R27" s="45"/>
      <c r="S27" s="45"/>
    </row>
    <row r="28" spans="1:19" x14ac:dyDescent="0.25">
      <c r="A28" s="58">
        <v>112</v>
      </c>
      <c r="B28" s="50">
        <v>0</v>
      </c>
      <c r="C28" s="46">
        <v>219</v>
      </c>
      <c r="D28" s="46">
        <v>255</v>
      </c>
      <c r="E28" s="46">
        <v>158</v>
      </c>
      <c r="F28" s="46">
        <v>5</v>
      </c>
      <c r="G28" s="46">
        <v>97</v>
      </c>
      <c r="H28" s="46">
        <v>0</v>
      </c>
      <c r="I28" s="46">
        <v>177</v>
      </c>
      <c r="J28" s="46">
        <v>15</v>
      </c>
      <c r="K28" s="46">
        <v>94</v>
      </c>
      <c r="L28" s="46">
        <v>3</v>
      </c>
      <c r="M28" s="46">
        <v>215</v>
      </c>
      <c r="N28" s="46">
        <v>3</v>
      </c>
      <c r="O28" s="46">
        <v>149</v>
      </c>
      <c r="P28" s="46">
        <v>2</v>
      </c>
      <c r="Q28" s="51">
        <v>199</v>
      </c>
      <c r="R28" s="45"/>
      <c r="S28" s="45"/>
    </row>
    <row r="29" spans="1:19" x14ac:dyDescent="0.25">
      <c r="A29" s="58">
        <v>128</v>
      </c>
      <c r="B29" s="50">
        <v>6</v>
      </c>
      <c r="C29" s="46">
        <v>163</v>
      </c>
      <c r="D29" s="46">
        <v>6</v>
      </c>
      <c r="E29" s="46">
        <v>148</v>
      </c>
      <c r="F29" s="46">
        <v>2</v>
      </c>
      <c r="G29" s="46">
        <v>78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6">
        <v>0</v>
      </c>
      <c r="O29" s="46">
        <v>0</v>
      </c>
      <c r="P29" s="46">
        <v>0</v>
      </c>
      <c r="Q29" s="51">
        <v>0</v>
      </c>
      <c r="R29" s="45"/>
      <c r="S29" s="45"/>
    </row>
    <row r="30" spans="1:19" x14ac:dyDescent="0.25">
      <c r="A30" s="58">
        <v>144</v>
      </c>
      <c r="B30" s="50">
        <v>15</v>
      </c>
      <c r="C30" s="46">
        <v>255</v>
      </c>
      <c r="D30" s="46">
        <v>0</v>
      </c>
      <c r="E30" s="46">
        <v>0</v>
      </c>
      <c r="F30" s="46">
        <v>0</v>
      </c>
      <c r="G30" s="46">
        <v>0</v>
      </c>
      <c r="H30" s="46">
        <v>0</v>
      </c>
      <c r="I30" s="46">
        <v>6</v>
      </c>
      <c r="J30" s="46">
        <v>0</v>
      </c>
      <c r="K30" s="46">
        <v>0</v>
      </c>
      <c r="L30" s="46">
        <v>61</v>
      </c>
      <c r="M30" s="46">
        <v>255</v>
      </c>
      <c r="N30" s="46">
        <v>16</v>
      </c>
      <c r="O30" s="46">
        <v>255</v>
      </c>
      <c r="P30" s="46">
        <v>16</v>
      </c>
      <c r="Q30" s="51">
        <v>255</v>
      </c>
      <c r="R30" s="45"/>
      <c r="S30" s="45"/>
    </row>
    <row r="31" spans="1:19" x14ac:dyDescent="0.25">
      <c r="A31" s="58">
        <v>160</v>
      </c>
      <c r="B31" s="50">
        <v>16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51">
        <v>0</v>
      </c>
      <c r="R31" s="45"/>
      <c r="S31" s="45"/>
    </row>
    <row r="32" spans="1:19" x14ac:dyDescent="0.25">
      <c r="A32" s="58">
        <v>176</v>
      </c>
      <c r="B32" s="50">
        <v>16</v>
      </c>
      <c r="C32" s="46">
        <v>0</v>
      </c>
      <c r="D32" s="46">
        <v>0</v>
      </c>
      <c r="E32" s="46">
        <v>0</v>
      </c>
      <c r="F32" s="46">
        <v>0</v>
      </c>
      <c r="G32" s="46">
        <v>0</v>
      </c>
      <c r="H32" s="46">
        <v>0</v>
      </c>
      <c r="I32" s="46">
        <v>0</v>
      </c>
      <c r="J32" s="46">
        <v>0</v>
      </c>
      <c r="K32" s="46">
        <v>160</v>
      </c>
      <c r="L32" s="46">
        <v>127</v>
      </c>
      <c r="M32" s="46">
        <v>0</v>
      </c>
      <c r="N32" s="46">
        <v>0</v>
      </c>
      <c r="O32" s="46">
        <v>0</v>
      </c>
      <c r="P32" s="46">
        <v>0</v>
      </c>
      <c r="Q32" s="51">
        <v>0</v>
      </c>
      <c r="R32" s="45"/>
      <c r="S32" s="45"/>
    </row>
    <row r="33" spans="1:19" x14ac:dyDescent="0.25">
      <c r="A33" s="58">
        <v>192</v>
      </c>
      <c r="B33" s="50">
        <v>0</v>
      </c>
      <c r="C33" s="46">
        <v>0</v>
      </c>
      <c r="D33" s="46">
        <v>0</v>
      </c>
      <c r="E33" s="46">
        <v>0</v>
      </c>
      <c r="F33" s="46">
        <v>0</v>
      </c>
      <c r="G33" s="46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0</v>
      </c>
      <c r="N33" s="46">
        <v>0</v>
      </c>
      <c r="O33" s="46">
        <v>0</v>
      </c>
      <c r="P33" s="46">
        <v>0</v>
      </c>
      <c r="Q33" s="51">
        <v>0</v>
      </c>
      <c r="R33" s="45"/>
      <c r="S33" s="45"/>
    </row>
    <row r="34" spans="1:19" x14ac:dyDescent="0.25">
      <c r="A34" s="58">
        <v>208</v>
      </c>
      <c r="B34" s="50">
        <v>112</v>
      </c>
      <c r="C34" s="46">
        <v>250</v>
      </c>
      <c r="D34" s="46">
        <v>64</v>
      </c>
      <c r="E34" s="46">
        <v>0</v>
      </c>
      <c r="F34" s="46">
        <v>18</v>
      </c>
      <c r="G34" s="46">
        <v>7</v>
      </c>
      <c r="H34" s="46">
        <v>150</v>
      </c>
      <c r="I34" s="46">
        <v>22</v>
      </c>
      <c r="J34" s="46">
        <v>17</v>
      </c>
      <c r="K34" s="46">
        <v>92</v>
      </c>
      <c r="L34" s="46">
        <v>76</v>
      </c>
      <c r="M34" s="46">
        <v>84</v>
      </c>
      <c r="N34" s="46">
        <v>74</v>
      </c>
      <c r="O34" s="46">
        <v>75</v>
      </c>
      <c r="P34" s="46">
        <v>76</v>
      </c>
      <c r="Q34" s="51">
        <v>127</v>
      </c>
      <c r="R34" s="45"/>
      <c r="S34" s="45"/>
    </row>
    <row r="35" spans="1:19" x14ac:dyDescent="0.25">
      <c r="A35" s="58">
        <v>224</v>
      </c>
      <c r="B35" s="50">
        <v>127</v>
      </c>
      <c r="C35" s="46">
        <v>255</v>
      </c>
      <c r="D35" s="46">
        <v>85</v>
      </c>
      <c r="E35" s="46">
        <v>1</v>
      </c>
      <c r="F35" s="46">
        <v>64</v>
      </c>
      <c r="G35" s="46">
        <v>64</v>
      </c>
      <c r="H35" s="46">
        <v>16</v>
      </c>
      <c r="I35" s="46">
        <v>64</v>
      </c>
      <c r="J35" s="46">
        <v>91</v>
      </c>
      <c r="K35" s="46">
        <v>175</v>
      </c>
      <c r="L35" s="46">
        <v>127</v>
      </c>
      <c r="M35" s="46">
        <v>254</v>
      </c>
      <c r="N35" s="46">
        <v>63</v>
      </c>
      <c r="O35" s="46">
        <v>192</v>
      </c>
      <c r="P35" s="46">
        <v>63</v>
      </c>
      <c r="Q35" s="51">
        <v>16</v>
      </c>
      <c r="R35" s="45"/>
      <c r="S35" s="45"/>
    </row>
    <row r="36" spans="1:19" ht="15.75" thickBot="1" x14ac:dyDescent="0.3">
      <c r="A36" s="59">
        <v>240</v>
      </c>
      <c r="B36" s="52">
        <v>127</v>
      </c>
      <c r="C36" s="53">
        <v>248</v>
      </c>
      <c r="D36" s="53">
        <v>121</v>
      </c>
      <c r="E36" s="53">
        <v>152</v>
      </c>
      <c r="F36" s="53">
        <v>30</v>
      </c>
      <c r="G36" s="53">
        <v>28</v>
      </c>
      <c r="H36" s="53">
        <v>7</v>
      </c>
      <c r="I36" s="53">
        <v>232</v>
      </c>
      <c r="J36" s="53">
        <v>2</v>
      </c>
      <c r="K36" s="53">
        <v>64</v>
      </c>
      <c r="L36" s="53">
        <v>64</v>
      </c>
      <c r="M36" s="53">
        <v>2</v>
      </c>
      <c r="N36" s="53">
        <v>97</v>
      </c>
      <c r="O36" s="53">
        <v>24</v>
      </c>
      <c r="P36" s="53">
        <v>24</v>
      </c>
      <c r="Q36" s="54">
        <v>0</v>
      </c>
      <c r="R36" s="45"/>
      <c r="S36" s="45"/>
    </row>
  </sheetData>
  <mergeCells count="1">
    <mergeCell ref="A19:Q19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BADB4E1-939D-40C5-A16E-E5E0CED41723}">
            <xm:f>(B2&lt;&gt;init!B2)</xm:f>
            <x14:dxf>
              <fill>
                <patternFill>
                  <bgColor rgb="FF92D050"/>
                </patternFill>
              </fill>
            </x14:dxf>
          </x14:cfRule>
          <xm:sqref>B2:Q17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36"/>
  <sheetViews>
    <sheetView topLeftCell="A9" workbookViewId="0">
      <selection activeCell="B21" sqref="B21:Q36"/>
    </sheetView>
  </sheetViews>
  <sheetFormatPr defaultColWidth="6.28515625" defaultRowHeight="15" x14ac:dyDescent="0.25"/>
  <cols>
    <col min="1" max="20" width="6.28515625" style="44"/>
    <col min="21" max="22" width="10" style="44" bestFit="1" customWidth="1"/>
    <col min="23" max="16384" width="6.28515625" style="44"/>
  </cols>
  <sheetData>
    <row r="1" spans="1:17" x14ac:dyDescent="0.25">
      <c r="A1" s="44" t="s">
        <v>442</v>
      </c>
      <c r="B1" s="44" t="str">
        <f t="shared" ref="B1:Q1" si="0">$A1&amp;DEC2HEX(B20,1)</f>
        <v>0x0</v>
      </c>
      <c r="C1" s="44" t="str">
        <f t="shared" si="0"/>
        <v>0x1</v>
      </c>
      <c r="D1" s="44" t="str">
        <f t="shared" si="0"/>
        <v>0x2</v>
      </c>
      <c r="E1" s="44" t="str">
        <f t="shared" si="0"/>
        <v>0x3</v>
      </c>
      <c r="F1" s="44" t="str">
        <f t="shared" si="0"/>
        <v>0x4</v>
      </c>
      <c r="G1" s="44" t="str">
        <f t="shared" si="0"/>
        <v>0x5</v>
      </c>
      <c r="H1" s="44" t="str">
        <f t="shared" si="0"/>
        <v>0x6</v>
      </c>
      <c r="I1" s="44" t="str">
        <f t="shared" si="0"/>
        <v>0x7</v>
      </c>
      <c r="J1" s="44" t="str">
        <f t="shared" si="0"/>
        <v>0x8</v>
      </c>
      <c r="K1" s="44" t="str">
        <f t="shared" si="0"/>
        <v>0x9</v>
      </c>
      <c r="L1" s="44" t="str">
        <f t="shared" si="0"/>
        <v>0xA</v>
      </c>
      <c r="M1" s="44" t="str">
        <f t="shared" si="0"/>
        <v>0xB</v>
      </c>
      <c r="N1" s="44" t="str">
        <f t="shared" si="0"/>
        <v>0xC</v>
      </c>
      <c r="O1" s="44" t="str">
        <f t="shared" si="0"/>
        <v>0xD</v>
      </c>
      <c r="P1" s="44" t="str">
        <f t="shared" si="0"/>
        <v>0xE</v>
      </c>
      <c r="Q1" s="44" t="str">
        <f t="shared" si="0"/>
        <v>0xF</v>
      </c>
    </row>
    <row r="2" spans="1:17" x14ac:dyDescent="0.25">
      <c r="A2" s="44" t="str">
        <f t="shared" ref="A2:A17" si="1">A$1&amp;DEC2HEX(A21,2)</f>
        <v>0x00</v>
      </c>
      <c r="B2" s="44" t="str">
        <f>IF(B21&lt;&gt;"",DEC2HEX(B21,2),"")</f>
        <v>0A</v>
      </c>
      <c r="C2" s="44" t="str">
        <f t="shared" ref="C2:Q2" si="2">IF(C21&lt;&gt;"",DEC2HEX(C21,2),"")</f>
        <v>00</v>
      </c>
      <c r="D2" s="44" t="str">
        <f t="shared" si="2"/>
        <v>07</v>
      </c>
      <c r="E2" s="44" t="str">
        <f t="shared" si="2"/>
        <v>00</v>
      </c>
      <c r="F2" s="44" t="str">
        <f t="shared" si="2"/>
        <v>00</v>
      </c>
      <c r="G2" s="44" t="str">
        <f t="shared" si="2"/>
        <v>00</v>
      </c>
      <c r="H2" s="44" t="str">
        <f t="shared" si="2"/>
        <v>00</v>
      </c>
      <c r="I2" s="44" t="str">
        <f t="shared" si="2"/>
        <v>00</v>
      </c>
      <c r="J2" s="44" t="str">
        <f t="shared" si="2"/>
        <v>00</v>
      </c>
      <c r="K2" s="44" t="str">
        <f t="shared" si="2"/>
        <v>00</v>
      </c>
      <c r="L2" s="44" t="str">
        <f t="shared" si="2"/>
        <v>00</v>
      </c>
      <c r="M2" s="44" t="str">
        <f t="shared" si="2"/>
        <v>00</v>
      </c>
      <c r="N2" s="44" t="str">
        <f t="shared" si="2"/>
        <v>00</v>
      </c>
      <c r="O2" s="44" t="str">
        <f t="shared" si="2"/>
        <v>00</v>
      </c>
      <c r="P2" s="44" t="str">
        <f t="shared" si="2"/>
        <v>00</v>
      </c>
      <c r="Q2" s="44" t="str">
        <f t="shared" si="2"/>
        <v>00</v>
      </c>
    </row>
    <row r="3" spans="1:17" x14ac:dyDescent="0.25">
      <c r="A3" s="44" t="str">
        <f t="shared" si="1"/>
        <v>0x10</v>
      </c>
      <c r="B3" s="44" t="str">
        <f t="shared" ref="B3:Q17" si="3">IF(B22&lt;&gt;"",DEC2HEX(B22,2),"")</f>
        <v>05</v>
      </c>
      <c r="C3" s="44" t="str">
        <f t="shared" si="3"/>
        <v>FD</v>
      </c>
      <c r="D3" s="44" t="str">
        <f t="shared" si="3"/>
        <v>00</v>
      </c>
      <c r="E3" s="214" t="str">
        <f t="shared" si="3"/>
        <v>7C</v>
      </c>
      <c r="F3" s="44" t="str">
        <f t="shared" si="3"/>
        <v>02</v>
      </c>
      <c r="G3" s="44" t="str">
        <f t="shared" si="3"/>
        <v>02</v>
      </c>
      <c r="H3" s="44" t="str">
        <f t="shared" si="3"/>
        <v>02</v>
      </c>
      <c r="I3" s="44" t="str">
        <f t="shared" si="3"/>
        <v>63</v>
      </c>
      <c r="J3" s="44" t="str">
        <f t="shared" si="3"/>
        <v>12</v>
      </c>
      <c r="K3" s="44" t="str">
        <f t="shared" si="3"/>
        <v>36</v>
      </c>
      <c r="L3" s="44" t="str">
        <f t="shared" si="3"/>
        <v>0F</v>
      </c>
      <c r="M3" s="44" t="str">
        <f t="shared" si="3"/>
        <v>7F</v>
      </c>
      <c r="N3" s="44" t="str">
        <f t="shared" si="3"/>
        <v>0C</v>
      </c>
      <c r="O3" s="44" t="str">
        <f t="shared" si="3"/>
        <v>02</v>
      </c>
      <c r="P3" s="44" t="str">
        <f t="shared" si="3"/>
        <v>00</v>
      </c>
      <c r="Q3" s="44" t="str">
        <f t="shared" si="3"/>
        <v>00</v>
      </c>
    </row>
    <row r="4" spans="1:17" x14ac:dyDescent="0.25">
      <c r="A4" s="44" t="str">
        <f t="shared" si="1"/>
        <v>0x20</v>
      </c>
      <c r="B4" s="44" t="str">
        <f t="shared" si="3"/>
        <v>1A</v>
      </c>
      <c r="C4" s="44" t="str">
        <f t="shared" si="3"/>
        <v>10</v>
      </c>
      <c r="D4" s="44" t="str">
        <f t="shared" si="3"/>
        <v>0A</v>
      </c>
      <c r="E4" s="44" t="str">
        <f t="shared" si="3"/>
        <v>00</v>
      </c>
      <c r="F4" s="44" t="str">
        <f t="shared" si="3"/>
        <v>3C</v>
      </c>
      <c r="G4" s="44" t="str">
        <f t="shared" si="3"/>
        <v>00</v>
      </c>
      <c r="H4" s="44" t="str">
        <f t="shared" si="3"/>
        <v>00</v>
      </c>
      <c r="I4" s="44" t="str">
        <f t="shared" si="3"/>
        <v>3B</v>
      </c>
      <c r="J4" s="44" t="str">
        <f t="shared" si="3"/>
        <v>00</v>
      </c>
      <c r="K4" s="44" t="str">
        <f t="shared" si="3"/>
        <v>00</v>
      </c>
      <c r="L4" s="44" t="str">
        <f t="shared" si="3"/>
        <v>38</v>
      </c>
      <c r="M4" s="44" t="str">
        <f t="shared" si="3"/>
        <v>00</v>
      </c>
      <c r="N4" s="44" t="str">
        <f t="shared" si="3"/>
        <v>07</v>
      </c>
      <c r="O4" s="44" t="str">
        <f t="shared" si="3"/>
        <v>B8</v>
      </c>
      <c r="P4" s="44" t="str">
        <f t="shared" si="3"/>
        <v>97</v>
      </c>
      <c r="Q4" s="44" t="str">
        <f t="shared" si="3"/>
        <v>17</v>
      </c>
    </row>
    <row r="5" spans="1:17" x14ac:dyDescent="0.25">
      <c r="A5" s="44" t="str">
        <f t="shared" si="1"/>
        <v>0x30</v>
      </c>
      <c r="B5" s="44" t="str">
        <f t="shared" si="3"/>
        <v>2E</v>
      </c>
      <c r="C5" s="44" t="str">
        <f t="shared" si="3"/>
        <v>00</v>
      </c>
      <c r="D5" s="44" t="str">
        <f t="shared" si="3"/>
        <v>00</v>
      </c>
      <c r="E5" s="44" t="str">
        <f t="shared" si="3"/>
        <v>00</v>
      </c>
      <c r="F5" s="44" t="str">
        <f t="shared" si="3"/>
        <v>00</v>
      </c>
      <c r="G5" s="44" t="str">
        <f t="shared" si="3"/>
        <v>00</v>
      </c>
      <c r="H5" s="44" t="str">
        <f t="shared" si="3"/>
        <v>00</v>
      </c>
      <c r="I5" s="44" t="str">
        <f t="shared" si="3"/>
        <v>00</v>
      </c>
      <c r="J5" s="44" t="str">
        <f t="shared" si="3"/>
        <v>00</v>
      </c>
      <c r="K5" s="44" t="str">
        <f t="shared" si="3"/>
        <v>00</v>
      </c>
      <c r="L5" s="44" t="str">
        <f t="shared" si="3"/>
        <v>00</v>
      </c>
      <c r="M5" s="44" t="str">
        <f t="shared" si="3"/>
        <v>00</v>
      </c>
      <c r="N5" s="44" t="str">
        <f t="shared" si="3"/>
        <v>00</v>
      </c>
      <c r="O5" s="44" t="str">
        <f t="shared" si="3"/>
        <v>00</v>
      </c>
      <c r="P5" s="44" t="str">
        <f t="shared" si="3"/>
        <v>00</v>
      </c>
      <c r="Q5" s="44" t="str">
        <f t="shared" si="3"/>
        <v>00</v>
      </c>
    </row>
    <row r="6" spans="1:17" x14ac:dyDescent="0.25">
      <c r="A6" s="44" t="str">
        <f t="shared" si="1"/>
        <v>0x40</v>
      </c>
      <c r="B6" s="44" t="str">
        <f t="shared" si="3"/>
        <v>00</v>
      </c>
      <c r="C6" s="44" t="str">
        <f t="shared" si="3"/>
        <v>00</v>
      </c>
      <c r="D6" s="44" t="str">
        <f t="shared" si="3"/>
        <v>00</v>
      </c>
      <c r="E6" s="44" t="str">
        <f t="shared" si="3"/>
        <v>00</v>
      </c>
      <c r="F6" s="44" t="str">
        <f t="shared" si="3"/>
        <v>00</v>
      </c>
      <c r="G6" s="44" t="str">
        <f t="shared" si="3"/>
        <v>00</v>
      </c>
      <c r="H6" s="44" t="str">
        <f t="shared" si="3"/>
        <v>00</v>
      </c>
      <c r="I6" s="44" t="str">
        <f t="shared" si="3"/>
        <v>00</v>
      </c>
      <c r="J6" s="44" t="str">
        <f t="shared" si="3"/>
        <v>00</v>
      </c>
      <c r="K6" s="44" t="str">
        <f t="shared" si="3"/>
        <v>00</v>
      </c>
      <c r="L6" s="44" t="str">
        <f t="shared" si="3"/>
        <v>00</v>
      </c>
      <c r="M6" s="44" t="str">
        <f t="shared" si="3"/>
        <v>00</v>
      </c>
      <c r="N6" s="44" t="str">
        <f t="shared" si="3"/>
        <v>00</v>
      </c>
      <c r="O6" s="44" t="str">
        <f t="shared" si="3"/>
        <v>00</v>
      </c>
      <c r="P6" s="44" t="str">
        <f t="shared" si="3"/>
        <v>00</v>
      </c>
      <c r="Q6" s="44" t="str">
        <f t="shared" si="3"/>
        <v>00</v>
      </c>
    </row>
    <row r="7" spans="1:17" x14ac:dyDescent="0.25">
      <c r="A7" s="44" t="str">
        <f t="shared" si="1"/>
        <v>0x50</v>
      </c>
      <c r="B7" s="44" t="str">
        <f t="shared" si="3"/>
        <v>00</v>
      </c>
      <c r="C7" s="44" t="str">
        <f t="shared" si="3"/>
        <v>00</v>
      </c>
      <c r="D7" s="44" t="str">
        <f t="shared" si="3"/>
        <v>00</v>
      </c>
      <c r="E7" s="44" t="str">
        <f t="shared" si="3"/>
        <v>00</v>
      </c>
      <c r="F7" s="44" t="str">
        <f t="shared" si="3"/>
        <v>00</v>
      </c>
      <c r="G7" s="44" t="str">
        <f t="shared" si="3"/>
        <v>00</v>
      </c>
      <c r="H7" s="44" t="str">
        <f t="shared" si="3"/>
        <v>00</v>
      </c>
      <c r="I7" s="44" t="str">
        <f t="shared" si="3"/>
        <v>00</v>
      </c>
      <c r="J7" s="44" t="str">
        <f t="shared" si="3"/>
        <v>00</v>
      </c>
      <c r="K7" s="44" t="str">
        <f t="shared" si="3"/>
        <v>00</v>
      </c>
      <c r="L7" s="44" t="str">
        <f t="shared" si="3"/>
        <v>00</v>
      </c>
      <c r="M7" s="44" t="str">
        <f t="shared" si="3"/>
        <v>00</v>
      </c>
      <c r="N7" s="44" t="str">
        <f t="shared" si="3"/>
        <v>00</v>
      </c>
      <c r="O7" s="44" t="str">
        <f t="shared" si="3"/>
        <v>00</v>
      </c>
      <c r="P7" s="44" t="str">
        <f t="shared" si="3"/>
        <v>00</v>
      </c>
      <c r="Q7" s="44" t="str">
        <f t="shared" si="3"/>
        <v>00</v>
      </c>
    </row>
    <row r="8" spans="1:17" x14ac:dyDescent="0.25">
      <c r="A8" s="44" t="str">
        <f t="shared" si="1"/>
        <v>0x60</v>
      </c>
      <c r="B8" s="44" t="str">
        <f t="shared" si="3"/>
        <v>00</v>
      </c>
      <c r="C8" s="44" t="str">
        <f t="shared" si="3"/>
        <v>00</v>
      </c>
      <c r="D8" s="44" t="str">
        <f t="shared" si="3"/>
        <v>00</v>
      </c>
      <c r="E8" s="44" t="str">
        <f t="shared" si="3"/>
        <v>00</v>
      </c>
      <c r="F8" s="44" t="str">
        <f t="shared" si="3"/>
        <v>00</v>
      </c>
      <c r="G8" s="44" t="str">
        <f t="shared" si="3"/>
        <v>06</v>
      </c>
      <c r="H8" s="44" t="str">
        <f t="shared" si="3"/>
        <v>F2</v>
      </c>
      <c r="I8" s="44" t="str">
        <f t="shared" si="3"/>
        <v>00</v>
      </c>
      <c r="J8" s="44" t="str">
        <f t="shared" si="3"/>
        <v>00</v>
      </c>
      <c r="K8" s="44" t="str">
        <f t="shared" si="3"/>
        <v>11</v>
      </c>
      <c r="L8" s="44" t="str">
        <f t="shared" si="3"/>
        <v>50</v>
      </c>
      <c r="M8" s="44" t="str">
        <f t="shared" si="3"/>
        <v>50</v>
      </c>
      <c r="N8" s="44" t="str">
        <f t="shared" si="3"/>
        <v>00</v>
      </c>
      <c r="O8" s="44" t="str">
        <f t="shared" si="3"/>
        <v>00</v>
      </c>
      <c r="P8" s="44" t="str">
        <f t="shared" si="3"/>
        <v>00</v>
      </c>
      <c r="Q8" s="44" t="str">
        <f t="shared" si="3"/>
        <v>00</v>
      </c>
    </row>
    <row r="9" spans="1:17" x14ac:dyDescent="0.25">
      <c r="A9" s="44" t="str">
        <f t="shared" si="1"/>
        <v>0x70</v>
      </c>
      <c r="B9" s="44" t="str">
        <f t="shared" si="3"/>
        <v>00</v>
      </c>
      <c r="C9" s="44" t="str">
        <f t="shared" si="3"/>
        <v>DB</v>
      </c>
      <c r="D9" s="44" t="str">
        <f t="shared" si="3"/>
        <v>FF</v>
      </c>
      <c r="E9" s="44" t="str">
        <f t="shared" si="3"/>
        <v>9E</v>
      </c>
      <c r="F9" s="44" t="str">
        <f t="shared" si="3"/>
        <v>05</v>
      </c>
      <c r="G9" s="44" t="str">
        <f t="shared" si="3"/>
        <v>61</v>
      </c>
      <c r="H9" s="44" t="str">
        <f t="shared" si="3"/>
        <v>00</v>
      </c>
      <c r="I9" s="44" t="str">
        <f t="shared" si="3"/>
        <v>B1</v>
      </c>
      <c r="J9" s="44" t="str">
        <f t="shared" si="3"/>
        <v>0F</v>
      </c>
      <c r="K9" s="44" t="str">
        <f t="shared" si="3"/>
        <v>5E</v>
      </c>
      <c r="L9" s="44" t="str">
        <f t="shared" si="3"/>
        <v>03</v>
      </c>
      <c r="M9" s="44" t="str">
        <f t="shared" si="3"/>
        <v>D7</v>
      </c>
      <c r="N9" s="44" t="str">
        <f t="shared" si="3"/>
        <v>03</v>
      </c>
      <c r="O9" s="44" t="str">
        <f t="shared" si="3"/>
        <v>95</v>
      </c>
      <c r="P9" s="44" t="str">
        <f t="shared" si="3"/>
        <v>02</v>
      </c>
      <c r="Q9" s="44" t="str">
        <f t="shared" si="3"/>
        <v>C7</v>
      </c>
    </row>
    <row r="10" spans="1:17" x14ac:dyDescent="0.25">
      <c r="A10" s="44" t="str">
        <f t="shared" si="1"/>
        <v>0x80</v>
      </c>
      <c r="B10" s="44" t="str">
        <f t="shared" si="3"/>
        <v>06</v>
      </c>
      <c r="C10" s="44" t="str">
        <f t="shared" si="3"/>
        <v>A3</v>
      </c>
      <c r="D10" s="44" t="str">
        <f t="shared" si="3"/>
        <v>06</v>
      </c>
      <c r="E10" s="44" t="str">
        <f t="shared" si="3"/>
        <v>94</v>
      </c>
      <c r="F10" s="44" t="str">
        <f t="shared" si="3"/>
        <v>02</v>
      </c>
      <c r="G10" s="44" t="str">
        <f t="shared" si="3"/>
        <v>4E</v>
      </c>
      <c r="H10" s="44" t="str">
        <f t="shared" si="3"/>
        <v>00</v>
      </c>
      <c r="I10" s="44" t="str">
        <f t="shared" si="3"/>
        <v>00</v>
      </c>
      <c r="J10" s="44" t="str">
        <f t="shared" si="3"/>
        <v>00</v>
      </c>
      <c r="K10" s="44" t="str">
        <f t="shared" si="3"/>
        <v>00</v>
      </c>
      <c r="L10" s="44" t="str">
        <f t="shared" si="3"/>
        <v>00</v>
      </c>
      <c r="M10" s="44" t="str">
        <f t="shared" si="3"/>
        <v>00</v>
      </c>
      <c r="N10" s="44" t="str">
        <f t="shared" si="3"/>
        <v>00</v>
      </c>
      <c r="O10" s="44" t="str">
        <f t="shared" si="3"/>
        <v>00</v>
      </c>
      <c r="P10" s="44" t="str">
        <f t="shared" si="3"/>
        <v>00</v>
      </c>
      <c r="Q10" s="44" t="str">
        <f t="shared" si="3"/>
        <v>00</v>
      </c>
    </row>
    <row r="11" spans="1:17" x14ac:dyDescent="0.25">
      <c r="A11" s="44" t="str">
        <f t="shared" si="1"/>
        <v>0x90</v>
      </c>
      <c r="B11" s="44" t="str">
        <f t="shared" si="3"/>
        <v>0F</v>
      </c>
      <c r="C11" s="44" t="str">
        <f t="shared" si="3"/>
        <v>FF</v>
      </c>
      <c r="D11" s="44" t="str">
        <f t="shared" si="3"/>
        <v>00</v>
      </c>
      <c r="E11" s="44" t="str">
        <f t="shared" si="3"/>
        <v>00</v>
      </c>
      <c r="F11" s="44" t="str">
        <f t="shared" si="3"/>
        <v>00</v>
      </c>
      <c r="G11" s="44" t="str">
        <f t="shared" si="3"/>
        <v>00</v>
      </c>
      <c r="H11" s="44" t="str">
        <f t="shared" si="3"/>
        <v>00</v>
      </c>
      <c r="I11" s="44" t="str">
        <f t="shared" si="3"/>
        <v>06</v>
      </c>
      <c r="J11" s="44" t="str">
        <f t="shared" si="3"/>
        <v>00</v>
      </c>
      <c r="K11" s="44" t="str">
        <f t="shared" si="3"/>
        <v>00</v>
      </c>
      <c r="L11" s="44" t="str">
        <f t="shared" si="3"/>
        <v>3D</v>
      </c>
      <c r="M11" s="44" t="str">
        <f t="shared" si="3"/>
        <v>FF</v>
      </c>
      <c r="N11" s="44" t="str">
        <f t="shared" si="3"/>
        <v>10</v>
      </c>
      <c r="O11" s="44" t="str">
        <f t="shared" si="3"/>
        <v>FF</v>
      </c>
      <c r="P11" s="44" t="str">
        <f t="shared" si="3"/>
        <v>10</v>
      </c>
      <c r="Q11" s="44" t="str">
        <f t="shared" si="3"/>
        <v>FF</v>
      </c>
    </row>
    <row r="12" spans="1:17" ht="15.75" thickBot="1" x14ac:dyDescent="0.3">
      <c r="A12" s="44" t="str">
        <f t="shared" si="1"/>
        <v>0xA0</v>
      </c>
      <c r="B12" s="44" t="str">
        <f t="shared" si="3"/>
        <v>10</v>
      </c>
      <c r="C12" s="44" t="str">
        <f t="shared" si="3"/>
        <v>00</v>
      </c>
      <c r="D12" s="44" t="str">
        <f t="shared" si="3"/>
        <v>00</v>
      </c>
      <c r="E12" s="44" t="str">
        <f t="shared" si="3"/>
        <v>00</v>
      </c>
      <c r="F12" s="44" t="str">
        <f t="shared" si="3"/>
        <v>00</v>
      </c>
      <c r="G12" s="44" t="str">
        <f t="shared" si="3"/>
        <v>00</v>
      </c>
      <c r="H12" s="44" t="str">
        <f t="shared" si="3"/>
        <v>00</v>
      </c>
      <c r="I12" s="44" t="str">
        <f t="shared" si="3"/>
        <v>00</v>
      </c>
      <c r="J12" s="44" t="str">
        <f t="shared" si="3"/>
        <v>00</v>
      </c>
      <c r="K12" s="44" t="str">
        <f t="shared" si="3"/>
        <v>00</v>
      </c>
      <c r="L12" s="44" t="str">
        <f t="shared" si="3"/>
        <v>00</v>
      </c>
      <c r="M12" s="44" t="str">
        <f t="shared" si="3"/>
        <v>00</v>
      </c>
      <c r="N12" s="44" t="str">
        <f t="shared" si="3"/>
        <v>00</v>
      </c>
      <c r="O12" s="44" t="str">
        <f t="shared" si="3"/>
        <v>00</v>
      </c>
      <c r="P12" s="44" t="str">
        <f t="shared" si="3"/>
        <v>00</v>
      </c>
      <c r="Q12" s="44" t="str">
        <f t="shared" si="3"/>
        <v>00</v>
      </c>
    </row>
    <row r="13" spans="1:17" ht="15.75" thickBot="1" x14ac:dyDescent="0.3">
      <c r="A13" s="44" t="str">
        <f t="shared" si="1"/>
        <v>0xB0</v>
      </c>
      <c r="B13" s="215" t="str">
        <f t="shared" si="3"/>
        <v>49</v>
      </c>
      <c r="C13" s="44" t="str">
        <f t="shared" si="3"/>
        <v>00</v>
      </c>
      <c r="D13" s="44" t="str">
        <f t="shared" si="3"/>
        <v>00</v>
      </c>
      <c r="E13" s="44" t="str">
        <f t="shared" si="3"/>
        <v>00</v>
      </c>
      <c r="F13" s="44" t="str">
        <f t="shared" si="3"/>
        <v>00</v>
      </c>
      <c r="G13" s="44" t="str">
        <f t="shared" si="3"/>
        <v>00</v>
      </c>
      <c r="H13" s="44" t="str">
        <f t="shared" si="3"/>
        <v>00</v>
      </c>
      <c r="I13" s="44" t="str">
        <f t="shared" si="3"/>
        <v>00</v>
      </c>
      <c r="J13" s="44" t="str">
        <f t="shared" si="3"/>
        <v>00</v>
      </c>
      <c r="K13" s="44" t="str">
        <f t="shared" si="3"/>
        <v>A0</v>
      </c>
      <c r="L13" s="44" t="str">
        <f t="shared" si="3"/>
        <v>7F</v>
      </c>
      <c r="M13" s="44" t="str">
        <f t="shared" si="3"/>
        <v>00</v>
      </c>
      <c r="N13" s="44" t="str">
        <f t="shared" si="3"/>
        <v>00</v>
      </c>
      <c r="O13" s="44" t="str">
        <f t="shared" si="3"/>
        <v>00</v>
      </c>
      <c r="P13" s="44" t="str">
        <f t="shared" si="3"/>
        <v>00</v>
      </c>
      <c r="Q13" s="44" t="str">
        <f t="shared" si="3"/>
        <v>00</v>
      </c>
    </row>
    <row r="14" spans="1:17" x14ac:dyDescent="0.25">
      <c r="A14" s="44" t="str">
        <f t="shared" si="1"/>
        <v>0xC0</v>
      </c>
      <c r="B14" s="44" t="str">
        <f t="shared" si="3"/>
        <v>00</v>
      </c>
      <c r="C14" s="44" t="str">
        <f t="shared" si="3"/>
        <v>00</v>
      </c>
      <c r="D14" s="44" t="str">
        <f t="shared" si="3"/>
        <v>00</v>
      </c>
      <c r="E14" s="44" t="str">
        <f t="shared" si="3"/>
        <v>00</v>
      </c>
      <c r="F14" s="44" t="str">
        <f t="shared" si="3"/>
        <v>00</v>
      </c>
      <c r="G14" s="44" t="str">
        <f t="shared" si="3"/>
        <v>00</v>
      </c>
      <c r="H14" s="44" t="str">
        <f t="shared" si="3"/>
        <v>00</v>
      </c>
      <c r="I14" s="44" t="str">
        <f t="shared" si="3"/>
        <v>00</v>
      </c>
      <c r="J14" s="44" t="str">
        <f t="shared" si="3"/>
        <v>00</v>
      </c>
      <c r="K14" s="44" t="str">
        <f t="shared" si="3"/>
        <v>00</v>
      </c>
      <c r="L14" s="44" t="str">
        <f t="shared" si="3"/>
        <v>00</v>
      </c>
      <c r="M14" s="44" t="str">
        <f t="shared" si="3"/>
        <v>00</v>
      </c>
      <c r="N14" s="44" t="str">
        <f t="shared" si="3"/>
        <v>00</v>
      </c>
      <c r="O14" s="44" t="str">
        <f t="shared" si="3"/>
        <v>00</v>
      </c>
      <c r="P14" s="44" t="str">
        <f t="shared" si="3"/>
        <v>00</v>
      </c>
      <c r="Q14" s="44" t="str">
        <f t="shared" si="3"/>
        <v>00</v>
      </c>
    </row>
    <row r="15" spans="1:17" x14ac:dyDescent="0.25">
      <c r="A15" s="44" t="str">
        <f t="shared" si="1"/>
        <v>0xD0</v>
      </c>
      <c r="B15" s="44" t="str">
        <f t="shared" si="3"/>
        <v>20</v>
      </c>
      <c r="C15" s="44" t="str">
        <f t="shared" si="3"/>
        <v>09</v>
      </c>
      <c r="D15" s="44" t="str">
        <f t="shared" si="3"/>
        <v>38</v>
      </c>
      <c r="E15" s="44" t="str">
        <f t="shared" si="3"/>
        <v>00</v>
      </c>
      <c r="F15" s="44" t="str">
        <f t="shared" si="3"/>
        <v>28</v>
      </c>
      <c r="G15" s="44" t="str">
        <f t="shared" si="3"/>
        <v>05</v>
      </c>
      <c r="H15" s="44" t="str">
        <f t="shared" si="3"/>
        <v>B1</v>
      </c>
      <c r="I15" s="44" t="str">
        <f t="shared" si="3"/>
        <v>4C</v>
      </c>
      <c r="J15" s="44" t="str">
        <f t="shared" si="3"/>
        <v>20</v>
      </c>
      <c r="K15" s="44" t="str">
        <f t="shared" si="3"/>
        <v>66</v>
      </c>
      <c r="L15" s="44" t="str">
        <f t="shared" si="3"/>
        <v>4B</v>
      </c>
      <c r="M15" s="44" t="str">
        <f t="shared" si="3"/>
        <v>49</v>
      </c>
      <c r="N15" s="44" t="str">
        <f t="shared" si="3"/>
        <v>06</v>
      </c>
      <c r="O15" s="44" t="str">
        <f t="shared" si="3"/>
        <v>4B</v>
      </c>
      <c r="P15" s="44" t="str">
        <f t="shared" si="3"/>
        <v>4A</v>
      </c>
      <c r="Q15" s="44" t="str">
        <f t="shared" si="3"/>
        <v>75</v>
      </c>
    </row>
    <row r="16" spans="1:17" x14ac:dyDescent="0.25">
      <c r="A16" s="44" t="str">
        <f t="shared" si="1"/>
        <v>0xE0</v>
      </c>
      <c r="B16" s="44" t="str">
        <f t="shared" si="3"/>
        <v>7F</v>
      </c>
      <c r="C16" s="44" t="str">
        <f t="shared" si="3"/>
        <v>FF</v>
      </c>
      <c r="D16" s="44" t="str">
        <f t="shared" si="3"/>
        <v>5C</v>
      </c>
      <c r="E16" s="44" t="str">
        <f t="shared" si="3"/>
        <v>01</v>
      </c>
      <c r="F16" s="44" t="str">
        <f t="shared" si="3"/>
        <v>7B</v>
      </c>
      <c r="G16" s="44" t="str">
        <f t="shared" si="3"/>
        <v>40</v>
      </c>
      <c r="H16" s="44" t="str">
        <f t="shared" si="3"/>
        <v>1F</v>
      </c>
      <c r="I16" s="44" t="str">
        <f t="shared" si="3"/>
        <v>00</v>
      </c>
      <c r="J16" s="44" t="str">
        <f t="shared" si="3"/>
        <v>4B</v>
      </c>
      <c r="K16" s="44" t="str">
        <f t="shared" si="3"/>
        <v>F6</v>
      </c>
      <c r="L16" s="44" t="str">
        <f t="shared" si="3"/>
        <v>5C</v>
      </c>
      <c r="M16" s="44" t="str">
        <f t="shared" si="3"/>
        <v>F5</v>
      </c>
      <c r="N16" s="44" t="str">
        <f t="shared" si="3"/>
        <v>3F</v>
      </c>
      <c r="O16" s="44" t="str">
        <f t="shared" si="3"/>
        <v>E0</v>
      </c>
      <c r="P16" s="44" t="str">
        <f t="shared" si="3"/>
        <v>3F</v>
      </c>
      <c r="Q16" s="44" t="str">
        <f t="shared" si="3"/>
        <v>B0</v>
      </c>
    </row>
    <row r="17" spans="1:22" x14ac:dyDescent="0.25">
      <c r="A17" s="44" t="str">
        <f t="shared" si="1"/>
        <v>0xF0</v>
      </c>
      <c r="B17" s="44" t="str">
        <f t="shared" si="3"/>
        <v>7F</v>
      </c>
      <c r="C17" s="44" t="str">
        <f t="shared" si="3"/>
        <v>F8</v>
      </c>
      <c r="D17" s="44" t="str">
        <f t="shared" si="3"/>
        <v>59</v>
      </c>
      <c r="E17" s="44" t="str">
        <f t="shared" si="3"/>
        <v>98</v>
      </c>
      <c r="F17" s="44" t="str">
        <f t="shared" si="3"/>
        <v>0F</v>
      </c>
      <c r="G17" s="44" t="str">
        <f t="shared" si="3"/>
        <v>A6</v>
      </c>
      <c r="H17" s="44" t="str">
        <f t="shared" si="3"/>
        <v>07</v>
      </c>
      <c r="I17" s="44" t="str">
        <f t="shared" si="3"/>
        <v>B8</v>
      </c>
      <c r="J17" s="44" t="str">
        <f t="shared" si="3"/>
        <v>98</v>
      </c>
      <c r="K17" s="44" t="str">
        <f t="shared" si="3"/>
        <v>40</v>
      </c>
      <c r="L17" s="44" t="str">
        <f t="shared" si="3"/>
        <v>40</v>
      </c>
      <c r="M17" s="44" t="str">
        <f t="shared" si="3"/>
        <v>02</v>
      </c>
      <c r="N17" s="44" t="str">
        <f t="shared" si="3"/>
        <v>6E</v>
      </c>
      <c r="O17" s="44" t="str">
        <f t="shared" si="3"/>
        <v>02</v>
      </c>
      <c r="P17" s="44" t="str">
        <f t="shared" si="3"/>
        <v>18</v>
      </c>
      <c r="Q17" s="44" t="str">
        <f t="shared" si="3"/>
        <v>00</v>
      </c>
    </row>
    <row r="18" spans="1:22" ht="15.75" thickBot="1" x14ac:dyDescent="0.3"/>
    <row r="19" spans="1:22" ht="15.75" thickBot="1" x14ac:dyDescent="0.3">
      <c r="A19" s="505" t="s">
        <v>489</v>
      </c>
      <c r="B19" s="506"/>
      <c r="C19" s="506"/>
      <c r="D19" s="506"/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O19" s="506"/>
      <c r="P19" s="506"/>
      <c r="Q19" s="507"/>
    </row>
    <row r="20" spans="1:22" ht="15.75" thickBot="1" x14ac:dyDescent="0.3">
      <c r="A20" s="55">
        <v>1</v>
      </c>
      <c r="B20" s="56">
        <v>0</v>
      </c>
      <c r="C20" s="56">
        <v>1</v>
      </c>
      <c r="D20" s="56">
        <v>2</v>
      </c>
      <c r="E20" s="56">
        <v>3</v>
      </c>
      <c r="F20" s="56">
        <v>4</v>
      </c>
      <c r="G20" s="56">
        <v>5</v>
      </c>
      <c r="H20" s="56">
        <v>6</v>
      </c>
      <c r="I20" s="56">
        <v>7</v>
      </c>
      <c r="J20" s="56">
        <v>8</v>
      </c>
      <c r="K20" s="56">
        <v>9</v>
      </c>
      <c r="L20" s="56">
        <v>10</v>
      </c>
      <c r="M20" s="56">
        <v>11</v>
      </c>
      <c r="N20" s="56">
        <v>12</v>
      </c>
      <c r="O20" s="56">
        <v>13</v>
      </c>
      <c r="P20" s="56">
        <v>14</v>
      </c>
      <c r="Q20" s="57">
        <v>15</v>
      </c>
      <c r="R20" s="45"/>
      <c r="S20" s="45"/>
    </row>
    <row r="21" spans="1:22" ht="15.75" thickBot="1" x14ac:dyDescent="0.3">
      <c r="A21" s="58">
        <v>0</v>
      </c>
      <c r="B21" s="47">
        <v>10</v>
      </c>
      <c r="C21" s="48">
        <v>0</v>
      </c>
      <c r="D21" s="48">
        <v>7</v>
      </c>
      <c r="E21" s="21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9">
        <v>0</v>
      </c>
      <c r="R21" s="45"/>
      <c r="S21" s="45"/>
      <c r="T21" s="456" t="s">
        <v>487</v>
      </c>
      <c r="U21" s="456"/>
      <c r="V21" s="456"/>
    </row>
    <row r="22" spans="1:22" ht="15.75" thickBot="1" x14ac:dyDescent="0.3">
      <c r="A22" s="58">
        <v>16</v>
      </c>
      <c r="B22" s="50">
        <v>5</v>
      </c>
      <c r="C22" s="46">
        <v>253</v>
      </c>
      <c r="D22" s="216">
        <v>0</v>
      </c>
      <c r="E22" s="220">
        <v>124</v>
      </c>
      <c r="F22" s="217">
        <v>2</v>
      </c>
      <c r="G22" s="46">
        <v>2</v>
      </c>
      <c r="H22" s="46">
        <v>2</v>
      </c>
      <c r="I22" s="46">
        <v>99</v>
      </c>
      <c r="J22" s="46">
        <v>18</v>
      </c>
      <c r="K22" s="46">
        <v>54</v>
      </c>
      <c r="L22" s="46">
        <v>15</v>
      </c>
      <c r="M22" s="46">
        <v>127</v>
      </c>
      <c r="N22" s="46">
        <v>12</v>
      </c>
      <c r="O22" s="46">
        <v>2</v>
      </c>
      <c r="P22" s="46">
        <v>0</v>
      </c>
      <c r="Q22" s="51">
        <v>0</v>
      </c>
      <c r="R22" s="45"/>
      <c r="S22" s="45"/>
      <c r="T22" s="44">
        <v>124</v>
      </c>
      <c r="U22" s="44" t="s">
        <v>486</v>
      </c>
      <c r="V22" s="44" t="str">
        <f>DEC2BIN(T22,8)</f>
        <v>01111100</v>
      </c>
    </row>
    <row r="23" spans="1:22" x14ac:dyDescent="0.25">
      <c r="A23" s="58">
        <v>32</v>
      </c>
      <c r="B23" s="50">
        <v>26</v>
      </c>
      <c r="C23" s="46">
        <v>16</v>
      </c>
      <c r="D23" s="46">
        <v>10</v>
      </c>
      <c r="E23" s="219">
        <v>0</v>
      </c>
      <c r="F23" s="46">
        <v>60</v>
      </c>
      <c r="G23" s="46">
        <v>0</v>
      </c>
      <c r="H23" s="46">
        <v>0</v>
      </c>
      <c r="I23" s="46">
        <v>59</v>
      </c>
      <c r="J23" s="46">
        <v>0</v>
      </c>
      <c r="K23" s="46">
        <v>0</v>
      </c>
      <c r="L23" s="46">
        <v>56</v>
      </c>
      <c r="M23" s="46">
        <v>0</v>
      </c>
      <c r="N23" s="46">
        <v>7</v>
      </c>
      <c r="O23" s="46">
        <v>184</v>
      </c>
      <c r="P23" s="46">
        <v>151</v>
      </c>
      <c r="Q23" s="51">
        <v>23</v>
      </c>
      <c r="R23" s="45"/>
      <c r="S23" s="45"/>
    </row>
    <row r="24" spans="1:22" x14ac:dyDescent="0.25">
      <c r="A24" s="58">
        <v>48</v>
      </c>
      <c r="B24" s="50">
        <v>46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46">
        <v>0</v>
      </c>
      <c r="P24" s="46">
        <v>0</v>
      </c>
      <c r="Q24" s="51">
        <v>0</v>
      </c>
      <c r="R24" s="45"/>
      <c r="S24" s="45"/>
      <c r="T24" s="456" t="s">
        <v>510</v>
      </c>
      <c r="U24" s="456"/>
      <c r="V24" s="456"/>
    </row>
    <row r="25" spans="1:22" x14ac:dyDescent="0.25">
      <c r="A25" s="58">
        <v>64</v>
      </c>
      <c r="B25" s="50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51">
        <v>0</v>
      </c>
      <c r="R25" s="45"/>
      <c r="S25" s="45"/>
      <c r="T25" s="44">
        <v>49</v>
      </c>
      <c r="U25" s="44">
        <f>HEX2DEC(T25)</f>
        <v>73</v>
      </c>
      <c r="V25" s="103" t="str">
        <f>DEC2BIN(T25,8)</f>
        <v>00110001</v>
      </c>
    </row>
    <row r="26" spans="1:22" x14ac:dyDescent="0.25">
      <c r="A26" s="58">
        <v>80</v>
      </c>
      <c r="B26" s="50">
        <v>0</v>
      </c>
      <c r="C26" s="46">
        <v>0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51">
        <v>0</v>
      </c>
      <c r="R26" s="45"/>
      <c r="S26" s="45"/>
    </row>
    <row r="27" spans="1:22" x14ac:dyDescent="0.25">
      <c r="A27" s="58">
        <v>96</v>
      </c>
      <c r="B27" s="50">
        <v>0</v>
      </c>
      <c r="C27" s="46">
        <v>0</v>
      </c>
      <c r="D27" s="46">
        <v>0</v>
      </c>
      <c r="E27" s="46">
        <v>0</v>
      </c>
      <c r="F27" s="46">
        <v>0</v>
      </c>
      <c r="G27" s="46">
        <v>6</v>
      </c>
      <c r="H27" s="46">
        <v>242</v>
      </c>
      <c r="I27" s="46">
        <v>0</v>
      </c>
      <c r="J27" s="46">
        <v>0</v>
      </c>
      <c r="K27" s="46">
        <v>17</v>
      </c>
      <c r="L27" s="46">
        <v>80</v>
      </c>
      <c r="M27" s="46">
        <v>80</v>
      </c>
      <c r="N27" s="46">
        <v>0</v>
      </c>
      <c r="O27" s="46">
        <v>0</v>
      </c>
      <c r="P27" s="46">
        <v>0</v>
      </c>
      <c r="Q27" s="51">
        <v>0</v>
      </c>
      <c r="R27" s="45"/>
      <c r="S27" s="45"/>
    </row>
    <row r="28" spans="1:22" x14ac:dyDescent="0.25">
      <c r="A28" s="58">
        <v>112</v>
      </c>
      <c r="B28" s="50">
        <v>0</v>
      </c>
      <c r="C28" s="46">
        <v>219</v>
      </c>
      <c r="D28" s="46">
        <v>255</v>
      </c>
      <c r="E28" s="46">
        <v>158</v>
      </c>
      <c r="F28" s="46">
        <v>5</v>
      </c>
      <c r="G28" s="46">
        <v>97</v>
      </c>
      <c r="H28" s="46">
        <v>0</v>
      </c>
      <c r="I28" s="46">
        <v>177</v>
      </c>
      <c r="J28" s="46">
        <v>15</v>
      </c>
      <c r="K28" s="46">
        <v>94</v>
      </c>
      <c r="L28" s="46">
        <v>3</v>
      </c>
      <c r="M28" s="46">
        <v>215</v>
      </c>
      <c r="N28" s="46">
        <v>3</v>
      </c>
      <c r="O28" s="46">
        <v>149</v>
      </c>
      <c r="P28" s="46">
        <v>2</v>
      </c>
      <c r="Q28" s="51">
        <v>199</v>
      </c>
      <c r="R28" s="45"/>
      <c r="S28" s="45"/>
    </row>
    <row r="29" spans="1:22" x14ac:dyDescent="0.25">
      <c r="A29" s="58">
        <v>128</v>
      </c>
      <c r="B29" s="50">
        <v>6</v>
      </c>
      <c r="C29" s="46">
        <v>163</v>
      </c>
      <c r="D29" s="46">
        <v>6</v>
      </c>
      <c r="E29" s="46">
        <v>148</v>
      </c>
      <c r="F29" s="46">
        <v>2</v>
      </c>
      <c r="G29" s="46">
        <v>78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6">
        <v>0</v>
      </c>
      <c r="O29" s="46">
        <v>0</v>
      </c>
      <c r="P29" s="46">
        <v>0</v>
      </c>
      <c r="Q29" s="51">
        <v>0</v>
      </c>
      <c r="R29" s="45"/>
      <c r="S29" s="45"/>
    </row>
    <row r="30" spans="1:22" x14ac:dyDescent="0.25">
      <c r="A30" s="58">
        <v>144</v>
      </c>
      <c r="B30" s="50">
        <v>15</v>
      </c>
      <c r="C30" s="46">
        <v>255</v>
      </c>
      <c r="D30" s="46">
        <v>0</v>
      </c>
      <c r="E30" s="46">
        <v>0</v>
      </c>
      <c r="F30" s="46">
        <v>0</v>
      </c>
      <c r="G30" s="46">
        <v>0</v>
      </c>
      <c r="H30" s="46">
        <v>0</v>
      </c>
      <c r="I30" s="46">
        <v>6</v>
      </c>
      <c r="J30" s="46">
        <v>0</v>
      </c>
      <c r="K30" s="46">
        <v>0</v>
      </c>
      <c r="L30" s="46">
        <v>61</v>
      </c>
      <c r="M30" s="46">
        <v>255</v>
      </c>
      <c r="N30" s="46">
        <v>16</v>
      </c>
      <c r="O30" s="46">
        <v>255</v>
      </c>
      <c r="P30" s="46">
        <v>16</v>
      </c>
      <c r="Q30" s="51">
        <v>255</v>
      </c>
      <c r="R30" s="45"/>
      <c r="S30" s="45"/>
    </row>
    <row r="31" spans="1:22" x14ac:dyDescent="0.25">
      <c r="A31" s="58">
        <v>160</v>
      </c>
      <c r="B31" s="50">
        <v>16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51">
        <v>0</v>
      </c>
      <c r="R31" s="45"/>
      <c r="S31" s="45"/>
    </row>
    <row r="32" spans="1:22" x14ac:dyDescent="0.25">
      <c r="A32" s="58">
        <v>176</v>
      </c>
      <c r="B32" s="107">
        <v>73</v>
      </c>
      <c r="C32" s="46">
        <v>0</v>
      </c>
      <c r="D32" s="46">
        <v>0</v>
      </c>
      <c r="E32" s="46">
        <v>0</v>
      </c>
      <c r="F32" s="46">
        <v>0</v>
      </c>
      <c r="G32" s="46">
        <v>0</v>
      </c>
      <c r="H32" s="46">
        <v>0</v>
      </c>
      <c r="I32" s="46">
        <v>0</v>
      </c>
      <c r="J32" s="46">
        <v>0</v>
      </c>
      <c r="K32" s="46">
        <v>160</v>
      </c>
      <c r="L32" s="46">
        <v>127</v>
      </c>
      <c r="M32" s="46">
        <v>0</v>
      </c>
      <c r="N32" s="46">
        <v>0</v>
      </c>
      <c r="O32" s="46">
        <v>0</v>
      </c>
      <c r="P32" s="46">
        <v>0</v>
      </c>
      <c r="Q32" s="51">
        <v>0</v>
      </c>
      <c r="R32" s="45"/>
      <c r="S32" s="45"/>
    </row>
    <row r="33" spans="1:19" x14ac:dyDescent="0.25">
      <c r="A33" s="58">
        <v>192</v>
      </c>
      <c r="B33" s="50">
        <v>0</v>
      </c>
      <c r="C33" s="46">
        <v>0</v>
      </c>
      <c r="D33" s="46">
        <v>0</v>
      </c>
      <c r="E33" s="46">
        <v>0</v>
      </c>
      <c r="F33" s="46">
        <v>0</v>
      </c>
      <c r="G33" s="46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0</v>
      </c>
      <c r="N33" s="46">
        <v>0</v>
      </c>
      <c r="O33" s="46">
        <v>0</v>
      </c>
      <c r="P33" s="46">
        <v>0</v>
      </c>
      <c r="Q33" s="51">
        <v>0</v>
      </c>
      <c r="R33" s="45"/>
      <c r="S33" s="45"/>
    </row>
    <row r="34" spans="1:19" x14ac:dyDescent="0.25">
      <c r="A34" s="58">
        <v>208</v>
      </c>
      <c r="B34" s="50">
        <v>32</v>
      </c>
      <c r="C34" s="46">
        <v>9</v>
      </c>
      <c r="D34" s="46">
        <v>56</v>
      </c>
      <c r="E34" s="46">
        <v>0</v>
      </c>
      <c r="F34" s="46">
        <v>40</v>
      </c>
      <c r="G34" s="46">
        <v>5</v>
      </c>
      <c r="H34" s="46">
        <v>177</v>
      </c>
      <c r="I34" s="46">
        <v>76</v>
      </c>
      <c r="J34" s="46">
        <v>32</v>
      </c>
      <c r="K34" s="46">
        <v>102</v>
      </c>
      <c r="L34" s="46">
        <v>75</v>
      </c>
      <c r="M34" s="46">
        <v>73</v>
      </c>
      <c r="N34" s="46">
        <v>6</v>
      </c>
      <c r="O34" s="46">
        <v>75</v>
      </c>
      <c r="P34" s="46">
        <v>74</v>
      </c>
      <c r="Q34" s="51">
        <v>117</v>
      </c>
      <c r="R34" s="45"/>
      <c r="S34" s="45"/>
    </row>
    <row r="35" spans="1:19" x14ac:dyDescent="0.25">
      <c r="A35" s="58">
        <v>224</v>
      </c>
      <c r="B35" s="50">
        <v>127</v>
      </c>
      <c r="C35" s="46">
        <v>255</v>
      </c>
      <c r="D35" s="46">
        <v>92</v>
      </c>
      <c r="E35" s="46">
        <v>1</v>
      </c>
      <c r="F35" s="46">
        <v>123</v>
      </c>
      <c r="G35" s="46">
        <v>64</v>
      </c>
      <c r="H35" s="46">
        <v>31</v>
      </c>
      <c r="I35" s="46">
        <v>0</v>
      </c>
      <c r="J35" s="46">
        <v>75</v>
      </c>
      <c r="K35" s="46">
        <v>246</v>
      </c>
      <c r="L35" s="46">
        <v>92</v>
      </c>
      <c r="M35" s="46">
        <v>245</v>
      </c>
      <c r="N35" s="46">
        <v>63</v>
      </c>
      <c r="O35" s="46">
        <v>224</v>
      </c>
      <c r="P35" s="46">
        <v>63</v>
      </c>
      <c r="Q35" s="51">
        <v>176</v>
      </c>
      <c r="R35" s="45"/>
      <c r="S35" s="45"/>
    </row>
    <row r="36" spans="1:19" ht="15.75" thickBot="1" x14ac:dyDescent="0.3">
      <c r="A36" s="59">
        <v>240</v>
      </c>
      <c r="B36" s="52">
        <v>127</v>
      </c>
      <c r="C36" s="53">
        <v>248</v>
      </c>
      <c r="D36" s="53">
        <v>89</v>
      </c>
      <c r="E36" s="53">
        <v>152</v>
      </c>
      <c r="F36" s="53">
        <v>15</v>
      </c>
      <c r="G36" s="53">
        <v>166</v>
      </c>
      <c r="H36" s="53">
        <v>7</v>
      </c>
      <c r="I36" s="53">
        <v>184</v>
      </c>
      <c r="J36" s="53">
        <v>152</v>
      </c>
      <c r="K36" s="53">
        <v>64</v>
      </c>
      <c r="L36" s="53">
        <v>64</v>
      </c>
      <c r="M36" s="53">
        <v>2</v>
      </c>
      <c r="N36" s="53">
        <v>110</v>
      </c>
      <c r="O36" s="53">
        <v>2</v>
      </c>
      <c r="P36" s="53">
        <v>24</v>
      </c>
      <c r="Q36" s="54">
        <v>0</v>
      </c>
      <c r="R36" s="45"/>
      <c r="S36" s="45"/>
    </row>
  </sheetData>
  <mergeCells count="3">
    <mergeCell ref="A19:Q19"/>
    <mergeCell ref="T21:V21"/>
    <mergeCell ref="T24:V24"/>
  </mergeCells>
  <dataValidations count="1">
    <dataValidation type="list" allowBlank="1" showInputMessage="1" showErrorMessage="1" sqref="A20">
      <formula1>"0,1"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DD159BC-7725-478B-BA6D-4B80EBD7DA7E}">
            <xm:f>(B2&lt;&gt;reset!B2)</xm:f>
            <x14:dxf>
              <fill>
                <patternFill>
                  <bgColor rgb="FF92D050"/>
                </patternFill>
              </fill>
            </x14:dxf>
          </x14:cfRule>
          <xm:sqref>B2:Q17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36"/>
  <sheetViews>
    <sheetView workbookViewId="0">
      <selection activeCell="I11" sqref="I11"/>
    </sheetView>
  </sheetViews>
  <sheetFormatPr defaultColWidth="6.28515625" defaultRowHeight="15" x14ac:dyDescent="0.25"/>
  <cols>
    <col min="1" max="16384" width="6.28515625" style="63"/>
  </cols>
  <sheetData>
    <row r="1" spans="1:17" x14ac:dyDescent="0.25">
      <c r="A1" s="63" t="s">
        <v>442</v>
      </c>
      <c r="B1" s="63" t="str">
        <f t="shared" ref="B1:Q1" si="0">$A1&amp;DEC2HEX(B20,1)</f>
        <v>0x0</v>
      </c>
      <c r="C1" s="63" t="str">
        <f t="shared" si="0"/>
        <v>0x1</v>
      </c>
      <c r="D1" s="63" t="str">
        <f t="shared" si="0"/>
        <v>0x2</v>
      </c>
      <c r="E1" s="63" t="str">
        <f t="shared" si="0"/>
        <v>0x3</v>
      </c>
      <c r="F1" s="63" t="str">
        <f t="shared" si="0"/>
        <v>0x4</v>
      </c>
      <c r="G1" s="63" t="str">
        <f t="shared" si="0"/>
        <v>0x5</v>
      </c>
      <c r="H1" s="63" t="str">
        <f t="shared" si="0"/>
        <v>0x6</v>
      </c>
      <c r="I1" s="63" t="str">
        <f t="shared" si="0"/>
        <v>0x7</v>
      </c>
      <c r="J1" s="63" t="str">
        <f t="shared" si="0"/>
        <v>0x8</v>
      </c>
      <c r="K1" s="63" t="str">
        <f t="shared" si="0"/>
        <v>0x9</v>
      </c>
      <c r="L1" s="63" t="str">
        <f t="shared" si="0"/>
        <v>0xA</v>
      </c>
      <c r="M1" s="63" t="str">
        <f t="shared" si="0"/>
        <v>0xB</v>
      </c>
      <c r="N1" s="63" t="str">
        <f t="shared" si="0"/>
        <v>0xC</v>
      </c>
      <c r="O1" s="63" t="str">
        <f t="shared" si="0"/>
        <v>0xD</v>
      </c>
      <c r="P1" s="63" t="str">
        <f t="shared" si="0"/>
        <v>0xE</v>
      </c>
      <c r="Q1" s="63" t="str">
        <f t="shared" si="0"/>
        <v>0xF</v>
      </c>
    </row>
    <row r="2" spans="1:17" x14ac:dyDescent="0.25">
      <c r="A2" s="63" t="str">
        <f t="shared" ref="A2:A17" si="1">A$1&amp;DEC2HEX(A21,2)</f>
        <v>0x00</v>
      </c>
      <c r="B2" s="63" t="str">
        <f>IF(B21&lt;&gt;"",DEC2HEX(B21,2),"")</f>
        <v>0A</v>
      </c>
      <c r="C2" s="63" t="str">
        <f t="shared" ref="C2:Q2" si="2">IF(C21&lt;&gt;"",DEC2HEX(C21,2),"")</f>
        <v>00</v>
      </c>
      <c r="D2" s="63" t="str">
        <f t="shared" si="2"/>
        <v>0F</v>
      </c>
      <c r="E2" s="63" t="str">
        <f t="shared" si="2"/>
        <v>00</v>
      </c>
      <c r="F2" s="63" t="str">
        <f t="shared" si="2"/>
        <v>00</v>
      </c>
      <c r="G2" s="63" t="str">
        <f t="shared" si="2"/>
        <v>00</v>
      </c>
      <c r="H2" s="63" t="str">
        <f t="shared" si="2"/>
        <v>00</v>
      </c>
      <c r="I2" s="63" t="str">
        <f t="shared" si="2"/>
        <v>00</v>
      </c>
      <c r="J2" s="63" t="str">
        <f t="shared" si="2"/>
        <v>00</v>
      </c>
      <c r="K2" s="63" t="str">
        <f t="shared" si="2"/>
        <v>00</v>
      </c>
      <c r="L2" s="63" t="str">
        <f t="shared" si="2"/>
        <v>00</v>
      </c>
      <c r="M2" s="63" t="str">
        <f t="shared" si="2"/>
        <v>00</v>
      </c>
      <c r="N2" s="63" t="str">
        <f t="shared" si="2"/>
        <v>00</v>
      </c>
      <c r="O2" s="63" t="str">
        <f t="shared" si="2"/>
        <v>00</v>
      </c>
      <c r="P2" s="63" t="str">
        <f t="shared" si="2"/>
        <v>00</v>
      </c>
      <c r="Q2" s="63" t="str">
        <f t="shared" si="2"/>
        <v>00</v>
      </c>
    </row>
    <row r="3" spans="1:17" x14ac:dyDescent="0.25">
      <c r="A3" s="63" t="str">
        <f t="shared" si="1"/>
        <v>0x10</v>
      </c>
      <c r="B3" s="63" t="str">
        <f t="shared" ref="B3:Q17" si="3">IF(B22&lt;&gt;"",DEC2HEX(B22,2),"")</f>
        <v>02</v>
      </c>
      <c r="C3" s="63" t="str">
        <f t="shared" si="3"/>
        <v>6E</v>
      </c>
      <c r="D3" s="63" t="str">
        <f t="shared" si="3"/>
        <v>00</v>
      </c>
      <c r="E3" s="63" t="str">
        <f t="shared" si="3"/>
        <v>7C</v>
      </c>
      <c r="F3" s="63" t="str">
        <f t="shared" si="3"/>
        <v>02</v>
      </c>
      <c r="G3" s="63" t="str">
        <f t="shared" si="3"/>
        <v>02</v>
      </c>
      <c r="H3" s="63" t="str">
        <f t="shared" si="3"/>
        <v>02</v>
      </c>
      <c r="I3" s="63" t="str">
        <f t="shared" si="3"/>
        <v>63</v>
      </c>
      <c r="J3" s="63" t="str">
        <f t="shared" si="3"/>
        <v>12</v>
      </c>
      <c r="K3" s="63" t="str">
        <f t="shared" si="3"/>
        <v>22</v>
      </c>
      <c r="L3" s="63" t="str">
        <f t="shared" si="3"/>
        <v>0F</v>
      </c>
      <c r="M3" s="63" t="str">
        <f t="shared" si="3"/>
        <v>7F</v>
      </c>
      <c r="N3" s="63" t="str">
        <f t="shared" si="3"/>
        <v>0C</v>
      </c>
      <c r="O3" s="63" t="str">
        <f t="shared" si="3"/>
        <v>02</v>
      </c>
      <c r="P3" s="63" t="str">
        <f t="shared" si="3"/>
        <v>00</v>
      </c>
      <c r="Q3" s="63" t="str">
        <f t="shared" si="3"/>
        <v>00</v>
      </c>
    </row>
    <row r="4" spans="1:17" x14ac:dyDescent="0.25">
      <c r="A4" s="63" t="str">
        <f t="shared" si="1"/>
        <v>0x20</v>
      </c>
      <c r="B4" s="63" t="str">
        <f t="shared" si="3"/>
        <v>1A</v>
      </c>
      <c r="C4" s="63" t="str">
        <f t="shared" si="3"/>
        <v>10</v>
      </c>
      <c r="D4" s="63" t="str">
        <f t="shared" si="3"/>
        <v>0A</v>
      </c>
      <c r="E4" s="63" t="str">
        <f t="shared" si="3"/>
        <v>00</v>
      </c>
      <c r="F4" s="63" t="str">
        <f t="shared" si="3"/>
        <v>00</v>
      </c>
      <c r="G4" s="63" t="str">
        <f t="shared" si="3"/>
        <v>00</v>
      </c>
      <c r="H4" s="63" t="str">
        <f t="shared" si="3"/>
        <v>00</v>
      </c>
      <c r="I4" s="63" t="str">
        <f t="shared" si="3"/>
        <v>00</v>
      </c>
      <c r="J4" s="63" t="str">
        <f t="shared" si="3"/>
        <v>00</v>
      </c>
      <c r="K4" s="63" t="str">
        <f t="shared" si="3"/>
        <v>00</v>
      </c>
      <c r="L4" s="63" t="str">
        <f t="shared" si="3"/>
        <v>FF</v>
      </c>
      <c r="M4" s="63" t="str">
        <f t="shared" si="3"/>
        <v>00</v>
      </c>
      <c r="N4" s="63" t="str">
        <f t="shared" si="3"/>
        <v>09</v>
      </c>
      <c r="O4" s="63" t="str">
        <f t="shared" si="3"/>
        <v>8D</v>
      </c>
      <c r="P4" s="63" t="str">
        <f t="shared" si="3"/>
        <v>B8</v>
      </c>
      <c r="Q4" s="63" t="str">
        <f t="shared" si="3"/>
        <v>00</v>
      </c>
    </row>
    <row r="5" spans="1:17" x14ac:dyDescent="0.25">
      <c r="A5" s="63" t="str">
        <f t="shared" si="1"/>
        <v>0x30</v>
      </c>
      <c r="B5" s="63" t="str">
        <f t="shared" si="3"/>
        <v>00</v>
      </c>
      <c r="C5" s="63" t="str">
        <f t="shared" si="3"/>
        <v>00</v>
      </c>
      <c r="D5" s="63" t="str">
        <f t="shared" si="3"/>
        <v>00</v>
      </c>
      <c r="E5" s="63" t="str">
        <f t="shared" si="3"/>
        <v>00</v>
      </c>
      <c r="F5" s="63" t="str">
        <f t="shared" si="3"/>
        <v>00</v>
      </c>
      <c r="G5" s="63" t="str">
        <f t="shared" si="3"/>
        <v>00</v>
      </c>
      <c r="H5" s="63" t="str">
        <f t="shared" si="3"/>
        <v>00</v>
      </c>
      <c r="I5" s="63" t="str">
        <f t="shared" si="3"/>
        <v>00</v>
      </c>
      <c r="J5" s="63" t="str">
        <f t="shared" si="3"/>
        <v>00</v>
      </c>
      <c r="K5" s="63" t="str">
        <f t="shared" si="3"/>
        <v>00</v>
      </c>
      <c r="L5" s="63" t="str">
        <f t="shared" si="3"/>
        <v>00</v>
      </c>
      <c r="M5" s="63" t="str">
        <f t="shared" si="3"/>
        <v>00</v>
      </c>
      <c r="N5" s="63" t="str">
        <f t="shared" si="3"/>
        <v>00</v>
      </c>
      <c r="O5" s="63" t="str">
        <f t="shared" si="3"/>
        <v>00</v>
      </c>
      <c r="P5" s="63" t="str">
        <f t="shared" si="3"/>
        <v>00</v>
      </c>
      <c r="Q5" s="63" t="str">
        <f t="shared" si="3"/>
        <v>00</v>
      </c>
    </row>
    <row r="6" spans="1:17" x14ac:dyDescent="0.25">
      <c r="A6" s="63" t="str">
        <f t="shared" si="1"/>
        <v>0x40</v>
      </c>
      <c r="B6" s="63" t="str">
        <f t="shared" si="3"/>
        <v>00</v>
      </c>
      <c r="C6" s="63" t="str">
        <f t="shared" si="3"/>
        <v>00</v>
      </c>
      <c r="D6" s="63" t="str">
        <f t="shared" si="3"/>
        <v>00</v>
      </c>
      <c r="E6" s="63" t="str">
        <f t="shared" si="3"/>
        <v>00</v>
      </c>
      <c r="F6" s="63" t="str">
        <f t="shared" si="3"/>
        <v>00</v>
      </c>
      <c r="G6" s="63" t="str">
        <f t="shared" si="3"/>
        <v>00</v>
      </c>
      <c r="H6" s="63" t="str">
        <f t="shared" si="3"/>
        <v>00</v>
      </c>
      <c r="I6" s="63" t="str">
        <f t="shared" si="3"/>
        <v>00</v>
      </c>
      <c r="J6" s="63" t="str">
        <f t="shared" si="3"/>
        <v>00</v>
      </c>
      <c r="K6" s="63" t="str">
        <f t="shared" si="3"/>
        <v>00</v>
      </c>
      <c r="L6" s="63" t="str">
        <f t="shared" si="3"/>
        <v>00</v>
      </c>
      <c r="M6" s="63" t="str">
        <f t="shared" si="3"/>
        <v>00</v>
      </c>
      <c r="N6" s="63" t="str">
        <f t="shared" si="3"/>
        <v>00</v>
      </c>
      <c r="O6" s="63" t="str">
        <f t="shared" si="3"/>
        <v>00</v>
      </c>
      <c r="P6" s="63" t="str">
        <f t="shared" si="3"/>
        <v>00</v>
      </c>
      <c r="Q6" s="63" t="str">
        <f t="shared" si="3"/>
        <v>00</v>
      </c>
    </row>
    <row r="7" spans="1:17" x14ac:dyDescent="0.25">
      <c r="A7" s="63" t="str">
        <f t="shared" si="1"/>
        <v>0x50</v>
      </c>
      <c r="B7" s="63" t="str">
        <f t="shared" si="3"/>
        <v>00</v>
      </c>
      <c r="C7" s="63" t="str">
        <f t="shared" si="3"/>
        <v>00</v>
      </c>
      <c r="D7" s="63" t="str">
        <f t="shared" si="3"/>
        <v>00</v>
      </c>
      <c r="E7" s="63" t="str">
        <f t="shared" si="3"/>
        <v>00</v>
      </c>
      <c r="F7" s="63" t="str">
        <f t="shared" si="3"/>
        <v>00</v>
      </c>
      <c r="G7" s="63" t="str">
        <f t="shared" si="3"/>
        <v>00</v>
      </c>
      <c r="H7" s="63" t="str">
        <f t="shared" si="3"/>
        <v>00</v>
      </c>
      <c r="I7" s="63" t="str">
        <f t="shared" si="3"/>
        <v>00</v>
      </c>
      <c r="J7" s="63" t="str">
        <f t="shared" si="3"/>
        <v>00</v>
      </c>
      <c r="K7" s="63" t="str">
        <f t="shared" si="3"/>
        <v>00</v>
      </c>
      <c r="L7" s="63" t="str">
        <f t="shared" si="3"/>
        <v>00</v>
      </c>
      <c r="M7" s="63" t="str">
        <f t="shared" si="3"/>
        <v>00</v>
      </c>
      <c r="N7" s="63" t="str">
        <f t="shared" si="3"/>
        <v>00</v>
      </c>
      <c r="O7" s="63" t="str">
        <f t="shared" si="3"/>
        <v>00</v>
      </c>
      <c r="P7" s="63" t="str">
        <f t="shared" si="3"/>
        <v>00</v>
      </c>
      <c r="Q7" s="63" t="str">
        <f t="shared" si="3"/>
        <v>00</v>
      </c>
    </row>
    <row r="8" spans="1:17" x14ac:dyDescent="0.25">
      <c r="A8" s="63" t="str">
        <f t="shared" si="1"/>
        <v>0x60</v>
      </c>
      <c r="B8" s="63" t="str">
        <f t="shared" si="3"/>
        <v>00</v>
      </c>
      <c r="C8" s="63" t="str">
        <f t="shared" si="3"/>
        <v>00</v>
      </c>
      <c r="D8" s="63" t="str">
        <f t="shared" si="3"/>
        <v>00</v>
      </c>
      <c r="E8" s="63" t="str">
        <f t="shared" si="3"/>
        <v>00</v>
      </c>
      <c r="F8" s="63" t="str">
        <f t="shared" si="3"/>
        <v>00</v>
      </c>
      <c r="G8" s="63" t="str">
        <f t="shared" si="3"/>
        <v>00</v>
      </c>
      <c r="H8" s="63" t="str">
        <f t="shared" si="3"/>
        <v>00</v>
      </c>
      <c r="I8" s="63" t="str">
        <f t="shared" si="3"/>
        <v>00</v>
      </c>
      <c r="J8" s="63" t="str">
        <f t="shared" si="3"/>
        <v>00</v>
      </c>
      <c r="K8" s="63" t="str">
        <f t="shared" si="3"/>
        <v>00</v>
      </c>
      <c r="L8" s="63" t="str">
        <f t="shared" si="3"/>
        <v>00</v>
      </c>
      <c r="M8" s="63" t="str">
        <f t="shared" si="3"/>
        <v>00</v>
      </c>
      <c r="N8" s="63" t="str">
        <f t="shared" si="3"/>
        <v>00</v>
      </c>
      <c r="O8" s="63" t="str">
        <f t="shared" si="3"/>
        <v>00</v>
      </c>
      <c r="P8" s="63" t="str">
        <f t="shared" si="3"/>
        <v>00</v>
      </c>
      <c r="Q8" s="63" t="str">
        <f t="shared" si="3"/>
        <v>00</v>
      </c>
    </row>
    <row r="9" spans="1:17" x14ac:dyDescent="0.25">
      <c r="A9" s="63" t="str">
        <f t="shared" si="1"/>
        <v>0x70</v>
      </c>
      <c r="B9" s="63" t="str">
        <f t="shared" si="3"/>
        <v>00</v>
      </c>
      <c r="C9" s="63" t="str">
        <f t="shared" si="3"/>
        <v>DB</v>
      </c>
      <c r="D9" s="63" t="str">
        <f t="shared" si="3"/>
        <v>FF</v>
      </c>
      <c r="E9" s="63" t="str">
        <f t="shared" si="3"/>
        <v>9E</v>
      </c>
      <c r="F9" s="63" t="str">
        <f t="shared" si="3"/>
        <v>05</v>
      </c>
      <c r="G9" s="63" t="str">
        <f t="shared" si="3"/>
        <v>61</v>
      </c>
      <c r="H9" s="63" t="str">
        <f t="shared" si="3"/>
        <v>00</v>
      </c>
      <c r="I9" s="63" t="str">
        <f t="shared" si="3"/>
        <v>B1</v>
      </c>
      <c r="J9" s="63" t="str">
        <f t="shared" si="3"/>
        <v>0F</v>
      </c>
      <c r="K9" s="63" t="str">
        <f t="shared" si="3"/>
        <v>5E</v>
      </c>
      <c r="L9" s="63" t="str">
        <f t="shared" si="3"/>
        <v>03</v>
      </c>
      <c r="M9" s="63" t="str">
        <f t="shared" si="3"/>
        <v>D7</v>
      </c>
      <c r="N9" s="63" t="str">
        <f t="shared" si="3"/>
        <v>03</v>
      </c>
      <c r="O9" s="63" t="str">
        <f t="shared" si="3"/>
        <v>95</v>
      </c>
      <c r="P9" s="63" t="str">
        <f t="shared" si="3"/>
        <v>02</v>
      </c>
      <c r="Q9" s="63" t="str">
        <f t="shared" si="3"/>
        <v>C7</v>
      </c>
    </row>
    <row r="10" spans="1:17" x14ac:dyDescent="0.25">
      <c r="A10" s="63" t="str">
        <f t="shared" si="1"/>
        <v>0x80</v>
      </c>
      <c r="B10" s="63" t="str">
        <f t="shared" si="3"/>
        <v>06</v>
      </c>
      <c r="C10" s="63" t="str">
        <f t="shared" si="3"/>
        <v>A3</v>
      </c>
      <c r="D10" s="63" t="str">
        <f t="shared" si="3"/>
        <v>06</v>
      </c>
      <c r="E10" s="63" t="str">
        <f t="shared" si="3"/>
        <v>94</v>
      </c>
      <c r="F10" s="63" t="str">
        <f t="shared" si="3"/>
        <v>02</v>
      </c>
      <c r="G10" s="63" t="str">
        <f t="shared" si="3"/>
        <v>4E</v>
      </c>
      <c r="H10" s="63" t="str">
        <f t="shared" si="3"/>
        <v>00</v>
      </c>
      <c r="I10" s="63" t="str">
        <f t="shared" si="3"/>
        <v>00</v>
      </c>
      <c r="J10" s="63" t="str">
        <f t="shared" si="3"/>
        <v>00</v>
      </c>
      <c r="K10" s="63" t="str">
        <f t="shared" si="3"/>
        <v>00</v>
      </c>
      <c r="L10" s="63" t="str">
        <f t="shared" si="3"/>
        <v>00</v>
      </c>
      <c r="M10" s="63" t="str">
        <f t="shared" si="3"/>
        <v>00</v>
      </c>
      <c r="N10" s="63" t="str">
        <f t="shared" si="3"/>
        <v>00</v>
      </c>
      <c r="O10" s="63" t="str">
        <f t="shared" si="3"/>
        <v>00</v>
      </c>
      <c r="P10" s="63" t="str">
        <f t="shared" si="3"/>
        <v>00</v>
      </c>
      <c r="Q10" s="63" t="str">
        <f t="shared" si="3"/>
        <v>00</v>
      </c>
    </row>
    <row r="11" spans="1:17" x14ac:dyDescent="0.25">
      <c r="A11" s="63" t="str">
        <f t="shared" si="1"/>
        <v>0x90</v>
      </c>
      <c r="B11" s="63" t="str">
        <f t="shared" si="3"/>
        <v>06</v>
      </c>
      <c r="C11" s="63" t="str">
        <f t="shared" si="3"/>
        <v>FA</v>
      </c>
      <c r="D11" s="63" t="str">
        <f t="shared" si="3"/>
        <v>00</v>
      </c>
      <c r="E11" s="63" t="str">
        <f t="shared" si="3"/>
        <v>00</v>
      </c>
      <c r="F11" s="63" t="str">
        <f t="shared" si="3"/>
        <v>00</v>
      </c>
      <c r="G11" s="63" t="str">
        <f t="shared" si="3"/>
        <v>00</v>
      </c>
      <c r="H11" s="63" t="str">
        <f t="shared" si="3"/>
        <v>00</v>
      </c>
      <c r="I11" s="63" t="str">
        <f t="shared" si="3"/>
        <v>04</v>
      </c>
      <c r="J11" s="63" t="str">
        <f t="shared" si="3"/>
        <v>00</v>
      </c>
      <c r="K11" s="63" t="str">
        <f t="shared" si="3"/>
        <v>00</v>
      </c>
      <c r="L11" s="63" t="str">
        <f t="shared" si="3"/>
        <v>3D</v>
      </c>
      <c r="M11" s="63" t="str">
        <f t="shared" si="3"/>
        <v>FF</v>
      </c>
      <c r="N11" s="63" t="str">
        <f t="shared" si="3"/>
        <v>10</v>
      </c>
      <c r="O11" s="63" t="str">
        <f t="shared" si="3"/>
        <v>FF</v>
      </c>
      <c r="P11" s="63" t="str">
        <f t="shared" si="3"/>
        <v>10</v>
      </c>
      <c r="Q11" s="63" t="str">
        <f t="shared" si="3"/>
        <v>FF</v>
      </c>
    </row>
    <row r="12" spans="1:17" x14ac:dyDescent="0.25">
      <c r="A12" s="63" t="str">
        <f t="shared" si="1"/>
        <v>0xA0</v>
      </c>
      <c r="B12" s="63" t="str">
        <f t="shared" si="3"/>
        <v>10</v>
      </c>
      <c r="C12" s="63" t="str">
        <f t="shared" si="3"/>
        <v>00</v>
      </c>
      <c r="D12" s="63" t="str">
        <f t="shared" si="3"/>
        <v>00</v>
      </c>
      <c r="E12" s="63" t="str">
        <f t="shared" si="3"/>
        <v>00</v>
      </c>
      <c r="F12" s="63" t="str">
        <f t="shared" si="3"/>
        <v>00</v>
      </c>
      <c r="G12" s="63" t="str">
        <f t="shared" si="3"/>
        <v>00</v>
      </c>
      <c r="H12" s="63" t="str">
        <f t="shared" si="3"/>
        <v>00</v>
      </c>
      <c r="I12" s="63" t="str">
        <f t="shared" si="3"/>
        <v>00</v>
      </c>
      <c r="J12" s="63" t="str">
        <f t="shared" si="3"/>
        <v>00</v>
      </c>
      <c r="K12" s="63" t="str">
        <f t="shared" si="3"/>
        <v>00</v>
      </c>
      <c r="L12" s="63" t="str">
        <f t="shared" si="3"/>
        <v>00</v>
      </c>
      <c r="M12" s="63" t="str">
        <f t="shared" si="3"/>
        <v>00</v>
      </c>
      <c r="N12" s="63" t="str">
        <f t="shared" si="3"/>
        <v>00</v>
      </c>
      <c r="O12" s="63" t="str">
        <f t="shared" si="3"/>
        <v>00</v>
      </c>
      <c r="P12" s="63" t="str">
        <f t="shared" si="3"/>
        <v>00</v>
      </c>
      <c r="Q12" s="63" t="str">
        <f t="shared" si="3"/>
        <v>00</v>
      </c>
    </row>
    <row r="13" spans="1:17" x14ac:dyDescent="0.25">
      <c r="A13" s="63" t="str">
        <f t="shared" si="1"/>
        <v>0xB0</v>
      </c>
      <c r="B13" s="63" t="str">
        <f t="shared" si="3"/>
        <v>10</v>
      </c>
      <c r="C13" s="63" t="str">
        <f t="shared" si="3"/>
        <v>00</v>
      </c>
      <c r="D13" s="63" t="str">
        <f t="shared" si="3"/>
        <v>00</v>
      </c>
      <c r="E13" s="63" t="str">
        <f t="shared" si="3"/>
        <v>00</v>
      </c>
      <c r="F13" s="63" t="str">
        <f t="shared" si="3"/>
        <v>00</v>
      </c>
      <c r="G13" s="63" t="str">
        <f t="shared" si="3"/>
        <v>00</v>
      </c>
      <c r="H13" s="63" t="str">
        <f t="shared" si="3"/>
        <v>00</v>
      </c>
      <c r="I13" s="63" t="str">
        <f t="shared" si="3"/>
        <v>00</v>
      </c>
      <c r="J13" s="63" t="str">
        <f t="shared" si="3"/>
        <v>00</v>
      </c>
      <c r="K13" s="63" t="str">
        <f t="shared" si="3"/>
        <v>A0</v>
      </c>
      <c r="L13" s="63" t="str">
        <f t="shared" si="3"/>
        <v>7F</v>
      </c>
      <c r="M13" s="63" t="str">
        <f t="shared" si="3"/>
        <v>00</v>
      </c>
      <c r="N13" s="63" t="str">
        <f t="shared" si="3"/>
        <v>00</v>
      </c>
      <c r="O13" s="63" t="str">
        <f t="shared" si="3"/>
        <v>00</v>
      </c>
      <c r="P13" s="63" t="str">
        <f t="shared" si="3"/>
        <v>00</v>
      </c>
      <c r="Q13" s="63" t="str">
        <f t="shared" si="3"/>
        <v>00</v>
      </c>
    </row>
    <row r="14" spans="1:17" x14ac:dyDescent="0.25">
      <c r="A14" s="63" t="str">
        <f t="shared" si="1"/>
        <v>0xC0</v>
      </c>
      <c r="B14" s="63" t="str">
        <f t="shared" si="3"/>
        <v>00</v>
      </c>
      <c r="C14" s="63" t="str">
        <f t="shared" si="3"/>
        <v>00</v>
      </c>
      <c r="D14" s="63" t="str">
        <f t="shared" si="3"/>
        <v>00</v>
      </c>
      <c r="E14" s="63" t="str">
        <f t="shared" si="3"/>
        <v>00</v>
      </c>
      <c r="F14" s="63" t="str">
        <f t="shared" si="3"/>
        <v>00</v>
      </c>
      <c r="G14" s="63" t="str">
        <f t="shared" si="3"/>
        <v>00</v>
      </c>
      <c r="H14" s="63" t="str">
        <f t="shared" si="3"/>
        <v>00</v>
      </c>
      <c r="I14" s="63" t="str">
        <f t="shared" si="3"/>
        <v>00</v>
      </c>
      <c r="J14" s="63" t="str">
        <f t="shared" si="3"/>
        <v>00</v>
      </c>
      <c r="K14" s="63" t="str">
        <f t="shared" si="3"/>
        <v>00</v>
      </c>
      <c r="L14" s="63" t="str">
        <f t="shared" si="3"/>
        <v>00</v>
      </c>
      <c r="M14" s="63" t="str">
        <f t="shared" si="3"/>
        <v>00</v>
      </c>
      <c r="N14" s="63" t="str">
        <f t="shared" si="3"/>
        <v>00</v>
      </c>
      <c r="O14" s="63" t="str">
        <f t="shared" si="3"/>
        <v>00</v>
      </c>
      <c r="P14" s="63" t="str">
        <f t="shared" si="3"/>
        <v>00</v>
      </c>
      <c r="Q14" s="63" t="str">
        <f t="shared" si="3"/>
        <v>00</v>
      </c>
    </row>
    <row r="15" spans="1:17" x14ac:dyDescent="0.25">
      <c r="A15" s="63" t="str">
        <f t="shared" si="1"/>
        <v>0xD0</v>
      </c>
      <c r="B15" s="63" t="str">
        <f t="shared" si="3"/>
        <v>00</v>
      </c>
      <c r="C15" s="63" t="str">
        <f t="shared" si="3"/>
        <v>00</v>
      </c>
      <c r="D15" s="63" t="str">
        <f t="shared" si="3"/>
        <v>00</v>
      </c>
      <c r="E15" s="63" t="str">
        <f t="shared" si="3"/>
        <v>00</v>
      </c>
      <c r="F15" s="63" t="str">
        <f t="shared" si="3"/>
        <v>00</v>
      </c>
      <c r="G15" s="63" t="str">
        <f t="shared" si="3"/>
        <v>00</v>
      </c>
      <c r="H15" s="63" t="str">
        <f t="shared" si="3"/>
        <v>00</v>
      </c>
      <c r="I15" s="63" t="str">
        <f t="shared" si="3"/>
        <v>00</v>
      </c>
      <c r="J15" s="63" t="str">
        <f t="shared" si="3"/>
        <v>00</v>
      </c>
      <c r="K15" s="63" t="str">
        <f t="shared" si="3"/>
        <v>00</v>
      </c>
      <c r="L15" s="63" t="str">
        <f t="shared" si="3"/>
        <v>00</v>
      </c>
      <c r="M15" s="63" t="str">
        <f t="shared" si="3"/>
        <v>00</v>
      </c>
      <c r="N15" s="63" t="str">
        <f t="shared" si="3"/>
        <v>00</v>
      </c>
      <c r="O15" s="63" t="str">
        <f t="shared" si="3"/>
        <v>00</v>
      </c>
      <c r="P15" s="63" t="str">
        <f t="shared" si="3"/>
        <v>00</v>
      </c>
      <c r="Q15" s="63" t="str">
        <f t="shared" si="3"/>
        <v>00</v>
      </c>
    </row>
    <row r="16" spans="1:17" x14ac:dyDescent="0.25">
      <c r="A16" s="63" t="str">
        <f t="shared" si="1"/>
        <v>0xE0</v>
      </c>
      <c r="B16" s="63" t="str">
        <f t="shared" si="3"/>
        <v>00</v>
      </c>
      <c r="C16" s="63" t="str">
        <f t="shared" si="3"/>
        <v>00</v>
      </c>
      <c r="D16" s="63" t="str">
        <f t="shared" si="3"/>
        <v>00</v>
      </c>
      <c r="E16" s="63" t="str">
        <f t="shared" si="3"/>
        <v>00</v>
      </c>
      <c r="F16" s="63" t="str">
        <f t="shared" si="3"/>
        <v>00</v>
      </c>
      <c r="G16" s="63" t="str">
        <f t="shared" si="3"/>
        <v>00</v>
      </c>
      <c r="H16" s="63" t="str">
        <f t="shared" si="3"/>
        <v>00</v>
      </c>
      <c r="I16" s="63" t="str">
        <f t="shared" si="3"/>
        <v>00</v>
      </c>
      <c r="J16" s="63" t="str">
        <f t="shared" si="3"/>
        <v>00</v>
      </c>
      <c r="K16" s="63" t="str">
        <f t="shared" si="3"/>
        <v>00</v>
      </c>
      <c r="L16" s="63" t="str">
        <f t="shared" si="3"/>
        <v>00</v>
      </c>
      <c r="M16" s="63" t="str">
        <f t="shared" si="3"/>
        <v>00</v>
      </c>
      <c r="N16" s="63" t="str">
        <f t="shared" si="3"/>
        <v>40</v>
      </c>
      <c r="O16" s="63" t="str">
        <f t="shared" si="3"/>
        <v>00</v>
      </c>
      <c r="P16" s="63" t="str">
        <f t="shared" si="3"/>
        <v>40</v>
      </c>
      <c r="Q16" s="63" t="str">
        <f t="shared" si="3"/>
        <v>00</v>
      </c>
    </row>
    <row r="17" spans="1:19" x14ac:dyDescent="0.25">
      <c r="A17" s="63" t="str">
        <f t="shared" si="1"/>
        <v>0xF0</v>
      </c>
      <c r="B17" s="63" t="str">
        <f t="shared" si="3"/>
        <v>00</v>
      </c>
      <c r="C17" s="63" t="str">
        <f t="shared" si="3"/>
        <v>00</v>
      </c>
      <c r="D17" s="63" t="str">
        <f t="shared" si="3"/>
        <v>00</v>
      </c>
      <c r="E17" s="63" t="str">
        <f t="shared" si="3"/>
        <v>00</v>
      </c>
      <c r="F17" s="63" t="str">
        <f t="shared" si="3"/>
        <v>00</v>
      </c>
      <c r="G17" s="63" t="str">
        <f t="shared" si="3"/>
        <v>00</v>
      </c>
      <c r="H17" s="63" t="str">
        <f t="shared" si="3"/>
        <v>09</v>
      </c>
      <c r="I17" s="63" t="str">
        <f t="shared" si="3"/>
        <v>8D</v>
      </c>
      <c r="J17" s="63" t="str">
        <f t="shared" si="3"/>
        <v>B8</v>
      </c>
      <c r="K17" s="63" t="str">
        <f t="shared" si="3"/>
        <v>00</v>
      </c>
      <c r="L17" s="63" t="str">
        <f t="shared" si="3"/>
        <v>00</v>
      </c>
      <c r="M17" s="63" t="str">
        <f t="shared" si="3"/>
        <v>00</v>
      </c>
      <c r="N17" s="63" t="str">
        <f t="shared" si="3"/>
        <v>00</v>
      </c>
      <c r="O17" s="63" t="str">
        <f t="shared" si="3"/>
        <v>00</v>
      </c>
      <c r="P17" s="63" t="str">
        <f t="shared" si="3"/>
        <v>00</v>
      </c>
      <c r="Q17" s="63" t="str">
        <f t="shared" si="3"/>
        <v>00</v>
      </c>
    </row>
    <row r="18" spans="1:19" ht="15.75" thickBot="1" x14ac:dyDescent="0.3"/>
    <row r="19" spans="1:19" ht="15.75" thickBot="1" x14ac:dyDescent="0.3">
      <c r="A19" s="505" t="s">
        <v>443</v>
      </c>
      <c r="B19" s="506"/>
      <c r="C19" s="506"/>
      <c r="D19" s="506"/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O19" s="506"/>
      <c r="P19" s="506"/>
      <c r="Q19" s="507"/>
    </row>
    <row r="20" spans="1:19" ht="15.75" thickBot="1" x14ac:dyDescent="0.3">
      <c r="A20" s="55"/>
      <c r="B20" s="56">
        <v>0</v>
      </c>
      <c r="C20" s="56">
        <v>1</v>
      </c>
      <c r="D20" s="56">
        <v>2</v>
      </c>
      <c r="E20" s="56">
        <v>3</v>
      </c>
      <c r="F20" s="56">
        <v>4</v>
      </c>
      <c r="G20" s="56">
        <v>5</v>
      </c>
      <c r="H20" s="56">
        <v>6</v>
      </c>
      <c r="I20" s="56">
        <v>7</v>
      </c>
      <c r="J20" s="56">
        <v>8</v>
      </c>
      <c r="K20" s="56">
        <v>9</v>
      </c>
      <c r="L20" s="56">
        <v>10</v>
      </c>
      <c r="M20" s="56">
        <v>11</v>
      </c>
      <c r="N20" s="56">
        <v>12</v>
      </c>
      <c r="O20" s="56">
        <v>13</v>
      </c>
      <c r="P20" s="56">
        <v>14</v>
      </c>
      <c r="Q20" s="57">
        <v>15</v>
      </c>
      <c r="R20" s="45"/>
      <c r="S20" s="45"/>
    </row>
    <row r="21" spans="1:19" x14ac:dyDescent="0.25">
      <c r="A21" s="58">
        <v>0</v>
      </c>
      <c r="B21" s="47">
        <v>10</v>
      </c>
      <c r="C21" s="48">
        <v>0</v>
      </c>
      <c r="D21" s="48">
        <v>15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9">
        <v>0</v>
      </c>
      <c r="R21" s="45"/>
      <c r="S21" s="45"/>
    </row>
    <row r="22" spans="1:19" x14ac:dyDescent="0.25">
      <c r="A22" s="58">
        <v>16</v>
      </c>
      <c r="B22" s="50">
        <v>2</v>
      </c>
      <c r="C22" s="46">
        <v>110</v>
      </c>
      <c r="D22" s="46">
        <v>0</v>
      </c>
      <c r="E22" s="46">
        <v>124</v>
      </c>
      <c r="F22" s="46">
        <v>2</v>
      </c>
      <c r="G22" s="46">
        <v>2</v>
      </c>
      <c r="H22" s="46">
        <v>2</v>
      </c>
      <c r="I22" s="46">
        <v>99</v>
      </c>
      <c r="J22" s="46">
        <v>18</v>
      </c>
      <c r="K22" s="46">
        <v>34</v>
      </c>
      <c r="L22" s="46">
        <v>15</v>
      </c>
      <c r="M22" s="46">
        <v>127</v>
      </c>
      <c r="N22" s="46">
        <v>12</v>
      </c>
      <c r="O22" s="46">
        <v>2</v>
      </c>
      <c r="P22" s="46">
        <v>0</v>
      </c>
      <c r="Q22" s="51">
        <v>0</v>
      </c>
      <c r="R22" s="45"/>
      <c r="S22" s="45"/>
    </row>
    <row r="23" spans="1:19" x14ac:dyDescent="0.25">
      <c r="A23" s="58">
        <v>32</v>
      </c>
      <c r="B23" s="50">
        <v>26</v>
      </c>
      <c r="C23" s="46">
        <v>16</v>
      </c>
      <c r="D23" s="46">
        <v>10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255</v>
      </c>
      <c r="M23" s="46">
        <v>0</v>
      </c>
      <c r="N23" s="46">
        <v>9</v>
      </c>
      <c r="O23" s="46">
        <v>141</v>
      </c>
      <c r="P23" s="46">
        <v>184</v>
      </c>
      <c r="Q23" s="51">
        <v>0</v>
      </c>
      <c r="R23" s="45"/>
      <c r="S23" s="45"/>
    </row>
    <row r="24" spans="1:19" x14ac:dyDescent="0.25">
      <c r="A24" s="58">
        <v>48</v>
      </c>
      <c r="B24" s="50">
        <v>0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46">
        <v>0</v>
      </c>
      <c r="P24" s="46">
        <v>0</v>
      </c>
      <c r="Q24" s="51">
        <v>0</v>
      </c>
      <c r="R24" s="45"/>
      <c r="S24" s="45"/>
    </row>
    <row r="25" spans="1:19" x14ac:dyDescent="0.25">
      <c r="A25" s="58">
        <v>64</v>
      </c>
      <c r="B25" s="50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51">
        <v>0</v>
      </c>
      <c r="R25" s="45"/>
      <c r="S25" s="45"/>
    </row>
    <row r="26" spans="1:19" x14ac:dyDescent="0.25">
      <c r="A26" s="58">
        <v>80</v>
      </c>
      <c r="B26" s="50">
        <v>0</v>
      </c>
      <c r="C26" s="46">
        <v>0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51">
        <v>0</v>
      </c>
      <c r="R26" s="45"/>
      <c r="S26" s="45"/>
    </row>
    <row r="27" spans="1:19" x14ac:dyDescent="0.25">
      <c r="A27" s="58">
        <v>96</v>
      </c>
      <c r="B27" s="50">
        <v>0</v>
      </c>
      <c r="C27" s="46">
        <v>0</v>
      </c>
      <c r="D27" s="46">
        <v>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0</v>
      </c>
      <c r="L27" s="46">
        <v>0</v>
      </c>
      <c r="M27" s="46">
        <v>0</v>
      </c>
      <c r="N27" s="46">
        <v>0</v>
      </c>
      <c r="O27" s="46">
        <v>0</v>
      </c>
      <c r="P27" s="46">
        <v>0</v>
      </c>
      <c r="Q27" s="51">
        <v>0</v>
      </c>
      <c r="R27" s="45"/>
      <c r="S27" s="45"/>
    </row>
    <row r="28" spans="1:19" x14ac:dyDescent="0.25">
      <c r="A28" s="58">
        <v>112</v>
      </c>
      <c r="B28" s="50">
        <v>0</v>
      </c>
      <c r="C28" s="46">
        <v>219</v>
      </c>
      <c r="D28" s="46">
        <v>255</v>
      </c>
      <c r="E28" s="46">
        <v>158</v>
      </c>
      <c r="F28" s="46">
        <v>5</v>
      </c>
      <c r="G28" s="46">
        <v>97</v>
      </c>
      <c r="H28" s="46">
        <v>0</v>
      </c>
      <c r="I28" s="46">
        <v>177</v>
      </c>
      <c r="J28" s="46">
        <v>15</v>
      </c>
      <c r="K28" s="46">
        <v>94</v>
      </c>
      <c r="L28" s="46">
        <v>3</v>
      </c>
      <c r="M28" s="46">
        <v>215</v>
      </c>
      <c r="N28" s="46">
        <v>3</v>
      </c>
      <c r="O28" s="46">
        <v>149</v>
      </c>
      <c r="P28" s="46">
        <v>2</v>
      </c>
      <c r="Q28" s="51">
        <v>199</v>
      </c>
      <c r="R28" s="45"/>
      <c r="S28" s="45"/>
    </row>
    <row r="29" spans="1:19" x14ac:dyDescent="0.25">
      <c r="A29" s="58">
        <v>128</v>
      </c>
      <c r="B29" s="50">
        <v>6</v>
      </c>
      <c r="C29" s="46">
        <v>163</v>
      </c>
      <c r="D29" s="46">
        <v>6</v>
      </c>
      <c r="E29" s="46">
        <v>148</v>
      </c>
      <c r="F29" s="46">
        <v>2</v>
      </c>
      <c r="G29" s="46">
        <v>78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6">
        <v>0</v>
      </c>
      <c r="O29" s="46">
        <v>0</v>
      </c>
      <c r="P29" s="46">
        <v>0</v>
      </c>
      <c r="Q29" s="51">
        <v>0</v>
      </c>
      <c r="R29" s="45"/>
      <c r="S29" s="45"/>
    </row>
    <row r="30" spans="1:19" x14ac:dyDescent="0.25">
      <c r="A30" s="58">
        <v>144</v>
      </c>
      <c r="B30" s="50">
        <v>6</v>
      </c>
      <c r="C30" s="46">
        <v>250</v>
      </c>
      <c r="D30" s="46">
        <v>0</v>
      </c>
      <c r="E30" s="46">
        <v>0</v>
      </c>
      <c r="F30" s="46">
        <v>0</v>
      </c>
      <c r="G30" s="46">
        <v>0</v>
      </c>
      <c r="H30" s="46">
        <v>0</v>
      </c>
      <c r="I30" s="46">
        <v>4</v>
      </c>
      <c r="J30" s="46">
        <v>0</v>
      </c>
      <c r="K30" s="46">
        <v>0</v>
      </c>
      <c r="L30" s="46">
        <v>61</v>
      </c>
      <c r="M30" s="46">
        <v>255</v>
      </c>
      <c r="N30" s="46">
        <v>16</v>
      </c>
      <c r="O30" s="46">
        <v>255</v>
      </c>
      <c r="P30" s="46">
        <v>16</v>
      </c>
      <c r="Q30" s="51">
        <v>255</v>
      </c>
      <c r="R30" s="45"/>
      <c r="S30" s="45"/>
    </row>
    <row r="31" spans="1:19" x14ac:dyDescent="0.25">
      <c r="A31" s="58">
        <v>160</v>
      </c>
      <c r="B31" s="50">
        <v>16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51">
        <v>0</v>
      </c>
      <c r="R31" s="45"/>
      <c r="S31" s="45"/>
    </row>
    <row r="32" spans="1:19" x14ac:dyDescent="0.25">
      <c r="A32" s="58">
        <v>176</v>
      </c>
      <c r="B32" s="50">
        <v>16</v>
      </c>
      <c r="C32" s="46">
        <v>0</v>
      </c>
      <c r="D32" s="46">
        <v>0</v>
      </c>
      <c r="E32" s="46">
        <v>0</v>
      </c>
      <c r="F32" s="46">
        <v>0</v>
      </c>
      <c r="G32" s="46">
        <v>0</v>
      </c>
      <c r="H32" s="46">
        <v>0</v>
      </c>
      <c r="I32" s="46">
        <v>0</v>
      </c>
      <c r="J32" s="46">
        <v>0</v>
      </c>
      <c r="K32" s="46">
        <v>160</v>
      </c>
      <c r="L32" s="46">
        <v>127</v>
      </c>
      <c r="M32" s="46">
        <v>0</v>
      </c>
      <c r="N32" s="46">
        <v>0</v>
      </c>
      <c r="O32" s="46">
        <v>0</v>
      </c>
      <c r="P32" s="46">
        <v>0</v>
      </c>
      <c r="Q32" s="51">
        <v>0</v>
      </c>
      <c r="R32" s="45"/>
      <c r="S32" s="45"/>
    </row>
    <row r="33" spans="1:19" x14ac:dyDescent="0.25">
      <c r="A33" s="58">
        <v>192</v>
      </c>
      <c r="B33" s="50">
        <v>0</v>
      </c>
      <c r="C33" s="46">
        <v>0</v>
      </c>
      <c r="D33" s="46">
        <v>0</v>
      </c>
      <c r="E33" s="46">
        <v>0</v>
      </c>
      <c r="F33" s="46">
        <v>0</v>
      </c>
      <c r="G33" s="46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0</v>
      </c>
      <c r="N33" s="46">
        <v>0</v>
      </c>
      <c r="O33" s="46">
        <v>0</v>
      </c>
      <c r="P33" s="46">
        <v>0</v>
      </c>
      <c r="Q33" s="51">
        <v>0</v>
      </c>
      <c r="R33" s="45"/>
      <c r="S33" s="45"/>
    </row>
    <row r="34" spans="1:19" x14ac:dyDescent="0.25">
      <c r="A34" s="58">
        <v>208</v>
      </c>
      <c r="B34" s="50">
        <v>0</v>
      </c>
      <c r="C34" s="46">
        <v>0</v>
      </c>
      <c r="D34" s="46">
        <v>0</v>
      </c>
      <c r="E34" s="46">
        <v>0</v>
      </c>
      <c r="F34" s="46">
        <v>0</v>
      </c>
      <c r="G34" s="46">
        <v>0</v>
      </c>
      <c r="H34" s="46">
        <v>0</v>
      </c>
      <c r="I34" s="46">
        <v>0</v>
      </c>
      <c r="J34" s="46">
        <v>0</v>
      </c>
      <c r="K34" s="46">
        <v>0</v>
      </c>
      <c r="L34" s="46">
        <v>0</v>
      </c>
      <c r="M34" s="46">
        <v>0</v>
      </c>
      <c r="N34" s="46">
        <v>0</v>
      </c>
      <c r="O34" s="46">
        <v>0</v>
      </c>
      <c r="P34" s="46">
        <v>0</v>
      </c>
      <c r="Q34" s="51">
        <v>0</v>
      </c>
      <c r="R34" s="45"/>
      <c r="S34" s="45"/>
    </row>
    <row r="35" spans="1:19" x14ac:dyDescent="0.25">
      <c r="A35" s="58">
        <v>224</v>
      </c>
      <c r="B35" s="50">
        <v>0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46">
        <v>0</v>
      </c>
      <c r="K35" s="46">
        <v>0</v>
      </c>
      <c r="L35" s="46">
        <v>0</v>
      </c>
      <c r="M35" s="46">
        <v>0</v>
      </c>
      <c r="N35" s="46">
        <v>64</v>
      </c>
      <c r="O35" s="46">
        <v>0</v>
      </c>
      <c r="P35" s="46">
        <v>64</v>
      </c>
      <c r="Q35" s="51">
        <v>0</v>
      </c>
      <c r="R35" s="45"/>
      <c r="S35" s="45"/>
    </row>
    <row r="36" spans="1:19" ht="15.75" thickBot="1" x14ac:dyDescent="0.3">
      <c r="A36" s="59">
        <v>240</v>
      </c>
      <c r="B36" s="52">
        <v>0</v>
      </c>
      <c r="C36" s="53">
        <v>0</v>
      </c>
      <c r="D36" s="53">
        <v>0</v>
      </c>
      <c r="E36" s="53">
        <v>0</v>
      </c>
      <c r="F36" s="53">
        <v>0</v>
      </c>
      <c r="G36" s="53">
        <v>0</v>
      </c>
      <c r="H36" s="53">
        <v>9</v>
      </c>
      <c r="I36" s="53">
        <v>141</v>
      </c>
      <c r="J36" s="53">
        <v>184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4">
        <v>0</v>
      </c>
      <c r="R36" s="45"/>
      <c r="S36" s="45"/>
    </row>
  </sheetData>
  <mergeCells count="1">
    <mergeCell ref="A19:Q1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36"/>
  <sheetViews>
    <sheetView workbookViewId="0"/>
  </sheetViews>
  <sheetFormatPr defaultColWidth="6.28515625" defaultRowHeight="15" x14ac:dyDescent="0.25"/>
  <cols>
    <col min="1" max="16384" width="6.28515625" style="89"/>
  </cols>
  <sheetData>
    <row r="1" spans="1:17" x14ac:dyDescent="0.25">
      <c r="A1" s="89" t="s">
        <v>442</v>
      </c>
      <c r="B1" s="89" t="str">
        <f t="shared" ref="B1:Q1" si="0">$A1&amp;DEC2HEX(B20,1)</f>
        <v>0x0</v>
      </c>
      <c r="C1" s="89" t="str">
        <f t="shared" si="0"/>
        <v>0x1</v>
      </c>
      <c r="D1" s="89" t="str">
        <f t="shared" si="0"/>
        <v>0x2</v>
      </c>
      <c r="E1" s="89" t="str">
        <f t="shared" si="0"/>
        <v>0x3</v>
      </c>
      <c r="F1" s="89" t="str">
        <f t="shared" si="0"/>
        <v>0x4</v>
      </c>
      <c r="G1" s="89" t="str">
        <f t="shared" si="0"/>
        <v>0x5</v>
      </c>
      <c r="H1" s="89" t="str">
        <f t="shared" si="0"/>
        <v>0x6</v>
      </c>
      <c r="I1" s="89" t="str">
        <f t="shared" si="0"/>
        <v>0x7</v>
      </c>
      <c r="J1" s="89" t="str">
        <f t="shared" si="0"/>
        <v>0x8</v>
      </c>
      <c r="K1" s="89" t="str">
        <f t="shared" si="0"/>
        <v>0x9</v>
      </c>
      <c r="L1" s="89" t="str">
        <f t="shared" si="0"/>
        <v>0xA</v>
      </c>
      <c r="M1" s="89" t="str">
        <f t="shared" si="0"/>
        <v>0xB</v>
      </c>
      <c r="N1" s="89" t="str">
        <f t="shared" si="0"/>
        <v>0xC</v>
      </c>
      <c r="O1" s="89" t="str">
        <f t="shared" si="0"/>
        <v>0xD</v>
      </c>
      <c r="P1" s="89" t="str">
        <f t="shared" si="0"/>
        <v>0xE</v>
      </c>
      <c r="Q1" s="89" t="str">
        <f t="shared" si="0"/>
        <v>0xF</v>
      </c>
    </row>
    <row r="2" spans="1:17" x14ac:dyDescent="0.25">
      <c r="A2" s="89" t="str">
        <f t="shared" ref="A2:A17" si="1">A$1&amp;DEC2HEX(A21,2)</f>
        <v>0x00</v>
      </c>
      <c r="B2" s="89" t="str">
        <f>IF(B21&lt;&gt;"",DEC2HEX(B21,2),"")</f>
        <v>0A</v>
      </c>
      <c r="C2" s="89" t="str">
        <f t="shared" ref="C2:Q2" si="2">IF(C21&lt;&gt;"",DEC2HEX(C21,2),"")</f>
        <v>00</v>
      </c>
      <c r="D2" s="89" t="str">
        <f t="shared" si="2"/>
        <v>07</v>
      </c>
      <c r="E2" s="89" t="str">
        <f t="shared" si="2"/>
        <v>00</v>
      </c>
      <c r="F2" s="89" t="str">
        <f t="shared" si="2"/>
        <v>00</v>
      </c>
      <c r="G2" s="89" t="str">
        <f t="shared" si="2"/>
        <v>00</v>
      </c>
      <c r="H2" s="89" t="str">
        <f t="shared" si="2"/>
        <v>00</v>
      </c>
      <c r="I2" s="89" t="str">
        <f t="shared" si="2"/>
        <v>00</v>
      </c>
      <c r="J2" s="89" t="str">
        <f t="shared" si="2"/>
        <v>00</v>
      </c>
      <c r="K2" s="89" t="str">
        <f t="shared" si="2"/>
        <v>00</v>
      </c>
      <c r="L2" s="89" t="str">
        <f t="shared" si="2"/>
        <v>00</v>
      </c>
      <c r="M2" s="89" t="str">
        <f t="shared" si="2"/>
        <v>00</v>
      </c>
      <c r="N2" s="89" t="str">
        <f t="shared" si="2"/>
        <v>00</v>
      </c>
      <c r="O2" s="89" t="str">
        <f t="shared" si="2"/>
        <v>00</v>
      </c>
      <c r="P2" s="89" t="str">
        <f t="shared" si="2"/>
        <v>00</v>
      </c>
      <c r="Q2" s="89" t="str">
        <f t="shared" si="2"/>
        <v>00</v>
      </c>
    </row>
    <row r="3" spans="1:17" x14ac:dyDescent="0.25">
      <c r="A3" s="89" t="str">
        <f t="shared" si="1"/>
        <v>0x10</v>
      </c>
      <c r="B3" s="89" t="str">
        <f t="shared" ref="B3:Q17" si="3">IF(B22&lt;&gt;"",DEC2HEX(B22,2),"")</f>
        <v>06</v>
      </c>
      <c r="C3" s="89" t="str">
        <f t="shared" si="3"/>
        <v>34</v>
      </c>
      <c r="D3" s="89" t="str">
        <f t="shared" si="3"/>
        <v>00</v>
      </c>
      <c r="E3" s="89" t="str">
        <f t="shared" si="3"/>
        <v>7C</v>
      </c>
      <c r="F3" s="89" t="str">
        <f t="shared" si="3"/>
        <v>02</v>
      </c>
      <c r="G3" s="89" t="str">
        <f t="shared" si="3"/>
        <v>02</v>
      </c>
      <c r="H3" s="89" t="str">
        <f t="shared" si="3"/>
        <v>02</v>
      </c>
      <c r="I3" s="89" t="str">
        <f t="shared" si="3"/>
        <v>63</v>
      </c>
      <c r="J3" s="89" t="str">
        <f t="shared" si="3"/>
        <v>12</v>
      </c>
      <c r="K3" s="89" t="str">
        <f t="shared" si="3"/>
        <v>22</v>
      </c>
      <c r="L3" s="89" t="str">
        <f t="shared" si="3"/>
        <v>0F</v>
      </c>
      <c r="M3" s="89" t="str">
        <f t="shared" si="3"/>
        <v>7F</v>
      </c>
      <c r="N3" s="89" t="str">
        <f t="shared" si="3"/>
        <v>0C</v>
      </c>
      <c r="O3" s="89" t="str">
        <f t="shared" si="3"/>
        <v>02</v>
      </c>
      <c r="P3" s="89" t="str">
        <f t="shared" si="3"/>
        <v>00</v>
      </c>
      <c r="Q3" s="89" t="str">
        <f t="shared" si="3"/>
        <v>00</v>
      </c>
    </row>
    <row r="4" spans="1:17" x14ac:dyDescent="0.25">
      <c r="A4" s="89" t="str">
        <f t="shared" si="1"/>
        <v>0x20</v>
      </c>
      <c r="B4" s="89" t="str">
        <f t="shared" si="3"/>
        <v>1A</v>
      </c>
      <c r="C4" s="89" t="str">
        <f t="shared" si="3"/>
        <v>10</v>
      </c>
      <c r="D4" s="89" t="str">
        <f t="shared" si="3"/>
        <v>0A</v>
      </c>
      <c r="E4" s="89" t="str">
        <f t="shared" si="3"/>
        <v>00</v>
      </c>
      <c r="F4" s="89" t="str">
        <f t="shared" si="3"/>
        <v>43</v>
      </c>
      <c r="G4" s="89" t="str">
        <f t="shared" si="3"/>
        <v>89</v>
      </c>
      <c r="H4" s="89" t="str">
        <f t="shared" si="3"/>
        <v>92</v>
      </c>
      <c r="I4" s="89" t="str">
        <f t="shared" si="3"/>
        <v>46</v>
      </c>
      <c r="J4" s="89" t="str">
        <f t="shared" si="3"/>
        <v>78</v>
      </c>
      <c r="K4" s="89" t="str">
        <f t="shared" si="3"/>
        <v>FB</v>
      </c>
      <c r="L4" s="89" t="str">
        <f t="shared" si="3"/>
        <v>FF</v>
      </c>
      <c r="M4" s="89" t="str">
        <f t="shared" si="3"/>
        <v>00</v>
      </c>
      <c r="N4" s="89" t="str">
        <f t="shared" si="3"/>
        <v>07</v>
      </c>
      <c r="O4" s="89" t="str">
        <f t="shared" si="3"/>
        <v>B2</v>
      </c>
      <c r="P4" s="89" t="str">
        <f t="shared" si="3"/>
        <v>10</v>
      </c>
      <c r="Q4" s="89" t="str">
        <f t="shared" si="3"/>
        <v>12</v>
      </c>
    </row>
    <row r="5" spans="1:17" x14ac:dyDescent="0.25">
      <c r="A5" s="89" t="str">
        <f t="shared" si="1"/>
        <v>0x30</v>
      </c>
      <c r="B5" s="89" t="str">
        <f t="shared" si="3"/>
        <v>35</v>
      </c>
      <c r="C5" s="89" t="str">
        <f t="shared" si="3"/>
        <v>00</v>
      </c>
      <c r="D5" s="89" t="str">
        <f t="shared" si="3"/>
        <v>00</v>
      </c>
      <c r="E5" s="89" t="str">
        <f t="shared" si="3"/>
        <v>00</v>
      </c>
      <c r="F5" s="89" t="str">
        <f t="shared" si="3"/>
        <v>00</v>
      </c>
      <c r="G5" s="89" t="str">
        <f t="shared" si="3"/>
        <v>00</v>
      </c>
      <c r="H5" s="89" t="str">
        <f t="shared" si="3"/>
        <v>00</v>
      </c>
      <c r="I5" s="89" t="str">
        <f t="shared" si="3"/>
        <v>00</v>
      </c>
      <c r="J5" s="89" t="str">
        <f t="shared" si="3"/>
        <v>00</v>
      </c>
      <c r="K5" s="89" t="str">
        <f t="shared" si="3"/>
        <v>00</v>
      </c>
      <c r="L5" s="89" t="str">
        <f t="shared" si="3"/>
        <v>00</v>
      </c>
      <c r="M5" s="89" t="str">
        <f t="shared" si="3"/>
        <v>00</v>
      </c>
      <c r="N5" s="89" t="str">
        <f t="shared" si="3"/>
        <v>00</v>
      </c>
      <c r="O5" s="89" t="str">
        <f t="shared" si="3"/>
        <v>00</v>
      </c>
      <c r="P5" s="89" t="str">
        <f t="shared" si="3"/>
        <v>00</v>
      </c>
      <c r="Q5" s="89" t="str">
        <f t="shared" si="3"/>
        <v>00</v>
      </c>
    </row>
    <row r="6" spans="1:17" x14ac:dyDescent="0.25">
      <c r="A6" s="89" t="str">
        <f t="shared" si="1"/>
        <v>0x40</v>
      </c>
      <c r="B6" s="89" t="str">
        <f t="shared" si="3"/>
        <v>00</v>
      </c>
      <c r="C6" s="89" t="str">
        <f t="shared" si="3"/>
        <v>00</v>
      </c>
      <c r="D6" s="89" t="str">
        <f t="shared" si="3"/>
        <v>00</v>
      </c>
      <c r="E6" s="89" t="str">
        <f t="shared" si="3"/>
        <v>00</v>
      </c>
      <c r="F6" s="89" t="str">
        <f t="shared" si="3"/>
        <v>00</v>
      </c>
      <c r="G6" s="89" t="str">
        <f t="shared" si="3"/>
        <v>00</v>
      </c>
      <c r="H6" s="89" t="str">
        <f t="shared" si="3"/>
        <v>00</v>
      </c>
      <c r="I6" s="89" t="str">
        <f t="shared" si="3"/>
        <v>00</v>
      </c>
      <c r="J6" s="89" t="str">
        <f t="shared" si="3"/>
        <v>00</v>
      </c>
      <c r="K6" s="89" t="str">
        <f t="shared" si="3"/>
        <v>00</v>
      </c>
      <c r="L6" s="89" t="str">
        <f t="shared" si="3"/>
        <v>00</v>
      </c>
      <c r="M6" s="89" t="str">
        <f t="shared" si="3"/>
        <v>00</v>
      </c>
      <c r="N6" s="89" t="str">
        <f t="shared" si="3"/>
        <v>00</v>
      </c>
      <c r="O6" s="89" t="str">
        <f t="shared" si="3"/>
        <v>00</v>
      </c>
      <c r="P6" s="89" t="str">
        <f t="shared" si="3"/>
        <v>00</v>
      </c>
      <c r="Q6" s="89" t="str">
        <f t="shared" si="3"/>
        <v>00</v>
      </c>
    </row>
    <row r="7" spans="1:17" x14ac:dyDescent="0.25">
      <c r="A7" s="89" t="str">
        <f t="shared" si="1"/>
        <v>0x50</v>
      </c>
      <c r="B7" s="89" t="str">
        <f t="shared" si="3"/>
        <v>00</v>
      </c>
      <c r="C7" s="89" t="str">
        <f t="shared" si="3"/>
        <v>00</v>
      </c>
      <c r="D7" s="89" t="str">
        <f t="shared" si="3"/>
        <v>00</v>
      </c>
      <c r="E7" s="89" t="str">
        <f t="shared" si="3"/>
        <v>00</v>
      </c>
      <c r="F7" s="89" t="str">
        <f t="shared" si="3"/>
        <v>00</v>
      </c>
      <c r="G7" s="89" t="str">
        <f t="shared" si="3"/>
        <v>00</v>
      </c>
      <c r="H7" s="89" t="str">
        <f t="shared" si="3"/>
        <v>00</v>
      </c>
      <c r="I7" s="89" t="str">
        <f t="shared" si="3"/>
        <v>00</v>
      </c>
      <c r="J7" s="89" t="str">
        <f t="shared" si="3"/>
        <v>00</v>
      </c>
      <c r="K7" s="89" t="str">
        <f t="shared" si="3"/>
        <v>00</v>
      </c>
      <c r="L7" s="89" t="str">
        <f t="shared" si="3"/>
        <v>00</v>
      </c>
      <c r="M7" s="89" t="str">
        <f t="shared" si="3"/>
        <v>00</v>
      </c>
      <c r="N7" s="89" t="str">
        <f t="shared" si="3"/>
        <v>00</v>
      </c>
      <c r="O7" s="89" t="str">
        <f t="shared" si="3"/>
        <v>00</v>
      </c>
      <c r="P7" s="89" t="str">
        <f t="shared" si="3"/>
        <v>00</v>
      </c>
      <c r="Q7" s="89" t="str">
        <f t="shared" si="3"/>
        <v>00</v>
      </c>
    </row>
    <row r="8" spans="1:17" x14ac:dyDescent="0.25">
      <c r="A8" s="89" t="str">
        <f t="shared" si="1"/>
        <v>0x60</v>
      </c>
      <c r="B8" s="89" t="str">
        <f t="shared" si="3"/>
        <v>00</v>
      </c>
      <c r="C8" s="89" t="str">
        <f t="shared" si="3"/>
        <v>00</v>
      </c>
      <c r="D8" s="89" t="str">
        <f t="shared" si="3"/>
        <v>00</v>
      </c>
      <c r="E8" s="89" t="str">
        <f t="shared" si="3"/>
        <v>00</v>
      </c>
      <c r="F8" s="89" t="str">
        <f t="shared" si="3"/>
        <v>00</v>
      </c>
      <c r="G8" s="89" t="str">
        <f t="shared" si="3"/>
        <v>01</v>
      </c>
      <c r="H8" s="89" t="str">
        <f t="shared" si="3"/>
        <v>2B</v>
      </c>
      <c r="I8" s="89" t="str">
        <f t="shared" si="3"/>
        <v>00</v>
      </c>
      <c r="J8" s="89" t="str">
        <f t="shared" si="3"/>
        <v>00</v>
      </c>
      <c r="K8" s="89" t="str">
        <f t="shared" si="3"/>
        <v>11</v>
      </c>
      <c r="L8" s="89" t="str">
        <f t="shared" si="3"/>
        <v>48</v>
      </c>
      <c r="M8" s="89" t="str">
        <f t="shared" si="3"/>
        <v>48</v>
      </c>
      <c r="N8" s="89" t="str">
        <f t="shared" si="3"/>
        <v>00</v>
      </c>
      <c r="O8" s="89" t="str">
        <f t="shared" si="3"/>
        <v>00</v>
      </c>
      <c r="P8" s="89" t="str">
        <f t="shared" si="3"/>
        <v>00</v>
      </c>
      <c r="Q8" s="89" t="str">
        <f t="shared" si="3"/>
        <v>00</v>
      </c>
    </row>
    <row r="9" spans="1:17" x14ac:dyDescent="0.25">
      <c r="A9" s="89" t="str">
        <f t="shared" si="1"/>
        <v>0x70</v>
      </c>
      <c r="B9" s="89" t="str">
        <f t="shared" si="3"/>
        <v>00</v>
      </c>
      <c r="C9" s="89" t="str">
        <f t="shared" si="3"/>
        <v>DB</v>
      </c>
      <c r="D9" s="89" t="str">
        <f t="shared" si="3"/>
        <v>FF</v>
      </c>
      <c r="E9" s="89" t="str">
        <f t="shared" si="3"/>
        <v>9E</v>
      </c>
      <c r="F9" s="89" t="str">
        <f t="shared" si="3"/>
        <v>05</v>
      </c>
      <c r="G9" s="89" t="str">
        <f t="shared" si="3"/>
        <v>61</v>
      </c>
      <c r="H9" s="89" t="str">
        <f t="shared" si="3"/>
        <v>00</v>
      </c>
      <c r="I9" s="89" t="str">
        <f t="shared" si="3"/>
        <v>B1</v>
      </c>
      <c r="J9" s="89" t="str">
        <f t="shared" si="3"/>
        <v>0F</v>
      </c>
      <c r="K9" s="89" t="str">
        <f t="shared" si="3"/>
        <v>5E</v>
      </c>
      <c r="L9" s="89" t="str">
        <f t="shared" si="3"/>
        <v>03</v>
      </c>
      <c r="M9" s="89" t="str">
        <f t="shared" si="3"/>
        <v>D7</v>
      </c>
      <c r="N9" s="89" t="str">
        <f t="shared" si="3"/>
        <v>03</v>
      </c>
      <c r="O9" s="89" t="str">
        <f t="shared" si="3"/>
        <v>95</v>
      </c>
      <c r="P9" s="89" t="str">
        <f t="shared" si="3"/>
        <v>02</v>
      </c>
      <c r="Q9" s="89" t="str">
        <f t="shared" si="3"/>
        <v>C7</v>
      </c>
    </row>
    <row r="10" spans="1:17" x14ac:dyDescent="0.25">
      <c r="A10" s="89" t="str">
        <f t="shared" si="1"/>
        <v>0x80</v>
      </c>
      <c r="B10" s="89" t="str">
        <f t="shared" si="3"/>
        <v>06</v>
      </c>
      <c r="C10" s="89" t="str">
        <f t="shared" si="3"/>
        <v>A3</v>
      </c>
      <c r="D10" s="89" t="str">
        <f t="shared" si="3"/>
        <v>06</v>
      </c>
      <c r="E10" s="89" t="str">
        <f t="shared" si="3"/>
        <v>94</v>
      </c>
      <c r="F10" s="89" t="str">
        <f t="shared" si="3"/>
        <v>02</v>
      </c>
      <c r="G10" s="89" t="str">
        <f t="shared" si="3"/>
        <v>4E</v>
      </c>
      <c r="H10" s="89" t="str">
        <f t="shared" si="3"/>
        <v>00</v>
      </c>
      <c r="I10" s="89" t="str">
        <f t="shared" si="3"/>
        <v>00</v>
      </c>
      <c r="J10" s="89" t="str">
        <f t="shared" si="3"/>
        <v>00</v>
      </c>
      <c r="K10" s="89" t="str">
        <f t="shared" si="3"/>
        <v>00</v>
      </c>
      <c r="L10" s="89" t="str">
        <f t="shared" si="3"/>
        <v>00</v>
      </c>
      <c r="M10" s="89" t="str">
        <f t="shared" si="3"/>
        <v>00</v>
      </c>
      <c r="N10" s="89" t="str">
        <f t="shared" si="3"/>
        <v>00</v>
      </c>
      <c r="O10" s="89" t="str">
        <f t="shared" si="3"/>
        <v>00</v>
      </c>
      <c r="P10" s="89" t="str">
        <f t="shared" si="3"/>
        <v>00</v>
      </c>
      <c r="Q10" s="89" t="str">
        <f t="shared" si="3"/>
        <v>00</v>
      </c>
    </row>
    <row r="11" spans="1:17" x14ac:dyDescent="0.25">
      <c r="A11" s="89" t="str">
        <f t="shared" si="1"/>
        <v>0x90</v>
      </c>
      <c r="B11" s="89" t="str">
        <f t="shared" si="3"/>
        <v>06</v>
      </c>
      <c r="C11" s="89" t="str">
        <f t="shared" si="3"/>
        <v>FF</v>
      </c>
      <c r="D11" s="89" t="str">
        <f t="shared" si="3"/>
        <v>00</v>
      </c>
      <c r="E11" s="89" t="str">
        <f t="shared" si="3"/>
        <v>00</v>
      </c>
      <c r="F11" s="89" t="str">
        <f t="shared" si="3"/>
        <v>00</v>
      </c>
      <c r="G11" s="89" t="str">
        <f t="shared" si="3"/>
        <v>00</v>
      </c>
      <c r="H11" s="89" t="str">
        <f t="shared" si="3"/>
        <v>00</v>
      </c>
      <c r="I11" s="89" t="str">
        <f t="shared" si="3"/>
        <v>00</v>
      </c>
      <c r="J11" s="89" t="str">
        <f t="shared" si="3"/>
        <v>00</v>
      </c>
      <c r="K11" s="89" t="str">
        <f t="shared" si="3"/>
        <v>00</v>
      </c>
      <c r="L11" s="89" t="str">
        <f t="shared" si="3"/>
        <v>3D</v>
      </c>
      <c r="M11" s="89" t="str">
        <f t="shared" si="3"/>
        <v>FF</v>
      </c>
      <c r="N11" s="89" t="str">
        <f t="shared" si="3"/>
        <v>10</v>
      </c>
      <c r="O11" s="89" t="str">
        <f t="shared" si="3"/>
        <v>FF</v>
      </c>
      <c r="P11" s="89" t="str">
        <f t="shared" si="3"/>
        <v>10</v>
      </c>
      <c r="Q11" s="89" t="str">
        <f t="shared" si="3"/>
        <v>FF</v>
      </c>
    </row>
    <row r="12" spans="1:17" x14ac:dyDescent="0.25">
      <c r="A12" s="89" t="str">
        <f t="shared" si="1"/>
        <v>0xA0</v>
      </c>
      <c r="B12" s="89" t="str">
        <f t="shared" si="3"/>
        <v>10</v>
      </c>
      <c r="C12" s="89" t="str">
        <f t="shared" si="3"/>
        <v>00</v>
      </c>
      <c r="D12" s="89" t="str">
        <f t="shared" si="3"/>
        <v>00</v>
      </c>
      <c r="E12" s="89" t="str">
        <f t="shared" si="3"/>
        <v>00</v>
      </c>
      <c r="F12" s="89" t="str">
        <f t="shared" si="3"/>
        <v>00</v>
      </c>
      <c r="G12" s="89" t="str">
        <f t="shared" si="3"/>
        <v>00</v>
      </c>
      <c r="H12" s="89" t="str">
        <f t="shared" si="3"/>
        <v>00</v>
      </c>
      <c r="I12" s="89" t="str">
        <f t="shared" si="3"/>
        <v>00</v>
      </c>
      <c r="J12" s="89" t="str">
        <f t="shared" si="3"/>
        <v>00</v>
      </c>
      <c r="K12" s="89" t="str">
        <f t="shared" si="3"/>
        <v>00</v>
      </c>
      <c r="L12" s="89" t="str">
        <f t="shared" si="3"/>
        <v>00</v>
      </c>
      <c r="M12" s="89" t="str">
        <f t="shared" si="3"/>
        <v>00</v>
      </c>
      <c r="N12" s="89" t="str">
        <f t="shared" si="3"/>
        <v>00</v>
      </c>
      <c r="O12" s="89" t="str">
        <f t="shared" si="3"/>
        <v>00</v>
      </c>
      <c r="P12" s="89" t="str">
        <f t="shared" si="3"/>
        <v>00</v>
      </c>
      <c r="Q12" s="89" t="str">
        <f t="shared" si="3"/>
        <v>00</v>
      </c>
    </row>
    <row r="13" spans="1:17" x14ac:dyDescent="0.25">
      <c r="A13" s="89" t="str">
        <f t="shared" si="1"/>
        <v>0xB0</v>
      </c>
      <c r="B13" s="89" t="str">
        <f t="shared" si="3"/>
        <v>10</v>
      </c>
      <c r="C13" s="89" t="str">
        <f t="shared" si="3"/>
        <v>00</v>
      </c>
      <c r="D13" s="89" t="str">
        <f t="shared" si="3"/>
        <v>00</v>
      </c>
      <c r="E13" s="89" t="str">
        <f t="shared" si="3"/>
        <v>00</v>
      </c>
      <c r="F13" s="89" t="str">
        <f t="shared" si="3"/>
        <v>00</v>
      </c>
      <c r="G13" s="89" t="str">
        <f t="shared" si="3"/>
        <v>00</v>
      </c>
      <c r="H13" s="89" t="str">
        <f t="shared" si="3"/>
        <v>00</v>
      </c>
      <c r="I13" s="89" t="str">
        <f t="shared" si="3"/>
        <v>00</v>
      </c>
      <c r="J13" s="89" t="str">
        <f t="shared" si="3"/>
        <v>00</v>
      </c>
      <c r="K13" s="89" t="str">
        <f t="shared" si="3"/>
        <v>A0</v>
      </c>
      <c r="L13" s="89" t="str">
        <f t="shared" si="3"/>
        <v>7F</v>
      </c>
      <c r="M13" s="89" t="str">
        <f t="shared" si="3"/>
        <v>00</v>
      </c>
      <c r="N13" s="89" t="str">
        <f t="shared" si="3"/>
        <v>00</v>
      </c>
      <c r="O13" s="89" t="str">
        <f t="shared" si="3"/>
        <v>00</v>
      </c>
      <c r="P13" s="89" t="str">
        <f t="shared" si="3"/>
        <v>00</v>
      </c>
      <c r="Q13" s="89" t="str">
        <f t="shared" si="3"/>
        <v>00</v>
      </c>
    </row>
    <row r="14" spans="1:17" x14ac:dyDescent="0.25">
      <c r="A14" s="89" t="str">
        <f t="shared" si="1"/>
        <v>0xC0</v>
      </c>
      <c r="B14" s="89" t="str">
        <f t="shared" si="3"/>
        <v>00</v>
      </c>
      <c r="C14" s="89" t="str">
        <f t="shared" si="3"/>
        <v>00</v>
      </c>
      <c r="D14" s="89" t="str">
        <f t="shared" si="3"/>
        <v>00</v>
      </c>
      <c r="E14" s="89" t="str">
        <f t="shared" si="3"/>
        <v>00</v>
      </c>
      <c r="F14" s="89" t="str">
        <f t="shared" si="3"/>
        <v>00</v>
      </c>
      <c r="G14" s="89" t="str">
        <f t="shared" si="3"/>
        <v>00</v>
      </c>
      <c r="H14" s="89" t="str">
        <f t="shared" si="3"/>
        <v>00</v>
      </c>
      <c r="I14" s="89" t="str">
        <f t="shared" si="3"/>
        <v>00</v>
      </c>
      <c r="J14" s="89" t="str">
        <f t="shared" si="3"/>
        <v>00</v>
      </c>
      <c r="K14" s="89" t="str">
        <f t="shared" si="3"/>
        <v>00</v>
      </c>
      <c r="L14" s="89" t="str">
        <f t="shared" si="3"/>
        <v>00</v>
      </c>
      <c r="M14" s="89" t="str">
        <f t="shared" si="3"/>
        <v>00</v>
      </c>
      <c r="N14" s="89" t="str">
        <f t="shared" si="3"/>
        <v>00</v>
      </c>
      <c r="O14" s="89" t="str">
        <f t="shared" si="3"/>
        <v>00</v>
      </c>
      <c r="P14" s="89" t="str">
        <f t="shared" si="3"/>
        <v>00</v>
      </c>
      <c r="Q14" s="89" t="str">
        <f t="shared" si="3"/>
        <v>00</v>
      </c>
    </row>
    <row r="15" spans="1:17" x14ac:dyDescent="0.25">
      <c r="A15" s="89" t="str">
        <f t="shared" si="1"/>
        <v>0xD0</v>
      </c>
      <c r="B15" s="89" t="str">
        <f t="shared" si="3"/>
        <v>00</v>
      </c>
      <c r="C15" s="89" t="str">
        <f t="shared" si="3"/>
        <v>01</v>
      </c>
      <c r="D15" s="89" t="str">
        <f t="shared" si="3"/>
        <v>29</v>
      </c>
      <c r="E15" s="89" t="str">
        <f t="shared" si="3"/>
        <v>00</v>
      </c>
      <c r="F15" s="89" t="str">
        <f t="shared" si="3"/>
        <v>30</v>
      </c>
      <c r="G15" s="89" t="str">
        <f t="shared" si="3"/>
        <v>04</v>
      </c>
      <c r="H15" s="89" t="str">
        <f t="shared" si="3"/>
        <v>CA</v>
      </c>
      <c r="I15" s="89" t="str">
        <f t="shared" si="3"/>
        <v>DC</v>
      </c>
      <c r="J15" s="89" t="str">
        <f t="shared" si="3"/>
        <v>13</v>
      </c>
      <c r="K15" s="89" t="str">
        <f t="shared" si="3"/>
        <v>52</v>
      </c>
      <c r="L15" s="89" t="str">
        <f t="shared" si="3"/>
        <v>4B</v>
      </c>
      <c r="M15" s="89" t="str">
        <f t="shared" si="3"/>
        <v>74</v>
      </c>
      <c r="N15" s="89" t="str">
        <f t="shared" si="3"/>
        <v>1C</v>
      </c>
      <c r="O15" s="89" t="str">
        <f t="shared" si="3"/>
        <v>4A</v>
      </c>
      <c r="P15" s="89" t="str">
        <f t="shared" si="3"/>
        <v>72</v>
      </c>
      <c r="Q15" s="89" t="str">
        <f t="shared" si="3"/>
        <v>CE</v>
      </c>
    </row>
    <row r="16" spans="1:17" x14ac:dyDescent="0.25">
      <c r="A16" s="89" t="str">
        <f t="shared" si="1"/>
        <v>0xE0</v>
      </c>
      <c r="B16" s="89" t="str">
        <f t="shared" si="3"/>
        <v>7F</v>
      </c>
      <c r="C16" s="89" t="str">
        <f t="shared" si="3"/>
        <v>FF</v>
      </c>
      <c r="D16" s="89" t="str">
        <f t="shared" si="3"/>
        <v>55</v>
      </c>
      <c r="E16" s="89" t="str">
        <f t="shared" si="3"/>
        <v>02</v>
      </c>
      <c r="F16" s="89" t="str">
        <f t="shared" si="3"/>
        <v>FF</v>
      </c>
      <c r="G16" s="89" t="str">
        <f t="shared" si="3"/>
        <v>48</v>
      </c>
      <c r="H16" s="89" t="str">
        <f t="shared" si="3"/>
        <v>48</v>
      </c>
      <c r="I16" s="89" t="str">
        <f t="shared" si="3"/>
        <v>00</v>
      </c>
      <c r="J16" s="89" t="str">
        <f t="shared" si="3"/>
        <v>59</v>
      </c>
      <c r="K16" s="89" t="str">
        <f t="shared" si="3"/>
        <v>63</v>
      </c>
      <c r="L16" s="89" t="str">
        <f t="shared" si="3"/>
        <v>5A</v>
      </c>
      <c r="M16" s="89" t="str">
        <f t="shared" si="3"/>
        <v>B4</v>
      </c>
      <c r="N16" s="89" t="str">
        <f t="shared" si="3"/>
        <v>3F</v>
      </c>
      <c r="O16" s="89" t="str">
        <f t="shared" si="3"/>
        <v>C0</v>
      </c>
      <c r="P16" s="89" t="str">
        <f t="shared" si="3"/>
        <v>3F</v>
      </c>
      <c r="Q16" s="89" t="str">
        <f t="shared" si="3"/>
        <v>18</v>
      </c>
    </row>
    <row r="17" spans="1:19" x14ac:dyDescent="0.25">
      <c r="A17" s="89" t="str">
        <f t="shared" si="1"/>
        <v>0xF0</v>
      </c>
      <c r="B17" s="89" t="str">
        <f t="shared" si="3"/>
        <v>6A</v>
      </c>
      <c r="C17" s="89" t="str">
        <f t="shared" si="3"/>
        <v>58</v>
      </c>
      <c r="D17" s="89" t="str">
        <f t="shared" si="3"/>
        <v>4D</v>
      </c>
      <c r="E17" s="89" t="str">
        <f t="shared" si="3"/>
        <v>C8</v>
      </c>
      <c r="F17" s="89" t="str">
        <f t="shared" si="3"/>
        <v>0D</v>
      </c>
      <c r="G17" s="89" t="str">
        <f t="shared" si="3"/>
        <v>88</v>
      </c>
      <c r="H17" s="89" t="str">
        <f t="shared" si="3"/>
        <v>07</v>
      </c>
      <c r="I17" s="89" t="str">
        <f t="shared" si="3"/>
        <v>B1</v>
      </c>
      <c r="J17" s="89" t="str">
        <f t="shared" si="3"/>
        <v>B8</v>
      </c>
      <c r="K17" s="89" t="str">
        <f t="shared" si="3"/>
        <v>AF</v>
      </c>
      <c r="L17" s="89" t="str">
        <f t="shared" si="3"/>
        <v>10</v>
      </c>
      <c r="M17" s="89" t="str">
        <f t="shared" si="3"/>
        <v>02</v>
      </c>
      <c r="N17" s="89" t="str">
        <f t="shared" si="3"/>
        <v>60</v>
      </c>
      <c r="O17" s="89" t="str">
        <f t="shared" si="3"/>
        <v>02</v>
      </c>
      <c r="P17" s="89" t="str">
        <f t="shared" si="3"/>
        <v>04</v>
      </c>
      <c r="Q17" s="89" t="str">
        <f t="shared" si="3"/>
        <v>00</v>
      </c>
    </row>
    <row r="18" spans="1:19" ht="15.75" thickBot="1" x14ac:dyDescent="0.3"/>
    <row r="19" spans="1:19" ht="15.75" thickBot="1" x14ac:dyDescent="0.3">
      <c r="A19" s="505" t="s">
        <v>488</v>
      </c>
      <c r="B19" s="506"/>
      <c r="C19" s="506"/>
      <c r="D19" s="506"/>
      <c r="E19" s="506"/>
      <c r="F19" s="506"/>
      <c r="G19" s="506"/>
      <c r="H19" s="506"/>
      <c r="I19" s="506"/>
      <c r="J19" s="506"/>
      <c r="K19" s="506"/>
      <c r="L19" s="506"/>
      <c r="M19" s="506"/>
      <c r="N19" s="506"/>
      <c r="O19" s="506"/>
      <c r="P19" s="506"/>
      <c r="Q19" s="507"/>
    </row>
    <row r="20" spans="1:19" ht="15.75" thickBot="1" x14ac:dyDescent="0.3">
      <c r="A20" s="55"/>
      <c r="B20" s="56">
        <v>0</v>
      </c>
      <c r="C20" s="56">
        <v>1</v>
      </c>
      <c r="D20" s="56">
        <v>2</v>
      </c>
      <c r="E20" s="56">
        <v>3</v>
      </c>
      <c r="F20" s="56">
        <v>4</v>
      </c>
      <c r="G20" s="56">
        <v>5</v>
      </c>
      <c r="H20" s="56">
        <v>6</v>
      </c>
      <c r="I20" s="56">
        <v>7</v>
      </c>
      <c r="J20" s="56">
        <v>8</v>
      </c>
      <c r="K20" s="56">
        <v>9</v>
      </c>
      <c r="L20" s="56">
        <v>10</v>
      </c>
      <c r="M20" s="56">
        <v>11</v>
      </c>
      <c r="N20" s="56">
        <v>12</v>
      </c>
      <c r="O20" s="56">
        <v>13</v>
      </c>
      <c r="P20" s="56">
        <v>14</v>
      </c>
      <c r="Q20" s="57">
        <v>15</v>
      </c>
      <c r="R20" s="45"/>
      <c r="S20" s="45"/>
    </row>
    <row r="21" spans="1:19" x14ac:dyDescent="0.25">
      <c r="A21" s="58">
        <v>0</v>
      </c>
      <c r="B21" s="47">
        <v>10</v>
      </c>
      <c r="C21" s="48">
        <v>0</v>
      </c>
      <c r="D21" s="48">
        <v>7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9">
        <v>0</v>
      </c>
      <c r="R21" s="45"/>
      <c r="S21" s="45"/>
    </row>
    <row r="22" spans="1:19" x14ac:dyDescent="0.25">
      <c r="A22" s="58">
        <v>16</v>
      </c>
      <c r="B22" s="50">
        <v>6</v>
      </c>
      <c r="C22" s="46">
        <v>52</v>
      </c>
      <c r="D22" s="46">
        <v>0</v>
      </c>
      <c r="E22" s="46">
        <v>124</v>
      </c>
      <c r="F22" s="46">
        <v>2</v>
      </c>
      <c r="G22" s="46">
        <v>2</v>
      </c>
      <c r="H22" s="46">
        <v>2</v>
      </c>
      <c r="I22" s="46">
        <v>99</v>
      </c>
      <c r="J22" s="46">
        <v>18</v>
      </c>
      <c r="K22" s="46">
        <v>34</v>
      </c>
      <c r="L22" s="46">
        <v>15</v>
      </c>
      <c r="M22" s="46">
        <v>127</v>
      </c>
      <c r="N22" s="46">
        <v>12</v>
      </c>
      <c r="O22" s="46">
        <v>2</v>
      </c>
      <c r="P22" s="46">
        <v>0</v>
      </c>
      <c r="Q22" s="51">
        <v>0</v>
      </c>
      <c r="R22" s="45"/>
      <c r="S22" s="45"/>
    </row>
    <row r="23" spans="1:19" x14ac:dyDescent="0.25">
      <c r="A23" s="58">
        <v>32</v>
      </c>
      <c r="B23" s="50">
        <v>26</v>
      </c>
      <c r="C23" s="46">
        <v>16</v>
      </c>
      <c r="D23" s="46">
        <v>10</v>
      </c>
      <c r="E23" s="46">
        <v>0</v>
      </c>
      <c r="F23" s="46">
        <v>67</v>
      </c>
      <c r="G23" s="46">
        <v>137</v>
      </c>
      <c r="H23" s="46">
        <v>146</v>
      </c>
      <c r="I23" s="46">
        <v>70</v>
      </c>
      <c r="J23" s="46">
        <v>120</v>
      </c>
      <c r="K23" s="46">
        <v>251</v>
      </c>
      <c r="L23" s="46">
        <v>255</v>
      </c>
      <c r="M23" s="46">
        <v>0</v>
      </c>
      <c r="N23" s="46">
        <v>7</v>
      </c>
      <c r="O23" s="46">
        <v>178</v>
      </c>
      <c r="P23" s="46">
        <v>16</v>
      </c>
      <c r="Q23" s="51">
        <v>18</v>
      </c>
      <c r="R23" s="45"/>
      <c r="S23" s="45"/>
    </row>
    <row r="24" spans="1:19" x14ac:dyDescent="0.25">
      <c r="A24" s="58">
        <v>48</v>
      </c>
      <c r="B24" s="50">
        <v>53</v>
      </c>
      <c r="C24" s="46">
        <v>0</v>
      </c>
      <c r="D24" s="46">
        <v>0</v>
      </c>
      <c r="E24" s="46">
        <v>0</v>
      </c>
      <c r="F24" s="46">
        <v>0</v>
      </c>
      <c r="G24" s="46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46">
        <v>0</v>
      </c>
      <c r="P24" s="46">
        <v>0</v>
      </c>
      <c r="Q24" s="51">
        <v>0</v>
      </c>
      <c r="R24" s="45"/>
      <c r="S24" s="45"/>
    </row>
    <row r="25" spans="1:19" x14ac:dyDescent="0.25">
      <c r="A25" s="58">
        <v>64</v>
      </c>
      <c r="B25" s="50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51">
        <v>0</v>
      </c>
      <c r="R25" s="45"/>
      <c r="S25" s="45"/>
    </row>
    <row r="26" spans="1:19" x14ac:dyDescent="0.25">
      <c r="A26" s="58">
        <v>80</v>
      </c>
      <c r="B26" s="50">
        <v>0</v>
      </c>
      <c r="C26" s="46">
        <v>0</v>
      </c>
      <c r="D26" s="46">
        <v>0</v>
      </c>
      <c r="E26" s="46">
        <v>0</v>
      </c>
      <c r="F26" s="46">
        <v>0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51">
        <v>0</v>
      </c>
      <c r="R26" s="45"/>
      <c r="S26" s="45"/>
    </row>
    <row r="27" spans="1:19" x14ac:dyDescent="0.25">
      <c r="A27" s="58">
        <v>96</v>
      </c>
      <c r="B27" s="50">
        <v>0</v>
      </c>
      <c r="C27" s="46">
        <v>0</v>
      </c>
      <c r="D27" s="46">
        <v>0</v>
      </c>
      <c r="E27" s="46">
        <v>0</v>
      </c>
      <c r="F27" s="46">
        <v>0</v>
      </c>
      <c r="G27" s="46">
        <v>1</v>
      </c>
      <c r="H27" s="46">
        <v>43</v>
      </c>
      <c r="I27" s="46">
        <v>0</v>
      </c>
      <c r="J27" s="46">
        <v>0</v>
      </c>
      <c r="K27" s="46">
        <v>17</v>
      </c>
      <c r="L27" s="46">
        <v>72</v>
      </c>
      <c r="M27" s="46">
        <v>72</v>
      </c>
      <c r="N27" s="46">
        <v>0</v>
      </c>
      <c r="O27" s="46">
        <v>0</v>
      </c>
      <c r="P27" s="46">
        <v>0</v>
      </c>
      <c r="Q27" s="51">
        <v>0</v>
      </c>
      <c r="R27" s="45"/>
      <c r="S27" s="45"/>
    </row>
    <row r="28" spans="1:19" x14ac:dyDescent="0.25">
      <c r="A28" s="58">
        <v>112</v>
      </c>
      <c r="B28" s="50">
        <v>0</v>
      </c>
      <c r="C28" s="46">
        <v>219</v>
      </c>
      <c r="D28" s="46">
        <v>255</v>
      </c>
      <c r="E28" s="46">
        <v>158</v>
      </c>
      <c r="F28" s="46">
        <v>5</v>
      </c>
      <c r="G28" s="46">
        <v>97</v>
      </c>
      <c r="H28" s="46">
        <v>0</v>
      </c>
      <c r="I28" s="46">
        <v>177</v>
      </c>
      <c r="J28" s="46">
        <v>15</v>
      </c>
      <c r="K28" s="46">
        <v>94</v>
      </c>
      <c r="L28" s="46">
        <v>3</v>
      </c>
      <c r="M28" s="46">
        <v>215</v>
      </c>
      <c r="N28" s="46">
        <v>3</v>
      </c>
      <c r="O28" s="46">
        <v>149</v>
      </c>
      <c r="P28" s="46">
        <v>2</v>
      </c>
      <c r="Q28" s="51">
        <v>199</v>
      </c>
      <c r="R28" s="45"/>
      <c r="S28" s="45"/>
    </row>
    <row r="29" spans="1:19" x14ac:dyDescent="0.25">
      <c r="A29" s="58">
        <v>128</v>
      </c>
      <c r="B29" s="50">
        <v>6</v>
      </c>
      <c r="C29" s="46">
        <v>163</v>
      </c>
      <c r="D29" s="46">
        <v>6</v>
      </c>
      <c r="E29" s="46">
        <v>148</v>
      </c>
      <c r="F29" s="46">
        <v>2</v>
      </c>
      <c r="G29" s="46">
        <v>78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6">
        <v>0</v>
      </c>
      <c r="O29" s="46">
        <v>0</v>
      </c>
      <c r="P29" s="46">
        <v>0</v>
      </c>
      <c r="Q29" s="51">
        <v>0</v>
      </c>
      <c r="R29" s="45"/>
      <c r="S29" s="45"/>
    </row>
    <row r="30" spans="1:19" x14ac:dyDescent="0.25">
      <c r="A30" s="58">
        <v>144</v>
      </c>
      <c r="B30" s="50">
        <v>6</v>
      </c>
      <c r="C30" s="46">
        <v>255</v>
      </c>
      <c r="D30" s="46">
        <v>0</v>
      </c>
      <c r="E30" s="46">
        <v>0</v>
      </c>
      <c r="F30" s="46">
        <v>0</v>
      </c>
      <c r="G30" s="46">
        <v>0</v>
      </c>
      <c r="H30" s="46">
        <v>0</v>
      </c>
      <c r="I30" s="46">
        <v>0</v>
      </c>
      <c r="J30" s="46">
        <v>0</v>
      </c>
      <c r="K30" s="46">
        <v>0</v>
      </c>
      <c r="L30" s="46">
        <v>61</v>
      </c>
      <c r="M30" s="46">
        <v>255</v>
      </c>
      <c r="N30" s="46">
        <v>16</v>
      </c>
      <c r="O30" s="46">
        <v>255</v>
      </c>
      <c r="P30" s="46">
        <v>16</v>
      </c>
      <c r="Q30" s="51">
        <v>255</v>
      </c>
      <c r="R30" s="45"/>
      <c r="S30" s="45"/>
    </row>
    <row r="31" spans="1:19" x14ac:dyDescent="0.25">
      <c r="A31" s="58">
        <v>160</v>
      </c>
      <c r="B31" s="50">
        <v>16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51">
        <v>0</v>
      </c>
      <c r="R31" s="45"/>
      <c r="S31" s="45"/>
    </row>
    <row r="32" spans="1:19" x14ac:dyDescent="0.25">
      <c r="A32" s="58">
        <v>176</v>
      </c>
      <c r="B32" s="50">
        <v>16</v>
      </c>
      <c r="C32" s="46">
        <v>0</v>
      </c>
      <c r="D32" s="46">
        <v>0</v>
      </c>
      <c r="E32" s="46">
        <v>0</v>
      </c>
      <c r="F32" s="46">
        <v>0</v>
      </c>
      <c r="G32" s="46">
        <v>0</v>
      </c>
      <c r="H32" s="46">
        <v>0</v>
      </c>
      <c r="I32" s="46">
        <v>0</v>
      </c>
      <c r="J32" s="46">
        <v>0</v>
      </c>
      <c r="K32" s="46">
        <v>160</v>
      </c>
      <c r="L32" s="46">
        <v>127</v>
      </c>
      <c r="M32" s="46">
        <v>0</v>
      </c>
      <c r="N32" s="46">
        <v>0</v>
      </c>
      <c r="O32" s="46">
        <v>0</v>
      </c>
      <c r="P32" s="46">
        <v>0</v>
      </c>
      <c r="Q32" s="51">
        <v>0</v>
      </c>
      <c r="R32" s="45"/>
      <c r="S32" s="45"/>
    </row>
    <row r="33" spans="1:19" x14ac:dyDescent="0.25">
      <c r="A33" s="58">
        <v>192</v>
      </c>
      <c r="B33" s="50">
        <v>0</v>
      </c>
      <c r="C33" s="46">
        <v>0</v>
      </c>
      <c r="D33" s="46">
        <v>0</v>
      </c>
      <c r="E33" s="46">
        <v>0</v>
      </c>
      <c r="F33" s="46">
        <v>0</v>
      </c>
      <c r="G33" s="46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0</v>
      </c>
      <c r="N33" s="46">
        <v>0</v>
      </c>
      <c r="O33" s="46">
        <v>0</v>
      </c>
      <c r="P33" s="46">
        <v>0</v>
      </c>
      <c r="Q33" s="51">
        <v>0</v>
      </c>
      <c r="R33" s="45"/>
      <c r="S33" s="45"/>
    </row>
    <row r="34" spans="1:19" x14ac:dyDescent="0.25">
      <c r="A34" s="58">
        <v>208</v>
      </c>
      <c r="B34" s="50">
        <v>0</v>
      </c>
      <c r="C34" s="46">
        <v>1</v>
      </c>
      <c r="D34" s="46">
        <v>41</v>
      </c>
      <c r="E34" s="46">
        <v>0</v>
      </c>
      <c r="F34" s="46">
        <v>48</v>
      </c>
      <c r="G34" s="46">
        <v>4</v>
      </c>
      <c r="H34" s="46">
        <v>202</v>
      </c>
      <c r="I34" s="46">
        <v>220</v>
      </c>
      <c r="J34" s="46">
        <v>19</v>
      </c>
      <c r="K34" s="46">
        <v>82</v>
      </c>
      <c r="L34" s="46">
        <v>75</v>
      </c>
      <c r="M34" s="46">
        <v>116</v>
      </c>
      <c r="N34" s="46">
        <v>28</v>
      </c>
      <c r="O34" s="46">
        <v>74</v>
      </c>
      <c r="P34" s="46">
        <v>114</v>
      </c>
      <c r="Q34" s="51">
        <v>206</v>
      </c>
      <c r="R34" s="45"/>
      <c r="S34" s="45"/>
    </row>
    <row r="35" spans="1:19" x14ac:dyDescent="0.25">
      <c r="A35" s="58">
        <v>224</v>
      </c>
      <c r="B35" s="50">
        <v>127</v>
      </c>
      <c r="C35" s="46">
        <v>255</v>
      </c>
      <c r="D35" s="46">
        <v>85</v>
      </c>
      <c r="E35" s="46">
        <v>2</v>
      </c>
      <c r="F35" s="46">
        <v>255</v>
      </c>
      <c r="G35" s="46">
        <v>72</v>
      </c>
      <c r="H35" s="46">
        <v>72</v>
      </c>
      <c r="I35" s="46">
        <v>0</v>
      </c>
      <c r="J35" s="46">
        <v>89</v>
      </c>
      <c r="K35" s="46">
        <v>99</v>
      </c>
      <c r="L35" s="46">
        <v>90</v>
      </c>
      <c r="M35" s="46">
        <v>180</v>
      </c>
      <c r="N35" s="46">
        <v>63</v>
      </c>
      <c r="O35" s="46">
        <v>192</v>
      </c>
      <c r="P35" s="46">
        <v>63</v>
      </c>
      <c r="Q35" s="51">
        <v>24</v>
      </c>
      <c r="R35" s="45"/>
      <c r="S35" s="45"/>
    </row>
    <row r="36" spans="1:19" ht="15.75" thickBot="1" x14ac:dyDescent="0.3">
      <c r="A36" s="59">
        <v>240</v>
      </c>
      <c r="B36" s="52">
        <v>106</v>
      </c>
      <c r="C36" s="53">
        <v>88</v>
      </c>
      <c r="D36" s="53">
        <v>77</v>
      </c>
      <c r="E36" s="53">
        <v>200</v>
      </c>
      <c r="F36" s="53">
        <v>13</v>
      </c>
      <c r="G36" s="53">
        <v>136</v>
      </c>
      <c r="H36" s="53">
        <v>7</v>
      </c>
      <c r="I36" s="53">
        <v>177</v>
      </c>
      <c r="J36" s="53">
        <v>184</v>
      </c>
      <c r="K36" s="53">
        <v>175</v>
      </c>
      <c r="L36" s="53">
        <v>16</v>
      </c>
      <c r="M36" s="53">
        <v>2</v>
      </c>
      <c r="N36" s="53">
        <v>96</v>
      </c>
      <c r="O36" s="53">
        <v>2</v>
      </c>
      <c r="P36" s="53">
        <v>4</v>
      </c>
      <c r="Q36" s="54">
        <v>0</v>
      </c>
      <c r="R36" s="45"/>
      <c r="S36" s="45"/>
    </row>
  </sheetData>
  <mergeCells count="1">
    <mergeCell ref="A19:Q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bReadGUIdump">
          <controlPr defaultSize="0" autoLine="0" r:id="rId4">
            <anchor moveWithCells="1">
              <from>
                <xdr:col>18</xdr:col>
                <xdr:colOff>9525</xdr:colOff>
                <xdr:row>20</xdr:row>
                <xdr:rowOff>0</xdr:rowOff>
              </from>
              <to>
                <xdr:col>21</xdr:col>
                <xdr:colOff>0</xdr:colOff>
                <xdr:row>22</xdr:row>
                <xdr:rowOff>9525</xdr:rowOff>
              </to>
            </anchor>
          </controlPr>
        </control>
      </mc:Choice>
      <mc:Fallback>
        <control shapeId="11265" r:id="rId3" name="cbReadGUIdump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E10"/>
  <sheetViews>
    <sheetView workbookViewId="0"/>
  </sheetViews>
  <sheetFormatPr defaultRowHeight="15" x14ac:dyDescent="0.25"/>
  <cols>
    <col min="1" max="1" width="9.140625" style="91"/>
    <col min="2" max="3" width="9.140625" style="93"/>
    <col min="4" max="4" width="9.140625" style="91"/>
    <col min="5" max="5" width="14.85546875" style="100" bestFit="1" customWidth="1"/>
    <col min="6" max="16384" width="9.140625" style="91"/>
  </cols>
  <sheetData>
    <row r="1" spans="2:5" x14ac:dyDescent="0.25">
      <c r="B1" s="508" t="s">
        <v>498</v>
      </c>
      <c r="C1" s="508"/>
    </row>
    <row r="2" spans="2:5" ht="15.75" thickBot="1" x14ac:dyDescent="0.3">
      <c r="B2" s="93" t="s">
        <v>209</v>
      </c>
      <c r="C2" s="93" t="s">
        <v>494</v>
      </c>
      <c r="D2" s="91" t="s">
        <v>506</v>
      </c>
    </row>
    <row r="3" spans="2:5" x14ac:dyDescent="0.25">
      <c r="B3" s="94">
        <v>10</v>
      </c>
      <c r="C3" s="95" t="s">
        <v>496</v>
      </c>
      <c r="D3" s="91" t="str">
        <f>image!B3</f>
        <v>05</v>
      </c>
      <c r="E3" s="100" t="s">
        <v>501</v>
      </c>
    </row>
    <row r="4" spans="2:5" x14ac:dyDescent="0.25">
      <c r="B4" s="96">
        <v>11</v>
      </c>
      <c r="C4" s="97" t="s">
        <v>495</v>
      </c>
      <c r="D4" s="91" t="str">
        <f>image!C3</f>
        <v>FD</v>
      </c>
      <c r="E4" s="100" t="s">
        <v>502</v>
      </c>
    </row>
    <row r="5" spans="2:5" x14ac:dyDescent="0.25">
      <c r="B5" s="96">
        <v>13</v>
      </c>
      <c r="C5" s="97" t="s">
        <v>499</v>
      </c>
      <c r="D5" s="91" t="str">
        <f>image!E3</f>
        <v>7C</v>
      </c>
      <c r="E5" s="101" t="s">
        <v>500</v>
      </c>
    </row>
    <row r="6" spans="2:5" x14ac:dyDescent="0.25">
      <c r="B6" s="96">
        <v>60</v>
      </c>
      <c r="C6" s="97" t="s">
        <v>497</v>
      </c>
      <c r="D6" s="91" t="str">
        <f>image!B8</f>
        <v>00</v>
      </c>
      <c r="E6" s="100" t="s">
        <v>503</v>
      </c>
    </row>
    <row r="7" spans="2:5" x14ac:dyDescent="0.25">
      <c r="B7" s="96">
        <v>18</v>
      </c>
      <c r="C7" s="97">
        <v>18</v>
      </c>
      <c r="D7" s="91" t="str">
        <f>image!J3</f>
        <v>12</v>
      </c>
      <c r="E7" s="100" t="s">
        <v>504</v>
      </c>
    </row>
    <row r="8" spans="2:5" x14ac:dyDescent="0.25">
      <c r="B8" s="96">
        <v>19</v>
      </c>
      <c r="C8" s="97">
        <v>23</v>
      </c>
      <c r="D8" s="91" t="str">
        <f>image!K3</f>
        <v>36</v>
      </c>
      <c r="E8" s="100" t="s">
        <v>505</v>
      </c>
    </row>
    <row r="9" spans="2:5" s="102" customFormat="1" x14ac:dyDescent="0.25">
      <c r="B9" s="96" t="s">
        <v>508</v>
      </c>
      <c r="C9" s="97" t="s">
        <v>509</v>
      </c>
      <c r="D9" s="102" t="str">
        <f>image!B13</f>
        <v>10</v>
      </c>
      <c r="E9" s="100" t="s">
        <v>507</v>
      </c>
    </row>
    <row r="10" spans="2:5" ht="15.75" thickBot="1" x14ac:dyDescent="0.3">
      <c r="B10" s="98"/>
      <c r="C10" s="99"/>
    </row>
  </sheetData>
  <mergeCells count="1">
    <mergeCell ref="B1:C1"/>
  </mergeCell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6385" r:id="rId4" name="cbChipInit">
          <controlPr defaultSize="0" autoLine="0" r:id="rId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6385" r:id="rId4" name="cbChipIni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F2:G28"/>
  <sheetViews>
    <sheetView workbookViewId="0">
      <selection activeCell="B12" sqref="B12"/>
    </sheetView>
  </sheetViews>
  <sheetFormatPr defaultRowHeight="15" x14ac:dyDescent="0.25"/>
  <sheetData>
    <row r="2" spans="6:7" ht="15.75" thickBot="1" x14ac:dyDescent="0.3"/>
    <row r="3" spans="6:7" x14ac:dyDescent="0.25">
      <c r="F3" t="s">
        <v>206</v>
      </c>
      <c r="G3" s="382">
        <v>10</v>
      </c>
    </row>
    <row r="4" spans="6:7" x14ac:dyDescent="0.25">
      <c r="F4" t="s">
        <v>733</v>
      </c>
      <c r="G4" s="383">
        <v>91</v>
      </c>
    </row>
    <row r="5" spans="6:7" x14ac:dyDescent="0.25">
      <c r="F5" t="s">
        <v>734</v>
      </c>
      <c r="G5" s="383">
        <v>81</v>
      </c>
    </row>
    <row r="6" spans="6:7" x14ac:dyDescent="0.25">
      <c r="G6" s="383"/>
    </row>
    <row r="7" spans="6:7" x14ac:dyDescent="0.25">
      <c r="G7" s="383"/>
    </row>
    <row r="8" spans="6:7" x14ac:dyDescent="0.25">
      <c r="G8" s="383"/>
    </row>
    <row r="9" spans="6:7" x14ac:dyDescent="0.25">
      <c r="G9" s="383"/>
    </row>
    <row r="10" spans="6:7" x14ac:dyDescent="0.25">
      <c r="G10" s="383"/>
    </row>
    <row r="11" spans="6:7" x14ac:dyDescent="0.25">
      <c r="G11" s="383"/>
    </row>
    <row r="12" spans="6:7" x14ac:dyDescent="0.25">
      <c r="G12" s="383"/>
    </row>
    <row r="13" spans="6:7" x14ac:dyDescent="0.25">
      <c r="G13" s="383"/>
    </row>
    <row r="14" spans="6:7" x14ac:dyDescent="0.25">
      <c r="G14" s="383"/>
    </row>
    <row r="15" spans="6:7" x14ac:dyDescent="0.25">
      <c r="G15" s="383"/>
    </row>
    <row r="16" spans="6:7" x14ac:dyDescent="0.25">
      <c r="G16" s="383"/>
    </row>
    <row r="17" spans="7:7" x14ac:dyDescent="0.25">
      <c r="G17" s="383"/>
    </row>
    <row r="18" spans="7:7" x14ac:dyDescent="0.25">
      <c r="G18" s="383"/>
    </row>
    <row r="19" spans="7:7" x14ac:dyDescent="0.25">
      <c r="G19" s="383"/>
    </row>
    <row r="20" spans="7:7" x14ac:dyDescent="0.25">
      <c r="G20" s="383"/>
    </row>
    <row r="21" spans="7:7" x14ac:dyDescent="0.25">
      <c r="G21" s="383"/>
    </row>
    <row r="22" spans="7:7" x14ac:dyDescent="0.25">
      <c r="G22" s="383"/>
    </row>
    <row r="23" spans="7:7" x14ac:dyDescent="0.25">
      <c r="G23" s="383"/>
    </row>
    <row r="24" spans="7:7" x14ac:dyDescent="0.25">
      <c r="G24" s="383"/>
    </row>
    <row r="25" spans="7:7" x14ac:dyDescent="0.25">
      <c r="G25" s="383"/>
    </row>
    <row r="26" spans="7:7" x14ac:dyDescent="0.25">
      <c r="G26" s="383"/>
    </row>
    <row r="27" spans="7:7" x14ac:dyDescent="0.25">
      <c r="G27" s="383"/>
    </row>
    <row r="28" spans="7:7" ht="15.75" thickBot="1" x14ac:dyDescent="0.3">
      <c r="G28" s="38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cbRunTest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44033" r:id="rId3" name="cbRun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42</vt:i4>
      </vt:variant>
    </vt:vector>
  </HeadingPairs>
  <TitlesOfParts>
    <vt:vector size="55" baseType="lpstr">
      <vt:lpstr>GUI</vt:lpstr>
      <vt:lpstr>regList</vt:lpstr>
      <vt:lpstr>Datasheet</vt:lpstr>
      <vt:lpstr>fields</vt:lpstr>
      <vt:lpstr>Test</vt:lpstr>
      <vt:lpstr>sweepAPT</vt:lpstr>
      <vt:lpstr>Calibration</vt:lpstr>
      <vt:lpstr>image</vt:lpstr>
      <vt:lpstr>init</vt:lpstr>
      <vt:lpstr>reset</vt:lpstr>
      <vt:lpstr>GUIdump</vt:lpstr>
      <vt:lpstr>Sequences</vt:lpstr>
      <vt:lpstr>diagnostic</vt:lpstr>
      <vt:lpstr>ambient</vt:lpstr>
      <vt:lpstr>APIfields</vt:lpstr>
      <vt:lpstr>aptStep</vt:lpstr>
      <vt:lpstr>CalRegs</vt:lpstr>
      <vt:lpstr>chipInit</vt:lpstr>
      <vt:lpstr>dataTable</vt:lpstr>
      <vt:lpstr>degPerCm</vt:lpstr>
      <vt:lpstr>distance</vt:lpstr>
      <vt:lpstr>distanceSmp</vt:lpstr>
      <vt:lpstr>fieldSetup</vt:lpstr>
      <vt:lpstr>GUIdump</vt:lpstr>
      <vt:lpstr>i2cAddr</vt:lpstr>
      <vt:lpstr>initImage</vt:lpstr>
      <vt:lpstr>IQmbCoeffs</vt:lpstr>
      <vt:lpstr>magDistSweep</vt:lpstr>
      <vt:lpstr>magnitude</vt:lpstr>
      <vt:lpstr>magOffsetCal</vt:lpstr>
      <vt:lpstr>magSweep</vt:lpstr>
      <vt:lpstr>maxMag</vt:lpstr>
      <vt:lpstr>mmDistIn</vt:lpstr>
      <vt:lpstr>mmPerDeg</vt:lpstr>
      <vt:lpstr>mpaSize</vt:lpstr>
      <vt:lpstr>mSwpAvg</vt:lpstr>
      <vt:lpstr>nAptSteps</vt:lpstr>
      <vt:lpstr>offsetMM</vt:lpstr>
      <vt:lpstr>pollRegs</vt:lpstr>
      <vt:lpstr>radPerCm</vt:lpstr>
      <vt:lpstr>regImage</vt:lpstr>
      <vt:lpstr>reMap</vt:lpstr>
      <vt:lpstr>sweepInfo</vt:lpstr>
      <vt:lpstr>testValue</vt:lpstr>
      <vt:lpstr>thetaOut</vt:lpstr>
      <vt:lpstr>vga1poly32</vt:lpstr>
      <vt:lpstr>vga1poly64</vt:lpstr>
      <vt:lpstr>vgaCal</vt:lpstr>
      <vt:lpstr>vgaCoeffs</vt:lpstr>
      <vt:lpstr>X_4</vt:lpstr>
      <vt:lpstr>xTalkIQ</vt:lpstr>
      <vt:lpstr>xTalkOffsetMM</vt:lpstr>
      <vt:lpstr>xTalkTable</vt:lpstr>
      <vt:lpstr>Y_4</vt:lpstr>
      <vt:lpstr>zeroXtalk</vt:lpstr>
    </vt:vector>
  </TitlesOfParts>
  <Company>Intersil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Getchell</dc:creator>
  <cp:lastModifiedBy>Jim Getchell</cp:lastModifiedBy>
  <dcterms:created xsi:type="dcterms:W3CDTF">2015-06-17T21:21:54Z</dcterms:created>
  <dcterms:modified xsi:type="dcterms:W3CDTF">2015-10-21T17:52:58Z</dcterms:modified>
</cp:coreProperties>
</file>