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1340" windowHeight="10110" activeTab="2"/>
  </bookViews>
  <sheets>
    <sheet name="Summary" sheetId="1" r:id="rId1"/>
    <sheet name="Calculations" sheetId="2" r:id="rId2"/>
    <sheet name="data0" sheetId="3" r:id="rId3"/>
  </sheets>
  <calcPr calcId="125725"/>
</workbook>
</file>

<file path=xl/calcChain.xml><?xml version="1.0" encoding="utf-8"?>
<calcChain xmlns="http://schemas.openxmlformats.org/spreadsheetml/2006/main">
  <c r="D22" i="2"/>
  <c r="F3"/>
  <c r="A22"/>
  <c r="C255" i="3"/>
  <c r="C256" s="1"/>
  <c r="C254"/>
  <c r="C253"/>
  <c r="B256"/>
  <c r="B255"/>
  <c r="B254"/>
  <c r="B253"/>
  <c r="C252"/>
  <c r="B252"/>
  <c r="E3" i="2"/>
  <c r="C187" i="3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49"/>
  <c r="B149"/>
  <c r="C148"/>
  <c r="B148"/>
  <c r="C147"/>
  <c r="B147"/>
  <c r="C146"/>
  <c r="B146"/>
  <c r="C145"/>
  <c r="B145"/>
  <c r="C144"/>
  <c r="B144"/>
  <c r="C143"/>
  <c r="B143"/>
  <c r="C142"/>
  <c r="C192" s="1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0"/>
  <c r="B130"/>
  <c r="C129"/>
  <c r="B129"/>
  <c r="C128"/>
  <c r="B128"/>
  <c r="C127"/>
  <c r="B127"/>
  <c r="C126"/>
  <c r="B126"/>
  <c r="C125"/>
  <c r="B125"/>
  <c r="C124"/>
  <c r="B124"/>
  <c r="C123"/>
  <c r="C191" s="1"/>
  <c r="B123"/>
  <c r="C122"/>
  <c r="C204" s="1"/>
  <c r="B122"/>
  <c r="C121"/>
  <c r="C203" s="1"/>
  <c r="B121"/>
  <c r="C120"/>
  <c r="C202" s="1"/>
  <c r="B120"/>
  <c r="C119"/>
  <c r="C190" s="1"/>
  <c r="B119"/>
  <c r="C118"/>
  <c r="B118"/>
  <c r="C117"/>
  <c r="B117"/>
  <c r="C116"/>
  <c r="B116"/>
  <c r="C115"/>
  <c r="B115"/>
  <c r="C114"/>
  <c r="B114"/>
  <c r="C113"/>
  <c r="B113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233"/>
  <c r="C3" i="2"/>
  <c r="B3"/>
  <c r="C2"/>
  <c r="F2" s="1"/>
  <c r="J2" s="1"/>
  <c r="B2"/>
  <c r="E2" s="1"/>
  <c r="G2" s="1"/>
  <c r="A2"/>
  <c r="D2" s="1"/>
  <c r="B233" i="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E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R1" s="1"/>
  <c r="AS1" s="1"/>
  <c r="AT1" s="1"/>
  <c r="D1"/>
  <c r="C1"/>
  <c r="A170"/>
  <c r="A171" s="1"/>
  <c r="A151"/>
  <c r="A132"/>
  <c r="A113"/>
  <c r="A152"/>
  <c r="A153" s="1"/>
  <c r="A133"/>
  <c r="A134" s="1"/>
  <c r="A104"/>
  <c r="A105" s="1"/>
  <c r="A96"/>
  <c r="A97" s="1"/>
  <c r="A95"/>
  <c r="A94"/>
  <c r="A56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L3" i="2" l="1"/>
  <c r="K3"/>
  <c r="G3"/>
  <c r="B22"/>
  <c r="H3"/>
  <c r="I3"/>
  <c r="J3"/>
  <c r="D10"/>
  <c r="D12"/>
  <c r="E4"/>
  <c r="E6"/>
  <c r="E8"/>
  <c r="E10"/>
  <c r="E12"/>
  <c r="E14"/>
  <c r="E16"/>
  <c r="E18"/>
  <c r="E20"/>
  <c r="F4"/>
  <c r="F6"/>
  <c r="F8"/>
  <c r="F10"/>
  <c r="F12"/>
  <c r="F14"/>
  <c r="F16"/>
  <c r="F18"/>
  <c r="F20"/>
  <c r="D11"/>
  <c r="E5"/>
  <c r="E7"/>
  <c r="E9"/>
  <c r="E11"/>
  <c r="E13"/>
  <c r="E15"/>
  <c r="E17"/>
  <c r="E19"/>
  <c r="F5"/>
  <c r="F7"/>
  <c r="F9"/>
  <c r="F11"/>
  <c r="F13"/>
  <c r="F15"/>
  <c r="F17"/>
  <c r="F19"/>
  <c r="C235" i="3"/>
  <c r="C237"/>
  <c r="C239"/>
  <c r="C241"/>
  <c r="C243"/>
  <c r="C245"/>
  <c r="C247"/>
  <c r="C249"/>
  <c r="C234"/>
  <c r="C236"/>
  <c r="C238"/>
  <c r="C240"/>
  <c r="C242"/>
  <c r="C244"/>
  <c r="C246"/>
  <c r="C248"/>
  <c r="C250"/>
  <c r="C215"/>
  <c r="C217"/>
  <c r="C219"/>
  <c r="C221"/>
  <c r="C223"/>
  <c r="C225"/>
  <c r="C227"/>
  <c r="C229"/>
  <c r="C231"/>
  <c r="C216"/>
  <c r="C218"/>
  <c r="C220"/>
  <c r="C222"/>
  <c r="C224"/>
  <c r="C226"/>
  <c r="C228"/>
  <c r="C230"/>
  <c r="C206"/>
  <c r="C208"/>
  <c r="C210"/>
  <c r="C207"/>
  <c r="C209"/>
  <c r="C211"/>
  <c r="C212"/>
  <c r="C189"/>
  <c r="C197" s="1"/>
  <c r="C205"/>
  <c r="B189"/>
  <c r="A172"/>
  <c r="B234"/>
  <c r="A114"/>
  <c r="A154"/>
  <c r="B216"/>
  <c r="B215"/>
  <c r="A135"/>
  <c r="A115"/>
  <c r="A106"/>
  <c r="A98"/>
  <c r="A29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D15" i="2" l="1"/>
  <c r="F23"/>
  <c r="C23"/>
  <c r="D20"/>
  <c r="D13"/>
  <c r="D16"/>
  <c r="D5"/>
  <c r="B5"/>
  <c r="H5" s="1"/>
  <c r="C4"/>
  <c r="K4" s="1"/>
  <c r="B4"/>
  <c r="H4" s="1"/>
  <c r="C198" i="3"/>
  <c r="C199"/>
  <c r="C195"/>
  <c r="C200"/>
  <c r="C196"/>
  <c r="C201"/>
  <c r="A173"/>
  <c r="B235"/>
  <c r="C5" i="2" s="1"/>
  <c r="K5" s="1"/>
  <c r="A155" i="3"/>
  <c r="B217"/>
  <c r="B6" i="2" s="1"/>
  <c r="H6" s="1"/>
  <c r="A136" i="3"/>
  <c r="A116"/>
  <c r="A107"/>
  <c r="A99"/>
  <c r="D9" i="2" l="1"/>
  <c r="D17"/>
  <c r="E23"/>
  <c r="B23"/>
  <c r="G6"/>
  <c r="I6"/>
  <c r="L5"/>
  <c r="J5"/>
  <c r="G4"/>
  <c r="I4"/>
  <c r="G5"/>
  <c r="I5"/>
  <c r="L4"/>
  <c r="J4"/>
  <c r="F24"/>
  <c r="C24"/>
  <c r="D19"/>
  <c r="D14"/>
  <c r="D18"/>
  <c r="D7"/>
  <c r="D4"/>
  <c r="D3"/>
  <c r="D6"/>
  <c r="D8"/>
  <c r="A174" i="3"/>
  <c r="B236"/>
  <c r="C6" i="2" s="1"/>
  <c r="K6" s="1"/>
  <c r="A156" i="3"/>
  <c r="B218"/>
  <c r="B7" i="2" s="1"/>
  <c r="H7" s="1"/>
  <c r="A137" i="3"/>
  <c r="A117"/>
  <c r="A108"/>
  <c r="A100"/>
  <c r="B24" i="2" l="1"/>
  <c r="E24"/>
  <c r="G7"/>
  <c r="I7"/>
  <c r="L6"/>
  <c r="J6"/>
  <c r="A175" i="3"/>
  <c r="B237"/>
  <c r="C7" i="2" s="1"/>
  <c r="K7" s="1"/>
  <c r="A157" i="3"/>
  <c r="B219"/>
  <c r="B8" i="2" s="1"/>
  <c r="H8" s="1"/>
  <c r="A138" i="3"/>
  <c r="A118"/>
  <c r="A109"/>
  <c r="A101"/>
  <c r="G8" i="2" l="1"/>
  <c r="I8"/>
  <c r="L7"/>
  <c r="J7"/>
  <c r="A176" i="3"/>
  <c r="B238"/>
  <c r="C8" i="2" s="1"/>
  <c r="K8" s="1"/>
  <c r="A158" i="3"/>
  <c r="B220"/>
  <c r="B9" i="2" s="1"/>
  <c r="H9" s="1"/>
  <c r="A139" i="3"/>
  <c r="A119"/>
  <c r="A110"/>
  <c r="A102"/>
  <c r="G9" i="2" l="1"/>
  <c r="I9"/>
  <c r="L8"/>
  <c r="J8"/>
  <c r="A177" i="3"/>
  <c r="B239"/>
  <c r="C9" i="2" s="1"/>
  <c r="K9" s="1"/>
  <c r="A159" i="3"/>
  <c r="B221"/>
  <c r="B10" i="2" s="1"/>
  <c r="H10" s="1"/>
  <c r="A140" i="3"/>
  <c r="A120"/>
  <c r="A111"/>
  <c r="A103"/>
  <c r="G10" i="2" l="1"/>
  <c r="I10"/>
  <c r="L9"/>
  <c r="J9"/>
  <c r="B190" i="3"/>
  <c r="A178"/>
  <c r="B240"/>
  <c r="C10" i="2" s="1"/>
  <c r="K10" s="1"/>
  <c r="A160" i="3"/>
  <c r="B222"/>
  <c r="B11" i="2" s="1"/>
  <c r="H11" s="1"/>
  <c r="A141" i="3"/>
  <c r="A121"/>
  <c r="B202"/>
  <c r="A10" i="2" s="1"/>
  <c r="A221" i="3" s="1"/>
  <c r="A240" s="1"/>
  <c r="G11" i="2" l="1"/>
  <c r="I11"/>
  <c r="L10"/>
  <c r="J10"/>
  <c r="B197" i="3"/>
  <c r="A5" i="2" s="1"/>
  <c r="A216" i="3" s="1"/>
  <c r="A235" s="1"/>
  <c r="B201"/>
  <c r="A9" i="2" s="1"/>
  <c r="A220" i="3" s="1"/>
  <c r="A239" s="1"/>
  <c r="B198"/>
  <c r="A6" i="2" s="1"/>
  <c r="A217" i="3" s="1"/>
  <c r="A236" s="1"/>
  <c r="B195"/>
  <c r="A3" i="2" s="1"/>
  <c r="A214" i="3" s="1"/>
  <c r="A233" s="1"/>
  <c r="B199"/>
  <c r="A7" i="2" s="1"/>
  <c r="A218" i="3" s="1"/>
  <c r="A237" s="1"/>
  <c r="B196"/>
  <c r="A4" i="2" s="1"/>
  <c r="A215" i="3" s="1"/>
  <c r="A234" s="1"/>
  <c r="B200"/>
  <c r="A8" i="2" s="1"/>
  <c r="A219" i="3" s="1"/>
  <c r="A238" s="1"/>
  <c r="A179"/>
  <c r="B241"/>
  <c r="C11" i="2" s="1"/>
  <c r="K11" s="1"/>
  <c r="A161" i="3"/>
  <c r="B223"/>
  <c r="B12" i="2" s="1"/>
  <c r="H12" s="1"/>
  <c r="A142" i="3"/>
  <c r="A122"/>
  <c r="B203"/>
  <c r="A11" i="2" s="1"/>
  <c r="A222" i="3" s="1"/>
  <c r="A241" s="1"/>
  <c r="G12" i="2" l="1"/>
  <c r="I12"/>
  <c r="L11"/>
  <c r="J11"/>
  <c r="A180" i="3"/>
  <c r="B242"/>
  <c r="C12" i="2" s="1"/>
  <c r="K12" s="1"/>
  <c r="A162" i="3"/>
  <c r="B224"/>
  <c r="B13" i="2" s="1"/>
  <c r="H13" s="1"/>
  <c r="A143" i="3"/>
  <c r="A123"/>
  <c r="B204"/>
  <c r="A12" i="2" s="1"/>
  <c r="A223" i="3" s="1"/>
  <c r="A242" s="1"/>
  <c r="G13" i="2" l="1"/>
  <c r="I13"/>
  <c r="L12"/>
  <c r="J12"/>
  <c r="B192" i="3"/>
  <c r="A181"/>
  <c r="B243"/>
  <c r="C13" i="2" s="1"/>
  <c r="K13" s="1"/>
  <c r="A163" i="3"/>
  <c r="B225"/>
  <c r="B14" i="2" s="1"/>
  <c r="H14" s="1"/>
  <c r="A144" i="3"/>
  <c r="A124"/>
  <c r="G14" i="2" l="1"/>
  <c r="I14"/>
  <c r="L13"/>
  <c r="J13"/>
  <c r="B191" i="3"/>
  <c r="B205" s="1"/>
  <c r="A13" i="2" s="1"/>
  <c r="A224" i="3" s="1"/>
  <c r="A243" s="1"/>
  <c r="A182"/>
  <c r="B244"/>
  <c r="C14" i="2" s="1"/>
  <c r="K14" s="1"/>
  <c r="A164" i="3"/>
  <c r="B226"/>
  <c r="B15" i="2" s="1"/>
  <c r="H15" s="1"/>
  <c r="A145" i="3"/>
  <c r="B207"/>
  <c r="A15" i="2" s="1"/>
  <c r="A226" i="3" s="1"/>
  <c r="A245" s="1"/>
  <c r="A125"/>
  <c r="G15" i="2" l="1"/>
  <c r="I15"/>
  <c r="L14"/>
  <c r="J14"/>
  <c r="B206" i="3"/>
  <c r="A14" i="2" s="1"/>
  <c r="A225" i="3" s="1"/>
  <c r="A244" s="1"/>
  <c r="A183"/>
  <c r="B245"/>
  <c r="C15" i="2" s="1"/>
  <c r="K15" s="1"/>
  <c r="A165" i="3"/>
  <c r="B227"/>
  <c r="B16" i="2" s="1"/>
  <c r="H16" s="1"/>
  <c r="A146" i="3"/>
  <c r="B208"/>
  <c r="A16" i="2" s="1"/>
  <c r="A227" i="3" s="1"/>
  <c r="A246" s="1"/>
  <c r="A126"/>
  <c r="G16" i="2" l="1"/>
  <c r="I16"/>
  <c r="L15"/>
  <c r="J15"/>
  <c r="A184" i="3"/>
  <c r="B246"/>
  <c r="C16" i="2" s="1"/>
  <c r="K16" s="1"/>
  <c r="A166" i="3"/>
  <c r="B228"/>
  <c r="B17" i="2" s="1"/>
  <c r="H17" s="1"/>
  <c r="A147" i="3"/>
  <c r="B209"/>
  <c r="A17" i="2" s="1"/>
  <c r="A228" i="3" s="1"/>
  <c r="A247" s="1"/>
  <c r="A127"/>
  <c r="G17" i="2" l="1"/>
  <c r="I17"/>
  <c r="L16"/>
  <c r="J16"/>
  <c r="A185" i="3"/>
  <c r="B247"/>
  <c r="C17" i="2" s="1"/>
  <c r="K17" s="1"/>
  <c r="A167" i="3"/>
  <c r="B229"/>
  <c r="B18" i="2" s="1"/>
  <c r="H18" s="1"/>
  <c r="A148" i="3"/>
  <c r="B210"/>
  <c r="A18" i="2" s="1"/>
  <c r="A229" i="3" s="1"/>
  <c r="A248" s="1"/>
  <c r="A128"/>
  <c r="G18" i="2" l="1"/>
  <c r="I18"/>
  <c r="L17"/>
  <c r="J17"/>
  <c r="A186" i="3"/>
  <c r="B248"/>
  <c r="C18" i="2" s="1"/>
  <c r="K18" s="1"/>
  <c r="A168" i="3"/>
  <c r="B231" s="1"/>
  <c r="B20" i="2" s="1"/>
  <c r="H20" s="1"/>
  <c r="B230" i="3"/>
  <c r="B19" i="2" s="1"/>
  <c r="H19" s="1"/>
  <c r="A149" i="3"/>
  <c r="B212" s="1"/>
  <c r="A20" i="2" s="1"/>
  <c r="A231" i="3" s="1"/>
  <c r="A250" s="1"/>
  <c r="B211"/>
  <c r="A19" i="2" s="1"/>
  <c r="A230" i="3" s="1"/>
  <c r="A249" s="1"/>
  <c r="A129"/>
  <c r="G19" i="2" l="1"/>
  <c r="I19"/>
  <c r="L18"/>
  <c r="J18"/>
  <c r="G20"/>
  <c r="I20"/>
  <c r="A187" i="3"/>
  <c r="B250" s="1"/>
  <c r="C20" i="2" s="1"/>
  <c r="K20" s="1"/>
  <c r="B249" i="3"/>
  <c r="C19" i="2" s="1"/>
  <c r="K19" s="1"/>
  <c r="A130" i="3"/>
  <c r="L19" i="2" l="1"/>
  <c r="J19"/>
  <c r="L20"/>
  <c r="J20"/>
</calcChain>
</file>

<file path=xl/sharedStrings.xml><?xml version="1.0" encoding="utf-8"?>
<sst xmlns="http://schemas.openxmlformats.org/spreadsheetml/2006/main" count="23" uniqueCount="23">
  <si>
    <t>IR</t>
  </si>
  <si>
    <t>Lux</t>
  </si>
  <si>
    <t>ND</t>
  </si>
  <si>
    <t>prox25</t>
  </si>
  <si>
    <t>prox50</t>
  </si>
  <si>
    <t>kLux</t>
  </si>
  <si>
    <t>FWkLux</t>
  </si>
  <si>
    <t>maxIR</t>
  </si>
  <si>
    <t>maxLux</t>
  </si>
  <si>
    <t>Delta25</t>
  </si>
  <si>
    <t>Delta50</t>
  </si>
  <si>
    <t>Rise25</t>
  </si>
  <si>
    <t>kLux3400K</t>
  </si>
  <si>
    <t>Mean</t>
  </si>
  <si>
    <t>StDev</t>
  </si>
  <si>
    <t>IR Range</t>
  </si>
  <si>
    <t>Rise</t>
  </si>
  <si>
    <t>Droop25</t>
  </si>
  <si>
    <t>Rise50</t>
  </si>
  <si>
    <t>Droop50</t>
  </si>
  <si>
    <t xml:space="preserve">Droop </t>
  </si>
  <si>
    <t>3Sigma Spread</t>
  </si>
  <si>
    <r>
      <t xml:space="preserve">Lux </t>
    </r>
    <r>
      <rPr>
        <u/>
        <sz val="11"/>
        <color theme="1"/>
        <rFont val="Calibri"/>
        <family val="2"/>
        <scheme val="minor"/>
      </rPr>
      <t>+</t>
    </r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</si>
</sst>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166" fontId="0" fillId="0" borderId="0" xfId="0" applyNumberFormat="1"/>
    <xf numFmtId="0" fontId="0" fillId="2" borderId="0" xfId="0" applyNumberFormat="1" applyFill="1"/>
    <xf numFmtId="10" fontId="0" fillId="0" borderId="0" xfId="0" applyNumberFormat="1"/>
    <xf numFmtId="1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1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</a:t>
            </a:r>
            <a:r>
              <a:rPr lang="en-US" baseline="0"/>
              <a:t> AR: 29030A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Calculations!$B$2</c:f>
              <c:strCache>
                <c:ptCount val="1"/>
                <c:pt idx="0">
                  <c:v>Delta25</c:v>
                </c:pt>
              </c:strCache>
            </c:strRef>
          </c:tx>
          <c:marker>
            <c:symbol val="none"/>
          </c:marker>
          <c:xVal>
            <c:numRef>
              <c:f>Calculations!$A$3:$A$20</c:f>
              <c:numCache>
                <c:formatCode>0.000</c:formatCode>
                <c:ptCount val="18"/>
                <c:pt idx="0">
                  <c:v>5.8802224903339254E-3</c:v>
                </c:pt>
                <c:pt idx="1">
                  <c:v>4.2165003682632478E-2</c:v>
                </c:pt>
                <c:pt idx="2">
                  <c:v>9.1166857768748527E-2</c:v>
                </c:pt>
                <c:pt idx="3">
                  <c:v>0.1539360493361224</c:v>
                </c:pt>
                <c:pt idx="4">
                  <c:v>0.19414097885531023</c:v>
                </c:pt>
                <c:pt idx="5">
                  <c:v>0.35687395275836087</c:v>
                </c:pt>
                <c:pt idx="6">
                  <c:v>0.45884462759462763</c:v>
                </c:pt>
                <c:pt idx="7">
                  <c:v>0.91378205128205126</c:v>
                </c:pt>
                <c:pt idx="8">
                  <c:v>1.2065247252747251</c:v>
                </c:pt>
                <c:pt idx="9">
                  <c:v>1.4626984126984126</c:v>
                </c:pt>
                <c:pt idx="10">
                  <c:v>1.7860653235653234</c:v>
                </c:pt>
                <c:pt idx="11">
                  <c:v>2.2330503586821098</c:v>
                </c:pt>
                <c:pt idx="12">
                  <c:v>2.785465671048192</c:v>
                </c:pt>
                <c:pt idx="13">
                  <c:v>3.697415542717243</c:v>
                </c:pt>
                <c:pt idx="14">
                  <c:v>4.941945638887697</c:v>
                </c:pt>
                <c:pt idx="15">
                  <c:v>5.968945749941609</c:v>
                </c:pt>
                <c:pt idx="16">
                  <c:v>7.2928533398568449</c:v>
                </c:pt>
                <c:pt idx="17">
                  <c:v>9.117961981525081</c:v>
                </c:pt>
              </c:numCache>
            </c:numRef>
          </c:xVal>
          <c:yVal>
            <c:numRef>
              <c:f>Calculations!$B$3:$B$20</c:f>
              <c:numCache>
                <c:formatCode>0.0%</c:formatCode>
                <c:ptCount val="18"/>
                <c:pt idx="0">
                  <c:v>0</c:v>
                </c:pt>
                <c:pt idx="1">
                  <c:v>2.5122549019607754E-3</c:v>
                </c:pt>
                <c:pt idx="2">
                  <c:v>2.5735294117647106E-3</c:v>
                </c:pt>
                <c:pt idx="3">
                  <c:v>3.4313725490196095E-3</c:v>
                </c:pt>
                <c:pt idx="4">
                  <c:v>1.8382352941176405E-4</c:v>
                </c:pt>
                <c:pt idx="5">
                  <c:v>-5.1470588235294212E-3</c:v>
                </c:pt>
                <c:pt idx="6">
                  <c:v>-8.7009803921568596E-3</c:v>
                </c:pt>
                <c:pt idx="7">
                  <c:v>-3.106617647058825E-2</c:v>
                </c:pt>
                <c:pt idx="8">
                  <c:v>-3.7928921568627455E-2</c:v>
                </c:pt>
                <c:pt idx="9">
                  <c:v>-4.5710784313725494E-2</c:v>
                </c:pt>
                <c:pt idx="10">
                  <c:v>-6.6973039215686272E-2</c:v>
                </c:pt>
                <c:pt idx="11">
                  <c:v>-9.2585784313725494E-2</c:v>
                </c:pt>
                <c:pt idx="12">
                  <c:v>-0.12095588235294116</c:v>
                </c:pt>
                <c:pt idx="13">
                  <c:v>-0.17610294117647057</c:v>
                </c:pt>
                <c:pt idx="14">
                  <c:v>-0.18051470588235294</c:v>
                </c:pt>
                <c:pt idx="15">
                  <c:v>-0.23345588235294118</c:v>
                </c:pt>
                <c:pt idx="16">
                  <c:v>-0.23400735294117647</c:v>
                </c:pt>
                <c:pt idx="17">
                  <c:v>-0.23400735294117647</c:v>
                </c:pt>
              </c:numCache>
            </c:numRef>
          </c:yVal>
        </c:ser>
        <c:ser>
          <c:idx val="1"/>
          <c:order val="1"/>
          <c:tx>
            <c:strRef>
              <c:f>Calculations!$C$2</c:f>
              <c:strCache>
                <c:ptCount val="1"/>
                <c:pt idx="0">
                  <c:v>Delta50</c:v>
                </c:pt>
              </c:strCache>
            </c:strRef>
          </c:tx>
          <c:marker>
            <c:symbol val="none"/>
          </c:marker>
          <c:xVal>
            <c:numRef>
              <c:f>Calculations!$A$3:$A$20</c:f>
              <c:numCache>
                <c:formatCode>0.000</c:formatCode>
                <c:ptCount val="18"/>
                <c:pt idx="0">
                  <c:v>5.8802224903339254E-3</c:v>
                </c:pt>
                <c:pt idx="1">
                  <c:v>4.2165003682632478E-2</c:v>
                </c:pt>
                <c:pt idx="2">
                  <c:v>9.1166857768748527E-2</c:v>
                </c:pt>
                <c:pt idx="3">
                  <c:v>0.1539360493361224</c:v>
                </c:pt>
                <c:pt idx="4">
                  <c:v>0.19414097885531023</c:v>
                </c:pt>
                <c:pt idx="5">
                  <c:v>0.35687395275836087</c:v>
                </c:pt>
                <c:pt idx="6">
                  <c:v>0.45884462759462763</c:v>
                </c:pt>
                <c:pt idx="7">
                  <c:v>0.91378205128205126</c:v>
                </c:pt>
                <c:pt idx="8">
                  <c:v>1.2065247252747251</c:v>
                </c:pt>
                <c:pt idx="9">
                  <c:v>1.4626984126984126</c:v>
                </c:pt>
                <c:pt idx="10">
                  <c:v>1.7860653235653234</c:v>
                </c:pt>
                <c:pt idx="11">
                  <c:v>2.2330503586821098</c:v>
                </c:pt>
                <c:pt idx="12">
                  <c:v>2.785465671048192</c:v>
                </c:pt>
                <c:pt idx="13">
                  <c:v>3.697415542717243</c:v>
                </c:pt>
                <c:pt idx="14">
                  <c:v>4.941945638887697</c:v>
                </c:pt>
                <c:pt idx="15">
                  <c:v>5.968945749941609</c:v>
                </c:pt>
                <c:pt idx="16">
                  <c:v>7.2928533398568449</c:v>
                </c:pt>
                <c:pt idx="17">
                  <c:v>9.117961981525081</c:v>
                </c:pt>
              </c:numCache>
            </c:numRef>
          </c:xVal>
          <c:yVal>
            <c:numRef>
              <c:f>Calculations!$C$3:$C$20</c:f>
              <c:numCache>
                <c:formatCode>0.0%</c:formatCode>
                <c:ptCount val="18"/>
                <c:pt idx="0">
                  <c:v>0</c:v>
                </c:pt>
                <c:pt idx="1">
                  <c:v>7.5367647058823817E-3</c:v>
                </c:pt>
                <c:pt idx="2">
                  <c:v>9.436274509803888E-3</c:v>
                </c:pt>
                <c:pt idx="3">
                  <c:v>1.5441176470588236E-2</c:v>
                </c:pt>
                <c:pt idx="4">
                  <c:v>1.5257352941176472E-2</c:v>
                </c:pt>
                <c:pt idx="5">
                  <c:v>1.4644607843137258E-2</c:v>
                </c:pt>
                <c:pt idx="6">
                  <c:v>1.2193627450980404E-2</c:v>
                </c:pt>
                <c:pt idx="7">
                  <c:v>-1.0845588235294135E-2</c:v>
                </c:pt>
                <c:pt idx="8">
                  <c:v>-1.1397058823529427E-2</c:v>
                </c:pt>
                <c:pt idx="9">
                  <c:v>-1.9607843137254916E-2</c:v>
                </c:pt>
                <c:pt idx="10">
                  <c:v>-3.860294117647059E-2</c:v>
                </c:pt>
                <c:pt idx="11">
                  <c:v>-6.1458333333333337E-2</c:v>
                </c:pt>
                <c:pt idx="12">
                  <c:v>-8.7806372549019629E-2</c:v>
                </c:pt>
                <c:pt idx="13">
                  <c:v>-0.14289215686274512</c:v>
                </c:pt>
                <c:pt idx="14">
                  <c:v>-0.16660539215686276</c:v>
                </c:pt>
                <c:pt idx="15">
                  <c:v>-0.26096813725490198</c:v>
                </c:pt>
                <c:pt idx="16">
                  <c:v>-0.34356617647058824</c:v>
                </c:pt>
                <c:pt idx="17">
                  <c:v>-0.51433823529411771</c:v>
                </c:pt>
              </c:numCache>
            </c:numRef>
          </c:yVal>
        </c:ser>
        <c:axId val="239817088"/>
        <c:axId val="239819008"/>
      </c:scatterChart>
      <c:valAx>
        <c:axId val="23981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 @3400K</a:t>
                </a:r>
              </a:p>
            </c:rich>
          </c:tx>
          <c:layout/>
        </c:title>
        <c:numFmt formatCode="0.000" sourceLinked="1"/>
        <c:tickLblPos val="nextTo"/>
        <c:crossAx val="239819008"/>
        <c:crosses val="autoZero"/>
        <c:crossBetween val="midCat"/>
      </c:valAx>
      <c:valAx>
        <c:axId val="239819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FSR</a:t>
                </a:r>
                <a:endParaRPr lang="en-US"/>
              </a:p>
            </c:rich>
          </c:tx>
          <c:layout/>
        </c:title>
        <c:numFmt formatCode="0.0%" sourceLinked="1"/>
        <c:tickLblPos val="nextTo"/>
        <c:crossAx val="23981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Proximity AR: 29030A - IR</a:t>
            </a:r>
            <a:r>
              <a:rPr lang="en-US" sz="1800" b="1" i="0" baseline="-25000"/>
              <a:t>Rej</a:t>
            </a:r>
            <a:r>
              <a:rPr lang="en-US" sz="1800" b="1" i="0" baseline="0"/>
              <a:t> Range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Calculations!$B$2</c:f>
              <c:strCache>
                <c:ptCount val="1"/>
                <c:pt idx="0">
                  <c:v>Delta25</c:v>
                </c:pt>
              </c:strCache>
            </c:strRef>
          </c:tx>
          <c:marker>
            <c:symbol val="none"/>
          </c:marker>
          <c:xVal>
            <c:numRef>
              <c:f>Calculations!$A$3:$A$9</c:f>
              <c:numCache>
                <c:formatCode>0.000</c:formatCode>
                <c:ptCount val="7"/>
                <c:pt idx="0">
                  <c:v>5.8802224903339254E-3</c:v>
                </c:pt>
                <c:pt idx="1">
                  <c:v>4.2165003682632478E-2</c:v>
                </c:pt>
                <c:pt idx="2">
                  <c:v>9.1166857768748527E-2</c:v>
                </c:pt>
                <c:pt idx="3">
                  <c:v>0.1539360493361224</c:v>
                </c:pt>
                <c:pt idx="4">
                  <c:v>0.19414097885531023</c:v>
                </c:pt>
                <c:pt idx="5">
                  <c:v>0.35687395275836087</c:v>
                </c:pt>
                <c:pt idx="6">
                  <c:v>0.45884462759462763</c:v>
                </c:pt>
              </c:numCache>
            </c:numRef>
          </c:xVal>
          <c:yVal>
            <c:numRef>
              <c:f>Calculations!$B$3:$B$9</c:f>
              <c:numCache>
                <c:formatCode>0.0%</c:formatCode>
                <c:ptCount val="7"/>
                <c:pt idx="0">
                  <c:v>0</c:v>
                </c:pt>
                <c:pt idx="1">
                  <c:v>2.5122549019607754E-3</c:v>
                </c:pt>
                <c:pt idx="2">
                  <c:v>2.5735294117647106E-3</c:v>
                </c:pt>
                <c:pt idx="3">
                  <c:v>3.4313725490196095E-3</c:v>
                </c:pt>
                <c:pt idx="4">
                  <c:v>1.8382352941176405E-4</c:v>
                </c:pt>
                <c:pt idx="5">
                  <c:v>-5.1470588235294212E-3</c:v>
                </c:pt>
                <c:pt idx="6">
                  <c:v>-8.7009803921568596E-3</c:v>
                </c:pt>
              </c:numCache>
            </c:numRef>
          </c:yVal>
        </c:ser>
        <c:ser>
          <c:idx val="1"/>
          <c:order val="1"/>
          <c:tx>
            <c:strRef>
              <c:f>Calculations!$C$2</c:f>
              <c:strCache>
                <c:ptCount val="1"/>
                <c:pt idx="0">
                  <c:v>Delta50</c:v>
                </c:pt>
              </c:strCache>
            </c:strRef>
          </c:tx>
          <c:marker>
            <c:symbol val="none"/>
          </c:marker>
          <c:xVal>
            <c:numRef>
              <c:f>Calculations!$A$3:$A$9</c:f>
              <c:numCache>
                <c:formatCode>0.000</c:formatCode>
                <c:ptCount val="7"/>
                <c:pt idx="0">
                  <c:v>5.8802224903339254E-3</c:v>
                </c:pt>
                <c:pt idx="1">
                  <c:v>4.2165003682632478E-2</c:v>
                </c:pt>
                <c:pt idx="2">
                  <c:v>9.1166857768748527E-2</c:v>
                </c:pt>
                <c:pt idx="3">
                  <c:v>0.1539360493361224</c:v>
                </c:pt>
                <c:pt idx="4">
                  <c:v>0.19414097885531023</c:v>
                </c:pt>
                <c:pt idx="5">
                  <c:v>0.35687395275836087</c:v>
                </c:pt>
                <c:pt idx="6">
                  <c:v>0.45884462759462763</c:v>
                </c:pt>
              </c:numCache>
            </c:numRef>
          </c:xVal>
          <c:yVal>
            <c:numRef>
              <c:f>Calculations!$C$3:$C$9</c:f>
              <c:numCache>
                <c:formatCode>0.0%</c:formatCode>
                <c:ptCount val="7"/>
                <c:pt idx="0">
                  <c:v>0</c:v>
                </c:pt>
                <c:pt idx="1">
                  <c:v>7.5367647058823817E-3</c:v>
                </c:pt>
                <c:pt idx="2">
                  <c:v>9.436274509803888E-3</c:v>
                </c:pt>
                <c:pt idx="3">
                  <c:v>1.5441176470588236E-2</c:v>
                </c:pt>
                <c:pt idx="4">
                  <c:v>1.5257352941176472E-2</c:v>
                </c:pt>
                <c:pt idx="5">
                  <c:v>1.4644607843137258E-2</c:v>
                </c:pt>
                <c:pt idx="6">
                  <c:v>1.2193627450980404E-2</c:v>
                </c:pt>
              </c:numCache>
            </c:numRef>
          </c:yVal>
        </c:ser>
        <c:axId val="220761088"/>
        <c:axId val="220771456"/>
      </c:scatterChart>
      <c:valAx>
        <c:axId val="22076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 @ 3400K</a:t>
                </a:r>
              </a:p>
            </c:rich>
          </c:tx>
          <c:layout/>
        </c:title>
        <c:numFmt formatCode="0.000" sourceLinked="1"/>
        <c:tickLblPos val="nextTo"/>
        <c:crossAx val="220771456"/>
        <c:crosses val="autoZero"/>
        <c:crossBetween val="midCat"/>
      </c:valAx>
      <c:valAx>
        <c:axId val="220771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%FSR</a:t>
                </a:r>
              </a:p>
            </c:rich>
          </c:tx>
          <c:layout/>
        </c:title>
        <c:numFmt formatCode="0.0%" sourceLinked="1"/>
        <c:tickLblPos val="nextTo"/>
        <c:crossAx val="22076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 AR: 29030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data0!$A$213</c:f>
              <c:strCache>
                <c:ptCount val="1"/>
                <c:pt idx="0">
                  <c:v>Delta25</c:v>
                </c:pt>
              </c:strCache>
            </c:strRef>
          </c:tx>
          <c:marker>
            <c:symbol val="none"/>
          </c:marker>
          <c:xVal>
            <c:numRef>
              <c:f>data0!$B$195:$B$212</c:f>
              <c:numCache>
                <c:formatCode>General</c:formatCode>
                <c:ptCount val="18"/>
                <c:pt idx="0">
                  <c:v>6.0206775017699384E-3</c:v>
                </c:pt>
                <c:pt idx="1">
                  <c:v>4.4151635012979557E-2</c:v>
                </c:pt>
                <c:pt idx="2">
                  <c:v>9.432394752772906E-2</c:v>
                </c:pt>
                <c:pt idx="3">
                  <c:v>0.16055140004719837</c:v>
                </c:pt>
                <c:pt idx="4">
                  <c:v>0.20269614255958793</c:v>
                </c:pt>
                <c:pt idx="5">
                  <c:v>0.37127511260914625</c:v>
                </c:pt>
                <c:pt idx="6">
                  <c:v>0.47764041514041516</c:v>
                </c:pt>
                <c:pt idx="7">
                  <c:v>0.9504426129426129</c:v>
                </c:pt>
                <c:pt idx="8">
                  <c:v>1.2579822954822955</c:v>
                </c:pt>
                <c:pt idx="9">
                  <c:v>1.5208791208791208</c:v>
                </c:pt>
                <c:pt idx="10">
                  <c:v>1.8524725274725273</c:v>
                </c:pt>
                <c:pt idx="11">
                  <c:v>2.3160767903291011</c:v>
                </c:pt>
                <c:pt idx="12">
                  <c:v>2.8890313045965601</c:v>
                </c:pt>
                <c:pt idx="13">
                  <c:v>3.8348881338007286</c:v>
                </c:pt>
                <c:pt idx="14">
                  <c:v>5.1256907614260045</c:v>
                </c:pt>
                <c:pt idx="15">
                  <c:v>6.1908754813448024</c:v>
                </c:pt>
                <c:pt idx="16">
                  <c:v>7.5640069154934046</c:v>
                </c:pt>
                <c:pt idx="17">
                  <c:v>9.4569744199484305</c:v>
                </c:pt>
              </c:numCache>
            </c:numRef>
          </c:xVal>
          <c:yVal>
            <c:numRef>
              <c:f>data0!$B$214:$B$231</c:f>
              <c:numCache>
                <c:formatCode>General</c:formatCode>
                <c:ptCount val="18"/>
                <c:pt idx="0">
                  <c:v>0</c:v>
                </c:pt>
                <c:pt idx="1">
                  <c:v>-2.5735294117646967E-3</c:v>
                </c:pt>
                <c:pt idx="2">
                  <c:v>4.1666666666666796E-3</c:v>
                </c:pt>
                <c:pt idx="3">
                  <c:v>2.8186274509804099E-3</c:v>
                </c:pt>
                <c:pt idx="4">
                  <c:v>4.2892156862745223E-3</c:v>
                </c:pt>
                <c:pt idx="5">
                  <c:v>-7.9656862745098034E-3</c:v>
                </c:pt>
                <c:pt idx="6">
                  <c:v>-1.0784313725490186E-2</c:v>
                </c:pt>
                <c:pt idx="7">
                  <c:v>-3.0024509803921573E-2</c:v>
                </c:pt>
                <c:pt idx="8">
                  <c:v>-3.7009803921568635E-2</c:v>
                </c:pt>
                <c:pt idx="9">
                  <c:v>-4.313725490196077E-2</c:v>
                </c:pt>
                <c:pt idx="10">
                  <c:v>-6.7279411764705865E-2</c:v>
                </c:pt>
                <c:pt idx="11">
                  <c:v>-8.9950980392156848E-2</c:v>
                </c:pt>
                <c:pt idx="12">
                  <c:v>-0.1324754901960784</c:v>
                </c:pt>
                <c:pt idx="13">
                  <c:v>-0.15024509803921568</c:v>
                </c:pt>
                <c:pt idx="14">
                  <c:v>-0.22414215686274508</c:v>
                </c:pt>
                <c:pt idx="15">
                  <c:v>-0.23590686274509803</c:v>
                </c:pt>
                <c:pt idx="16">
                  <c:v>-0.23664215686274509</c:v>
                </c:pt>
                <c:pt idx="17">
                  <c:v>-0.23664215686274509</c:v>
                </c:pt>
              </c:numCache>
            </c:numRef>
          </c:yVal>
        </c:ser>
        <c:ser>
          <c:idx val="1"/>
          <c:order val="1"/>
          <c:tx>
            <c:strRef>
              <c:f>data0!$A$232</c:f>
              <c:strCache>
                <c:ptCount val="1"/>
                <c:pt idx="0">
                  <c:v>Delta50</c:v>
                </c:pt>
              </c:strCache>
            </c:strRef>
          </c:tx>
          <c:marker>
            <c:symbol val="none"/>
          </c:marker>
          <c:xVal>
            <c:numRef>
              <c:f>data0!$B$195:$B$212</c:f>
              <c:numCache>
                <c:formatCode>General</c:formatCode>
                <c:ptCount val="18"/>
                <c:pt idx="0">
                  <c:v>6.0206775017699384E-3</c:v>
                </c:pt>
                <c:pt idx="1">
                  <c:v>4.4151635012979557E-2</c:v>
                </c:pt>
                <c:pt idx="2">
                  <c:v>9.432394752772906E-2</c:v>
                </c:pt>
                <c:pt idx="3">
                  <c:v>0.16055140004719837</c:v>
                </c:pt>
                <c:pt idx="4">
                  <c:v>0.20269614255958793</c:v>
                </c:pt>
                <c:pt idx="5">
                  <c:v>0.37127511260914625</c:v>
                </c:pt>
                <c:pt idx="6">
                  <c:v>0.47764041514041516</c:v>
                </c:pt>
                <c:pt idx="7">
                  <c:v>0.9504426129426129</c:v>
                </c:pt>
                <c:pt idx="8">
                  <c:v>1.2579822954822955</c:v>
                </c:pt>
                <c:pt idx="9">
                  <c:v>1.5208791208791208</c:v>
                </c:pt>
                <c:pt idx="10">
                  <c:v>1.8524725274725273</c:v>
                </c:pt>
                <c:pt idx="11">
                  <c:v>2.3160767903291011</c:v>
                </c:pt>
                <c:pt idx="12">
                  <c:v>2.8890313045965601</c:v>
                </c:pt>
                <c:pt idx="13">
                  <c:v>3.8348881338007286</c:v>
                </c:pt>
                <c:pt idx="14">
                  <c:v>5.1256907614260045</c:v>
                </c:pt>
                <c:pt idx="15">
                  <c:v>6.1908754813448024</c:v>
                </c:pt>
                <c:pt idx="16">
                  <c:v>7.5640069154934046</c:v>
                </c:pt>
                <c:pt idx="17">
                  <c:v>9.4569744199484305</c:v>
                </c:pt>
              </c:numCache>
            </c:numRef>
          </c:xVal>
          <c:yVal>
            <c:numRef>
              <c:f>data0!$B$233:$B$250</c:f>
              <c:numCache>
                <c:formatCode>General</c:formatCode>
                <c:ptCount val="18"/>
                <c:pt idx="0">
                  <c:v>0</c:v>
                </c:pt>
                <c:pt idx="1">
                  <c:v>4.0441176470588092E-3</c:v>
                </c:pt>
                <c:pt idx="2">
                  <c:v>1.225490196078427E-2</c:v>
                </c:pt>
                <c:pt idx="3">
                  <c:v>1.9117647058823461E-2</c:v>
                </c:pt>
                <c:pt idx="4">
                  <c:v>2.0710784313725417E-2</c:v>
                </c:pt>
                <c:pt idx="5">
                  <c:v>1.4215686274509753E-2</c:v>
                </c:pt>
                <c:pt idx="6">
                  <c:v>1.4583333333333282E-2</c:v>
                </c:pt>
                <c:pt idx="7">
                  <c:v>-7.3529411764706731E-3</c:v>
                </c:pt>
                <c:pt idx="8">
                  <c:v>-7.5980392156863585E-3</c:v>
                </c:pt>
                <c:pt idx="9">
                  <c:v>-1.2377450980392224E-2</c:v>
                </c:pt>
                <c:pt idx="10">
                  <c:v>-3.5784313725490235E-2</c:v>
                </c:pt>
                <c:pt idx="11">
                  <c:v>-5.2941176470588269E-2</c:v>
                </c:pt>
                <c:pt idx="12">
                  <c:v>-9.5220588235294168E-2</c:v>
                </c:pt>
                <c:pt idx="13">
                  <c:v>-0.10661764705882359</c:v>
                </c:pt>
                <c:pt idx="14">
                  <c:v>-0.2205882352941177</c:v>
                </c:pt>
                <c:pt idx="15">
                  <c:v>-0.24914215686274516</c:v>
                </c:pt>
                <c:pt idx="16">
                  <c:v>-0.36078431372549025</c:v>
                </c:pt>
                <c:pt idx="17">
                  <c:v>-0.51813725490196083</c:v>
                </c:pt>
              </c:numCache>
            </c:numRef>
          </c:yVal>
        </c:ser>
        <c:axId val="220383872"/>
        <c:axId val="220390144"/>
      </c:scatterChart>
      <c:valAx>
        <c:axId val="22038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</a:t>
                </a:r>
                <a:r>
                  <a:rPr lang="en-US" baseline="0"/>
                  <a:t> @3400K</a:t>
                </a:r>
                <a:endParaRPr lang="en-US"/>
              </a:p>
            </c:rich>
          </c:tx>
        </c:title>
        <c:numFmt formatCode="General" sourceLinked="1"/>
        <c:tickLblPos val="nextTo"/>
        <c:crossAx val="220390144"/>
        <c:crosses val="autoZero"/>
        <c:crossBetween val="midCat"/>
      </c:valAx>
      <c:valAx>
        <c:axId val="220390144"/>
        <c:scaling>
          <c:orientation val="minMax"/>
          <c:min val="-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%FSR</a:t>
                </a:r>
              </a:p>
            </c:rich>
          </c:tx>
        </c:title>
        <c:numFmt formatCode="0.0%" sourceLinked="0"/>
        <c:tickLblPos val="nextTo"/>
        <c:crossAx val="220383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414338</xdr:colOff>
      <xdr:row>1</xdr:row>
      <xdr:rowOff>126206</xdr:rowOff>
    </xdr:from>
    <xdr:to>
      <xdr:col>20</xdr:col>
      <xdr:colOff>111919</xdr:colOff>
      <xdr:row>16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412637</xdr:colOff>
      <xdr:row>17</xdr:row>
      <xdr:rowOff>7144</xdr:rowOff>
    </xdr:from>
    <xdr:to>
      <xdr:col>20</xdr:col>
      <xdr:colOff>110218</xdr:colOff>
      <xdr:row>31</xdr:row>
      <xdr:rowOff>83344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208</xdr:row>
      <xdr:rowOff>176894</xdr:rowOff>
    </xdr:from>
    <xdr:to>
      <xdr:col>9</xdr:col>
      <xdr:colOff>612321</xdr:colOff>
      <xdr:row>223</xdr:row>
      <xdr:rowOff>68037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17"/>
  <sheetViews>
    <sheetView zoomScale="70" zoomScaleNormal="70" workbookViewId="0">
      <selection sqref="A1:XFD1048576"/>
    </sheetView>
  </sheetViews>
  <sheetFormatPr defaultRowHeight="15"/>
  <cols>
    <col min="8" max="8" width="13.85546875" bestFit="1" customWidth="1"/>
    <col min="13" max="13" width="2.85546875" bestFit="1" customWidth="1"/>
    <col min="14" max="14" width="3.28515625" bestFit="1" customWidth="1"/>
  </cols>
  <sheetData>
    <row r="1" spans="3:18">
      <c r="M1" s="4"/>
      <c r="N1" s="4"/>
      <c r="O1" s="4"/>
      <c r="P1" s="4"/>
      <c r="Q1" s="4"/>
      <c r="R1" s="4"/>
    </row>
    <row r="6" spans="3:18">
      <c r="C6" s="1"/>
    </row>
    <row r="8" spans="3:18">
      <c r="G8" s="3"/>
    </row>
    <row r="9" spans="3:18">
      <c r="C9" s="1"/>
      <c r="D9" s="2"/>
      <c r="Q9" s="6"/>
      <c r="R9" s="7"/>
    </row>
    <row r="10" spans="3:18">
      <c r="C10" s="1"/>
      <c r="D10" s="2"/>
      <c r="Q10" s="8"/>
      <c r="R10" s="9"/>
    </row>
    <row r="11" spans="3:18">
      <c r="C11" s="1"/>
      <c r="D11" s="2"/>
      <c r="Q11" s="8"/>
      <c r="R11" s="9"/>
    </row>
    <row r="12" spans="3:18">
      <c r="C12" s="1"/>
      <c r="D12" s="2"/>
      <c r="Q12" s="8"/>
      <c r="R12" s="9"/>
    </row>
    <row r="13" spans="3:18">
      <c r="C13" s="1"/>
      <c r="D13" s="2"/>
      <c r="Q13" s="8"/>
      <c r="R13" s="9"/>
    </row>
    <row r="14" spans="3:18">
      <c r="C14" s="1"/>
      <c r="D14" s="2"/>
      <c r="Q14" s="8"/>
      <c r="R14" s="9"/>
    </row>
    <row r="15" spans="3:18">
      <c r="C15" s="1"/>
      <c r="D15" s="2"/>
      <c r="Q15" s="8"/>
      <c r="R15" s="9"/>
    </row>
    <row r="16" spans="3:18">
      <c r="Q16" s="10"/>
      <c r="R16" s="11"/>
    </row>
    <row r="17" spans="13:18">
      <c r="M17" s="5"/>
      <c r="N17" s="5"/>
      <c r="O17" s="5"/>
      <c r="P17" s="5"/>
      <c r="Q17" s="5"/>
      <c r="R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zoomScale="70" zoomScaleNormal="70" workbookViewId="0">
      <selection activeCell="C26" sqref="C26"/>
    </sheetView>
  </sheetViews>
  <sheetFormatPr defaultRowHeight="15"/>
  <cols>
    <col min="1" max="1" width="10.140625" bestFit="1" customWidth="1"/>
  </cols>
  <sheetData>
    <row r="1" spans="1:12">
      <c r="A1" s="22" t="s">
        <v>13</v>
      </c>
      <c r="B1" s="22"/>
      <c r="C1" s="22"/>
      <c r="D1" s="22" t="s">
        <v>14</v>
      </c>
      <c r="E1" s="22"/>
      <c r="F1" s="22"/>
      <c r="G1" s="22" t="s">
        <v>21</v>
      </c>
      <c r="H1" s="22"/>
      <c r="I1" s="22"/>
      <c r="J1" s="22"/>
      <c r="K1" s="22"/>
      <c r="L1" s="22"/>
    </row>
    <row r="2" spans="1:12">
      <c r="A2" t="str">
        <f>data0!A194</f>
        <v>kLux3400K</v>
      </c>
      <c r="B2" t="str">
        <f>data0!A213</f>
        <v>Delta25</v>
      </c>
      <c r="C2" t="str">
        <f>data0!A232</f>
        <v>Delta50</v>
      </c>
      <c r="D2" t="str">
        <f>A2</f>
        <v>kLux3400K</v>
      </c>
      <c r="E2" t="str">
        <f t="shared" ref="E2:F2" si="0">B2</f>
        <v>Delta25</v>
      </c>
      <c r="F2" t="str">
        <f t="shared" si="0"/>
        <v>Delta50</v>
      </c>
      <c r="G2" s="22" t="str">
        <f>E2</f>
        <v>Delta25</v>
      </c>
      <c r="H2" s="22"/>
      <c r="I2" s="22"/>
      <c r="J2" s="22" t="str">
        <f>F2</f>
        <v>Delta50</v>
      </c>
      <c r="K2" s="22"/>
      <c r="L2" s="22"/>
    </row>
    <row r="3" spans="1:12">
      <c r="A3" s="2">
        <f>AVERAGE(data0!B195:AK195)</f>
        <v>5.8802224903339254E-3</v>
      </c>
      <c r="B3" s="13">
        <f>AVERAGE(data0!B214:AK214)</f>
        <v>0</v>
      </c>
      <c r="C3" s="13">
        <f>AVERAGE(data0!B233:AK233)</f>
        <v>0</v>
      </c>
      <c r="D3" s="2">
        <f>STDEV(data0!B195:AK195)</f>
        <v>1.9863338207607714E-4</v>
      </c>
      <c r="E3" s="13">
        <f>STDEV(data0!B214:AK214)</f>
        <v>0</v>
      </c>
      <c r="F3" s="13">
        <f>STDEV(data0!B233:AK233)</f>
        <v>0</v>
      </c>
      <c r="G3" s="13">
        <f>B3-1.5*E3</f>
        <v>0</v>
      </c>
      <c r="H3" s="13">
        <f>B3</f>
        <v>0</v>
      </c>
      <c r="I3" s="13">
        <f>B3+1.5*E3</f>
        <v>0</v>
      </c>
      <c r="J3" s="13">
        <f>C3-1.5*F3</f>
        <v>0</v>
      </c>
      <c r="K3" s="13">
        <f>C3</f>
        <v>0</v>
      </c>
      <c r="L3" s="13">
        <f>C3+1.5*F3</f>
        <v>0</v>
      </c>
    </row>
    <row r="4" spans="1:12">
      <c r="A4" s="2">
        <f>AVERAGE(data0!B196:AK196)</f>
        <v>4.2165003682632478E-2</v>
      </c>
      <c r="B4" s="13">
        <f>AVERAGE(data0!B215:AK215)</f>
        <v>2.5122549019607754E-3</v>
      </c>
      <c r="C4" s="13">
        <f>AVERAGE(data0!B234:AK234)</f>
        <v>7.5367647058823817E-3</v>
      </c>
      <c r="D4" s="2">
        <f>STDEV(data0!B196:AK196)</f>
        <v>2.8095209708121432E-3</v>
      </c>
      <c r="E4" s="13">
        <f>STDEV(data0!B215:AK215)</f>
        <v>7.1923851517749068E-3</v>
      </c>
      <c r="F4" s="13">
        <f>STDEV(data0!B234:AK234)</f>
        <v>4.9393488391707959E-3</v>
      </c>
      <c r="G4" s="13">
        <f t="shared" ref="G4:G20" si="1">B4-1.5*E4</f>
        <v>-8.2763228257015844E-3</v>
      </c>
      <c r="H4" s="13">
        <f t="shared" ref="H4:H20" si="2">B4</f>
        <v>2.5122549019607754E-3</v>
      </c>
      <c r="I4" s="13">
        <f t="shared" ref="I4:I20" si="3">B4+1.5*E4</f>
        <v>1.3300832629623135E-2</v>
      </c>
      <c r="J4" s="13">
        <f t="shared" ref="J4:J20" si="4">C4-1.5*F4</f>
        <v>1.2774144712618743E-4</v>
      </c>
      <c r="K4" s="13">
        <f t="shared" ref="K4:K20" si="5">C4</f>
        <v>7.5367647058823817E-3</v>
      </c>
      <c r="L4" s="13">
        <f t="shared" ref="L4:L20" si="6">C4+1.5*F4</f>
        <v>1.4945787964638576E-2</v>
      </c>
    </row>
    <row r="5" spans="1:12">
      <c r="A5" s="2">
        <f>AVERAGE(data0!B197:AK197)</f>
        <v>9.1166857768748527E-2</v>
      </c>
      <c r="B5" s="13">
        <f>AVERAGE(data0!B216:AK216)</f>
        <v>2.5735294117647106E-3</v>
      </c>
      <c r="C5" s="13">
        <f>AVERAGE(data0!B235:AK235)</f>
        <v>9.436274509803888E-3</v>
      </c>
      <c r="D5" s="2">
        <f>STDEV(data0!B197:AK197)</f>
        <v>4.4647991547794759E-3</v>
      </c>
      <c r="E5" s="13">
        <f>STDEV(data0!B216:AK216)</f>
        <v>2.2530363126042072E-3</v>
      </c>
      <c r="F5" s="13">
        <f>STDEV(data0!B235:AK235)</f>
        <v>3.9861411684535613E-3</v>
      </c>
      <c r="G5" s="13">
        <f t="shared" si="1"/>
        <v>-8.0602505714160019E-4</v>
      </c>
      <c r="H5" s="13">
        <f t="shared" si="2"/>
        <v>2.5735294117647106E-3</v>
      </c>
      <c r="I5" s="13">
        <f t="shared" si="3"/>
        <v>5.9530838806710219E-3</v>
      </c>
      <c r="J5" s="13">
        <f t="shared" si="4"/>
        <v>3.4570627571235465E-3</v>
      </c>
      <c r="K5" s="13">
        <f t="shared" si="5"/>
        <v>9.436274509803888E-3</v>
      </c>
      <c r="L5" s="13">
        <f t="shared" si="6"/>
        <v>1.541548626248423E-2</v>
      </c>
    </row>
    <row r="6" spans="1:12">
      <c r="A6" s="2">
        <f>AVERAGE(data0!B198:AK198)</f>
        <v>0.1539360493361224</v>
      </c>
      <c r="B6" s="13">
        <f>AVERAGE(data0!B217:AK217)</f>
        <v>3.4313725490196095E-3</v>
      </c>
      <c r="C6" s="13">
        <f>AVERAGE(data0!B236:AK236)</f>
        <v>1.5441176470588236E-2</v>
      </c>
      <c r="D6" s="2">
        <f>STDEV(data0!B198:AK198)</f>
        <v>9.3555186954581322E-3</v>
      </c>
      <c r="E6" s="13">
        <f>STDEV(data0!B217:AK217)</f>
        <v>8.6655242792466785E-4</v>
      </c>
      <c r="F6" s="13">
        <f>STDEV(data0!B236:AK236)</f>
        <v>5.1993145675480424E-3</v>
      </c>
      <c r="G6" s="13">
        <f t="shared" si="1"/>
        <v>2.1315439071326078E-3</v>
      </c>
      <c r="H6" s="13">
        <f t="shared" si="2"/>
        <v>3.4313725490196095E-3</v>
      </c>
      <c r="I6" s="13">
        <f t="shared" si="3"/>
        <v>4.7312011909066108E-3</v>
      </c>
      <c r="J6" s="13">
        <f t="shared" si="4"/>
        <v>7.6422046192661727E-3</v>
      </c>
      <c r="K6" s="13">
        <f t="shared" si="5"/>
        <v>1.5441176470588236E-2</v>
      </c>
      <c r="L6" s="13">
        <f t="shared" si="6"/>
        <v>2.3240148321910299E-2</v>
      </c>
    </row>
    <row r="7" spans="1:12">
      <c r="A7" s="2">
        <f>AVERAGE(data0!B199:AK199)</f>
        <v>0.19414097885531023</v>
      </c>
      <c r="B7" s="13">
        <f>AVERAGE(data0!B218:AK218)</f>
        <v>1.8382352941176405E-4</v>
      </c>
      <c r="C7" s="13">
        <f>AVERAGE(data0!B237:AK237)</f>
        <v>1.5257352941176472E-2</v>
      </c>
      <c r="D7" s="2">
        <f>STDEV(data0!B199:AK199)</f>
        <v>1.2098828538911565E-2</v>
      </c>
      <c r="E7" s="13">
        <f>STDEV(data0!B218:AK218)</f>
        <v>5.8059012670954461E-3</v>
      </c>
      <c r="F7" s="13">
        <f>STDEV(data0!B237:AK237)</f>
        <v>7.7123166085296376E-3</v>
      </c>
      <c r="G7" s="13">
        <f t="shared" si="1"/>
        <v>-8.5250283712314055E-3</v>
      </c>
      <c r="H7" s="13">
        <f t="shared" si="2"/>
        <v>1.8382352941176405E-4</v>
      </c>
      <c r="I7" s="13">
        <f t="shared" si="3"/>
        <v>8.8926754300549336E-3</v>
      </c>
      <c r="J7" s="13">
        <f t="shared" si="4"/>
        <v>3.6888780283820151E-3</v>
      </c>
      <c r="K7" s="13">
        <f t="shared" si="5"/>
        <v>1.5257352941176472E-2</v>
      </c>
      <c r="L7" s="13">
        <f t="shared" si="6"/>
        <v>2.6825827853970929E-2</v>
      </c>
    </row>
    <row r="8" spans="1:12">
      <c r="A8" s="2">
        <f>AVERAGE(data0!B200:AK200)</f>
        <v>0.35687395275836087</v>
      </c>
      <c r="B8" s="13">
        <f>AVERAGE(data0!B219:AK219)</f>
        <v>-5.1470588235294212E-3</v>
      </c>
      <c r="C8" s="13">
        <f>AVERAGE(data0!B238:AK238)</f>
        <v>1.4644607843137258E-2</v>
      </c>
      <c r="D8" s="2">
        <f>STDEV(data0!B200:AK200)</f>
        <v>2.0366315574882783E-2</v>
      </c>
      <c r="E8" s="13">
        <f>STDEV(data0!B219:AK219)</f>
        <v>3.9861411684535622E-3</v>
      </c>
      <c r="F8" s="13">
        <f>STDEV(data0!B238:AK238)</f>
        <v>6.0658669954735981E-4</v>
      </c>
      <c r="G8" s="13">
        <f t="shared" si="1"/>
        <v>-1.1126270576209765E-2</v>
      </c>
      <c r="H8" s="13">
        <f t="shared" si="2"/>
        <v>-5.1470588235294212E-3</v>
      </c>
      <c r="I8" s="13">
        <f t="shared" si="3"/>
        <v>8.3215292915092207E-4</v>
      </c>
      <c r="J8" s="13">
        <f t="shared" si="4"/>
        <v>1.3734727793816218E-2</v>
      </c>
      <c r="K8" s="13">
        <f t="shared" si="5"/>
        <v>1.4644607843137258E-2</v>
      </c>
      <c r="L8" s="13">
        <f t="shared" si="6"/>
        <v>1.5554487892458299E-2</v>
      </c>
    </row>
    <row r="9" spans="1:12">
      <c r="A9" s="2">
        <f>AVERAGE(data0!B201:AK201)</f>
        <v>0.45884462759462763</v>
      </c>
      <c r="B9" s="13">
        <f>AVERAGE(data0!B220:AK220)</f>
        <v>-8.7009803921568596E-3</v>
      </c>
      <c r="C9" s="13">
        <f>AVERAGE(data0!B239:AK239)</f>
        <v>1.2193627450980404E-2</v>
      </c>
      <c r="D9" s="2">
        <f>STDEV(data0!B201:AK201)</f>
        <v>2.6581257662734885E-2</v>
      </c>
      <c r="E9" s="13">
        <f>STDEV(data0!B220:AK220)</f>
        <v>2.9462782549439376E-3</v>
      </c>
      <c r="F9" s="13">
        <f>STDEV(data0!B239:AK239)</f>
        <v>3.3795544689062028E-3</v>
      </c>
      <c r="G9" s="13">
        <f t="shared" si="1"/>
        <v>-1.3120397774572766E-2</v>
      </c>
      <c r="H9" s="13">
        <f t="shared" si="2"/>
        <v>-8.7009803921568596E-3</v>
      </c>
      <c r="I9" s="13">
        <f t="shared" si="3"/>
        <v>-4.2815630097409532E-3</v>
      </c>
      <c r="J9" s="13">
        <f t="shared" si="4"/>
        <v>7.1242957476210997E-3</v>
      </c>
      <c r="K9" s="13">
        <f t="shared" si="5"/>
        <v>1.2193627450980404E-2</v>
      </c>
      <c r="L9" s="13">
        <f t="shared" si="6"/>
        <v>1.7262959154339709E-2</v>
      </c>
    </row>
    <row r="10" spans="1:12">
      <c r="A10" s="2">
        <f>AVERAGE(data0!B202:AK202)</f>
        <v>0.91378205128205126</v>
      </c>
      <c r="B10" s="13">
        <f>AVERAGE(data0!B221:AK221)</f>
        <v>-3.106617647058825E-2</v>
      </c>
      <c r="C10" s="13">
        <f>AVERAGE(data0!B240:AK240)</f>
        <v>-1.0845588235294135E-2</v>
      </c>
      <c r="D10" s="2">
        <f>STDEV(data0!B202:AK202)</f>
        <v>5.184586350458139E-2</v>
      </c>
      <c r="E10" s="13">
        <f>STDEV(data0!B221:AK221)</f>
        <v>1.4731391274719883E-3</v>
      </c>
      <c r="F10" s="13">
        <f>STDEV(data0!B240:AK240)</f>
        <v>4.939348839170638E-3</v>
      </c>
      <c r="G10" s="13">
        <f t="shared" si="1"/>
        <v>-3.3275885161796234E-2</v>
      </c>
      <c r="H10" s="13">
        <f t="shared" si="2"/>
        <v>-3.106617647058825E-2</v>
      </c>
      <c r="I10" s="13">
        <f t="shared" si="3"/>
        <v>-2.8856467779380265E-2</v>
      </c>
      <c r="J10" s="13">
        <f t="shared" si="4"/>
        <v>-1.8254611494050089E-2</v>
      </c>
      <c r="K10" s="13">
        <f t="shared" si="5"/>
        <v>-1.0845588235294135E-2</v>
      </c>
      <c r="L10" s="13">
        <f t="shared" si="6"/>
        <v>-3.436564976538178E-3</v>
      </c>
    </row>
    <row r="11" spans="1:12">
      <c r="A11" s="2">
        <f>AVERAGE(data0!B203:AK203)</f>
        <v>1.2065247252747251</v>
      </c>
      <c r="B11" s="13">
        <f>AVERAGE(data0!B222:AK222)</f>
        <v>-3.7928921568627455E-2</v>
      </c>
      <c r="C11" s="13">
        <f>AVERAGE(data0!B241:AK241)</f>
        <v>-1.1397058823529427E-2</v>
      </c>
      <c r="D11" s="2">
        <f>STDEV(data0!B203:AK203)</f>
        <v>7.2771993674312127E-2</v>
      </c>
      <c r="E11" s="13">
        <f>STDEV(data0!B222:AK222)</f>
        <v>1.2998286418870312E-3</v>
      </c>
      <c r="F11" s="13">
        <f>STDEV(data0!B241:AK241)</f>
        <v>5.37262505313299E-3</v>
      </c>
      <c r="G11" s="13">
        <f t="shared" si="1"/>
        <v>-3.9878664531458004E-2</v>
      </c>
      <c r="H11" s="13">
        <f t="shared" si="2"/>
        <v>-3.7928921568627455E-2</v>
      </c>
      <c r="I11" s="13">
        <f t="shared" si="3"/>
        <v>-3.5979178605796906E-2</v>
      </c>
      <c r="J11" s="13">
        <f t="shared" si="4"/>
        <v>-1.9455996403228912E-2</v>
      </c>
      <c r="K11" s="13">
        <f t="shared" si="5"/>
        <v>-1.1397058823529427E-2</v>
      </c>
      <c r="L11" s="13">
        <f t="shared" si="6"/>
        <v>-3.3381212438299418E-3</v>
      </c>
    </row>
    <row r="12" spans="1:12">
      <c r="A12" s="2">
        <f>AVERAGE(data0!B204:AK204)</f>
        <v>1.4626984126984126</v>
      </c>
      <c r="B12" s="13">
        <f>AVERAGE(data0!B223:AK223)</f>
        <v>-4.5710784313725494E-2</v>
      </c>
      <c r="C12" s="13">
        <f>AVERAGE(data0!B242:AK242)</f>
        <v>-1.9607843137254916E-2</v>
      </c>
      <c r="D12" s="2">
        <f>STDEV(data0!B204:AK204)</f>
        <v>8.227994657763367E-2</v>
      </c>
      <c r="E12" s="13">
        <f>STDEV(data0!B223:AK223)</f>
        <v>3.6395201972837269E-3</v>
      </c>
      <c r="F12" s="13">
        <f>STDEV(data0!B242:AK242)</f>
        <v>1.0225318649511273E-2</v>
      </c>
      <c r="G12" s="13">
        <f t="shared" si="1"/>
        <v>-5.1170064609651081E-2</v>
      </c>
      <c r="H12" s="13">
        <f t="shared" si="2"/>
        <v>-4.5710784313725494E-2</v>
      </c>
      <c r="I12" s="13">
        <f t="shared" si="3"/>
        <v>-4.0251504017799908E-2</v>
      </c>
      <c r="J12" s="13">
        <f t="shared" si="4"/>
        <v>-3.4945821111521821E-2</v>
      </c>
      <c r="K12" s="13">
        <f t="shared" si="5"/>
        <v>-1.9607843137254916E-2</v>
      </c>
      <c r="L12" s="13">
        <f t="shared" si="6"/>
        <v>-4.2698651629880062E-3</v>
      </c>
    </row>
    <row r="13" spans="1:12">
      <c r="A13" s="2">
        <f>AVERAGE(data0!B205:AK205)</f>
        <v>1.7860653235653234</v>
      </c>
      <c r="B13" s="13">
        <f>AVERAGE(data0!B224:AK224)</f>
        <v>-6.6973039215686272E-2</v>
      </c>
      <c r="C13" s="13">
        <f>AVERAGE(data0!B243:AK243)</f>
        <v>-3.860294117647059E-2</v>
      </c>
      <c r="D13" s="2">
        <f>STDEV(data0!B205:AK205)</f>
        <v>9.3913968404843326E-2</v>
      </c>
      <c r="E13" s="13">
        <f>STDEV(data0!B224:AK224)</f>
        <v>4.3327621396232411E-4</v>
      </c>
      <c r="F13" s="13">
        <f>STDEV(data0!B243:AK243)</f>
        <v>3.9861411684535232E-3</v>
      </c>
      <c r="G13" s="13">
        <f t="shared" si="1"/>
        <v>-6.7622953536629754E-2</v>
      </c>
      <c r="H13" s="13">
        <f t="shared" si="2"/>
        <v>-6.6973039215686272E-2</v>
      </c>
      <c r="I13" s="13">
        <f t="shared" si="3"/>
        <v>-6.6323124894742791E-2</v>
      </c>
      <c r="J13" s="13">
        <f t="shared" si="4"/>
        <v>-4.4582152929150874E-2</v>
      </c>
      <c r="K13" s="13">
        <f t="shared" si="5"/>
        <v>-3.860294117647059E-2</v>
      </c>
      <c r="L13" s="13">
        <f t="shared" si="6"/>
        <v>-3.2623729423790306E-2</v>
      </c>
    </row>
    <row r="14" spans="1:12">
      <c r="A14" s="2">
        <f>AVERAGE(data0!B206:AK206)</f>
        <v>2.2330503586821098</v>
      </c>
      <c r="B14" s="13">
        <f>AVERAGE(data0!B225:AK225)</f>
        <v>-9.2585784313725494E-2</v>
      </c>
      <c r="C14" s="13">
        <f>AVERAGE(data0!B244:AK244)</f>
        <v>-6.1458333333333337E-2</v>
      </c>
      <c r="D14" s="2">
        <f>STDEV(data0!B206:AK206)</f>
        <v>0.1174171056706145</v>
      </c>
      <c r="E14" s="13">
        <f>STDEV(data0!B225:AK225)</f>
        <v>3.7261754400761955E-3</v>
      </c>
      <c r="F14" s="13">
        <f>STDEV(data0!B244:AK244)</f>
        <v>1.2045078748153134E-2</v>
      </c>
      <c r="G14" s="13">
        <f t="shared" si="1"/>
        <v>-9.8175047473839788E-2</v>
      </c>
      <c r="H14" s="13">
        <f t="shared" si="2"/>
        <v>-9.2585784313725494E-2</v>
      </c>
      <c r="I14" s="13">
        <f t="shared" si="3"/>
        <v>-8.69965211536112E-2</v>
      </c>
      <c r="J14" s="13">
        <f t="shared" si="4"/>
        <v>-7.9525951455563043E-2</v>
      </c>
      <c r="K14" s="13">
        <f t="shared" si="5"/>
        <v>-6.1458333333333337E-2</v>
      </c>
      <c r="L14" s="13">
        <f t="shared" si="6"/>
        <v>-4.3390715211103638E-2</v>
      </c>
    </row>
    <row r="15" spans="1:12">
      <c r="A15" s="2">
        <f>AVERAGE(data0!B207:AK207)</f>
        <v>2.785465671048192</v>
      </c>
      <c r="B15" s="13">
        <f>AVERAGE(data0!B226:AK226)</f>
        <v>-0.12095588235294116</v>
      </c>
      <c r="C15" s="13">
        <f>AVERAGE(data0!B245:AK245)</f>
        <v>-8.7806372549019629E-2</v>
      </c>
      <c r="D15" s="2">
        <f>STDEV(data0!B207:AK207)</f>
        <v>0.14646392355986343</v>
      </c>
      <c r="E15" s="13">
        <f>STDEV(data0!B226:AK226)</f>
        <v>1.6291185644984281E-2</v>
      </c>
      <c r="F15" s="13">
        <f>STDEV(data0!B245:AK245)</f>
        <v>1.048528437788878E-2</v>
      </c>
      <c r="G15" s="13">
        <f t="shared" si="1"/>
        <v>-0.14539266082041757</v>
      </c>
      <c r="H15" s="13">
        <f t="shared" si="2"/>
        <v>-0.12095588235294116</v>
      </c>
      <c r="I15" s="13">
        <f t="shared" si="3"/>
        <v>-9.6519103885464738E-2</v>
      </c>
      <c r="J15" s="13">
        <f t="shared" si="4"/>
        <v>-0.1035342991158528</v>
      </c>
      <c r="K15" s="13">
        <f t="shared" si="5"/>
        <v>-8.7806372549019629E-2</v>
      </c>
      <c r="L15" s="13">
        <f t="shared" si="6"/>
        <v>-7.2078445982186462E-2</v>
      </c>
    </row>
    <row r="16" spans="1:12">
      <c r="A16" s="17">
        <f>AVERAGE(data0!B208:AK208)</f>
        <v>3.697415542717243</v>
      </c>
      <c r="B16" s="18">
        <f>AVERAGE(data0!B227:AK227)</f>
        <v>-0.17610294117647057</v>
      </c>
      <c r="C16" s="18">
        <f>AVERAGE(data0!B246:AK246)</f>
        <v>-0.14289215686274512</v>
      </c>
      <c r="D16" s="17">
        <f>STDEV(data0!B208:AK208)</f>
        <v>0.19441560276483186</v>
      </c>
      <c r="E16" s="18">
        <f>STDEV(data0!B227:AK227)</f>
        <v>3.656851245842211E-2</v>
      </c>
      <c r="F16" s="18">
        <f>STDEV(data0!B246:AK246)</f>
        <v>5.1299903733141625E-2</v>
      </c>
      <c r="G16" s="18">
        <f t="shared" si="1"/>
        <v>-0.23095570986410374</v>
      </c>
      <c r="H16" s="18">
        <f t="shared" si="2"/>
        <v>-0.17610294117647057</v>
      </c>
      <c r="I16" s="18">
        <f t="shared" si="3"/>
        <v>-0.1212501724888374</v>
      </c>
      <c r="J16" s="18">
        <f t="shared" si="4"/>
        <v>-0.21984201246245755</v>
      </c>
      <c r="K16" s="18">
        <f t="shared" si="5"/>
        <v>-0.14289215686274512</v>
      </c>
      <c r="L16" s="18">
        <f t="shared" si="6"/>
        <v>-6.5942301263032688E-2</v>
      </c>
    </row>
    <row r="17" spans="1:12">
      <c r="A17" s="17">
        <f>AVERAGE(data0!B209:AK209)</f>
        <v>4.941945638887697</v>
      </c>
      <c r="B17" s="18">
        <f>AVERAGE(data0!B228:AK228)</f>
        <v>-0.18051470588235294</v>
      </c>
      <c r="C17" s="18">
        <f>AVERAGE(data0!B247:AK247)</f>
        <v>-0.16660539215686276</v>
      </c>
      <c r="D17" s="17">
        <f>STDEV(data0!B209:AK209)</f>
        <v>0.25985484431358991</v>
      </c>
      <c r="E17" s="18">
        <f>STDEV(data0!B228:AK228)</f>
        <v>6.1698532868237975E-2</v>
      </c>
      <c r="F17" s="18">
        <f>STDEV(data0!B247:AK247)</f>
        <v>7.6343268900165337E-2</v>
      </c>
      <c r="G17" s="18">
        <f t="shared" si="1"/>
        <v>-0.27306250518470987</v>
      </c>
      <c r="H17" s="18">
        <f t="shared" si="2"/>
        <v>-0.18051470588235294</v>
      </c>
      <c r="I17" s="18">
        <f t="shared" si="3"/>
        <v>-8.7966906579995979E-2</v>
      </c>
      <c r="J17" s="18">
        <f t="shared" si="4"/>
        <v>-0.28112029550711076</v>
      </c>
      <c r="K17" s="18">
        <f t="shared" si="5"/>
        <v>-0.16660539215686276</v>
      </c>
      <c r="L17" s="18">
        <f t="shared" si="6"/>
        <v>-5.2090488806614765E-2</v>
      </c>
    </row>
    <row r="18" spans="1:12">
      <c r="A18" s="2">
        <f>AVERAGE(data0!B210:AK210)</f>
        <v>5.968945749941609</v>
      </c>
      <c r="B18" s="13">
        <f>AVERAGE(data0!B229:AK229)</f>
        <v>-0.23345588235294118</v>
      </c>
      <c r="C18" s="13">
        <f>AVERAGE(data0!B248:AK248)</f>
        <v>-0.26096813725490198</v>
      </c>
      <c r="D18" s="2">
        <f>STDEV(data0!B210:AK210)</f>
        <v>0.3138560360442178</v>
      </c>
      <c r="E18" s="13">
        <f>STDEV(data0!B229:AK229)</f>
        <v>3.4662097116987499E-3</v>
      </c>
      <c r="F18" s="13">
        <f>STDEV(data0!B248:AK248)</f>
        <v>1.6724461858946424E-2</v>
      </c>
      <c r="G18" s="13">
        <f t="shared" si="1"/>
        <v>-0.23865519692048931</v>
      </c>
      <c r="H18" s="13">
        <f t="shared" si="2"/>
        <v>-0.23345588235294118</v>
      </c>
      <c r="I18" s="13">
        <f t="shared" si="3"/>
        <v>-0.22825656778539305</v>
      </c>
      <c r="J18" s="13">
        <f t="shared" si="4"/>
        <v>-0.28605483004332161</v>
      </c>
      <c r="K18" s="13">
        <f t="shared" si="5"/>
        <v>-0.26096813725490198</v>
      </c>
      <c r="L18" s="13">
        <f t="shared" si="6"/>
        <v>-0.23588144446648235</v>
      </c>
    </row>
    <row r="19" spans="1:12">
      <c r="A19" s="2">
        <f>AVERAGE(data0!B211:AK211)</f>
        <v>7.2928533398568449</v>
      </c>
      <c r="B19" s="13">
        <f>AVERAGE(data0!B230:AK230)</f>
        <v>-0.23400735294117647</v>
      </c>
      <c r="C19" s="13">
        <f>AVERAGE(data0!B249:AK249)</f>
        <v>-0.34356617647058824</v>
      </c>
      <c r="D19" s="2">
        <f>STDEV(data0!B211:AK211)</f>
        <v>0.38346906415119059</v>
      </c>
      <c r="E19" s="13">
        <f>STDEV(data0!B230:AK230)</f>
        <v>3.7261754400761565E-3</v>
      </c>
      <c r="F19" s="13">
        <f>STDEV(data0!B249:AK249)</f>
        <v>2.4350123224683516E-2</v>
      </c>
      <c r="G19" s="13">
        <f t="shared" si="1"/>
        <v>-0.23959661610129071</v>
      </c>
      <c r="H19" s="13">
        <f t="shared" si="2"/>
        <v>-0.23400735294117647</v>
      </c>
      <c r="I19" s="13">
        <f t="shared" si="3"/>
        <v>-0.22841808978106223</v>
      </c>
      <c r="J19" s="13">
        <f t="shared" si="4"/>
        <v>-0.38009136130761351</v>
      </c>
      <c r="K19" s="13">
        <f t="shared" si="5"/>
        <v>-0.34356617647058824</v>
      </c>
      <c r="L19" s="13">
        <f t="shared" si="6"/>
        <v>-0.30704099163356297</v>
      </c>
    </row>
    <row r="20" spans="1:12">
      <c r="A20" s="2">
        <f>AVERAGE(data0!B212:AK212)</f>
        <v>9.117961981525081</v>
      </c>
      <c r="B20" s="13">
        <f>AVERAGE(data0!B231:AK231)</f>
        <v>-0.23400735294117647</v>
      </c>
      <c r="C20" s="13">
        <f>AVERAGE(data0!B250:AK250)</f>
        <v>-0.51433823529411771</v>
      </c>
      <c r="D20" s="2">
        <f>STDEV(data0!B212:AK212)</f>
        <v>0.47943598823148159</v>
      </c>
      <c r="E20" s="13">
        <f>STDEV(data0!B231:AK231)</f>
        <v>3.7261754400761565E-3</v>
      </c>
      <c r="F20" s="13">
        <f>STDEV(data0!B250:AK250)</f>
        <v>5.3726250531331409E-3</v>
      </c>
      <c r="G20" s="13">
        <f t="shared" si="1"/>
        <v>-0.23959661610129071</v>
      </c>
      <c r="H20" s="13">
        <f t="shared" si="2"/>
        <v>-0.23400735294117647</v>
      </c>
      <c r="I20" s="13">
        <f t="shared" si="3"/>
        <v>-0.22841808978106223</v>
      </c>
      <c r="J20" s="13">
        <f t="shared" si="4"/>
        <v>-0.52239717287381737</v>
      </c>
      <c r="K20" s="13">
        <f t="shared" si="5"/>
        <v>-0.51433823529411771</v>
      </c>
      <c r="L20" s="13">
        <f t="shared" si="6"/>
        <v>-0.50627929771441804</v>
      </c>
    </row>
    <row r="22" spans="1:12">
      <c r="A22" t="str">
        <f>data0!A252</f>
        <v>IR Range</v>
      </c>
      <c r="B22" s="16">
        <f>AVERAGE(data0!B252:AK252)*1000</f>
        <v>499.8189116783837</v>
      </c>
      <c r="C22" s="21" t="s">
        <v>22</v>
      </c>
      <c r="D22" s="19">
        <f>STDEV(data0!B252:AK252)*1000</f>
        <v>16.883837476466535</v>
      </c>
    </row>
    <row r="23" spans="1:12">
      <c r="A23" t="s">
        <v>16</v>
      </c>
      <c r="B23" s="13">
        <f>AVERAGE(data0!B253:AK253)</f>
        <v>5.9436274509803849E-3</v>
      </c>
      <c r="C23" s="13">
        <f>AVERAGE(data0!B255:AK255)</f>
        <v>1.789215686274509E-2</v>
      </c>
      <c r="E23" s="15">
        <f>STDEV(data0!B253:AK253)</f>
        <v>2.3396915553966367E-3</v>
      </c>
      <c r="F23" s="15">
        <f>STDEV(data0!B255:AK255)</f>
        <v>3.9861411684534841E-3</v>
      </c>
    </row>
    <row r="24" spans="1:12">
      <c r="A24" t="s">
        <v>20</v>
      </c>
      <c r="B24" s="13">
        <f>AVERAGE(data0!B254:AK254)</f>
        <v>1.4644607843137245E-2</v>
      </c>
      <c r="C24" s="13">
        <f>AVERAGE(data0!B256:AK256)</f>
        <v>5.6985294117646856E-3</v>
      </c>
      <c r="E24" s="15">
        <f>STDEV(data0!B254:AK254)</f>
        <v>6.0658669954730094E-4</v>
      </c>
      <c r="F24" s="15">
        <f>STDEV(data0!B256:AK256)</f>
        <v>6.0658669954728132E-4</v>
      </c>
    </row>
    <row r="32" spans="1:12">
      <c r="H32" s="20"/>
    </row>
  </sheetData>
  <mergeCells count="5">
    <mergeCell ref="A1:C1"/>
    <mergeCell ref="D1:F1"/>
    <mergeCell ref="G2:I2"/>
    <mergeCell ref="G1:L1"/>
    <mergeCell ref="J2:L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256"/>
  <sheetViews>
    <sheetView tabSelected="1" zoomScale="70" zoomScaleNormal="70" workbookViewId="0">
      <pane ySplit="8670" topLeftCell="A249" activePane="bottomLeft"/>
      <selection activeCell="AC92" sqref="AC92"/>
      <selection pane="bottomLeft" activeCell="Y256" sqref="E2:Y256"/>
    </sheetView>
  </sheetViews>
  <sheetFormatPr defaultRowHeight="15"/>
  <cols>
    <col min="1" max="2" width="9.140625" style="12"/>
    <col min="3" max="3" width="9.5703125" style="12" bestFit="1" customWidth="1"/>
    <col min="4" max="6" width="9.140625" style="12"/>
    <col min="7" max="37" width="3.7109375" style="12" customWidth="1"/>
    <col min="38" max="16384" width="9.140625" style="12"/>
  </cols>
  <sheetData>
    <row r="1" spans="1:46">
      <c r="B1" s="12">
        <v>0</v>
      </c>
      <c r="C1" s="12">
        <f>B1+1</f>
        <v>1</v>
      </c>
      <c r="D1" s="12">
        <f t="shared" ref="D1:AT1" si="0">C1+1</f>
        <v>2</v>
      </c>
      <c r="E1" s="12">
        <f t="shared" si="0"/>
        <v>3</v>
      </c>
      <c r="F1" s="12">
        <f t="shared" si="0"/>
        <v>4</v>
      </c>
      <c r="G1" s="12">
        <f t="shared" si="0"/>
        <v>5</v>
      </c>
      <c r="H1" s="12">
        <f t="shared" si="0"/>
        <v>6</v>
      </c>
      <c r="I1" s="12">
        <f t="shared" si="0"/>
        <v>7</v>
      </c>
      <c r="J1" s="12">
        <f t="shared" si="0"/>
        <v>8</v>
      </c>
      <c r="K1" s="12">
        <f t="shared" si="0"/>
        <v>9</v>
      </c>
      <c r="L1" s="12">
        <f t="shared" si="0"/>
        <v>10</v>
      </c>
      <c r="M1" s="12">
        <f t="shared" si="0"/>
        <v>11</v>
      </c>
      <c r="N1" s="12">
        <f t="shared" si="0"/>
        <v>12</v>
      </c>
      <c r="O1" s="12">
        <f t="shared" si="0"/>
        <v>13</v>
      </c>
      <c r="P1" s="12">
        <f t="shared" si="0"/>
        <v>14</v>
      </c>
      <c r="Q1" s="12">
        <f t="shared" si="0"/>
        <v>15</v>
      </c>
      <c r="R1" s="12">
        <f t="shared" si="0"/>
        <v>16</v>
      </c>
      <c r="S1" s="12">
        <f t="shared" si="0"/>
        <v>17</v>
      </c>
      <c r="T1" s="12">
        <f t="shared" si="0"/>
        <v>18</v>
      </c>
      <c r="U1" s="12">
        <f t="shared" si="0"/>
        <v>19</v>
      </c>
      <c r="V1" s="12">
        <f t="shared" si="0"/>
        <v>20</v>
      </c>
      <c r="W1" s="12">
        <f t="shared" si="0"/>
        <v>21</v>
      </c>
      <c r="X1" s="12">
        <f t="shared" si="0"/>
        <v>22</v>
      </c>
      <c r="Y1" s="12">
        <f t="shared" si="0"/>
        <v>23</v>
      </c>
      <c r="Z1" s="12">
        <f t="shared" si="0"/>
        <v>24</v>
      </c>
      <c r="AA1" s="12">
        <f t="shared" si="0"/>
        <v>25</v>
      </c>
      <c r="AB1" s="12">
        <f t="shared" si="0"/>
        <v>26</v>
      </c>
      <c r="AC1" s="12">
        <f t="shared" si="0"/>
        <v>27</v>
      </c>
      <c r="AD1" s="12">
        <f t="shared" si="0"/>
        <v>28</v>
      </c>
      <c r="AE1" s="12">
        <f t="shared" si="0"/>
        <v>29</v>
      </c>
      <c r="AF1" s="12">
        <f t="shared" si="0"/>
        <v>30</v>
      </c>
      <c r="AG1" s="12">
        <f t="shared" si="0"/>
        <v>31</v>
      </c>
      <c r="AH1" s="12">
        <f t="shared" si="0"/>
        <v>32</v>
      </c>
      <c r="AI1" s="12">
        <f t="shared" si="0"/>
        <v>33</v>
      </c>
      <c r="AJ1" s="12">
        <f t="shared" si="0"/>
        <v>34</v>
      </c>
      <c r="AK1" s="12">
        <f t="shared" si="0"/>
        <v>35</v>
      </c>
      <c r="AR1" s="12">
        <f t="shared" si="0"/>
        <v>1</v>
      </c>
      <c r="AS1" s="12">
        <f t="shared" si="0"/>
        <v>2</v>
      </c>
      <c r="AT1" s="12">
        <f t="shared" si="0"/>
        <v>3</v>
      </c>
    </row>
    <row r="2" spans="1:46">
      <c r="A2" s="12">
        <v>0</v>
      </c>
      <c r="B2" s="12">
        <v>1.1764705882352941E-2</v>
      </c>
      <c r="C2" s="12">
        <v>1.1764705882352941E-2</v>
      </c>
    </row>
    <row r="3" spans="1:46">
      <c r="A3" s="12">
        <f>A2+1</f>
        <v>1</v>
      </c>
      <c r="B3" s="12">
        <v>9.768009768009768E-4</v>
      </c>
      <c r="C3" s="12">
        <v>9.768009768009768E-4</v>
      </c>
    </row>
    <row r="4" spans="1:46">
      <c r="A4" s="12">
        <f t="shared" ref="A4:A67" si="1">A3+1</f>
        <v>2</v>
      </c>
      <c r="B4" s="12">
        <v>1.7000000000000001E-4</v>
      </c>
      <c r="C4" s="12">
        <v>1.7000000000000001E-4</v>
      </c>
    </row>
    <row r="5" spans="1:46">
      <c r="A5" s="12">
        <f t="shared" si="1"/>
        <v>3</v>
      </c>
      <c r="B5" s="12">
        <v>0.23664215686274509</v>
      </c>
      <c r="C5" s="12">
        <v>0.23137254901960785</v>
      </c>
    </row>
    <row r="6" spans="1:46">
      <c r="A6" s="12">
        <f t="shared" si="1"/>
        <v>4</v>
      </c>
      <c r="B6" s="12">
        <v>0.51813725490196083</v>
      </c>
      <c r="C6" s="12">
        <v>0.51053921568627447</v>
      </c>
    </row>
    <row r="7" spans="1:46">
      <c r="A7" s="12">
        <f t="shared" si="1"/>
        <v>5</v>
      </c>
      <c r="B7" s="12">
        <v>8.6274509803921567E-2</v>
      </c>
      <c r="C7" s="12">
        <v>8.2352941176470587E-2</v>
      </c>
    </row>
    <row r="8" spans="1:46">
      <c r="A8" s="12">
        <f t="shared" si="1"/>
        <v>6</v>
      </c>
      <c r="B8" s="12">
        <v>8.7912087912087895E-3</v>
      </c>
      <c r="C8" s="12">
        <v>8.3028083028083011E-3</v>
      </c>
    </row>
    <row r="9" spans="1:46">
      <c r="A9" s="12">
        <f t="shared" si="1"/>
        <v>7</v>
      </c>
      <c r="B9" s="12">
        <v>6.7199999999999994E-3</v>
      </c>
      <c r="C9" s="12">
        <v>6.7199999999999994E-3</v>
      </c>
    </row>
    <row r="10" spans="1:46">
      <c r="A10" s="12">
        <f t="shared" si="1"/>
        <v>8</v>
      </c>
      <c r="B10" s="12">
        <v>0.23406862745098039</v>
      </c>
      <c r="C10" s="12">
        <v>0.2389705882352941</v>
      </c>
    </row>
    <row r="11" spans="1:46">
      <c r="A11" s="12">
        <f t="shared" si="1"/>
        <v>9</v>
      </c>
      <c r="B11" s="12">
        <v>0.52218137254901964</v>
      </c>
      <c r="C11" s="12">
        <v>0.52156862745098043</v>
      </c>
    </row>
    <row r="12" spans="1:46">
      <c r="A12" s="12">
        <f t="shared" si="1"/>
        <v>10</v>
      </c>
      <c r="B12" s="12">
        <v>0.18431372549019609</v>
      </c>
      <c r="C12" s="12">
        <v>0.1803921568627451</v>
      </c>
    </row>
    <row r="13" spans="1:46">
      <c r="A13" s="12">
        <f t="shared" si="1"/>
        <v>11</v>
      </c>
      <c r="B13" s="12">
        <v>3.8095238095238092E-2</v>
      </c>
      <c r="C13" s="12">
        <v>3.4813797313797315E-2</v>
      </c>
    </row>
    <row r="14" spans="1:46">
      <c r="A14" s="12">
        <f t="shared" si="1"/>
        <v>12</v>
      </c>
      <c r="B14" s="12">
        <v>3.3600000000000005E-2</v>
      </c>
      <c r="C14" s="12">
        <v>3.3600000000000005E-2</v>
      </c>
    </row>
    <row r="15" spans="1:46">
      <c r="A15" s="12">
        <f t="shared" si="1"/>
        <v>13</v>
      </c>
      <c r="B15" s="12">
        <v>0.24080882352941177</v>
      </c>
      <c r="C15" s="12">
        <v>0.2323529411764706</v>
      </c>
    </row>
    <row r="16" spans="1:46">
      <c r="A16" s="12">
        <f t="shared" si="1"/>
        <v>14</v>
      </c>
      <c r="B16" s="12">
        <v>0.5303921568627451</v>
      </c>
      <c r="C16" s="12">
        <v>0.51715686274509798</v>
      </c>
    </row>
    <row r="17" spans="1:3">
      <c r="A17" s="12">
        <f t="shared" si="1"/>
        <v>15</v>
      </c>
      <c r="B17" s="12">
        <v>0.31372549019607843</v>
      </c>
      <c r="C17" s="12">
        <v>0.30196078431372547</v>
      </c>
    </row>
    <row r="18" spans="1:3">
      <c r="A18" s="12">
        <f t="shared" si="1"/>
        <v>16</v>
      </c>
      <c r="B18" s="12">
        <v>5.6654456654456654E-2</v>
      </c>
      <c r="C18" s="12">
        <v>5.1770451770451774E-2</v>
      </c>
    </row>
    <row r="19" spans="1:3">
      <c r="A19" s="12">
        <f t="shared" si="1"/>
        <v>17</v>
      </c>
      <c r="B19" s="12">
        <v>4.9590000000000002E-2</v>
      </c>
      <c r="C19" s="12">
        <v>4.9590000000000002E-2</v>
      </c>
    </row>
    <row r="20" spans="1:3">
      <c r="A20" s="12">
        <f t="shared" si="1"/>
        <v>18</v>
      </c>
      <c r="B20" s="12">
        <v>0.2394607843137255</v>
      </c>
      <c r="C20" s="12">
        <v>0.23541666666666666</v>
      </c>
    </row>
    <row r="21" spans="1:3">
      <c r="A21" s="12">
        <f t="shared" si="1"/>
        <v>19</v>
      </c>
      <c r="B21" s="12">
        <v>0.53725490196078429</v>
      </c>
      <c r="C21" s="12">
        <v>0.52230392156862748</v>
      </c>
    </row>
    <row r="22" spans="1:3">
      <c r="A22" s="12">
        <f t="shared" si="1"/>
        <v>20</v>
      </c>
      <c r="B22" s="12">
        <v>0.396078431372549</v>
      </c>
      <c r="C22" s="12">
        <v>0.38039215686274508</v>
      </c>
    </row>
    <row r="23" spans="1:3">
      <c r="A23" s="12">
        <f t="shared" si="1"/>
        <v>21</v>
      </c>
      <c r="B23" s="12">
        <v>6.9841269841269829E-2</v>
      </c>
      <c r="C23" s="12">
        <v>6.3492063492063489E-2</v>
      </c>
    </row>
    <row r="24" spans="1:3">
      <c r="A24" s="12">
        <f t="shared" si="1"/>
        <v>22</v>
      </c>
      <c r="B24" s="12">
        <v>6.2E-2</v>
      </c>
      <c r="C24" s="12">
        <v>6.2E-2</v>
      </c>
    </row>
    <row r="25" spans="1:3">
      <c r="A25" s="12">
        <f t="shared" si="1"/>
        <v>23</v>
      </c>
      <c r="B25" s="12">
        <v>0.24093137254901961</v>
      </c>
      <c r="C25" s="12">
        <v>0.22745098039215686</v>
      </c>
    </row>
    <row r="26" spans="1:3">
      <c r="A26" s="12">
        <f t="shared" si="1"/>
        <v>24</v>
      </c>
      <c r="B26" s="12">
        <v>0.53884803921568625</v>
      </c>
      <c r="C26" s="12">
        <v>0.520343137254902</v>
      </c>
    </row>
    <row r="27" spans="1:3">
      <c r="A27" s="12">
        <f t="shared" si="1"/>
        <v>25</v>
      </c>
      <c r="B27" s="12">
        <v>0.72549019607843135</v>
      </c>
      <c r="C27" s="12">
        <v>0.70196078431372544</v>
      </c>
    </row>
    <row r="28" spans="1:3">
      <c r="A28" s="12">
        <f t="shared" si="1"/>
        <v>26</v>
      </c>
      <c r="B28" s="12">
        <v>0.27350427350427348</v>
      </c>
      <c r="C28" s="12">
        <v>0.25283882783882783</v>
      </c>
    </row>
    <row r="29" spans="1:3">
      <c r="A29" s="12">
        <f t="shared" si="1"/>
        <v>27</v>
      </c>
      <c r="B29" s="12">
        <v>0.24796000000000001</v>
      </c>
      <c r="C29" s="12">
        <v>0.24796000000000001</v>
      </c>
    </row>
    <row r="30" spans="1:3">
      <c r="A30" s="12">
        <f t="shared" si="1"/>
        <v>28</v>
      </c>
      <c r="B30" s="12">
        <v>0.22867647058823529</v>
      </c>
      <c r="C30" s="12">
        <v>0.22904411764705881</v>
      </c>
    </row>
    <row r="31" spans="1:3">
      <c r="A31" s="12">
        <f t="shared" si="1"/>
        <v>29</v>
      </c>
      <c r="B31" s="12">
        <v>0.53235294117647058</v>
      </c>
      <c r="C31" s="12">
        <v>0.52561274509803924</v>
      </c>
    </row>
    <row r="32" spans="1:3">
      <c r="A32" s="12">
        <f t="shared" si="1"/>
        <v>30</v>
      </c>
      <c r="B32" s="12">
        <v>0.93333333333333335</v>
      </c>
      <c r="C32" s="12">
        <v>0.90196078431372551</v>
      </c>
    </row>
    <row r="33" spans="1:3">
      <c r="A33" s="12">
        <f t="shared" si="1"/>
        <v>31</v>
      </c>
      <c r="B33" s="12">
        <v>0.47764041514041516</v>
      </c>
      <c r="C33" s="12">
        <v>0.44004884004884004</v>
      </c>
    </row>
    <row r="34" spans="1:3">
      <c r="A34" s="12">
        <f t="shared" si="1"/>
        <v>32</v>
      </c>
      <c r="B34" s="12">
        <v>0.43994</v>
      </c>
      <c r="C34" s="12">
        <v>0.43994</v>
      </c>
    </row>
    <row r="35" spans="1:3">
      <c r="A35" s="12">
        <f t="shared" si="1"/>
        <v>33</v>
      </c>
      <c r="B35" s="12">
        <v>0.2258578431372549</v>
      </c>
      <c r="C35" s="12">
        <v>0.22475490196078432</v>
      </c>
    </row>
    <row r="36" spans="1:3">
      <c r="A36" s="12">
        <f t="shared" si="1"/>
        <v>34</v>
      </c>
      <c r="B36" s="12">
        <v>0.53272058823529411</v>
      </c>
      <c r="C36" s="12">
        <v>0.520343137254902</v>
      </c>
    </row>
    <row r="37" spans="1:3">
      <c r="A37" s="12">
        <f t="shared" si="1"/>
        <v>35</v>
      </c>
      <c r="B37" s="12">
        <v>1</v>
      </c>
      <c r="C37" s="12">
        <v>1</v>
      </c>
    </row>
    <row r="38" spans="1:3">
      <c r="A38" s="12">
        <f t="shared" si="1"/>
        <v>36</v>
      </c>
      <c r="B38" s="12">
        <v>0.9504426129426129</v>
      </c>
      <c r="C38" s="12">
        <v>0.87712148962148961</v>
      </c>
    </row>
    <row r="39" spans="1:3">
      <c r="A39" s="12">
        <f t="shared" si="1"/>
        <v>37</v>
      </c>
      <c r="B39" s="12">
        <v>0.88184000000000007</v>
      </c>
      <c r="C39" s="12">
        <v>0.88184000000000007</v>
      </c>
    </row>
    <row r="40" spans="1:3">
      <c r="A40" s="12">
        <f t="shared" si="1"/>
        <v>38</v>
      </c>
      <c r="B40" s="12">
        <v>0.20661764705882352</v>
      </c>
      <c r="C40" s="12">
        <v>0.19926470588235293</v>
      </c>
    </row>
    <row r="41" spans="1:3">
      <c r="A41" s="12">
        <f t="shared" si="1"/>
        <v>39</v>
      </c>
      <c r="B41" s="12">
        <v>0.51078431372549016</v>
      </c>
      <c r="C41" s="12">
        <v>0.49620098039215688</v>
      </c>
    </row>
    <row r="42" spans="1:3">
      <c r="A42" s="12">
        <f t="shared" si="1"/>
        <v>40</v>
      </c>
      <c r="B42" s="12">
        <v>1</v>
      </c>
      <c r="C42" s="12">
        <v>1</v>
      </c>
    </row>
    <row r="43" spans="1:3">
      <c r="A43" s="12">
        <f t="shared" si="1"/>
        <v>41</v>
      </c>
      <c r="B43" s="12">
        <v>1.2579822954822955</v>
      </c>
      <c r="C43" s="12">
        <v>1.155067155067155</v>
      </c>
    </row>
    <row r="44" spans="1:3">
      <c r="A44" s="12">
        <f t="shared" si="1"/>
        <v>42</v>
      </c>
      <c r="B44" s="12">
        <v>1.1813800000000001</v>
      </c>
      <c r="C44" s="12">
        <v>1.1813800000000001</v>
      </c>
    </row>
    <row r="45" spans="1:3">
      <c r="A45" s="12">
        <f t="shared" si="1"/>
        <v>43</v>
      </c>
      <c r="B45" s="12">
        <v>0.19963235294117646</v>
      </c>
      <c r="C45" s="12">
        <v>0.19252450980392158</v>
      </c>
    </row>
    <row r="46" spans="1:3">
      <c r="A46" s="12">
        <f t="shared" si="1"/>
        <v>44</v>
      </c>
      <c r="B46" s="12">
        <v>0.51053921568627447</v>
      </c>
      <c r="C46" s="12">
        <v>0.49534313725490198</v>
      </c>
    </row>
    <row r="47" spans="1:3">
      <c r="A47" s="12">
        <f t="shared" si="1"/>
        <v>45</v>
      </c>
      <c r="B47" s="12">
        <v>1</v>
      </c>
      <c r="C47" s="12">
        <v>1</v>
      </c>
    </row>
    <row r="48" spans="1:3">
      <c r="A48" s="12">
        <f t="shared" si="1"/>
        <v>46</v>
      </c>
      <c r="B48" s="12">
        <v>1.5208791208791208</v>
      </c>
      <c r="C48" s="12">
        <v>1.4045177045177044</v>
      </c>
    </row>
    <row r="49" spans="1:3">
      <c r="A49" s="12">
        <f t="shared" si="1"/>
        <v>47</v>
      </c>
      <c r="B49" s="12">
        <v>1.4236099999999998</v>
      </c>
      <c r="C49" s="12">
        <v>1.4236099999999998</v>
      </c>
    </row>
    <row r="50" spans="1:3">
      <c r="A50" s="12">
        <f t="shared" si="1"/>
        <v>48</v>
      </c>
      <c r="B50" s="12">
        <v>0.19350490196078432</v>
      </c>
      <c r="C50" s="12">
        <v>0.18308823529411763</v>
      </c>
    </row>
    <row r="51" spans="1:3">
      <c r="A51" s="12">
        <f t="shared" si="1"/>
        <v>49</v>
      </c>
      <c r="B51" s="12">
        <v>0.50575980392156861</v>
      </c>
      <c r="C51" s="12">
        <v>0.48370098039215687</v>
      </c>
    </row>
    <row r="52" spans="1:3">
      <c r="A52" s="12">
        <f t="shared" si="1"/>
        <v>50</v>
      </c>
      <c r="B52" s="12">
        <v>1</v>
      </c>
      <c r="C52" s="12">
        <v>1</v>
      </c>
    </row>
    <row r="53" spans="1:3">
      <c r="A53" s="12">
        <f t="shared" si="1"/>
        <v>51</v>
      </c>
      <c r="B53" s="12">
        <v>1.8524725274725273</v>
      </c>
      <c r="C53" s="12">
        <v>1.7196581196581195</v>
      </c>
    </row>
    <row r="54" spans="1:3">
      <c r="A54" s="12">
        <f t="shared" si="1"/>
        <v>52</v>
      </c>
      <c r="B54" s="12">
        <v>1.7433699999999999</v>
      </c>
      <c r="C54" s="12">
        <v>1.7433699999999999</v>
      </c>
    </row>
    <row r="55" spans="1:3">
      <c r="A55" s="12">
        <f t="shared" si="1"/>
        <v>53</v>
      </c>
      <c r="B55" s="12">
        <v>0.16936274509803922</v>
      </c>
      <c r="C55" s="12">
        <v>0.16470588235294117</v>
      </c>
    </row>
    <row r="56" spans="1:3">
      <c r="A56" s="12">
        <f t="shared" si="1"/>
        <v>54</v>
      </c>
      <c r="B56" s="12">
        <v>0.4823529411764706</v>
      </c>
      <c r="C56" s="12">
        <v>0.46911764705882353</v>
      </c>
    </row>
    <row r="57" spans="1:3">
      <c r="A57" s="12">
        <f t="shared" si="1"/>
        <v>55</v>
      </c>
      <c r="B57" s="12">
        <v>1</v>
      </c>
      <c r="C57" s="12">
        <v>1</v>
      </c>
    </row>
    <row r="58" spans="1:3">
      <c r="A58" s="12">
        <f t="shared" si="1"/>
        <v>56</v>
      </c>
      <c r="B58" s="12">
        <v>2</v>
      </c>
      <c r="C58" s="12">
        <v>1.9990231990231988</v>
      </c>
    </row>
    <row r="59" spans="1:3">
      <c r="A59" s="12">
        <f t="shared" si="1"/>
        <v>57</v>
      </c>
      <c r="B59" s="12">
        <v>2.1796700000000002</v>
      </c>
      <c r="C59" s="12">
        <v>2.1796700000000002</v>
      </c>
    </row>
    <row r="60" spans="1:3">
      <c r="A60" s="12">
        <f t="shared" si="1"/>
        <v>58</v>
      </c>
      <c r="B60" s="12">
        <v>0.14669117647058824</v>
      </c>
      <c r="C60" s="12">
        <v>0.13615196078431371</v>
      </c>
    </row>
    <row r="61" spans="1:3">
      <c r="A61" s="12">
        <f t="shared" si="1"/>
        <v>59</v>
      </c>
      <c r="B61" s="12">
        <v>0.46519607843137256</v>
      </c>
      <c r="C61" s="12">
        <v>0.44056372549019607</v>
      </c>
    </row>
    <row r="62" spans="1:3">
      <c r="A62" s="12">
        <f t="shared" si="1"/>
        <v>60</v>
      </c>
      <c r="B62" s="12">
        <v>1</v>
      </c>
      <c r="C62" s="12">
        <v>1</v>
      </c>
    </row>
    <row r="63" spans="1:3">
      <c r="A63" s="12">
        <f t="shared" si="1"/>
        <v>61</v>
      </c>
      <c r="B63" s="12">
        <v>2</v>
      </c>
      <c r="C63" s="12">
        <v>2</v>
      </c>
    </row>
    <row r="64" spans="1:3">
      <c r="A64" s="12">
        <f t="shared" si="1"/>
        <v>62</v>
      </c>
      <c r="B64" s="12">
        <v>2.71888</v>
      </c>
      <c r="C64" s="12">
        <v>2.71888</v>
      </c>
    </row>
    <row r="65" spans="1:3">
      <c r="A65" s="12">
        <f t="shared" si="1"/>
        <v>63</v>
      </c>
      <c r="B65" s="12">
        <v>0.10416666666666667</v>
      </c>
      <c r="C65" s="12">
        <v>0.12193627450980392</v>
      </c>
    </row>
    <row r="66" spans="1:3">
      <c r="A66" s="12">
        <f t="shared" si="1"/>
        <v>64</v>
      </c>
      <c r="B66" s="12">
        <v>0.42291666666666666</v>
      </c>
      <c r="C66" s="12">
        <v>0.43014705882352938</v>
      </c>
    </row>
    <row r="67" spans="1:3">
      <c r="A67" s="12">
        <f t="shared" si="1"/>
        <v>65</v>
      </c>
      <c r="B67" s="12">
        <v>1</v>
      </c>
      <c r="C67" s="12">
        <v>1</v>
      </c>
    </row>
    <row r="68" spans="1:3">
      <c r="A68" s="12">
        <f t="shared" ref="A68:A91" si="2">A67+1</f>
        <v>66</v>
      </c>
      <c r="B68" s="12">
        <v>2</v>
      </c>
      <c r="C68" s="12">
        <v>2</v>
      </c>
    </row>
    <row r="69" spans="1:3">
      <c r="A69" s="12">
        <f t="shared" si="2"/>
        <v>67</v>
      </c>
      <c r="B69" s="12">
        <v>3.6090300000000002</v>
      </c>
      <c r="C69" s="12">
        <v>3.6090300000000002</v>
      </c>
    </row>
    <row r="70" spans="1:3">
      <c r="A70" s="12">
        <f t="shared" si="2"/>
        <v>68</v>
      </c>
      <c r="B70" s="12">
        <v>8.639705882352941E-2</v>
      </c>
      <c r="C70" s="12">
        <v>2.9411764705882353E-2</v>
      </c>
    </row>
    <row r="71" spans="1:3">
      <c r="A71" s="12">
        <f t="shared" si="2"/>
        <v>69</v>
      </c>
      <c r="B71" s="12">
        <v>0.41151960784313724</v>
      </c>
      <c r="C71" s="12">
        <v>0.33137254901960783</v>
      </c>
    </row>
    <row r="72" spans="1:3">
      <c r="A72" s="12">
        <f t="shared" si="2"/>
        <v>70</v>
      </c>
      <c r="B72" s="12">
        <v>1</v>
      </c>
      <c r="C72" s="12">
        <v>1</v>
      </c>
    </row>
    <row r="73" spans="1:3">
      <c r="A73" s="12">
        <f t="shared" si="2"/>
        <v>71</v>
      </c>
      <c r="B73" s="12">
        <v>2</v>
      </c>
      <c r="C73" s="12">
        <v>2</v>
      </c>
    </row>
    <row r="74" spans="1:3">
      <c r="A74" s="12">
        <f t="shared" si="2"/>
        <v>72</v>
      </c>
      <c r="B74" s="12">
        <v>4.8238100000000008</v>
      </c>
      <c r="C74" s="12">
        <v>4.8238100000000008</v>
      </c>
    </row>
    <row r="75" spans="1:3">
      <c r="A75" s="12">
        <f t="shared" si="2"/>
        <v>73</v>
      </c>
      <c r="B75" s="12">
        <v>1.2500000000000001E-2</v>
      </c>
      <c r="C75" s="12">
        <v>9.4485294117647056E-2</v>
      </c>
    </row>
    <row r="76" spans="1:3">
      <c r="A76" s="12">
        <f t="shared" si="2"/>
        <v>74</v>
      </c>
      <c r="B76" s="12">
        <v>0.29754901960784313</v>
      </c>
      <c r="C76" s="12">
        <v>0.39791666666666664</v>
      </c>
    </row>
    <row r="77" spans="1:3">
      <c r="A77" s="12">
        <f t="shared" si="2"/>
        <v>75</v>
      </c>
      <c r="B77" s="12">
        <v>1</v>
      </c>
      <c r="C77" s="12">
        <v>1</v>
      </c>
    </row>
    <row r="78" spans="1:3">
      <c r="A78" s="12">
        <f t="shared" si="2"/>
        <v>76</v>
      </c>
      <c r="B78" s="12">
        <v>2</v>
      </c>
      <c r="C78" s="12">
        <v>2</v>
      </c>
    </row>
    <row r="79" spans="1:3">
      <c r="A79" s="12">
        <f t="shared" si="2"/>
        <v>77</v>
      </c>
      <c r="B79" s="12">
        <v>5.8262600000000004</v>
      </c>
      <c r="C79" s="12">
        <v>5.8262600000000004</v>
      </c>
    </row>
    <row r="80" spans="1:3">
      <c r="A80" s="12">
        <f t="shared" si="2"/>
        <v>78</v>
      </c>
      <c r="B80" s="12">
        <v>7.3529411764705881E-4</v>
      </c>
      <c r="C80" s="12">
        <v>3.6764705882352941E-4</v>
      </c>
    </row>
    <row r="81" spans="1:3">
      <c r="A81" s="12">
        <f t="shared" si="2"/>
        <v>79</v>
      </c>
      <c r="B81" s="12">
        <v>0.26899509803921567</v>
      </c>
      <c r="C81" s="12">
        <v>0.23774509803921567</v>
      </c>
    </row>
    <row r="82" spans="1:3">
      <c r="A82" s="12">
        <f t="shared" si="2"/>
        <v>80</v>
      </c>
      <c r="B82" s="12">
        <v>1</v>
      </c>
      <c r="C82" s="12">
        <v>1</v>
      </c>
    </row>
    <row r="83" spans="1:3">
      <c r="A83" s="12">
        <f t="shared" si="2"/>
        <v>81</v>
      </c>
      <c r="B83" s="12">
        <v>2</v>
      </c>
      <c r="C83" s="12">
        <v>2</v>
      </c>
    </row>
    <row r="84" spans="1:3">
      <c r="A84" s="12">
        <f t="shared" si="2"/>
        <v>82</v>
      </c>
      <c r="B84" s="12">
        <v>7.1185200000000002</v>
      </c>
      <c r="C84" s="12">
        <v>7.1185200000000002</v>
      </c>
    </row>
    <row r="85" spans="1:3">
      <c r="A85" s="12">
        <f t="shared" si="2"/>
        <v>83</v>
      </c>
      <c r="B85" s="12">
        <v>0</v>
      </c>
      <c r="C85" s="12">
        <v>0</v>
      </c>
    </row>
    <row r="86" spans="1:3">
      <c r="A86" s="12">
        <f t="shared" si="2"/>
        <v>84</v>
      </c>
      <c r="B86" s="12">
        <v>0.15735294117647058</v>
      </c>
      <c r="C86" s="12">
        <v>0.18419117647058822</v>
      </c>
    </row>
    <row r="87" spans="1:3">
      <c r="A87" s="12">
        <f t="shared" si="2"/>
        <v>85</v>
      </c>
      <c r="B87" s="12">
        <v>1</v>
      </c>
      <c r="C87" s="12">
        <v>1</v>
      </c>
    </row>
    <row r="88" spans="1:3">
      <c r="A88" s="12">
        <f t="shared" si="2"/>
        <v>86</v>
      </c>
      <c r="B88" s="12">
        <v>2</v>
      </c>
      <c r="C88" s="12">
        <v>2</v>
      </c>
    </row>
    <row r="89" spans="1:3">
      <c r="A89" s="12">
        <f t="shared" si="2"/>
        <v>87</v>
      </c>
      <c r="B89" s="12">
        <v>8.9</v>
      </c>
      <c r="C89" s="12">
        <v>8.9</v>
      </c>
    </row>
    <row r="90" spans="1:3">
      <c r="A90" s="12">
        <f t="shared" si="2"/>
        <v>88</v>
      </c>
      <c r="B90" s="12">
        <v>0</v>
      </c>
      <c r="C90" s="12">
        <v>0</v>
      </c>
    </row>
    <row r="91" spans="1:3">
      <c r="A91" s="12">
        <f t="shared" si="2"/>
        <v>89</v>
      </c>
      <c r="B91" s="12">
        <v>0</v>
      </c>
      <c r="C91" s="12">
        <v>0</v>
      </c>
    </row>
    <row r="92" spans="1:3" s="14" customFormat="1"/>
    <row r="93" spans="1:3">
      <c r="A93" s="12" t="s">
        <v>0</v>
      </c>
    </row>
    <row r="94" spans="1:3">
      <c r="A94" s="12">
        <f>A2</f>
        <v>0</v>
      </c>
      <c r="B94" s="12">
        <f>VLOOKUP($A94,$A$2:B$91,COLUMN((B$2))-COLUMN(($A$2))+1)</f>
        <v>1.1764705882352941E-2</v>
      </c>
      <c r="C94" s="12">
        <f>VLOOKUP($A94,$A$2:C$91,COLUMN((C$2))-COLUMN(($A$2))+1)</f>
        <v>1.1764705882352941E-2</v>
      </c>
    </row>
    <row r="95" spans="1:3">
      <c r="A95" s="12">
        <f>A94+5</f>
        <v>5</v>
      </c>
      <c r="B95" s="12">
        <f>VLOOKUP($A95,$A$2:B$91,COLUMN((B$2))-COLUMN(($A$2))+1)</f>
        <v>8.6274509803921567E-2</v>
      </c>
      <c r="C95" s="12">
        <f>VLOOKUP($A95,$A$2:C$91,COLUMN((C$2))-COLUMN(($A$2))+1)</f>
        <v>8.2352941176470587E-2</v>
      </c>
    </row>
    <row r="96" spans="1:3">
      <c r="A96" s="12">
        <f t="shared" ref="A96:A111" si="3">A95+5</f>
        <v>10</v>
      </c>
      <c r="B96" s="12">
        <f>VLOOKUP($A96,$A$2:B$91,COLUMN((B$2))-COLUMN(($A$2))+1)</f>
        <v>0.18431372549019609</v>
      </c>
      <c r="C96" s="12">
        <f>VLOOKUP($A96,$A$2:C$91,COLUMN((C$2))-COLUMN(($A$2))+1)</f>
        <v>0.1803921568627451</v>
      </c>
    </row>
    <row r="97" spans="1:3">
      <c r="A97" s="12">
        <f t="shared" si="3"/>
        <v>15</v>
      </c>
      <c r="B97" s="12">
        <f>VLOOKUP($A97,$A$2:B$91,COLUMN((B$2))-COLUMN(($A$2))+1)</f>
        <v>0.31372549019607843</v>
      </c>
      <c r="C97" s="12">
        <f>VLOOKUP($A97,$A$2:C$91,COLUMN((C$2))-COLUMN(($A$2))+1)</f>
        <v>0.30196078431372547</v>
      </c>
    </row>
    <row r="98" spans="1:3">
      <c r="A98" s="12">
        <f t="shared" si="3"/>
        <v>20</v>
      </c>
      <c r="B98" s="12">
        <f>VLOOKUP($A98,$A$2:B$91,COLUMN((B$2))-COLUMN(($A$2))+1)</f>
        <v>0.396078431372549</v>
      </c>
      <c r="C98" s="12">
        <f>VLOOKUP($A98,$A$2:C$91,COLUMN((C$2))-COLUMN(($A$2))+1)</f>
        <v>0.38039215686274508</v>
      </c>
    </row>
    <row r="99" spans="1:3">
      <c r="A99" s="12">
        <f t="shared" si="3"/>
        <v>25</v>
      </c>
      <c r="B99" s="12">
        <f>VLOOKUP($A99,$A$2:B$91,COLUMN((B$2))-COLUMN(($A$2))+1)</f>
        <v>0.72549019607843135</v>
      </c>
      <c r="C99" s="12">
        <f>VLOOKUP($A99,$A$2:C$91,COLUMN((C$2))-COLUMN(($A$2))+1)</f>
        <v>0.70196078431372544</v>
      </c>
    </row>
    <row r="100" spans="1:3">
      <c r="A100" s="12">
        <f t="shared" si="3"/>
        <v>30</v>
      </c>
      <c r="B100" s="12">
        <f>VLOOKUP($A100,$A$2:B$91,COLUMN((B$2))-COLUMN(($A$2))+1)</f>
        <v>0.93333333333333335</v>
      </c>
      <c r="C100" s="12">
        <f>VLOOKUP($A100,$A$2:C$91,COLUMN((C$2))-COLUMN(($A$2))+1)</f>
        <v>0.90196078431372551</v>
      </c>
    </row>
    <row r="101" spans="1:3">
      <c r="A101" s="12">
        <f t="shared" si="3"/>
        <v>35</v>
      </c>
      <c r="B101" s="12">
        <f>VLOOKUP($A101,$A$2:B$91,COLUMN((B$2))-COLUMN(($A$2))+1)</f>
        <v>1</v>
      </c>
      <c r="C101" s="12">
        <f>VLOOKUP($A101,$A$2:C$91,COLUMN((C$2))-COLUMN(($A$2))+1)</f>
        <v>1</v>
      </c>
    </row>
    <row r="102" spans="1:3">
      <c r="A102" s="12">
        <f t="shared" si="3"/>
        <v>40</v>
      </c>
      <c r="B102" s="12">
        <f>VLOOKUP($A102,$A$2:B$91,COLUMN((B$2))-COLUMN(($A$2))+1)</f>
        <v>1</v>
      </c>
      <c r="C102" s="12">
        <f>VLOOKUP($A102,$A$2:C$91,COLUMN((C$2))-COLUMN(($A$2))+1)</f>
        <v>1</v>
      </c>
    </row>
    <row r="103" spans="1:3">
      <c r="A103" s="12">
        <f t="shared" si="3"/>
        <v>45</v>
      </c>
      <c r="B103" s="12">
        <f>VLOOKUP($A103,$A$2:B$91,COLUMN((B$2))-COLUMN(($A$2))+1)</f>
        <v>1</v>
      </c>
      <c r="C103" s="12">
        <f>VLOOKUP($A103,$A$2:C$91,COLUMN((C$2))-COLUMN(($A$2))+1)</f>
        <v>1</v>
      </c>
    </row>
    <row r="104" spans="1:3">
      <c r="A104" s="12">
        <f t="shared" si="3"/>
        <v>50</v>
      </c>
      <c r="B104" s="12">
        <f>VLOOKUP($A104,$A$2:B$91,COLUMN((B$2))-COLUMN(($A$2))+1)</f>
        <v>1</v>
      </c>
      <c r="C104" s="12">
        <f>VLOOKUP($A104,$A$2:C$91,COLUMN((C$2))-COLUMN(($A$2))+1)</f>
        <v>1</v>
      </c>
    </row>
    <row r="105" spans="1:3">
      <c r="A105" s="12">
        <f t="shared" si="3"/>
        <v>55</v>
      </c>
      <c r="B105" s="12">
        <f>VLOOKUP($A105,$A$2:B$91,COLUMN((B$2))-COLUMN(($A$2))+1)</f>
        <v>1</v>
      </c>
      <c r="C105" s="12">
        <f>VLOOKUP($A105,$A$2:C$91,COLUMN((C$2))-COLUMN(($A$2))+1)</f>
        <v>1</v>
      </c>
    </row>
    <row r="106" spans="1:3">
      <c r="A106" s="12">
        <f t="shared" si="3"/>
        <v>60</v>
      </c>
      <c r="B106" s="12">
        <f>VLOOKUP($A106,$A$2:B$91,COLUMN((B$2))-COLUMN(($A$2))+1)</f>
        <v>1</v>
      </c>
      <c r="C106" s="12">
        <f>VLOOKUP($A106,$A$2:C$91,COLUMN((C$2))-COLUMN(($A$2))+1)</f>
        <v>1</v>
      </c>
    </row>
    <row r="107" spans="1:3">
      <c r="A107" s="12">
        <f t="shared" si="3"/>
        <v>65</v>
      </c>
      <c r="B107" s="12">
        <f>VLOOKUP($A107,$A$2:B$91,COLUMN((B$2))-COLUMN(($A$2))+1)</f>
        <v>1</v>
      </c>
      <c r="C107" s="12">
        <f>VLOOKUP($A107,$A$2:C$91,COLUMN((C$2))-COLUMN(($A$2))+1)</f>
        <v>1</v>
      </c>
    </row>
    <row r="108" spans="1:3">
      <c r="A108" s="12">
        <f t="shared" si="3"/>
        <v>70</v>
      </c>
      <c r="B108" s="12">
        <f>VLOOKUP($A108,$A$2:B$91,COLUMN((B$2))-COLUMN(($A$2))+1)</f>
        <v>1</v>
      </c>
      <c r="C108" s="12">
        <f>VLOOKUP($A108,$A$2:C$91,COLUMN((C$2))-COLUMN(($A$2))+1)</f>
        <v>1</v>
      </c>
    </row>
    <row r="109" spans="1:3">
      <c r="A109" s="12">
        <f t="shared" si="3"/>
        <v>75</v>
      </c>
      <c r="B109" s="12">
        <f>VLOOKUP($A109,$A$2:B$91,COLUMN((B$2))-COLUMN(($A$2))+1)</f>
        <v>1</v>
      </c>
      <c r="C109" s="12">
        <f>VLOOKUP($A109,$A$2:C$91,COLUMN((C$2))-COLUMN(($A$2))+1)</f>
        <v>1</v>
      </c>
    </row>
    <row r="110" spans="1:3">
      <c r="A110" s="12">
        <f t="shared" si="3"/>
        <v>80</v>
      </c>
      <c r="B110" s="12">
        <f>VLOOKUP($A110,$A$2:B$91,COLUMN((B$2))-COLUMN(($A$2))+1)</f>
        <v>1</v>
      </c>
      <c r="C110" s="12">
        <f>VLOOKUP($A110,$A$2:C$91,COLUMN((C$2))-COLUMN(($A$2))+1)</f>
        <v>1</v>
      </c>
    </row>
    <row r="111" spans="1:3">
      <c r="A111" s="12">
        <f t="shared" si="3"/>
        <v>85</v>
      </c>
      <c r="B111" s="12">
        <f>VLOOKUP($A111,$A$2:B$91,COLUMN((B$2))-COLUMN(($A$2))+1)</f>
        <v>1</v>
      </c>
      <c r="C111" s="12">
        <f>VLOOKUP($A111,$A$2:C$91,COLUMN((C$2))-COLUMN(($A$2))+1)</f>
        <v>1</v>
      </c>
    </row>
    <row r="112" spans="1:3">
      <c r="A112" s="12" t="s">
        <v>5</v>
      </c>
    </row>
    <row r="113" spans="1:3">
      <c r="A113" s="12">
        <f>A94+1</f>
        <v>1</v>
      </c>
      <c r="B113" s="12">
        <f>VLOOKUP($A113,$A$2:B$91,COLUMN((B$2))-COLUMN(($A$2))+1)</f>
        <v>9.768009768009768E-4</v>
      </c>
      <c r="C113" s="12">
        <f>VLOOKUP($A113,$A$2:C$91,COLUMN((C$2))-COLUMN(($A$2))+1)</f>
        <v>9.768009768009768E-4</v>
      </c>
    </row>
    <row r="114" spans="1:3">
      <c r="A114" s="12">
        <f>A113+5</f>
        <v>6</v>
      </c>
      <c r="B114" s="12">
        <f>VLOOKUP($A114,$A$2:B$91,COLUMN((B$2))-COLUMN(($A$2))+1)</f>
        <v>8.7912087912087895E-3</v>
      </c>
      <c r="C114" s="12">
        <f>VLOOKUP($A114,$A$2:C$91,COLUMN((C$2))-COLUMN(($A$2))+1)</f>
        <v>8.3028083028083011E-3</v>
      </c>
    </row>
    <row r="115" spans="1:3">
      <c r="A115" s="12">
        <f t="shared" ref="A115:A130" si="4">A114+5</f>
        <v>11</v>
      </c>
      <c r="B115" s="12">
        <f>VLOOKUP($A115,$A$2:B$91,COLUMN((B$2))-COLUMN(($A$2))+1)</f>
        <v>3.8095238095238092E-2</v>
      </c>
      <c r="C115" s="12">
        <f>VLOOKUP($A115,$A$2:C$91,COLUMN((C$2))-COLUMN(($A$2))+1)</f>
        <v>3.4813797313797315E-2</v>
      </c>
    </row>
    <row r="116" spans="1:3">
      <c r="A116" s="12">
        <f t="shared" si="4"/>
        <v>16</v>
      </c>
      <c r="B116" s="12">
        <f>VLOOKUP($A116,$A$2:B$91,COLUMN((B$2))-COLUMN(($A$2))+1)</f>
        <v>5.6654456654456654E-2</v>
      </c>
      <c r="C116" s="12">
        <f>VLOOKUP($A116,$A$2:C$91,COLUMN((C$2))-COLUMN(($A$2))+1)</f>
        <v>5.1770451770451774E-2</v>
      </c>
    </row>
    <row r="117" spans="1:3">
      <c r="A117" s="12">
        <f t="shared" si="4"/>
        <v>21</v>
      </c>
      <c r="B117" s="12">
        <f>VLOOKUP($A117,$A$2:B$91,COLUMN((B$2))-COLUMN(($A$2))+1)</f>
        <v>6.9841269841269829E-2</v>
      </c>
      <c r="C117" s="12">
        <f>VLOOKUP($A117,$A$2:C$91,COLUMN((C$2))-COLUMN(($A$2))+1)</f>
        <v>6.3492063492063489E-2</v>
      </c>
    </row>
    <row r="118" spans="1:3">
      <c r="A118" s="12">
        <f t="shared" si="4"/>
        <v>26</v>
      </c>
      <c r="B118" s="12">
        <f>VLOOKUP($A118,$A$2:B$91,COLUMN((B$2))-COLUMN(($A$2))+1)</f>
        <v>0.27350427350427348</v>
      </c>
      <c r="C118" s="12">
        <f>VLOOKUP($A118,$A$2:C$91,COLUMN((C$2))-COLUMN(($A$2))+1)</f>
        <v>0.25283882783882783</v>
      </c>
    </row>
    <row r="119" spans="1:3">
      <c r="A119" s="12">
        <f t="shared" si="4"/>
        <v>31</v>
      </c>
      <c r="B119" s="12">
        <f>VLOOKUP($A119,$A$2:B$91,COLUMN((B$2))-COLUMN(($A$2))+1)</f>
        <v>0.47764041514041516</v>
      </c>
      <c r="C119" s="12">
        <f>VLOOKUP($A119,$A$2:C$91,COLUMN((C$2))-COLUMN(($A$2))+1)</f>
        <v>0.44004884004884004</v>
      </c>
    </row>
    <row r="120" spans="1:3">
      <c r="A120" s="12">
        <f t="shared" si="4"/>
        <v>36</v>
      </c>
      <c r="B120" s="12">
        <f>VLOOKUP($A120,$A$2:B$91,COLUMN((B$2))-COLUMN(($A$2))+1)</f>
        <v>0.9504426129426129</v>
      </c>
      <c r="C120" s="12">
        <f>VLOOKUP($A120,$A$2:C$91,COLUMN((C$2))-COLUMN(($A$2))+1)</f>
        <v>0.87712148962148961</v>
      </c>
    </row>
    <row r="121" spans="1:3">
      <c r="A121" s="12">
        <f t="shared" si="4"/>
        <v>41</v>
      </c>
      <c r="B121" s="12">
        <f>VLOOKUP($A121,$A$2:B$91,COLUMN((B$2))-COLUMN(($A$2))+1)</f>
        <v>1.2579822954822955</v>
      </c>
      <c r="C121" s="12">
        <f>VLOOKUP($A121,$A$2:C$91,COLUMN((C$2))-COLUMN(($A$2))+1)</f>
        <v>1.155067155067155</v>
      </c>
    </row>
    <row r="122" spans="1:3">
      <c r="A122" s="12">
        <f t="shared" si="4"/>
        <v>46</v>
      </c>
      <c r="B122" s="12">
        <f>VLOOKUP($A122,$A$2:B$91,COLUMN((B$2))-COLUMN(($A$2))+1)</f>
        <v>1.5208791208791208</v>
      </c>
      <c r="C122" s="12">
        <f>VLOOKUP($A122,$A$2:C$91,COLUMN((C$2))-COLUMN(($A$2))+1)</f>
        <v>1.4045177045177044</v>
      </c>
    </row>
    <row r="123" spans="1:3">
      <c r="A123" s="12">
        <f t="shared" si="4"/>
        <v>51</v>
      </c>
      <c r="B123" s="12">
        <f>VLOOKUP($A123,$A$2:B$91,COLUMN((B$2))-COLUMN(($A$2))+1)</f>
        <v>1.8524725274725273</v>
      </c>
      <c r="C123" s="12">
        <f>VLOOKUP($A123,$A$2:C$91,COLUMN((C$2))-COLUMN(($A$2))+1)</f>
        <v>1.7196581196581195</v>
      </c>
    </row>
    <row r="124" spans="1:3">
      <c r="A124" s="12">
        <f t="shared" si="4"/>
        <v>56</v>
      </c>
      <c r="B124" s="12">
        <f>VLOOKUP($A124,$A$2:B$91,COLUMN((B$2))-COLUMN(($A$2))+1)</f>
        <v>2</v>
      </c>
      <c r="C124" s="12">
        <f>VLOOKUP($A124,$A$2:C$91,COLUMN((C$2))-COLUMN(($A$2))+1)</f>
        <v>1.9990231990231988</v>
      </c>
    </row>
    <row r="125" spans="1:3">
      <c r="A125" s="12">
        <f t="shared" si="4"/>
        <v>61</v>
      </c>
      <c r="B125" s="12">
        <f>VLOOKUP($A125,$A$2:B$91,COLUMN((B$2))-COLUMN(($A$2))+1)</f>
        <v>2</v>
      </c>
      <c r="C125" s="12">
        <f>VLOOKUP($A125,$A$2:C$91,COLUMN((C$2))-COLUMN(($A$2))+1)</f>
        <v>2</v>
      </c>
    </row>
    <row r="126" spans="1:3">
      <c r="A126" s="12">
        <f t="shared" si="4"/>
        <v>66</v>
      </c>
      <c r="B126" s="12">
        <f>VLOOKUP($A126,$A$2:B$91,COLUMN((B$2))-COLUMN(($A$2))+1)</f>
        <v>2</v>
      </c>
      <c r="C126" s="12">
        <f>VLOOKUP($A126,$A$2:C$91,COLUMN((C$2))-COLUMN(($A$2))+1)</f>
        <v>2</v>
      </c>
    </row>
    <row r="127" spans="1:3">
      <c r="A127" s="12">
        <f t="shared" si="4"/>
        <v>71</v>
      </c>
      <c r="B127" s="12">
        <f>VLOOKUP($A127,$A$2:B$91,COLUMN((B$2))-COLUMN(($A$2))+1)</f>
        <v>2</v>
      </c>
      <c r="C127" s="12">
        <f>VLOOKUP($A127,$A$2:C$91,COLUMN((C$2))-COLUMN(($A$2))+1)</f>
        <v>2</v>
      </c>
    </row>
    <row r="128" spans="1:3">
      <c r="A128" s="12">
        <f t="shared" si="4"/>
        <v>76</v>
      </c>
      <c r="B128" s="12">
        <f>VLOOKUP($A128,$A$2:B$91,COLUMN((B$2))-COLUMN(($A$2))+1)</f>
        <v>2</v>
      </c>
      <c r="C128" s="12">
        <f>VLOOKUP($A128,$A$2:C$91,COLUMN((C$2))-COLUMN(($A$2))+1)</f>
        <v>2</v>
      </c>
    </row>
    <row r="129" spans="1:3">
      <c r="A129" s="12">
        <f t="shared" si="4"/>
        <v>81</v>
      </c>
      <c r="B129" s="12">
        <f>VLOOKUP($A129,$A$2:B$91,COLUMN((B$2))-COLUMN(($A$2))+1)</f>
        <v>2</v>
      </c>
      <c r="C129" s="12">
        <f>VLOOKUP($A129,$A$2:C$91,COLUMN((C$2))-COLUMN(($A$2))+1)</f>
        <v>2</v>
      </c>
    </row>
    <row r="130" spans="1:3">
      <c r="A130" s="12">
        <f t="shared" si="4"/>
        <v>86</v>
      </c>
      <c r="B130" s="12">
        <f>VLOOKUP($A130,$A$2:B$91,COLUMN((B$2))-COLUMN(($A$2))+1)</f>
        <v>2</v>
      </c>
      <c r="C130" s="12">
        <f>VLOOKUP($A130,$A$2:C$91,COLUMN((C$2))-COLUMN(($A$2))+1)</f>
        <v>2</v>
      </c>
    </row>
    <row r="131" spans="1:3">
      <c r="A131" s="12" t="s">
        <v>6</v>
      </c>
    </row>
    <row r="132" spans="1:3">
      <c r="A132" s="12">
        <f>A113+1</f>
        <v>2</v>
      </c>
      <c r="B132" s="12">
        <f>VLOOKUP($A132,$A$2:B$91,COLUMN((B$2))-COLUMN(($A$2))+1)</f>
        <v>1.7000000000000001E-4</v>
      </c>
      <c r="C132" s="12">
        <f>VLOOKUP($A132,$A$2:C$91,COLUMN((C$2))-COLUMN(($A$2))+1)</f>
        <v>1.7000000000000001E-4</v>
      </c>
    </row>
    <row r="133" spans="1:3">
      <c r="A133" s="12">
        <f>A132+5</f>
        <v>7</v>
      </c>
      <c r="B133" s="12">
        <f>VLOOKUP($A133,$A$2:B$91,COLUMN((B$2))-COLUMN(($A$2))+1)</f>
        <v>6.7199999999999994E-3</v>
      </c>
      <c r="C133" s="12">
        <f>VLOOKUP($A133,$A$2:C$91,COLUMN((C$2))-COLUMN(($A$2))+1)</f>
        <v>6.7199999999999994E-3</v>
      </c>
    </row>
    <row r="134" spans="1:3">
      <c r="A134" s="12">
        <f t="shared" ref="A134:A149" si="5">A133+5</f>
        <v>12</v>
      </c>
      <c r="B134" s="12">
        <f>VLOOKUP($A134,$A$2:B$91,COLUMN((B$2))-COLUMN(($A$2))+1)</f>
        <v>3.3600000000000005E-2</v>
      </c>
      <c r="C134" s="12">
        <f>VLOOKUP($A134,$A$2:C$91,COLUMN((C$2))-COLUMN(($A$2))+1)</f>
        <v>3.3600000000000005E-2</v>
      </c>
    </row>
    <row r="135" spans="1:3">
      <c r="A135" s="12">
        <f t="shared" si="5"/>
        <v>17</v>
      </c>
      <c r="B135" s="12">
        <f>VLOOKUP($A135,$A$2:B$91,COLUMN((B$2))-COLUMN(($A$2))+1)</f>
        <v>4.9590000000000002E-2</v>
      </c>
      <c r="C135" s="12">
        <f>VLOOKUP($A135,$A$2:C$91,COLUMN((C$2))-COLUMN(($A$2))+1)</f>
        <v>4.9590000000000002E-2</v>
      </c>
    </row>
    <row r="136" spans="1:3">
      <c r="A136" s="12">
        <f t="shared" si="5"/>
        <v>22</v>
      </c>
      <c r="B136" s="12">
        <f>VLOOKUP($A136,$A$2:B$91,COLUMN((B$2))-COLUMN(($A$2))+1)</f>
        <v>6.2E-2</v>
      </c>
      <c r="C136" s="12">
        <f>VLOOKUP($A136,$A$2:C$91,COLUMN((C$2))-COLUMN(($A$2))+1)</f>
        <v>6.2E-2</v>
      </c>
    </row>
    <row r="137" spans="1:3">
      <c r="A137" s="12">
        <f t="shared" si="5"/>
        <v>27</v>
      </c>
      <c r="B137" s="12">
        <f>VLOOKUP($A137,$A$2:B$91,COLUMN((B$2))-COLUMN(($A$2))+1)</f>
        <v>0.24796000000000001</v>
      </c>
      <c r="C137" s="12">
        <f>VLOOKUP($A137,$A$2:C$91,COLUMN((C$2))-COLUMN(($A$2))+1)</f>
        <v>0.24796000000000001</v>
      </c>
    </row>
    <row r="138" spans="1:3">
      <c r="A138" s="12">
        <f t="shared" si="5"/>
        <v>32</v>
      </c>
      <c r="B138" s="12">
        <f>VLOOKUP($A138,$A$2:B$91,COLUMN((B$2))-COLUMN(($A$2))+1)</f>
        <v>0.43994</v>
      </c>
      <c r="C138" s="12">
        <f>VLOOKUP($A138,$A$2:C$91,COLUMN((C$2))-COLUMN(($A$2))+1)</f>
        <v>0.43994</v>
      </c>
    </row>
    <row r="139" spans="1:3">
      <c r="A139" s="12">
        <f t="shared" si="5"/>
        <v>37</v>
      </c>
      <c r="B139" s="12">
        <f>VLOOKUP($A139,$A$2:B$91,COLUMN((B$2))-COLUMN(($A$2))+1)</f>
        <v>0.88184000000000007</v>
      </c>
      <c r="C139" s="12">
        <f>VLOOKUP($A139,$A$2:C$91,COLUMN((C$2))-COLUMN(($A$2))+1)</f>
        <v>0.88184000000000007</v>
      </c>
    </row>
    <row r="140" spans="1:3">
      <c r="A140" s="12">
        <f t="shared" si="5"/>
        <v>42</v>
      </c>
      <c r="B140" s="12">
        <f>VLOOKUP($A140,$A$2:B$91,COLUMN((B$2))-COLUMN(($A$2))+1)</f>
        <v>1.1813800000000001</v>
      </c>
      <c r="C140" s="12">
        <f>VLOOKUP($A140,$A$2:C$91,COLUMN((C$2))-COLUMN(($A$2))+1)</f>
        <v>1.1813800000000001</v>
      </c>
    </row>
    <row r="141" spans="1:3">
      <c r="A141" s="12">
        <f t="shared" si="5"/>
        <v>47</v>
      </c>
      <c r="B141" s="12">
        <f>VLOOKUP($A141,$A$2:B$91,COLUMN((B$2))-COLUMN(($A$2))+1)</f>
        <v>1.4236099999999998</v>
      </c>
      <c r="C141" s="12">
        <f>VLOOKUP($A141,$A$2:C$91,COLUMN((C$2))-COLUMN(($A$2))+1)</f>
        <v>1.4236099999999998</v>
      </c>
    </row>
    <row r="142" spans="1:3">
      <c r="A142" s="12">
        <f t="shared" si="5"/>
        <v>52</v>
      </c>
      <c r="B142" s="12">
        <f>VLOOKUP($A142,$A$2:B$91,COLUMN((B$2))-COLUMN(($A$2))+1)</f>
        <v>1.7433699999999999</v>
      </c>
      <c r="C142" s="12">
        <f>VLOOKUP($A142,$A$2:C$91,COLUMN((C$2))-COLUMN(($A$2))+1)</f>
        <v>1.7433699999999999</v>
      </c>
    </row>
    <row r="143" spans="1:3">
      <c r="A143" s="12">
        <f t="shared" si="5"/>
        <v>57</v>
      </c>
      <c r="B143" s="12">
        <f>VLOOKUP($A143,$A$2:B$91,COLUMN((B$2))-COLUMN(($A$2))+1)</f>
        <v>2.1796700000000002</v>
      </c>
      <c r="C143" s="12">
        <f>VLOOKUP($A143,$A$2:C$91,COLUMN((C$2))-COLUMN(($A$2))+1)</f>
        <v>2.1796700000000002</v>
      </c>
    </row>
    <row r="144" spans="1:3">
      <c r="A144" s="12">
        <f t="shared" si="5"/>
        <v>62</v>
      </c>
      <c r="B144" s="12">
        <f>VLOOKUP($A144,$A$2:B$91,COLUMN((B$2))-COLUMN(($A$2))+1)</f>
        <v>2.71888</v>
      </c>
      <c r="C144" s="12">
        <f>VLOOKUP($A144,$A$2:C$91,COLUMN((C$2))-COLUMN(($A$2))+1)</f>
        <v>2.71888</v>
      </c>
    </row>
    <row r="145" spans="1:3">
      <c r="A145" s="12">
        <f t="shared" si="5"/>
        <v>67</v>
      </c>
      <c r="B145" s="12">
        <f>VLOOKUP($A145,$A$2:B$91,COLUMN((B$2))-COLUMN(($A$2))+1)</f>
        <v>3.6090300000000002</v>
      </c>
      <c r="C145" s="12">
        <f>VLOOKUP($A145,$A$2:C$91,COLUMN((C$2))-COLUMN(($A$2))+1)</f>
        <v>3.6090300000000002</v>
      </c>
    </row>
    <row r="146" spans="1:3">
      <c r="A146" s="12">
        <f t="shared" si="5"/>
        <v>72</v>
      </c>
      <c r="B146" s="12">
        <f>VLOOKUP($A146,$A$2:B$91,COLUMN((B$2))-COLUMN(($A$2))+1)</f>
        <v>4.8238100000000008</v>
      </c>
      <c r="C146" s="12">
        <f>VLOOKUP($A146,$A$2:C$91,COLUMN((C$2))-COLUMN(($A$2))+1)</f>
        <v>4.8238100000000008</v>
      </c>
    </row>
    <row r="147" spans="1:3">
      <c r="A147" s="12">
        <f t="shared" si="5"/>
        <v>77</v>
      </c>
      <c r="B147" s="12">
        <f>VLOOKUP($A147,$A$2:B$91,COLUMN((B$2))-COLUMN(($A$2))+1)</f>
        <v>5.8262600000000004</v>
      </c>
      <c r="C147" s="12">
        <f>VLOOKUP($A147,$A$2:C$91,COLUMN((C$2))-COLUMN(($A$2))+1)</f>
        <v>5.8262600000000004</v>
      </c>
    </row>
    <row r="148" spans="1:3">
      <c r="A148" s="12">
        <f t="shared" si="5"/>
        <v>82</v>
      </c>
      <c r="B148" s="12">
        <f>VLOOKUP($A148,$A$2:B$91,COLUMN((B$2))-COLUMN(($A$2))+1)</f>
        <v>7.1185200000000002</v>
      </c>
      <c r="C148" s="12">
        <f>VLOOKUP($A148,$A$2:C$91,COLUMN((C$2))-COLUMN(($A$2))+1)</f>
        <v>7.1185200000000002</v>
      </c>
    </row>
    <row r="149" spans="1:3">
      <c r="A149" s="12">
        <f t="shared" si="5"/>
        <v>87</v>
      </c>
      <c r="B149" s="12">
        <f>VLOOKUP($A149,$A$2:B$91,COLUMN((B$2))-COLUMN(($A$2))+1)</f>
        <v>8.9</v>
      </c>
      <c r="C149" s="12">
        <f>VLOOKUP($A149,$A$2:C$91,COLUMN((C$2))-COLUMN(($A$2))+1)</f>
        <v>8.9</v>
      </c>
    </row>
    <row r="150" spans="1:3">
      <c r="A150" s="12" t="s">
        <v>3</v>
      </c>
    </row>
    <row r="151" spans="1:3">
      <c r="A151" s="12">
        <f>A132+1</f>
        <v>3</v>
      </c>
      <c r="B151" s="12">
        <f>VLOOKUP($A151,$A$2:B$91,COLUMN((B$2))-COLUMN(($A$2))+1)</f>
        <v>0.23664215686274509</v>
      </c>
      <c r="C151" s="12">
        <f>VLOOKUP($A151,$A$2:C$91,COLUMN((C$2))-COLUMN(($A$2))+1)</f>
        <v>0.23137254901960785</v>
      </c>
    </row>
    <row r="152" spans="1:3">
      <c r="A152" s="12">
        <f>A151+5</f>
        <v>8</v>
      </c>
      <c r="B152" s="12">
        <f>VLOOKUP($A152,$A$2:B$91,COLUMN((B$2))-COLUMN(($A$2))+1)</f>
        <v>0.23406862745098039</v>
      </c>
      <c r="C152" s="12">
        <f>VLOOKUP($A152,$A$2:C$91,COLUMN((C$2))-COLUMN(($A$2))+1)</f>
        <v>0.2389705882352941</v>
      </c>
    </row>
    <row r="153" spans="1:3">
      <c r="A153" s="12">
        <f t="shared" ref="A153:A168" si="6">A152+5</f>
        <v>13</v>
      </c>
      <c r="B153" s="12">
        <f>VLOOKUP($A153,$A$2:B$91,COLUMN((B$2))-COLUMN(($A$2))+1)</f>
        <v>0.24080882352941177</v>
      </c>
      <c r="C153" s="12">
        <f>VLOOKUP($A153,$A$2:C$91,COLUMN((C$2))-COLUMN(($A$2))+1)</f>
        <v>0.2323529411764706</v>
      </c>
    </row>
    <row r="154" spans="1:3">
      <c r="A154" s="12">
        <f t="shared" si="6"/>
        <v>18</v>
      </c>
      <c r="B154" s="12">
        <f>VLOOKUP($A154,$A$2:B$91,COLUMN((B$2))-COLUMN(($A$2))+1)</f>
        <v>0.2394607843137255</v>
      </c>
      <c r="C154" s="12">
        <f>VLOOKUP($A154,$A$2:C$91,COLUMN((C$2))-COLUMN(($A$2))+1)</f>
        <v>0.23541666666666666</v>
      </c>
    </row>
    <row r="155" spans="1:3">
      <c r="A155" s="12">
        <f t="shared" si="6"/>
        <v>23</v>
      </c>
      <c r="B155" s="12">
        <f>VLOOKUP($A155,$A$2:B$91,COLUMN((B$2))-COLUMN(($A$2))+1)</f>
        <v>0.24093137254901961</v>
      </c>
      <c r="C155" s="12">
        <f>VLOOKUP($A155,$A$2:C$91,COLUMN((C$2))-COLUMN(($A$2))+1)</f>
        <v>0.22745098039215686</v>
      </c>
    </row>
    <row r="156" spans="1:3">
      <c r="A156" s="12">
        <f t="shared" si="6"/>
        <v>28</v>
      </c>
      <c r="B156" s="12">
        <f>VLOOKUP($A156,$A$2:B$91,COLUMN((B$2))-COLUMN(($A$2))+1)</f>
        <v>0.22867647058823529</v>
      </c>
      <c r="C156" s="12">
        <f>VLOOKUP($A156,$A$2:C$91,COLUMN((C$2))-COLUMN(($A$2))+1)</f>
        <v>0.22904411764705881</v>
      </c>
    </row>
    <row r="157" spans="1:3">
      <c r="A157" s="12">
        <f t="shared" si="6"/>
        <v>33</v>
      </c>
      <c r="B157" s="12">
        <f>VLOOKUP($A157,$A$2:B$91,COLUMN((B$2))-COLUMN(($A$2))+1)</f>
        <v>0.2258578431372549</v>
      </c>
      <c r="C157" s="12">
        <f>VLOOKUP($A157,$A$2:C$91,COLUMN((C$2))-COLUMN(($A$2))+1)</f>
        <v>0.22475490196078432</v>
      </c>
    </row>
    <row r="158" spans="1:3">
      <c r="A158" s="12">
        <f t="shared" si="6"/>
        <v>38</v>
      </c>
      <c r="B158" s="12">
        <f>VLOOKUP($A158,$A$2:B$91,COLUMN((B$2))-COLUMN(($A$2))+1)</f>
        <v>0.20661764705882352</v>
      </c>
      <c r="C158" s="12">
        <f>VLOOKUP($A158,$A$2:C$91,COLUMN((C$2))-COLUMN(($A$2))+1)</f>
        <v>0.19926470588235293</v>
      </c>
    </row>
    <row r="159" spans="1:3">
      <c r="A159" s="12">
        <f t="shared" si="6"/>
        <v>43</v>
      </c>
      <c r="B159" s="12">
        <f>VLOOKUP($A159,$A$2:B$91,COLUMN((B$2))-COLUMN(($A$2))+1)</f>
        <v>0.19963235294117646</v>
      </c>
      <c r="C159" s="12">
        <f>VLOOKUP($A159,$A$2:C$91,COLUMN((C$2))-COLUMN(($A$2))+1)</f>
        <v>0.19252450980392158</v>
      </c>
    </row>
    <row r="160" spans="1:3">
      <c r="A160" s="12">
        <f t="shared" si="6"/>
        <v>48</v>
      </c>
      <c r="B160" s="12">
        <f>VLOOKUP($A160,$A$2:B$91,COLUMN((B$2))-COLUMN(($A$2))+1)</f>
        <v>0.19350490196078432</v>
      </c>
      <c r="C160" s="12">
        <f>VLOOKUP($A160,$A$2:C$91,COLUMN((C$2))-COLUMN(($A$2))+1)</f>
        <v>0.18308823529411763</v>
      </c>
    </row>
    <row r="161" spans="1:3">
      <c r="A161" s="12">
        <f t="shared" si="6"/>
        <v>53</v>
      </c>
      <c r="B161" s="12">
        <f>VLOOKUP($A161,$A$2:B$91,COLUMN((B$2))-COLUMN(($A$2))+1)</f>
        <v>0.16936274509803922</v>
      </c>
      <c r="C161" s="12">
        <f>VLOOKUP($A161,$A$2:C$91,COLUMN((C$2))-COLUMN(($A$2))+1)</f>
        <v>0.16470588235294117</v>
      </c>
    </row>
    <row r="162" spans="1:3">
      <c r="A162" s="12">
        <f t="shared" si="6"/>
        <v>58</v>
      </c>
      <c r="B162" s="12">
        <f>VLOOKUP($A162,$A$2:B$91,COLUMN((B$2))-COLUMN(($A$2))+1)</f>
        <v>0.14669117647058824</v>
      </c>
      <c r="C162" s="12">
        <f>VLOOKUP($A162,$A$2:C$91,COLUMN((C$2))-COLUMN(($A$2))+1)</f>
        <v>0.13615196078431371</v>
      </c>
    </row>
    <row r="163" spans="1:3">
      <c r="A163" s="12">
        <f t="shared" si="6"/>
        <v>63</v>
      </c>
      <c r="B163" s="12">
        <f>VLOOKUP($A163,$A$2:B$91,COLUMN((B$2))-COLUMN(($A$2))+1)</f>
        <v>0.10416666666666667</v>
      </c>
      <c r="C163" s="12">
        <f>VLOOKUP($A163,$A$2:C$91,COLUMN((C$2))-COLUMN(($A$2))+1)</f>
        <v>0.12193627450980392</v>
      </c>
    </row>
    <row r="164" spans="1:3">
      <c r="A164" s="12">
        <f t="shared" si="6"/>
        <v>68</v>
      </c>
      <c r="B164" s="12">
        <f>VLOOKUP($A164,$A$2:B$91,COLUMN((B$2))-COLUMN(($A$2))+1)</f>
        <v>8.639705882352941E-2</v>
      </c>
      <c r="C164" s="12">
        <f>VLOOKUP($A164,$A$2:C$91,COLUMN((C$2))-COLUMN(($A$2))+1)</f>
        <v>2.9411764705882353E-2</v>
      </c>
    </row>
    <row r="165" spans="1:3">
      <c r="A165" s="12">
        <f t="shared" si="6"/>
        <v>73</v>
      </c>
      <c r="B165" s="12">
        <f>VLOOKUP($A165,$A$2:B$91,COLUMN((B$2))-COLUMN(($A$2))+1)</f>
        <v>1.2500000000000001E-2</v>
      </c>
      <c r="C165" s="12">
        <f>VLOOKUP($A165,$A$2:C$91,COLUMN((C$2))-COLUMN(($A$2))+1)</f>
        <v>9.4485294117647056E-2</v>
      </c>
    </row>
    <row r="166" spans="1:3">
      <c r="A166" s="12">
        <f t="shared" si="6"/>
        <v>78</v>
      </c>
      <c r="B166" s="12">
        <f>VLOOKUP($A166,$A$2:B$91,COLUMN((B$2))-COLUMN(($A$2))+1)</f>
        <v>7.3529411764705881E-4</v>
      </c>
      <c r="C166" s="12">
        <f>VLOOKUP($A166,$A$2:C$91,COLUMN((C$2))-COLUMN(($A$2))+1)</f>
        <v>3.6764705882352941E-4</v>
      </c>
    </row>
    <row r="167" spans="1:3">
      <c r="A167" s="12">
        <f t="shared" si="6"/>
        <v>83</v>
      </c>
      <c r="B167" s="12">
        <f>VLOOKUP($A167,$A$2:B$91,COLUMN((B$2))-COLUMN(($A$2))+1)</f>
        <v>0</v>
      </c>
      <c r="C167" s="12">
        <f>VLOOKUP($A167,$A$2:C$91,COLUMN((C$2))-COLUMN(($A$2))+1)</f>
        <v>0</v>
      </c>
    </row>
    <row r="168" spans="1:3">
      <c r="A168" s="12">
        <f t="shared" si="6"/>
        <v>88</v>
      </c>
      <c r="B168" s="12">
        <f>VLOOKUP($A168,$A$2:B$91,COLUMN((B$2))-COLUMN(($A$2))+1)</f>
        <v>0</v>
      </c>
      <c r="C168" s="12">
        <f>VLOOKUP($A168,$A$2:C$91,COLUMN((C$2))-COLUMN(($A$2))+1)</f>
        <v>0</v>
      </c>
    </row>
    <row r="169" spans="1:3">
      <c r="A169" s="12" t="s">
        <v>4</v>
      </c>
    </row>
    <row r="170" spans="1:3">
      <c r="A170" s="12">
        <f>A151+1</f>
        <v>4</v>
      </c>
      <c r="B170" s="12">
        <f>VLOOKUP($A170,$A$2:B$91,COLUMN((B$2))-COLUMN(($A$2))+1)</f>
        <v>0.51813725490196083</v>
      </c>
      <c r="C170" s="12">
        <f>VLOOKUP($A170,$A$2:C$91,COLUMN((C$2))-COLUMN(($A$2))+1)</f>
        <v>0.51053921568627447</v>
      </c>
    </row>
    <row r="171" spans="1:3">
      <c r="A171" s="12">
        <f>A170+5</f>
        <v>9</v>
      </c>
      <c r="B171" s="12">
        <f>VLOOKUP($A171,$A$2:B$91,COLUMN((B$2))-COLUMN(($A$2))+1)</f>
        <v>0.52218137254901964</v>
      </c>
      <c r="C171" s="12">
        <f>VLOOKUP($A171,$A$2:C$91,COLUMN((C$2))-COLUMN(($A$2))+1)</f>
        <v>0.52156862745098043</v>
      </c>
    </row>
    <row r="172" spans="1:3">
      <c r="A172" s="12">
        <f t="shared" ref="A172:A187" si="7">A171+5</f>
        <v>14</v>
      </c>
      <c r="B172" s="12">
        <f>VLOOKUP($A172,$A$2:B$91,COLUMN((B$2))-COLUMN(($A$2))+1)</f>
        <v>0.5303921568627451</v>
      </c>
      <c r="C172" s="12">
        <f>VLOOKUP($A172,$A$2:C$91,COLUMN((C$2))-COLUMN(($A$2))+1)</f>
        <v>0.51715686274509798</v>
      </c>
    </row>
    <row r="173" spans="1:3">
      <c r="A173" s="12">
        <f t="shared" si="7"/>
        <v>19</v>
      </c>
      <c r="B173" s="12">
        <f>VLOOKUP($A173,$A$2:B$91,COLUMN((B$2))-COLUMN(($A$2))+1)</f>
        <v>0.53725490196078429</v>
      </c>
      <c r="C173" s="12">
        <f>VLOOKUP($A173,$A$2:C$91,COLUMN((C$2))-COLUMN(($A$2))+1)</f>
        <v>0.52230392156862748</v>
      </c>
    </row>
    <row r="174" spans="1:3">
      <c r="A174" s="12">
        <f t="shared" si="7"/>
        <v>24</v>
      </c>
      <c r="B174" s="12">
        <f>VLOOKUP($A174,$A$2:B$91,COLUMN((B$2))-COLUMN(($A$2))+1)</f>
        <v>0.53884803921568625</v>
      </c>
      <c r="C174" s="12">
        <f>VLOOKUP($A174,$A$2:C$91,COLUMN((C$2))-COLUMN(($A$2))+1)</f>
        <v>0.520343137254902</v>
      </c>
    </row>
    <row r="175" spans="1:3">
      <c r="A175" s="12">
        <f t="shared" si="7"/>
        <v>29</v>
      </c>
      <c r="B175" s="12">
        <f>VLOOKUP($A175,$A$2:B$91,COLUMN((B$2))-COLUMN(($A$2))+1)</f>
        <v>0.53235294117647058</v>
      </c>
      <c r="C175" s="12">
        <f>VLOOKUP($A175,$A$2:C$91,COLUMN((C$2))-COLUMN(($A$2))+1)</f>
        <v>0.52561274509803924</v>
      </c>
    </row>
    <row r="176" spans="1:3">
      <c r="A176" s="12">
        <f t="shared" si="7"/>
        <v>34</v>
      </c>
      <c r="B176" s="12">
        <f>VLOOKUP($A176,$A$2:B$91,COLUMN((B$2))-COLUMN(($A$2))+1)</f>
        <v>0.53272058823529411</v>
      </c>
      <c r="C176" s="12">
        <f>VLOOKUP($A176,$A$2:C$91,COLUMN((C$2))-COLUMN(($A$2))+1)</f>
        <v>0.520343137254902</v>
      </c>
    </row>
    <row r="177" spans="1:3">
      <c r="A177" s="12">
        <f t="shared" si="7"/>
        <v>39</v>
      </c>
      <c r="B177" s="12">
        <f>VLOOKUP($A177,$A$2:B$91,COLUMN((B$2))-COLUMN(($A$2))+1)</f>
        <v>0.51078431372549016</v>
      </c>
      <c r="C177" s="12">
        <f>VLOOKUP($A177,$A$2:C$91,COLUMN((C$2))-COLUMN(($A$2))+1)</f>
        <v>0.49620098039215688</v>
      </c>
    </row>
    <row r="178" spans="1:3">
      <c r="A178" s="12">
        <f t="shared" si="7"/>
        <v>44</v>
      </c>
      <c r="B178" s="12">
        <f>VLOOKUP($A178,$A$2:B$91,COLUMN((B$2))-COLUMN(($A$2))+1)</f>
        <v>0.51053921568627447</v>
      </c>
      <c r="C178" s="12">
        <f>VLOOKUP($A178,$A$2:C$91,COLUMN((C$2))-COLUMN(($A$2))+1)</f>
        <v>0.49534313725490198</v>
      </c>
    </row>
    <row r="179" spans="1:3">
      <c r="A179" s="12">
        <f t="shared" si="7"/>
        <v>49</v>
      </c>
      <c r="B179" s="12">
        <f>VLOOKUP($A179,$A$2:B$91,COLUMN((B$2))-COLUMN(($A$2))+1)</f>
        <v>0.50575980392156861</v>
      </c>
      <c r="C179" s="12">
        <f>VLOOKUP($A179,$A$2:C$91,COLUMN((C$2))-COLUMN(($A$2))+1)</f>
        <v>0.48370098039215687</v>
      </c>
    </row>
    <row r="180" spans="1:3">
      <c r="A180" s="12">
        <f t="shared" si="7"/>
        <v>54</v>
      </c>
      <c r="B180" s="12">
        <f>VLOOKUP($A180,$A$2:B$91,COLUMN((B$2))-COLUMN(($A$2))+1)</f>
        <v>0.4823529411764706</v>
      </c>
      <c r="C180" s="12">
        <f>VLOOKUP($A180,$A$2:C$91,COLUMN((C$2))-COLUMN(($A$2))+1)</f>
        <v>0.46911764705882353</v>
      </c>
    </row>
    <row r="181" spans="1:3">
      <c r="A181" s="12">
        <f t="shared" si="7"/>
        <v>59</v>
      </c>
      <c r="B181" s="12">
        <f>VLOOKUP($A181,$A$2:B$91,COLUMN((B$2))-COLUMN(($A$2))+1)</f>
        <v>0.46519607843137256</v>
      </c>
      <c r="C181" s="12">
        <f>VLOOKUP($A181,$A$2:C$91,COLUMN((C$2))-COLUMN(($A$2))+1)</f>
        <v>0.44056372549019607</v>
      </c>
    </row>
    <row r="182" spans="1:3">
      <c r="A182" s="12">
        <f t="shared" si="7"/>
        <v>64</v>
      </c>
      <c r="B182" s="12">
        <f>VLOOKUP($A182,$A$2:B$91,COLUMN((B$2))-COLUMN(($A$2))+1)</f>
        <v>0.42291666666666666</v>
      </c>
      <c r="C182" s="12">
        <f>VLOOKUP($A182,$A$2:C$91,COLUMN((C$2))-COLUMN(($A$2))+1)</f>
        <v>0.43014705882352938</v>
      </c>
    </row>
    <row r="183" spans="1:3">
      <c r="A183" s="12">
        <f t="shared" si="7"/>
        <v>69</v>
      </c>
      <c r="B183" s="12">
        <f>VLOOKUP($A183,$A$2:B$91,COLUMN((B$2))-COLUMN(($A$2))+1)</f>
        <v>0.41151960784313724</v>
      </c>
      <c r="C183" s="12">
        <f>VLOOKUP($A183,$A$2:C$91,COLUMN((C$2))-COLUMN(($A$2))+1)</f>
        <v>0.33137254901960783</v>
      </c>
    </row>
    <row r="184" spans="1:3">
      <c r="A184" s="12">
        <f t="shared" si="7"/>
        <v>74</v>
      </c>
      <c r="B184" s="12">
        <f>VLOOKUP($A184,$A$2:B$91,COLUMN((B$2))-COLUMN(($A$2))+1)</f>
        <v>0.29754901960784313</v>
      </c>
      <c r="C184" s="12">
        <f>VLOOKUP($A184,$A$2:C$91,COLUMN((C$2))-COLUMN(($A$2))+1)</f>
        <v>0.39791666666666664</v>
      </c>
    </row>
    <row r="185" spans="1:3">
      <c r="A185" s="12">
        <f t="shared" si="7"/>
        <v>79</v>
      </c>
      <c r="B185" s="12">
        <f>VLOOKUP($A185,$A$2:B$91,COLUMN((B$2))-COLUMN(($A$2))+1)</f>
        <v>0.26899509803921567</v>
      </c>
      <c r="C185" s="12">
        <f>VLOOKUP($A185,$A$2:C$91,COLUMN((C$2))-COLUMN(($A$2))+1)</f>
        <v>0.23774509803921567</v>
      </c>
    </row>
    <row r="186" spans="1:3">
      <c r="A186" s="12">
        <f t="shared" si="7"/>
        <v>84</v>
      </c>
      <c r="B186" s="12">
        <f>VLOOKUP($A186,$A$2:B$91,COLUMN((B$2))-COLUMN(($A$2))+1)</f>
        <v>0.15735294117647058</v>
      </c>
      <c r="C186" s="12">
        <f>VLOOKUP($A186,$A$2:C$91,COLUMN((C$2))-COLUMN(($A$2))+1)</f>
        <v>0.18419117647058822</v>
      </c>
    </row>
    <row r="187" spans="1:3">
      <c r="A187" s="12">
        <f t="shared" si="7"/>
        <v>89</v>
      </c>
      <c r="B187" s="12">
        <f>VLOOKUP($A187,$A$2:B$91,COLUMN((B$2))-COLUMN(($A$2))+1)</f>
        <v>0</v>
      </c>
      <c r="C187" s="12">
        <f>VLOOKUP($A187,$A$2:C$91,COLUMN((C$2))-COLUMN(($A$2))+1)</f>
        <v>0</v>
      </c>
    </row>
    <row r="189" spans="1:3">
      <c r="A189" s="12" t="s">
        <v>7</v>
      </c>
      <c r="B189" s="12">
        <f>B100</f>
        <v>0.93333333333333335</v>
      </c>
      <c r="C189" s="12">
        <f>C100</f>
        <v>0.90196078431372551</v>
      </c>
    </row>
    <row r="190" spans="1:3">
      <c r="A190" s="12" t="s">
        <v>1</v>
      </c>
      <c r="B190" s="12">
        <f>B119</f>
        <v>0.47764041514041516</v>
      </c>
      <c r="C190" s="12">
        <f>C119</f>
        <v>0.44004884004884004</v>
      </c>
    </row>
    <row r="191" spans="1:3">
      <c r="A191" s="12" t="s">
        <v>8</v>
      </c>
      <c r="B191" s="12">
        <f>B123</f>
        <v>1.8524725274725273</v>
      </c>
      <c r="C191" s="12">
        <f>C123</f>
        <v>1.7196581196581195</v>
      </c>
    </row>
    <row r="192" spans="1:3">
      <c r="A192" s="12" t="s">
        <v>2</v>
      </c>
      <c r="B192" s="12">
        <f>B142</f>
        <v>1.7433699999999999</v>
      </c>
      <c r="C192" s="12">
        <f>C142</f>
        <v>1.7433699999999999</v>
      </c>
    </row>
    <row r="194" spans="1:3">
      <c r="A194" s="12" t="s">
        <v>12</v>
      </c>
    </row>
    <row r="195" spans="1:3">
      <c r="A195" s="12">
        <f>A94/5</f>
        <v>0</v>
      </c>
      <c r="B195" s="12">
        <f t="shared" ref="B195:C200" si="8">B94*B$190/B$189</f>
        <v>6.0206775017699384E-3</v>
      </c>
      <c r="C195" s="12">
        <f t="shared" si="8"/>
        <v>5.7397674788979133E-3</v>
      </c>
    </row>
    <row r="196" spans="1:3">
      <c r="A196" s="12">
        <f t="shared" ref="A196:A212" si="9">A95/5</f>
        <v>1</v>
      </c>
      <c r="B196" s="12">
        <f t="shared" si="8"/>
        <v>4.4151635012979557E-2</v>
      </c>
      <c r="C196" s="12">
        <f t="shared" si="8"/>
        <v>4.0178372352285399E-2</v>
      </c>
    </row>
    <row r="197" spans="1:3">
      <c r="A197" s="12">
        <f t="shared" si="9"/>
        <v>2</v>
      </c>
      <c r="B197" s="12">
        <f t="shared" si="8"/>
        <v>9.432394752772906E-2</v>
      </c>
      <c r="C197" s="12">
        <f t="shared" si="8"/>
        <v>8.8009768009767994E-2</v>
      </c>
    </row>
    <row r="198" spans="1:3">
      <c r="A198" s="12">
        <f t="shared" si="9"/>
        <v>3</v>
      </c>
      <c r="B198" s="12">
        <f t="shared" si="8"/>
        <v>0.16055140004719837</v>
      </c>
      <c r="C198" s="12">
        <f t="shared" si="8"/>
        <v>0.14732069862504643</v>
      </c>
    </row>
    <row r="199" spans="1:3">
      <c r="A199" s="12">
        <f t="shared" si="9"/>
        <v>4</v>
      </c>
      <c r="B199" s="12">
        <f t="shared" si="8"/>
        <v>0.20269614255958793</v>
      </c>
      <c r="C199" s="12">
        <f t="shared" si="8"/>
        <v>0.18558581515103253</v>
      </c>
    </row>
    <row r="200" spans="1:3">
      <c r="A200" s="12">
        <f t="shared" si="9"/>
        <v>5</v>
      </c>
      <c r="B200" s="12">
        <f t="shared" si="8"/>
        <v>0.37127511260914625</v>
      </c>
      <c r="C200" s="12">
        <f t="shared" si="8"/>
        <v>0.34247279290757549</v>
      </c>
    </row>
    <row r="201" spans="1:3">
      <c r="A201" s="12">
        <f t="shared" si="9"/>
        <v>6</v>
      </c>
      <c r="B201" s="12">
        <f>B100*B$190/B$189</f>
        <v>0.47764041514041516</v>
      </c>
      <c r="C201" s="12">
        <f>C100*C$190/C$189</f>
        <v>0.44004884004884004</v>
      </c>
    </row>
    <row r="202" spans="1:3">
      <c r="A202" s="12">
        <f t="shared" si="9"/>
        <v>7</v>
      </c>
      <c r="B202" s="12">
        <f t="shared" ref="B202:C204" si="10">B120</f>
        <v>0.9504426129426129</v>
      </c>
      <c r="C202" s="12">
        <f t="shared" si="10"/>
        <v>0.87712148962148961</v>
      </c>
    </row>
    <row r="203" spans="1:3">
      <c r="A203" s="12">
        <f t="shared" si="9"/>
        <v>8</v>
      </c>
      <c r="B203" s="12">
        <f t="shared" si="10"/>
        <v>1.2579822954822955</v>
      </c>
      <c r="C203" s="12">
        <f t="shared" si="10"/>
        <v>1.155067155067155</v>
      </c>
    </row>
    <row r="204" spans="1:3">
      <c r="A204" s="12">
        <f t="shared" si="9"/>
        <v>9</v>
      </c>
      <c r="B204" s="12">
        <f t="shared" si="10"/>
        <v>1.5208791208791208</v>
      </c>
      <c r="C204" s="12">
        <f t="shared" si="10"/>
        <v>1.4045177045177044</v>
      </c>
    </row>
    <row r="205" spans="1:3">
      <c r="A205" s="12">
        <f t="shared" si="9"/>
        <v>10</v>
      </c>
      <c r="B205" s="12">
        <f t="shared" ref="B205:C211" si="11">B142*B$191/B$192</f>
        <v>1.8524725274725273</v>
      </c>
      <c r="C205" s="12">
        <f t="shared" si="11"/>
        <v>1.7196581196581195</v>
      </c>
    </row>
    <row r="206" spans="1:3">
      <c r="A206" s="12">
        <f t="shared" si="9"/>
        <v>11</v>
      </c>
      <c r="B206" s="12">
        <f t="shared" si="11"/>
        <v>2.3160767903291011</v>
      </c>
      <c r="C206" s="12">
        <f t="shared" si="11"/>
        <v>2.1500239270351185</v>
      </c>
    </row>
    <row r="207" spans="1:3">
      <c r="A207" s="12">
        <f t="shared" si="9"/>
        <v>12</v>
      </c>
      <c r="B207" s="12">
        <f t="shared" si="11"/>
        <v>2.8890313045965601</v>
      </c>
      <c r="C207" s="12">
        <f t="shared" si="11"/>
        <v>2.6819000374998239</v>
      </c>
    </row>
    <row r="208" spans="1:3">
      <c r="A208" s="12">
        <f t="shared" si="9"/>
        <v>13</v>
      </c>
      <c r="B208" s="12">
        <f t="shared" si="11"/>
        <v>3.8348881338007286</v>
      </c>
      <c r="C208" s="12">
        <f t="shared" si="11"/>
        <v>3.5599429516337575</v>
      </c>
    </row>
    <row r="209" spans="1:3">
      <c r="A209" s="12">
        <f t="shared" si="9"/>
        <v>14</v>
      </c>
      <c r="B209" s="12">
        <f t="shared" si="11"/>
        <v>5.1256907614260045</v>
      </c>
      <c r="C209" s="12">
        <f t="shared" si="11"/>
        <v>4.7582005163493903</v>
      </c>
    </row>
    <row r="210" spans="1:3">
      <c r="A210" s="12">
        <f t="shared" si="9"/>
        <v>15</v>
      </c>
      <c r="B210" s="12">
        <f t="shared" si="11"/>
        <v>6.1908754813448024</v>
      </c>
      <c r="C210" s="12">
        <f t="shared" si="11"/>
        <v>5.7470160185384156</v>
      </c>
    </row>
    <row r="211" spans="1:3">
      <c r="A211" s="12">
        <f t="shared" si="9"/>
        <v>16</v>
      </c>
      <c r="B211" s="12">
        <f t="shared" si="11"/>
        <v>7.5640069154934046</v>
      </c>
      <c r="C211" s="12">
        <f t="shared" si="11"/>
        <v>7.0216997642202852</v>
      </c>
    </row>
    <row r="212" spans="1:3">
      <c r="A212" s="12">
        <f t="shared" si="9"/>
        <v>17</v>
      </c>
      <c r="B212" s="12">
        <f>B149*B$191/B$192</f>
        <v>9.4569744199484305</v>
      </c>
      <c r="C212" s="12">
        <f>C149*C$191/C$192</f>
        <v>8.7789495431017315</v>
      </c>
    </row>
    <row r="213" spans="1:3">
      <c r="A213" s="12" t="s">
        <v>9</v>
      </c>
    </row>
    <row r="214" spans="1:3">
      <c r="A214" s="2">
        <f>Calculations!A3</f>
        <v>5.8802224903339254E-3</v>
      </c>
      <c r="B214" s="12">
        <v>0</v>
      </c>
      <c r="C214" s="12">
        <v>0</v>
      </c>
    </row>
    <row r="215" spans="1:3">
      <c r="A215" s="2">
        <f>Calculations!A4</f>
        <v>4.2165003682632478E-2</v>
      </c>
      <c r="B215" s="12">
        <f t="shared" ref="B215:C231" si="12">B152-B$151</f>
        <v>-2.5735294117646967E-3</v>
      </c>
      <c r="C215" s="12">
        <f t="shared" si="12"/>
        <v>7.5980392156862475E-3</v>
      </c>
    </row>
    <row r="216" spans="1:3">
      <c r="A216" s="2">
        <f>Calculations!A5</f>
        <v>9.1166857768748527E-2</v>
      </c>
      <c r="B216" s="12">
        <f t="shared" si="12"/>
        <v>4.1666666666666796E-3</v>
      </c>
      <c r="C216" s="12">
        <f t="shared" si="12"/>
        <v>9.8039215686274161E-4</v>
      </c>
    </row>
    <row r="217" spans="1:3">
      <c r="A217" s="2">
        <f>Calculations!A6</f>
        <v>0.1539360493361224</v>
      </c>
      <c r="B217" s="12">
        <f t="shared" si="12"/>
        <v>2.8186274509804099E-3</v>
      </c>
      <c r="C217" s="12">
        <f t="shared" si="12"/>
        <v>4.0441176470588092E-3</v>
      </c>
    </row>
    <row r="218" spans="1:3">
      <c r="A218" s="2">
        <f>Calculations!A7</f>
        <v>0.19414097885531023</v>
      </c>
      <c r="B218" s="12">
        <f t="shared" si="12"/>
        <v>4.2892156862745223E-3</v>
      </c>
      <c r="C218" s="12">
        <f t="shared" si="12"/>
        <v>-3.9215686274509942E-3</v>
      </c>
    </row>
    <row r="219" spans="1:3">
      <c r="A219" s="2">
        <f>Calculations!A8</f>
        <v>0.35687395275836087</v>
      </c>
      <c r="B219" s="12">
        <f t="shared" si="12"/>
        <v>-7.9656862745098034E-3</v>
      </c>
      <c r="C219" s="12">
        <f t="shared" si="12"/>
        <v>-2.3284313725490391E-3</v>
      </c>
    </row>
    <row r="220" spans="1:3">
      <c r="A220" s="2">
        <f>Calculations!A9</f>
        <v>0.45884462759462763</v>
      </c>
      <c r="B220" s="12">
        <f t="shared" si="12"/>
        <v>-1.0784313725490186E-2</v>
      </c>
      <c r="C220" s="12">
        <f t="shared" si="12"/>
        <v>-6.6176470588235337E-3</v>
      </c>
    </row>
    <row r="221" spans="1:3">
      <c r="A221" s="2">
        <f>Calculations!A10</f>
        <v>0.91378205128205126</v>
      </c>
      <c r="B221" s="12">
        <f t="shared" si="12"/>
        <v>-3.0024509803921573E-2</v>
      </c>
      <c r="C221" s="12">
        <f t="shared" si="12"/>
        <v>-3.2107843137254927E-2</v>
      </c>
    </row>
    <row r="222" spans="1:3">
      <c r="A222" s="2">
        <f>Calculations!A11</f>
        <v>1.2065247252747251</v>
      </c>
      <c r="B222" s="12">
        <f t="shared" si="12"/>
        <v>-3.7009803921568635E-2</v>
      </c>
      <c r="C222" s="12">
        <f t="shared" si="12"/>
        <v>-3.8848039215686275E-2</v>
      </c>
    </row>
    <row r="223" spans="1:3">
      <c r="A223" s="2">
        <f>Calculations!A12</f>
        <v>1.4626984126984126</v>
      </c>
      <c r="B223" s="12">
        <f t="shared" si="12"/>
        <v>-4.313725490196077E-2</v>
      </c>
      <c r="C223" s="12">
        <f t="shared" si="12"/>
        <v>-4.8284313725490219E-2</v>
      </c>
    </row>
    <row r="224" spans="1:3">
      <c r="A224" s="2">
        <f>Calculations!A13</f>
        <v>1.7860653235653234</v>
      </c>
      <c r="B224" s="12">
        <f t="shared" si="12"/>
        <v>-6.7279411764705865E-2</v>
      </c>
      <c r="C224" s="12">
        <f t="shared" si="12"/>
        <v>-6.666666666666668E-2</v>
      </c>
    </row>
    <row r="225" spans="1:3">
      <c r="A225" s="2">
        <f>Calculations!A14</f>
        <v>2.2330503586821098</v>
      </c>
      <c r="B225" s="12">
        <f t="shared" si="12"/>
        <v>-8.9950980392156848E-2</v>
      </c>
      <c r="C225" s="12">
        <f t="shared" si="12"/>
        <v>-9.522058823529414E-2</v>
      </c>
    </row>
    <row r="226" spans="1:3">
      <c r="A226" s="2">
        <f>Calculations!A15</f>
        <v>2.785465671048192</v>
      </c>
      <c r="B226" s="12">
        <f t="shared" si="12"/>
        <v>-0.1324754901960784</v>
      </c>
      <c r="C226" s="12">
        <f t="shared" si="12"/>
        <v>-0.10943627450980394</v>
      </c>
    </row>
    <row r="227" spans="1:3">
      <c r="A227" s="2">
        <f>Calculations!A16</f>
        <v>3.697415542717243</v>
      </c>
      <c r="B227" s="12">
        <f t="shared" si="12"/>
        <v>-0.15024509803921568</v>
      </c>
      <c r="C227" s="12">
        <f t="shared" si="12"/>
        <v>-0.20196078431372549</v>
      </c>
    </row>
    <row r="228" spans="1:3">
      <c r="A228" s="2">
        <f>Calculations!A17</f>
        <v>4.941945638887697</v>
      </c>
      <c r="B228" s="12">
        <f t="shared" si="12"/>
        <v>-0.22414215686274508</v>
      </c>
      <c r="C228" s="12">
        <f t="shared" si="12"/>
        <v>-0.1368872549019608</v>
      </c>
    </row>
    <row r="229" spans="1:3">
      <c r="A229" s="2">
        <f>Calculations!A18</f>
        <v>5.968945749941609</v>
      </c>
      <c r="B229" s="12">
        <f t="shared" si="12"/>
        <v>-0.23590686274509803</v>
      </c>
      <c r="C229" s="12">
        <f t="shared" si="12"/>
        <v>-0.23100490196078433</v>
      </c>
    </row>
    <row r="230" spans="1:3">
      <c r="A230" s="2">
        <f>Calculations!A19</f>
        <v>7.2928533398568449</v>
      </c>
      <c r="B230" s="12">
        <f t="shared" si="12"/>
        <v>-0.23664215686274509</v>
      </c>
      <c r="C230" s="12">
        <f t="shared" si="12"/>
        <v>-0.23137254901960785</v>
      </c>
    </row>
    <row r="231" spans="1:3">
      <c r="A231" s="2">
        <f>Calculations!A20</f>
        <v>9.117961981525081</v>
      </c>
      <c r="B231" s="12">
        <f t="shared" si="12"/>
        <v>-0.23664215686274509</v>
      </c>
      <c r="C231" s="12">
        <f t="shared" si="12"/>
        <v>-0.23137254901960785</v>
      </c>
    </row>
    <row r="232" spans="1:3">
      <c r="A232" s="12" t="s">
        <v>10</v>
      </c>
    </row>
    <row r="233" spans="1:3">
      <c r="A233" s="2">
        <f>A214</f>
        <v>5.8802224903339254E-3</v>
      </c>
      <c r="B233" s="12">
        <f>B214</f>
        <v>0</v>
      </c>
      <c r="C233" s="12">
        <f>C214</f>
        <v>0</v>
      </c>
    </row>
    <row r="234" spans="1:3">
      <c r="A234" s="2">
        <f t="shared" ref="A234:A250" si="13">A215</f>
        <v>4.2165003682632478E-2</v>
      </c>
      <c r="B234" s="12">
        <f t="shared" ref="B234:C250" si="14">B171-B$170</f>
        <v>4.0441176470588092E-3</v>
      </c>
      <c r="C234" s="12">
        <f t="shared" si="14"/>
        <v>1.1029411764705954E-2</v>
      </c>
    </row>
    <row r="235" spans="1:3">
      <c r="A235" s="2">
        <f t="shared" si="13"/>
        <v>9.1166857768748527E-2</v>
      </c>
      <c r="B235" s="12">
        <f t="shared" si="14"/>
        <v>1.225490196078427E-2</v>
      </c>
      <c r="C235" s="12">
        <f t="shared" si="14"/>
        <v>6.6176470588235059E-3</v>
      </c>
    </row>
    <row r="236" spans="1:3">
      <c r="A236" s="2">
        <f t="shared" si="13"/>
        <v>0.1539360493361224</v>
      </c>
      <c r="B236" s="12">
        <f t="shared" si="14"/>
        <v>1.9117647058823461E-2</v>
      </c>
      <c r="C236" s="12">
        <f t="shared" si="14"/>
        <v>1.176470588235301E-2</v>
      </c>
    </row>
    <row r="237" spans="1:3">
      <c r="A237" s="2">
        <f t="shared" si="13"/>
        <v>0.19414097885531023</v>
      </c>
      <c r="B237" s="12">
        <f t="shared" si="14"/>
        <v>2.0710784313725417E-2</v>
      </c>
      <c r="C237" s="12">
        <f t="shared" si="14"/>
        <v>9.8039215686275272E-3</v>
      </c>
    </row>
    <row r="238" spans="1:3">
      <c r="A238" s="2">
        <f t="shared" si="13"/>
        <v>0.35687395275836087</v>
      </c>
      <c r="B238" s="12">
        <f t="shared" si="14"/>
        <v>1.4215686274509753E-2</v>
      </c>
      <c r="C238" s="12">
        <f t="shared" si="14"/>
        <v>1.5073529411764763E-2</v>
      </c>
    </row>
    <row r="239" spans="1:3">
      <c r="A239" s="2">
        <f t="shared" si="13"/>
        <v>0.45884462759462763</v>
      </c>
      <c r="B239" s="12">
        <f t="shared" si="14"/>
        <v>1.4583333333333282E-2</v>
      </c>
      <c r="C239" s="12">
        <f t="shared" si="14"/>
        <v>9.8039215686275272E-3</v>
      </c>
    </row>
    <row r="240" spans="1:3">
      <c r="A240" s="2">
        <f t="shared" si="13"/>
        <v>0.91378205128205126</v>
      </c>
      <c r="B240" s="12">
        <f t="shared" si="14"/>
        <v>-7.3529411764706731E-3</v>
      </c>
      <c r="C240" s="12">
        <f t="shared" si="14"/>
        <v>-1.4338235294117596E-2</v>
      </c>
    </row>
    <row r="241" spans="1:3">
      <c r="A241" s="2">
        <f t="shared" si="13"/>
        <v>1.2065247252747251</v>
      </c>
      <c r="B241" s="12">
        <f t="shared" si="14"/>
        <v>-7.5980392156863585E-3</v>
      </c>
      <c r="C241" s="12">
        <f t="shared" si="14"/>
        <v>-1.5196078431372495E-2</v>
      </c>
    </row>
    <row r="242" spans="1:3">
      <c r="A242" s="2">
        <f t="shared" si="13"/>
        <v>1.4626984126984126</v>
      </c>
      <c r="B242" s="12">
        <f t="shared" si="14"/>
        <v>-1.2377450980392224E-2</v>
      </c>
      <c r="C242" s="12">
        <f t="shared" si="14"/>
        <v>-2.6838235294117607E-2</v>
      </c>
    </row>
    <row r="243" spans="1:3">
      <c r="A243" s="2">
        <f t="shared" si="13"/>
        <v>1.7860653235653234</v>
      </c>
      <c r="B243" s="12">
        <f t="shared" si="14"/>
        <v>-3.5784313725490235E-2</v>
      </c>
      <c r="C243" s="12">
        <f t="shared" si="14"/>
        <v>-4.1421568627450944E-2</v>
      </c>
    </row>
    <row r="244" spans="1:3">
      <c r="A244" s="2">
        <f t="shared" si="13"/>
        <v>2.2330503586821098</v>
      </c>
      <c r="B244" s="12">
        <f t="shared" si="14"/>
        <v>-5.2941176470588269E-2</v>
      </c>
      <c r="C244" s="12">
        <f t="shared" si="14"/>
        <v>-6.9975490196078405E-2</v>
      </c>
    </row>
    <row r="245" spans="1:3">
      <c r="A245" s="2">
        <f t="shared" si="13"/>
        <v>2.785465671048192</v>
      </c>
      <c r="B245" s="12">
        <f t="shared" si="14"/>
        <v>-9.5220588235294168E-2</v>
      </c>
      <c r="C245" s="12">
        <f t="shared" si="14"/>
        <v>-8.039215686274509E-2</v>
      </c>
    </row>
    <row r="246" spans="1:3">
      <c r="A246" s="2">
        <f t="shared" si="13"/>
        <v>3.697415542717243</v>
      </c>
      <c r="B246" s="12">
        <f t="shared" si="14"/>
        <v>-0.10661764705882359</v>
      </c>
      <c r="C246" s="12">
        <f t="shared" si="14"/>
        <v>-0.17916666666666664</v>
      </c>
    </row>
    <row r="247" spans="1:3">
      <c r="A247" s="2">
        <f t="shared" si="13"/>
        <v>4.941945638887697</v>
      </c>
      <c r="B247" s="12">
        <f t="shared" si="14"/>
        <v>-0.2205882352941177</v>
      </c>
      <c r="C247" s="12">
        <f t="shared" si="14"/>
        <v>-0.11262254901960783</v>
      </c>
    </row>
    <row r="248" spans="1:3">
      <c r="A248" s="2">
        <f t="shared" si="13"/>
        <v>5.968945749941609</v>
      </c>
      <c r="B248" s="12">
        <f t="shared" si="14"/>
        <v>-0.24914215686274516</v>
      </c>
      <c r="C248" s="12">
        <f t="shared" si="14"/>
        <v>-0.2727941176470588</v>
      </c>
    </row>
    <row r="249" spans="1:3">
      <c r="A249" s="2">
        <f t="shared" si="13"/>
        <v>7.2928533398568449</v>
      </c>
      <c r="B249" s="12">
        <f t="shared" si="14"/>
        <v>-0.36078431372549025</v>
      </c>
      <c r="C249" s="12">
        <f t="shared" si="14"/>
        <v>-0.32634803921568623</v>
      </c>
    </row>
    <row r="250" spans="1:3">
      <c r="A250" s="2">
        <f t="shared" si="13"/>
        <v>9.117961981525081</v>
      </c>
      <c r="B250" s="12">
        <f t="shared" si="14"/>
        <v>-0.51813725490196083</v>
      </c>
      <c r="C250" s="12">
        <f t="shared" si="14"/>
        <v>-0.51053921568627447</v>
      </c>
    </row>
    <row r="252" spans="1:3">
      <c r="A252" s="12" t="s">
        <v>15</v>
      </c>
      <c r="B252" s="12">
        <f>B119/B100</f>
        <v>0.51175758765044477</v>
      </c>
      <c r="C252" s="12">
        <f t="shared" ref="C252:I252" si="15">C119/C100</f>
        <v>0.48788023570632266</v>
      </c>
    </row>
    <row r="253" spans="1:3">
      <c r="A253" s="12" t="s">
        <v>11</v>
      </c>
      <c r="B253" s="12">
        <f>MAX(B214:B220)</f>
        <v>4.2892156862745223E-3</v>
      </c>
      <c r="C253" s="12">
        <f t="shared" ref="C253:I253" si="16">MAX(C214:C220)</f>
        <v>7.5980392156862475E-3</v>
      </c>
    </row>
    <row r="254" spans="1:3">
      <c r="A254" s="12" t="s">
        <v>17</v>
      </c>
      <c r="B254" s="12">
        <f>B253-B220</f>
        <v>1.5073529411764708E-2</v>
      </c>
      <c r="C254" s="12">
        <f t="shared" ref="C254:I254" si="17">C253-C220</f>
        <v>1.4215686274509781E-2</v>
      </c>
    </row>
    <row r="255" spans="1:3">
      <c r="A255" s="12" t="s">
        <v>18</v>
      </c>
      <c r="B255" s="12">
        <f>MAX(B233:B239)</f>
        <v>2.0710784313725417E-2</v>
      </c>
      <c r="C255" s="12">
        <f t="shared" ref="C255:I255" si="18">MAX(C233:C239)</f>
        <v>1.5073529411764763E-2</v>
      </c>
    </row>
    <row r="256" spans="1:3">
      <c r="A256" s="12" t="s">
        <v>19</v>
      </c>
      <c r="B256" s="12">
        <f>B255-B239</f>
        <v>6.1274509803921351E-3</v>
      </c>
      <c r="C256" s="12">
        <f t="shared" ref="C256:I256" si="19">C255-C239</f>
        <v>5.2696078431372362E-3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Calculations</vt:lpstr>
      <vt:lpstr>data0</vt:lpstr>
    </vt:vector>
  </TitlesOfParts>
  <Company>Intersil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jgetchel</dc:creator>
  <cp:lastModifiedBy>jgetchel</cp:lastModifiedBy>
  <dcterms:created xsi:type="dcterms:W3CDTF">2012-04-14T00:16:12Z</dcterms:created>
  <dcterms:modified xsi:type="dcterms:W3CDTF">2012-04-17T20:39:36Z</dcterms:modified>
</cp:coreProperties>
</file>