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065"/>
  </bookViews>
  <sheets>
    <sheet name="Sheet3" sheetId="3" r:id="rId1"/>
    <sheet name="table 3" sheetId="2" r:id="rId2"/>
    <sheet name="table 4" sheetId="1" r:id="rId3"/>
  </sheets>
  <calcPr calcId="145621"/>
</workbook>
</file>

<file path=xl/calcChain.xml><?xml version="1.0" encoding="utf-8"?>
<calcChain xmlns="http://schemas.openxmlformats.org/spreadsheetml/2006/main">
  <c r="I35" i="3" l="1"/>
  <c r="I34" i="3" l="1"/>
  <c r="J9" i="3"/>
  <c r="N9" i="3" s="1"/>
  <c r="N6" i="3"/>
  <c r="N7" i="3"/>
  <c r="N8" i="3"/>
  <c r="N5" i="3"/>
  <c r="D14" i="3"/>
  <c r="D29" i="3" s="1"/>
  <c r="E29" i="3"/>
  <c r="E22" i="3"/>
  <c r="D22" i="3"/>
  <c r="E16" i="3"/>
  <c r="E31" i="3" s="1"/>
  <c r="G31" i="3" s="1"/>
  <c r="E15" i="3"/>
  <c r="E14" i="3"/>
  <c r="D15" i="3"/>
  <c r="D30" i="3" s="1"/>
  <c r="G32" i="3"/>
  <c r="G33" i="3"/>
  <c r="B30" i="3"/>
  <c r="C30" i="3"/>
  <c r="E30" i="3"/>
  <c r="B31" i="3"/>
  <c r="C31" i="3"/>
  <c r="D31" i="3"/>
  <c r="F31" i="3"/>
  <c r="B32" i="3"/>
  <c r="C32" i="3"/>
  <c r="D32" i="3"/>
  <c r="E32" i="3"/>
  <c r="F32" i="3"/>
  <c r="B33" i="3"/>
  <c r="C33" i="3"/>
  <c r="D33" i="3"/>
  <c r="E33" i="3"/>
  <c r="F33" i="3"/>
  <c r="C29" i="3"/>
  <c r="F29" i="3"/>
  <c r="B29" i="3"/>
  <c r="E24" i="3"/>
  <c r="D23" i="3"/>
  <c r="E23" i="3"/>
  <c r="K5" i="3"/>
  <c r="J8" i="3"/>
  <c r="J7" i="3"/>
  <c r="J6" i="3"/>
  <c r="J5" i="3"/>
  <c r="J2" i="3"/>
  <c r="I2" i="3"/>
  <c r="H2" i="3"/>
  <c r="I9" i="3"/>
  <c r="I5" i="3"/>
  <c r="H7" i="3"/>
  <c r="I7" i="3" s="1"/>
  <c r="H9" i="3"/>
  <c r="H5" i="3"/>
  <c r="G6" i="3"/>
  <c r="H6" i="3" s="1"/>
  <c r="I6" i="3" s="1"/>
  <c r="G7" i="3"/>
  <c r="G8" i="3"/>
  <c r="H8" i="3" s="1"/>
  <c r="I8" i="3" s="1"/>
  <c r="G5" i="3"/>
  <c r="K8" i="3"/>
  <c r="K7" i="3"/>
  <c r="K6" i="3"/>
  <c r="N10" i="3" l="1"/>
  <c r="G30" i="3"/>
  <c r="G29" i="3"/>
  <c r="I10" i="3"/>
  <c r="G34" i="3" l="1"/>
  <c r="H34" i="3" l="1"/>
</calcChain>
</file>

<file path=xl/sharedStrings.xml><?xml version="1.0" encoding="utf-8"?>
<sst xmlns="http://schemas.openxmlformats.org/spreadsheetml/2006/main" count="137" uniqueCount="81">
  <si>
    <t>Cations</t>
  </si>
  <si>
    <t>K</t>
  </si>
  <si>
    <t>Na</t>
  </si>
  <si>
    <t>Interlayer</t>
  </si>
  <si>
    <t>Ca</t>
  </si>
  <si>
    <t>Octohedral</t>
  </si>
  <si>
    <t>Mg</t>
  </si>
  <si>
    <t>FeIII</t>
  </si>
  <si>
    <t>FeII</t>
  </si>
  <si>
    <t>Al</t>
  </si>
  <si>
    <t>H</t>
  </si>
  <si>
    <t>H_i</t>
  </si>
  <si>
    <t>Ion H+</t>
  </si>
  <si>
    <t>Tetrahedral</t>
  </si>
  <si>
    <t>Si</t>
  </si>
  <si>
    <t>Brucite</t>
  </si>
  <si>
    <t>H_d</t>
  </si>
  <si>
    <t>H_e</t>
  </si>
  <si>
    <t>K_mixing</t>
  </si>
  <si>
    <t>site_i</t>
  </si>
  <si>
    <t>site_M2</t>
  </si>
  <si>
    <t>site_M3</t>
  </si>
  <si>
    <t>Na2O</t>
  </si>
  <si>
    <t>K2O</t>
  </si>
  <si>
    <t>CaO</t>
  </si>
  <si>
    <t>MgO</t>
  </si>
  <si>
    <t>FeO</t>
  </si>
  <si>
    <t>Fe2O3</t>
  </si>
  <si>
    <t>Al2O3</t>
  </si>
  <si>
    <t>SiO2</t>
  </si>
  <si>
    <t>H2O Ice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</si>
  <si>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f</t>
    </r>
  </si>
  <si>
    <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M</t>
    </r>
    <r>
      <rPr>
        <vertAlign val="superscript"/>
        <sz val="11"/>
        <color theme="1"/>
        <rFont val="Calibri"/>
        <family val="2"/>
      </rPr>
      <t>z+</t>
    </r>
    <r>
      <rPr>
        <vertAlign val="subscript"/>
        <sz val="11"/>
        <color theme="1"/>
        <rFont val="Calibri"/>
        <family val="2"/>
      </rPr>
      <t>aq</t>
    </r>
  </si>
  <si>
    <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M</t>
    </r>
    <r>
      <rPr>
        <vertAlign val="superscript"/>
        <sz val="11"/>
        <color theme="1"/>
        <rFont val="Calibri"/>
        <family val="2"/>
      </rPr>
      <t>z+</t>
    </r>
    <r>
      <rPr>
        <vertAlign val="subscript"/>
        <sz val="11"/>
        <color theme="1"/>
        <rFont val="Calibri"/>
        <family val="2"/>
      </rPr>
      <t>o</t>
    </r>
  </si>
  <si>
    <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M</t>
    </r>
    <r>
      <rPr>
        <vertAlign val="superscript"/>
        <sz val="11"/>
        <color theme="1"/>
        <rFont val="Calibri"/>
        <family val="2"/>
      </rPr>
      <t>z+</t>
    </r>
    <r>
      <rPr>
        <vertAlign val="subscript"/>
        <sz val="11"/>
        <color theme="1"/>
        <rFont val="Calibri"/>
        <family val="2"/>
      </rPr>
      <t>b</t>
    </r>
  </si>
  <si>
    <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M</t>
    </r>
    <r>
      <rPr>
        <vertAlign val="superscript"/>
        <sz val="11"/>
        <color theme="1"/>
        <rFont val="Calibri"/>
        <family val="2"/>
      </rPr>
      <t>z+</t>
    </r>
    <r>
      <rPr>
        <vertAlign val="subscript"/>
        <sz val="11"/>
        <color theme="1"/>
        <rFont val="Calibri"/>
        <family val="2"/>
      </rPr>
      <t>e</t>
    </r>
  </si>
  <si>
    <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M</t>
    </r>
    <r>
      <rPr>
        <vertAlign val="superscript"/>
        <sz val="11"/>
        <color theme="1"/>
        <rFont val="Calibri"/>
        <family val="2"/>
      </rPr>
      <t>z+</t>
    </r>
    <r>
      <rPr>
        <vertAlign val="subscript"/>
        <sz val="11"/>
        <color theme="1"/>
        <rFont val="Calibri"/>
        <family val="2"/>
      </rPr>
      <t>t</t>
    </r>
  </si>
  <si>
    <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M</t>
    </r>
    <r>
      <rPr>
        <vertAlign val="superscript"/>
        <sz val="11"/>
        <color theme="1"/>
        <rFont val="Calibri"/>
        <family val="2"/>
      </rPr>
      <t>z+</t>
    </r>
    <r>
      <rPr>
        <vertAlign val="subscript"/>
        <sz val="11"/>
        <color theme="1"/>
        <rFont val="Calibri"/>
        <family val="2"/>
      </rPr>
      <t>i</t>
    </r>
  </si>
  <si>
    <t>Oxides</t>
  </si>
  <si>
    <t>Ions</t>
  </si>
  <si>
    <r>
      <t>KAl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</si>
  <si>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t>K+</t>
  </si>
  <si>
    <t>Al+++</t>
  </si>
  <si>
    <t>H+</t>
  </si>
  <si>
    <t>n</t>
  </si>
  <si>
    <t>x</t>
  </si>
  <si>
    <t>oxide</t>
  </si>
  <si>
    <t>H2O</t>
  </si>
  <si>
    <t>z</t>
  </si>
  <si>
    <t>X</t>
  </si>
  <si>
    <t>N</t>
  </si>
  <si>
    <t>n*x</t>
  </si>
  <si>
    <t>n_i</t>
  </si>
  <si>
    <t>n_t</t>
  </si>
  <si>
    <t xml:space="preserve">n_o </t>
  </si>
  <si>
    <t>ns</t>
  </si>
  <si>
    <t>ns_intra</t>
  </si>
  <si>
    <t>ns_inter</t>
  </si>
  <si>
    <t>layer</t>
  </si>
  <si>
    <t>i</t>
  </si>
  <si>
    <t>o</t>
  </si>
  <si>
    <t>t</t>
  </si>
  <si>
    <t>ion</t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</si>
  <si>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(M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xi</t>
    </r>
    <r>
      <rPr>
        <sz val="11"/>
        <color theme="1"/>
        <rFont val="Calibri"/>
        <family val="2"/>
      </rPr>
      <t>)</t>
    </r>
    <r>
      <rPr>
        <vertAlign val="subscript"/>
        <sz val="11"/>
        <color theme="1"/>
        <rFont val="Calibri"/>
        <family val="2"/>
      </rPr>
      <t>(c)</t>
    </r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</si>
  <si>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(M</t>
    </r>
    <r>
      <rPr>
        <vertAlign val="subscript"/>
        <sz val="11"/>
        <color theme="1"/>
        <rFont val="Calibri"/>
        <family val="2"/>
      </rPr>
      <t>i</t>
    </r>
    <r>
      <rPr>
        <vertAlign val="superscript"/>
        <sz val="11"/>
        <color theme="1"/>
        <rFont val="Calibri"/>
        <family val="2"/>
      </rPr>
      <t>Zi+</t>
    </r>
    <r>
      <rPr>
        <sz val="11"/>
        <color theme="1"/>
        <rFont val="Calibri"/>
        <family val="2"/>
      </rPr>
      <t>)</t>
    </r>
    <r>
      <rPr>
        <vertAlign val="subscript"/>
        <sz val="11"/>
        <color theme="1"/>
        <rFont val="Calibri"/>
        <family val="2"/>
      </rPr>
      <t>(aq)</t>
    </r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</si>
  <si>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,Ox</t>
    </r>
  </si>
  <si>
    <t>k</t>
  </si>
  <si>
    <r>
      <t>k*(z/2)*ΔH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(M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xi</t>
    </r>
    <r>
      <rPr>
        <sz val="11"/>
        <color theme="1"/>
        <rFont val="Calibri"/>
        <family val="2"/>
      </rPr>
      <t>)</t>
    </r>
    <r>
      <rPr>
        <vertAlign val="subscript"/>
        <sz val="11"/>
        <color theme="1"/>
        <rFont val="Calibri"/>
        <family val="2"/>
      </rPr>
      <t>(c)</t>
    </r>
  </si>
  <si>
    <t>Ʃ</t>
  </si>
  <si>
    <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site (first term)</t>
    </r>
  </si>
  <si>
    <t>k_i</t>
  </si>
  <si>
    <t>Al_o</t>
  </si>
  <si>
    <t>Si_t</t>
  </si>
  <si>
    <t>Al_t</t>
  </si>
  <si>
    <t>E.N.</t>
  </si>
  <si>
    <t>coeff</t>
  </si>
  <si>
    <t>inner bracket</t>
  </si>
  <si>
    <t>sum</t>
  </si>
  <si>
    <t>second term</t>
  </si>
  <si>
    <t>first term</t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</si>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</sst>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I35" sqref="I35"/>
    </sheetView>
  </sheetViews>
  <sheetFormatPr defaultRowHeight="15" x14ac:dyDescent="0.25"/>
  <cols>
    <col min="1" max="1" width="19.7109375" bestFit="1" customWidth="1"/>
    <col min="2" max="3" width="19.7109375" customWidth="1"/>
    <col min="4" max="4" width="9.5703125" bestFit="1" customWidth="1"/>
    <col min="5" max="5" width="9.5703125" customWidth="1"/>
    <col min="6" max="6" width="11.28515625" bestFit="1" customWidth="1"/>
    <col min="8" max="8" width="12" bestFit="1" customWidth="1"/>
    <col min="10" max="11" width="19.7109375" customWidth="1"/>
    <col min="12" max="12" width="12" bestFit="1" customWidth="1"/>
    <col min="14" max="14" width="19.140625" bestFit="1" customWidth="1"/>
    <col min="15" max="15" width="18.85546875" bestFit="1" customWidth="1"/>
  </cols>
  <sheetData>
    <row r="1" spans="1:15" x14ac:dyDescent="0.25">
      <c r="C1" t="s">
        <v>50</v>
      </c>
      <c r="D1" t="s">
        <v>52</v>
      </c>
      <c r="F1" t="s">
        <v>53</v>
      </c>
      <c r="G1" t="s">
        <v>54</v>
      </c>
      <c r="H1" t="s">
        <v>56</v>
      </c>
      <c r="I1" t="s">
        <v>57</v>
      </c>
      <c r="J1" t="s">
        <v>55</v>
      </c>
    </row>
    <row r="2" spans="1:15" ht="18" x14ac:dyDescent="0.35">
      <c r="A2" t="s">
        <v>40</v>
      </c>
      <c r="C2">
        <v>12</v>
      </c>
      <c r="D2">
        <v>1</v>
      </c>
      <c r="F2">
        <v>2</v>
      </c>
      <c r="G2">
        <v>1</v>
      </c>
      <c r="H2">
        <f>(D2*(D2-1)+F2*(F2-1)+G2*(G2-1))/2</f>
        <v>1</v>
      </c>
      <c r="I2">
        <f>D2*F2+F2*G2+G2</f>
        <v>5</v>
      </c>
      <c r="J2">
        <f>H2+I2</f>
        <v>6</v>
      </c>
    </row>
    <row r="3" spans="1:15" x14ac:dyDescent="0.25">
      <c r="N3" t="s">
        <v>79</v>
      </c>
    </row>
    <row r="4" spans="1:15" ht="18.75" x14ac:dyDescent="0.35">
      <c r="A4" t="s">
        <v>62</v>
      </c>
      <c r="B4" t="s">
        <v>46</v>
      </c>
      <c r="C4" t="s">
        <v>58</v>
      </c>
      <c r="D4" t="s">
        <v>48</v>
      </c>
      <c r="E4" t="s">
        <v>66</v>
      </c>
      <c r="F4" t="s">
        <v>44</v>
      </c>
      <c r="G4" t="s">
        <v>45</v>
      </c>
      <c r="H4" t="s">
        <v>51</v>
      </c>
      <c r="I4" t="s">
        <v>49</v>
      </c>
      <c r="J4" s="1" t="s">
        <v>63</v>
      </c>
      <c r="K4" s="1" t="s">
        <v>64</v>
      </c>
      <c r="L4" s="1" t="s">
        <v>32</v>
      </c>
      <c r="M4" s="1" t="s">
        <v>65</v>
      </c>
      <c r="N4" s="1" t="s">
        <v>67</v>
      </c>
      <c r="O4" s="1" t="s">
        <v>69</v>
      </c>
    </row>
    <row r="5" spans="1:15" x14ac:dyDescent="0.25">
      <c r="A5" t="s">
        <v>41</v>
      </c>
      <c r="B5" t="s">
        <v>23</v>
      </c>
      <c r="C5" t="s">
        <v>59</v>
      </c>
      <c r="D5">
        <v>1</v>
      </c>
      <c r="E5">
        <v>0.5</v>
      </c>
      <c r="F5">
        <v>1</v>
      </c>
      <c r="G5">
        <f>D5/2</f>
        <v>0.5</v>
      </c>
      <c r="H5">
        <f>G5*F5</f>
        <v>0.5</v>
      </c>
      <c r="I5">
        <f>H5/$C$2</f>
        <v>4.1666666666666664E-2</v>
      </c>
      <c r="J5">
        <f>'table 3'!B3</f>
        <v>-363.17</v>
      </c>
      <c r="K5">
        <f>'table 3'!C13</f>
        <v>141</v>
      </c>
      <c r="N5">
        <f>E5*J5</f>
        <v>-181.58500000000001</v>
      </c>
    </row>
    <row r="6" spans="1:15" x14ac:dyDescent="0.25">
      <c r="A6" t="s">
        <v>42</v>
      </c>
      <c r="B6" t="s">
        <v>28</v>
      </c>
      <c r="C6" t="s">
        <v>60</v>
      </c>
      <c r="D6">
        <v>3</v>
      </c>
      <c r="E6">
        <v>1</v>
      </c>
      <c r="F6">
        <v>2</v>
      </c>
      <c r="G6">
        <f>D6/2</f>
        <v>1.5</v>
      </c>
      <c r="H6">
        <f t="shared" ref="H6:H9" si="0">G6*F6</f>
        <v>3</v>
      </c>
      <c r="I6">
        <f t="shared" ref="I6:I9" si="1">H6/$C$2</f>
        <v>0.25</v>
      </c>
      <c r="J6">
        <f>'table 3'!B8</f>
        <v>-1675.7</v>
      </c>
      <c r="K6">
        <f>'table 4'!B10</f>
        <v>-199.63</v>
      </c>
      <c r="N6">
        <f t="shared" ref="N6:N9" si="2">E6*J6</f>
        <v>-1675.7</v>
      </c>
    </row>
    <row r="7" spans="1:15" x14ac:dyDescent="0.25">
      <c r="A7" t="s">
        <v>42</v>
      </c>
      <c r="B7" t="s">
        <v>28</v>
      </c>
      <c r="C7" t="s">
        <v>61</v>
      </c>
      <c r="D7">
        <v>3</v>
      </c>
      <c r="E7">
        <v>0.5</v>
      </c>
      <c r="F7">
        <v>1</v>
      </c>
      <c r="G7">
        <f>D7/2</f>
        <v>1.5</v>
      </c>
      <c r="H7">
        <f t="shared" si="0"/>
        <v>1.5</v>
      </c>
      <c r="I7">
        <f t="shared" si="1"/>
        <v>0.125</v>
      </c>
      <c r="J7">
        <f>'table 3'!B8</f>
        <v>-1675.7</v>
      </c>
      <c r="K7">
        <f>'table 4'!B15</f>
        <v>-199.63</v>
      </c>
      <c r="N7">
        <f t="shared" si="2"/>
        <v>-837.85</v>
      </c>
    </row>
    <row r="8" spans="1:15" x14ac:dyDescent="0.25">
      <c r="A8" t="s">
        <v>14</v>
      </c>
      <c r="B8" t="s">
        <v>29</v>
      </c>
      <c r="C8" t="s">
        <v>61</v>
      </c>
      <c r="D8">
        <v>4</v>
      </c>
      <c r="E8">
        <v>3</v>
      </c>
      <c r="F8">
        <v>3</v>
      </c>
      <c r="G8">
        <f>D8/2</f>
        <v>2</v>
      </c>
      <c r="H8">
        <f t="shared" si="0"/>
        <v>6</v>
      </c>
      <c r="I8">
        <f t="shared" si="1"/>
        <v>0.5</v>
      </c>
      <c r="J8">
        <f>'table 3'!B9</f>
        <v>-910.7</v>
      </c>
      <c r="K8">
        <f>'table 4'!B14</f>
        <v>-205</v>
      </c>
      <c r="N8">
        <f t="shared" si="2"/>
        <v>-2732.1000000000004</v>
      </c>
    </row>
    <row r="9" spans="1:15" x14ac:dyDescent="0.25">
      <c r="A9" t="s">
        <v>43</v>
      </c>
      <c r="B9" t="s">
        <v>47</v>
      </c>
      <c r="C9" t="s">
        <v>59</v>
      </c>
      <c r="D9">
        <v>1</v>
      </c>
      <c r="E9">
        <v>1</v>
      </c>
      <c r="F9">
        <v>1</v>
      </c>
      <c r="G9">
        <v>1</v>
      </c>
      <c r="H9">
        <f t="shared" si="0"/>
        <v>1</v>
      </c>
      <c r="I9">
        <f t="shared" si="1"/>
        <v>8.3333333333333329E-2</v>
      </c>
      <c r="J9">
        <f>'table 4'!B25</f>
        <v>-249.58</v>
      </c>
      <c r="K9">
        <v>0</v>
      </c>
      <c r="N9">
        <f t="shared" si="2"/>
        <v>-249.58</v>
      </c>
    </row>
    <row r="10" spans="1:15" x14ac:dyDescent="0.25">
      <c r="A10" s="1" t="s">
        <v>68</v>
      </c>
      <c r="I10">
        <f>SUM(I5:I9)</f>
        <v>1</v>
      </c>
      <c r="N10">
        <f>SUM(N5:N9)</f>
        <v>-5676.8150000000005</v>
      </c>
    </row>
    <row r="12" spans="1:15" x14ac:dyDescent="0.25">
      <c r="A12" t="s">
        <v>74</v>
      </c>
    </row>
    <row r="13" spans="1:15" x14ac:dyDescent="0.25">
      <c r="B13" t="s">
        <v>70</v>
      </c>
      <c r="C13" t="s">
        <v>71</v>
      </c>
      <c r="D13" t="s">
        <v>72</v>
      </c>
      <c r="E13" t="s">
        <v>73</v>
      </c>
      <c r="F13" t="s">
        <v>11</v>
      </c>
    </row>
    <row r="14" spans="1:15" ht="15.75" customHeight="1" x14ac:dyDescent="0.25">
      <c r="A14" t="s">
        <v>70</v>
      </c>
      <c r="D14">
        <f>ABS('table 4'!C3-'table 4'!C14)</f>
        <v>738.32999999999993</v>
      </c>
      <c r="E14">
        <f>ABS('table 4'!C3-'table 4'!C15)</f>
        <v>713.45</v>
      </c>
    </row>
    <row r="15" spans="1:15" x14ac:dyDescent="0.25">
      <c r="A15" t="s">
        <v>71</v>
      </c>
      <c r="D15">
        <f>ABS('table 4'!C10-'table 4'!C14)</f>
        <v>33.579999999999984</v>
      </c>
      <c r="E15">
        <f>ABS('table 4'!C10-'table 4'!C21)</f>
        <v>22.699999999999989</v>
      </c>
    </row>
    <row r="16" spans="1:15" x14ac:dyDescent="0.25">
      <c r="A16" t="s">
        <v>72</v>
      </c>
      <c r="E16">
        <f>ABS('table 4'!C14-'table 4'!C15)</f>
        <v>24.879999999999995</v>
      </c>
    </row>
    <row r="17" spans="1:9" x14ac:dyDescent="0.25">
      <c r="A17" t="s">
        <v>73</v>
      </c>
    </row>
    <row r="18" spans="1:9" x14ac:dyDescent="0.25">
      <c r="A18" t="s">
        <v>11</v>
      </c>
    </row>
    <row r="20" spans="1:9" x14ac:dyDescent="0.25">
      <c r="A20" t="s">
        <v>75</v>
      </c>
    </row>
    <row r="21" spans="1:9" x14ac:dyDescent="0.25">
      <c r="B21" t="s">
        <v>70</v>
      </c>
      <c r="C21" t="s">
        <v>71</v>
      </c>
      <c r="D21" t="s">
        <v>72</v>
      </c>
      <c r="E21" t="s">
        <v>73</v>
      </c>
      <c r="F21" t="s">
        <v>11</v>
      </c>
    </row>
    <row r="22" spans="1:9" x14ac:dyDescent="0.25">
      <c r="A22" t="s">
        <v>70</v>
      </c>
      <c r="D22">
        <f>I5*I8</f>
        <v>2.0833333333333332E-2</v>
      </c>
      <c r="E22">
        <f>I5*I8</f>
        <v>2.0833333333333332E-2</v>
      </c>
    </row>
    <row r="23" spans="1:9" x14ac:dyDescent="0.25">
      <c r="A23" t="s">
        <v>71</v>
      </c>
      <c r="D23">
        <f>I6*I8</f>
        <v>0.125</v>
      </c>
      <c r="E23">
        <f>I6*I7</f>
        <v>3.125E-2</v>
      </c>
    </row>
    <row r="24" spans="1:9" x14ac:dyDescent="0.25">
      <c r="A24" t="s">
        <v>72</v>
      </c>
      <c r="E24">
        <f>I7*I8</f>
        <v>6.25E-2</v>
      </c>
    </row>
    <row r="25" spans="1:9" x14ac:dyDescent="0.25">
      <c r="A25" t="s">
        <v>73</v>
      </c>
    </row>
    <row r="26" spans="1:9" x14ac:dyDescent="0.25">
      <c r="A26" t="s">
        <v>11</v>
      </c>
    </row>
    <row r="28" spans="1:9" ht="18.75" x14ac:dyDescent="0.35">
      <c r="A28" t="s">
        <v>76</v>
      </c>
      <c r="B28" t="s">
        <v>70</v>
      </c>
      <c r="C28" t="s">
        <v>71</v>
      </c>
      <c r="D28" t="s">
        <v>72</v>
      </c>
      <c r="E28" t="s">
        <v>73</v>
      </c>
      <c r="F28" t="s">
        <v>11</v>
      </c>
      <c r="G28" t="s">
        <v>77</v>
      </c>
      <c r="H28" t="s">
        <v>78</v>
      </c>
      <c r="I28" s="1" t="s">
        <v>80</v>
      </c>
    </row>
    <row r="29" spans="1:9" x14ac:dyDescent="0.25">
      <c r="A29" t="s">
        <v>70</v>
      </c>
      <c r="B29">
        <f>B14*B22</f>
        <v>0</v>
      </c>
      <c r="C29">
        <f t="shared" ref="C29:F29" si="3">C14*C22</f>
        <v>0</v>
      </c>
      <c r="D29">
        <f t="shared" si="3"/>
        <v>15.381874999999997</v>
      </c>
      <c r="E29">
        <f>E14*E22</f>
        <v>14.863541666666666</v>
      </c>
      <c r="F29">
        <f t="shared" si="3"/>
        <v>0</v>
      </c>
      <c r="G29">
        <f>SUM(B29:F29)</f>
        <v>30.245416666666664</v>
      </c>
    </row>
    <row r="30" spans="1:9" x14ac:dyDescent="0.25">
      <c r="A30" t="s">
        <v>71</v>
      </c>
      <c r="B30">
        <f t="shared" ref="B30:F30" si="4">B15*B23</f>
        <v>0</v>
      </c>
      <c r="C30">
        <f t="shared" si="4"/>
        <v>0</v>
      </c>
      <c r="D30">
        <f t="shared" si="4"/>
        <v>4.197499999999998</v>
      </c>
      <c r="E30">
        <f t="shared" si="4"/>
        <v>0.70937499999999964</v>
      </c>
      <c r="G30">
        <f t="shared" ref="G30:G33" si="5">SUM(B30:F30)</f>
        <v>4.9068749999999977</v>
      </c>
    </row>
    <row r="31" spans="1:9" x14ac:dyDescent="0.25">
      <c r="A31" t="s">
        <v>72</v>
      </c>
      <c r="B31">
        <f t="shared" ref="B31:F31" si="6">B16*B24</f>
        <v>0</v>
      </c>
      <c r="C31">
        <f t="shared" si="6"/>
        <v>0</v>
      </c>
      <c r="D31">
        <f t="shared" si="6"/>
        <v>0</v>
      </c>
      <c r="E31">
        <f t="shared" si="6"/>
        <v>1.5549999999999997</v>
      </c>
      <c r="F31">
        <f t="shared" si="6"/>
        <v>0</v>
      </c>
      <c r="G31">
        <f t="shared" si="5"/>
        <v>1.5549999999999997</v>
      </c>
    </row>
    <row r="32" spans="1:9" x14ac:dyDescent="0.25">
      <c r="A32" t="s">
        <v>73</v>
      </c>
      <c r="B32">
        <f t="shared" ref="B32:F32" si="7">B17*B25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5"/>
        <v>0</v>
      </c>
    </row>
    <row r="33" spans="1:9" x14ac:dyDescent="0.25">
      <c r="A33" t="s">
        <v>11</v>
      </c>
      <c r="B33">
        <f t="shared" ref="B33:F33" si="8">B18*B26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5"/>
        <v>0</v>
      </c>
    </row>
    <row r="34" spans="1:9" x14ac:dyDescent="0.25">
      <c r="G34">
        <f>SUM(G29:G33)</f>
        <v>36.707291666666663</v>
      </c>
      <c r="H34">
        <f>-C2*G34</f>
        <v>-440.48749999999995</v>
      </c>
      <c r="I34">
        <f>N10+H34</f>
        <v>-6117.3025000000007</v>
      </c>
    </row>
    <row r="35" spans="1:9" x14ac:dyDescent="0.25">
      <c r="H35">
        <v>-301.39</v>
      </c>
      <c r="I35">
        <f>N10+H35</f>
        <v>-5978.2050000000008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1" sqref="C11"/>
    </sheetView>
  </sheetViews>
  <sheetFormatPr defaultRowHeight="15" x14ac:dyDescent="0.25"/>
  <cols>
    <col min="2" max="2" width="12.5703125" bestFit="1" customWidth="1"/>
  </cols>
  <sheetData>
    <row r="1" spans="1:3" ht="18.75" x14ac:dyDescent="0.35">
      <c r="A1" t="s">
        <v>38</v>
      </c>
      <c r="B1" t="s">
        <v>31</v>
      </c>
    </row>
    <row r="2" spans="1:3" x14ac:dyDescent="0.25">
      <c r="A2" t="s">
        <v>22</v>
      </c>
      <c r="B2">
        <v>-414.8</v>
      </c>
    </row>
    <row r="3" spans="1:3" x14ac:dyDescent="0.25">
      <c r="A3" t="s">
        <v>23</v>
      </c>
      <c r="B3">
        <v>-363.17</v>
      </c>
    </row>
    <row r="4" spans="1:3" x14ac:dyDescent="0.25">
      <c r="A4" t="s">
        <v>24</v>
      </c>
      <c r="B4">
        <v>-634.91999999999996</v>
      </c>
    </row>
    <row r="5" spans="1:3" x14ac:dyDescent="0.25">
      <c r="A5" t="s">
        <v>25</v>
      </c>
      <c r="B5">
        <v>-601.6</v>
      </c>
    </row>
    <row r="6" spans="1:3" x14ac:dyDescent="0.25">
      <c r="A6" t="s">
        <v>26</v>
      </c>
      <c r="B6">
        <v>-272.04000000000002</v>
      </c>
    </row>
    <row r="7" spans="1:3" x14ac:dyDescent="0.25">
      <c r="A7" t="s">
        <v>27</v>
      </c>
      <c r="B7">
        <v>-826.23</v>
      </c>
    </row>
    <row r="8" spans="1:3" x14ac:dyDescent="0.25">
      <c r="A8" t="s">
        <v>28</v>
      </c>
      <c r="B8">
        <v>-1675.7</v>
      </c>
    </row>
    <row r="9" spans="1:3" x14ac:dyDescent="0.25">
      <c r="A9" t="s">
        <v>29</v>
      </c>
      <c r="B9">
        <v>-910.7</v>
      </c>
    </row>
    <row r="10" spans="1:3" x14ac:dyDescent="0.25">
      <c r="A10" t="s">
        <v>30</v>
      </c>
      <c r="B10">
        <v>-292.75</v>
      </c>
    </row>
    <row r="11" spans="1:3" ht="18.75" x14ac:dyDescent="0.35">
      <c r="A11" t="s">
        <v>39</v>
      </c>
      <c r="B11" t="s">
        <v>31</v>
      </c>
      <c r="C11" s="1" t="s">
        <v>32</v>
      </c>
    </row>
    <row r="12" spans="1:3" x14ac:dyDescent="0.25">
      <c r="A12" t="s">
        <v>2</v>
      </c>
      <c r="B12">
        <v>-240.34</v>
      </c>
      <c r="C12">
        <v>65.8</v>
      </c>
    </row>
    <row r="13" spans="1:3" x14ac:dyDescent="0.25">
      <c r="A13" t="s">
        <v>1</v>
      </c>
      <c r="B13">
        <v>-252.14</v>
      </c>
      <c r="C13">
        <v>141</v>
      </c>
    </row>
    <row r="14" spans="1:3" x14ac:dyDescent="0.25">
      <c r="A14" t="s">
        <v>4</v>
      </c>
      <c r="B14">
        <v>-543</v>
      </c>
      <c r="C14">
        <v>-92.1</v>
      </c>
    </row>
    <row r="15" spans="1:3" x14ac:dyDescent="0.25">
      <c r="A15" t="s">
        <v>6</v>
      </c>
      <c r="B15">
        <v>-467</v>
      </c>
      <c r="C15">
        <v>-134.6</v>
      </c>
    </row>
    <row r="16" spans="1:3" x14ac:dyDescent="0.25">
      <c r="A16" t="s">
        <v>8</v>
      </c>
      <c r="B16">
        <v>-90</v>
      </c>
      <c r="C16">
        <v>-181.58</v>
      </c>
    </row>
    <row r="17" spans="1:3" x14ac:dyDescent="0.25">
      <c r="A17" t="s">
        <v>7</v>
      </c>
      <c r="B17">
        <v>-49</v>
      </c>
      <c r="C17">
        <v>-242.43</v>
      </c>
    </row>
    <row r="18" spans="1:3" x14ac:dyDescent="0.25">
      <c r="A18" t="s">
        <v>9</v>
      </c>
      <c r="B18">
        <v>-538.4</v>
      </c>
      <c r="C18">
        <v>-199.63</v>
      </c>
    </row>
    <row r="19" spans="1:3" x14ac:dyDescent="0.25">
      <c r="A19" t="s">
        <v>14</v>
      </c>
      <c r="C19">
        <v>-205</v>
      </c>
    </row>
    <row r="20" spans="1:3" x14ac:dyDescent="0.25">
      <c r="A20" t="s">
        <v>10</v>
      </c>
      <c r="B20">
        <v>0</v>
      </c>
      <c r="C20">
        <v>-292.75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5" sqref="B15"/>
    </sheetView>
  </sheetViews>
  <sheetFormatPr defaultRowHeight="15" x14ac:dyDescent="0.25"/>
  <cols>
    <col min="2" max="2" width="12.7109375" bestFit="1" customWidth="1"/>
    <col min="3" max="3" width="11.140625" bestFit="1" customWidth="1"/>
  </cols>
  <sheetData>
    <row r="1" spans="1:3" x14ac:dyDescent="0.25">
      <c r="B1" t="s">
        <v>3</v>
      </c>
    </row>
    <row r="2" spans="1:3" ht="18.75" x14ac:dyDescent="0.35">
      <c r="A2" t="s">
        <v>0</v>
      </c>
      <c r="B2" s="1" t="s">
        <v>32</v>
      </c>
      <c r="C2" s="1" t="s">
        <v>37</v>
      </c>
    </row>
    <row r="3" spans="1:3" x14ac:dyDescent="0.25">
      <c r="A3" t="s">
        <v>1</v>
      </c>
      <c r="B3">
        <v>141.11000000000001</v>
      </c>
      <c r="C3">
        <v>453</v>
      </c>
    </row>
    <row r="4" spans="1:3" x14ac:dyDescent="0.25">
      <c r="A4" t="s">
        <v>2</v>
      </c>
      <c r="B4">
        <v>65.88</v>
      </c>
      <c r="C4">
        <v>260</v>
      </c>
    </row>
    <row r="5" spans="1:3" x14ac:dyDescent="0.25">
      <c r="A5" t="s">
        <v>4</v>
      </c>
      <c r="B5">
        <v>-91.92</v>
      </c>
      <c r="C5">
        <v>-71.22</v>
      </c>
    </row>
    <row r="6" spans="1:3" x14ac:dyDescent="0.25">
      <c r="B6" t="s">
        <v>5</v>
      </c>
    </row>
    <row r="7" spans="1:3" ht="18.75" x14ac:dyDescent="0.35">
      <c r="B7" s="1" t="s">
        <v>32</v>
      </c>
      <c r="C7" s="1" t="s">
        <v>33</v>
      </c>
    </row>
    <row r="8" spans="1:3" x14ac:dyDescent="0.25">
      <c r="A8" t="s">
        <v>6</v>
      </c>
      <c r="B8">
        <v>-134.6</v>
      </c>
      <c r="C8">
        <v>-191.72</v>
      </c>
    </row>
    <row r="9" spans="1:3" x14ac:dyDescent="0.25">
      <c r="A9" t="s">
        <v>8</v>
      </c>
      <c r="B9">
        <v>-18.04</v>
      </c>
      <c r="C9">
        <v>-230.79</v>
      </c>
    </row>
    <row r="10" spans="1:3" x14ac:dyDescent="0.25">
      <c r="A10" t="s">
        <v>9</v>
      </c>
      <c r="B10">
        <v>-199.63</v>
      </c>
      <c r="C10">
        <v>-251.75</v>
      </c>
    </row>
    <row r="11" spans="1:3" x14ac:dyDescent="0.25">
      <c r="A11" t="s">
        <v>7</v>
      </c>
      <c r="B11">
        <v>-242.74</v>
      </c>
      <c r="C11">
        <v>-290.79000000000002</v>
      </c>
    </row>
    <row r="12" spans="1:3" x14ac:dyDescent="0.25">
      <c r="B12" t="s">
        <v>13</v>
      </c>
    </row>
    <row r="13" spans="1:3" ht="18.75" x14ac:dyDescent="0.35">
      <c r="B13" s="1" t="s">
        <v>32</v>
      </c>
      <c r="C13" s="1" t="s">
        <v>36</v>
      </c>
    </row>
    <row r="14" spans="1:3" x14ac:dyDescent="0.25">
      <c r="A14" t="s">
        <v>14</v>
      </c>
      <c r="B14">
        <v>-205</v>
      </c>
      <c r="C14">
        <v>-285.33</v>
      </c>
    </row>
    <row r="15" spans="1:3" x14ac:dyDescent="0.25">
      <c r="A15" t="s">
        <v>9</v>
      </c>
      <c r="B15">
        <v>-199.63</v>
      </c>
      <c r="C15">
        <v>-260.45</v>
      </c>
    </row>
    <row r="16" spans="1:3" x14ac:dyDescent="0.25">
      <c r="A16" t="s">
        <v>7</v>
      </c>
      <c r="B16">
        <v>-242.74</v>
      </c>
      <c r="C16">
        <v>-310</v>
      </c>
    </row>
    <row r="17" spans="1:3" x14ac:dyDescent="0.25">
      <c r="B17" t="s">
        <v>15</v>
      </c>
    </row>
    <row r="18" spans="1:3" ht="18.75" x14ac:dyDescent="0.35">
      <c r="B18" s="1" t="s">
        <v>32</v>
      </c>
      <c r="C18" s="1" t="s">
        <v>34</v>
      </c>
    </row>
    <row r="19" spans="1:3" x14ac:dyDescent="0.25">
      <c r="A19" t="s">
        <v>6</v>
      </c>
      <c r="B19">
        <v>-134.6</v>
      </c>
      <c r="C19">
        <v>-88.98</v>
      </c>
    </row>
    <row r="20" spans="1:3" x14ac:dyDescent="0.25">
      <c r="A20" t="s">
        <v>8</v>
      </c>
      <c r="B20">
        <v>-182.04</v>
      </c>
      <c r="C20">
        <v>-216.99</v>
      </c>
    </row>
    <row r="21" spans="1:3" x14ac:dyDescent="0.25">
      <c r="A21" t="s">
        <v>9</v>
      </c>
      <c r="B21">
        <v>-199.63</v>
      </c>
      <c r="C21">
        <v>-229.05</v>
      </c>
    </row>
    <row r="22" spans="1:3" x14ac:dyDescent="0.25">
      <c r="A22" t="s">
        <v>7</v>
      </c>
      <c r="B22">
        <v>-242.74</v>
      </c>
      <c r="C22">
        <v>-288.99</v>
      </c>
    </row>
    <row r="24" spans="1:3" ht="18.75" x14ac:dyDescent="0.35">
      <c r="A24" t="s">
        <v>12</v>
      </c>
      <c r="B24" s="1" t="s">
        <v>33</v>
      </c>
    </row>
    <row r="25" spans="1:3" x14ac:dyDescent="0.25">
      <c r="A25" t="s">
        <v>11</v>
      </c>
      <c r="B25">
        <v>-249.58</v>
      </c>
    </row>
    <row r="26" spans="1:3" ht="18.75" x14ac:dyDescent="0.35">
      <c r="B26" s="1" t="s">
        <v>34</v>
      </c>
    </row>
    <row r="27" spans="1:3" x14ac:dyDescent="0.25">
      <c r="A27" t="s">
        <v>16</v>
      </c>
      <c r="B27">
        <v>-311.98</v>
      </c>
    </row>
    <row r="28" spans="1:3" ht="18.75" x14ac:dyDescent="0.35">
      <c r="B28" s="1" t="s">
        <v>35</v>
      </c>
    </row>
    <row r="29" spans="1:3" x14ac:dyDescent="0.25">
      <c r="A29" t="s">
        <v>17</v>
      </c>
      <c r="B29">
        <v>-287.2</v>
      </c>
    </row>
    <row r="31" spans="1:3" x14ac:dyDescent="0.25">
      <c r="A31" t="s">
        <v>18</v>
      </c>
    </row>
    <row r="32" spans="1:3" x14ac:dyDescent="0.25">
      <c r="A32" t="s">
        <v>19</v>
      </c>
      <c r="B32">
        <v>-0.85699999999999998</v>
      </c>
    </row>
    <row r="33" spans="1:2" x14ac:dyDescent="0.25">
      <c r="A33" t="s">
        <v>20</v>
      </c>
      <c r="B33">
        <v>-0.57899999999999996</v>
      </c>
    </row>
    <row r="34" spans="1:2" x14ac:dyDescent="0.25">
      <c r="A34" t="s">
        <v>21</v>
      </c>
      <c r="B34">
        <v>-0.108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table 3</vt:lpstr>
      <vt:lpstr>table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2017-04-13T19:26:40Z</dcterms:modified>
</cp:coreProperties>
</file>