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80" windowWidth="25600" windowHeight="14180" tabRatio="500"/>
  </bookViews>
  <sheets>
    <sheet name="poles purs " sheetId="1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solver_adj" localSheetId="0" hidden="1">'poles purs '!#REF!</definedName>
    <definedName name="solver_cvg" localSheetId="0" hidden="1">0.00000000001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'poles purs '!#REF!</definedName>
    <definedName name="solver_lhs2" localSheetId="0" hidden="1">'poles purs '!#REF!</definedName>
    <definedName name="solver_lhs3" localSheetId="0" hidden="1">'poles purs '!#REF!</definedName>
    <definedName name="solver_lhs4" localSheetId="0" hidden="1">'poles purs '!$ED$175:$ED$185</definedName>
    <definedName name="solver_lhs5" localSheetId="0" hidden="1">'poles purs 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'poles purs '!#REF!</definedName>
    <definedName name="solver_pre" localSheetId="0" hidden="1">0.0000000001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3" i="1" l="1"/>
  <c r="BL43" i="1"/>
  <c r="CD43" i="1"/>
  <c r="EX17" i="1"/>
  <c r="EX18" i="1"/>
  <c r="EY18" i="1"/>
  <c r="EX19" i="1"/>
  <c r="EY19" i="1"/>
  <c r="EX21" i="1"/>
  <c r="EY21" i="1"/>
  <c r="EX22" i="1"/>
  <c r="EY22" i="1"/>
  <c r="AM23" i="1"/>
  <c r="AN23" i="1"/>
  <c r="AO23" i="1"/>
  <c r="AP23" i="1"/>
  <c r="AQ23" i="1"/>
  <c r="EX23" i="1"/>
  <c r="EY23" i="1"/>
  <c r="B24" i="1"/>
  <c r="EX24" i="1"/>
  <c r="EY24" i="1"/>
  <c r="B25" i="1"/>
  <c r="B26" i="1"/>
  <c r="AM26" i="1"/>
  <c r="AN26" i="1"/>
  <c r="AO26" i="1"/>
  <c r="AP26" i="1"/>
  <c r="AQ26" i="1"/>
  <c r="AR26" i="1"/>
  <c r="AS26" i="1"/>
  <c r="AT26" i="1"/>
  <c r="AC32" i="1"/>
  <c r="DV32" i="1"/>
  <c r="DW32" i="1"/>
  <c r="DN36" i="1"/>
  <c r="DP36" i="1"/>
  <c r="DR36" i="1"/>
  <c r="DS36" i="1"/>
  <c r="G43" i="1"/>
  <c r="H43" i="1"/>
  <c r="N43" i="1"/>
  <c r="O43" i="1"/>
  <c r="V43" i="1"/>
  <c r="AM43" i="1"/>
  <c r="AQ43" i="1"/>
  <c r="AU43" i="1"/>
  <c r="AV43" i="1"/>
  <c r="BI43" i="1"/>
  <c r="BS43" i="1"/>
  <c r="BJ43" i="1"/>
  <c r="BT43" i="1"/>
  <c r="BU43" i="1"/>
  <c r="BV43" i="1"/>
  <c r="BK43" i="1"/>
  <c r="BM43" i="1"/>
  <c r="BN43" i="1"/>
  <c r="BW43" i="1"/>
  <c r="BX43" i="1"/>
  <c r="BO43" i="1"/>
  <c r="BY43" i="1"/>
  <c r="BP43" i="1"/>
  <c r="BZ43" i="1"/>
  <c r="BQ43" i="1"/>
  <c r="BR43" i="1"/>
  <c r="CA43" i="1"/>
  <c r="CB43" i="1"/>
  <c r="CF43" i="1"/>
  <c r="BA43" i="1"/>
  <c r="BB43" i="1"/>
  <c r="BH43" i="1"/>
  <c r="CC43" i="1"/>
  <c r="CE43" i="1"/>
  <c r="G44" i="1"/>
  <c r="H44" i="1"/>
  <c r="N44" i="1"/>
  <c r="O44" i="1"/>
  <c r="V44" i="1"/>
  <c r="AM44" i="1"/>
  <c r="AQ44" i="1"/>
  <c r="AU44" i="1"/>
  <c r="AV44" i="1"/>
  <c r="BI44" i="1"/>
  <c r="BS44" i="1"/>
  <c r="BJ44" i="1"/>
  <c r="BT44" i="1"/>
  <c r="BU44" i="1"/>
  <c r="BV44" i="1"/>
  <c r="BK44" i="1"/>
  <c r="BL44" i="1"/>
  <c r="BM44" i="1"/>
  <c r="BN44" i="1"/>
  <c r="BW44" i="1"/>
  <c r="BX44" i="1"/>
  <c r="BO44" i="1"/>
  <c r="BY44" i="1"/>
  <c r="BP44" i="1"/>
  <c r="BZ44" i="1"/>
  <c r="BQ44" i="1"/>
  <c r="BR44" i="1"/>
  <c r="CA44" i="1"/>
  <c r="CB44" i="1"/>
  <c r="CF44" i="1"/>
  <c r="BA44" i="1"/>
  <c r="BB44" i="1"/>
  <c r="BC44" i="1"/>
  <c r="BH44" i="1"/>
  <c r="CC44" i="1"/>
  <c r="CD44" i="1"/>
  <c r="CE44" i="1"/>
  <c r="G45" i="1"/>
  <c r="H45" i="1"/>
  <c r="N45" i="1"/>
  <c r="O45" i="1"/>
  <c r="V45" i="1"/>
  <c r="AM45" i="1"/>
  <c r="AQ45" i="1"/>
  <c r="AU45" i="1"/>
  <c r="AV45" i="1"/>
  <c r="BI45" i="1"/>
  <c r="BS45" i="1"/>
  <c r="BJ45" i="1"/>
  <c r="BT45" i="1"/>
  <c r="BU45" i="1"/>
  <c r="BV45" i="1"/>
  <c r="BK45" i="1"/>
  <c r="BL45" i="1"/>
  <c r="BM45" i="1"/>
  <c r="BN45" i="1"/>
  <c r="BW45" i="1"/>
  <c r="BX45" i="1"/>
  <c r="BO45" i="1"/>
  <c r="BY45" i="1"/>
  <c r="BP45" i="1"/>
  <c r="BZ45" i="1"/>
  <c r="BQ45" i="1"/>
  <c r="BR45" i="1"/>
  <c r="CA45" i="1"/>
  <c r="CB45" i="1"/>
  <c r="CF45" i="1"/>
  <c r="BA45" i="1"/>
  <c r="BB45" i="1"/>
  <c r="BC45" i="1"/>
  <c r="BH45" i="1"/>
  <c r="CC45" i="1"/>
  <c r="CD45" i="1"/>
  <c r="CE45" i="1"/>
  <c r="G46" i="1"/>
  <c r="H46" i="1"/>
  <c r="N46" i="1"/>
  <c r="O46" i="1"/>
  <c r="V46" i="1"/>
  <c r="AM46" i="1"/>
  <c r="AQ46" i="1"/>
  <c r="AU46" i="1"/>
  <c r="AV46" i="1"/>
  <c r="BI46" i="1"/>
  <c r="BS46" i="1"/>
  <c r="BJ46" i="1"/>
  <c r="BT46" i="1"/>
  <c r="BU46" i="1"/>
  <c r="BV46" i="1"/>
  <c r="BK46" i="1"/>
  <c r="BL46" i="1"/>
  <c r="BM46" i="1"/>
  <c r="BN46" i="1"/>
  <c r="BW46" i="1"/>
  <c r="BX46" i="1"/>
  <c r="BO46" i="1"/>
  <c r="BY46" i="1"/>
  <c r="BP46" i="1"/>
  <c r="BZ46" i="1"/>
  <c r="BQ46" i="1"/>
  <c r="BR46" i="1"/>
  <c r="CA46" i="1"/>
  <c r="CB46" i="1"/>
  <c r="CF46" i="1"/>
  <c r="BA46" i="1"/>
  <c r="BB46" i="1"/>
  <c r="BC46" i="1"/>
  <c r="BH46" i="1"/>
  <c r="CC46" i="1"/>
  <c r="CD46" i="1"/>
  <c r="CE46" i="1"/>
  <c r="G47" i="1"/>
  <c r="H47" i="1"/>
  <c r="N47" i="1"/>
  <c r="O47" i="1"/>
  <c r="V47" i="1"/>
  <c r="AJ47" i="1"/>
  <c r="AM47" i="1"/>
  <c r="AN47" i="1"/>
  <c r="AQ47" i="1"/>
  <c r="AU47" i="1"/>
  <c r="AV47" i="1"/>
  <c r="BI47" i="1"/>
  <c r="BS47" i="1"/>
  <c r="BJ47" i="1"/>
  <c r="BT47" i="1"/>
  <c r="BU47" i="1"/>
  <c r="BV47" i="1"/>
  <c r="BK47" i="1"/>
  <c r="BL47" i="1"/>
  <c r="BM47" i="1"/>
  <c r="BN47" i="1"/>
  <c r="BW47" i="1"/>
  <c r="BX47" i="1"/>
  <c r="BO47" i="1"/>
  <c r="BY47" i="1"/>
  <c r="BP47" i="1"/>
  <c r="BZ47" i="1"/>
  <c r="BQ47" i="1"/>
  <c r="BR47" i="1"/>
  <c r="CA47" i="1"/>
  <c r="CB47" i="1"/>
  <c r="CF47" i="1"/>
  <c r="BA47" i="1"/>
  <c r="BB47" i="1"/>
  <c r="BC47" i="1"/>
  <c r="BH47" i="1"/>
  <c r="CC47" i="1"/>
  <c r="CD47" i="1"/>
  <c r="CE47" i="1"/>
  <c r="G48" i="1"/>
  <c r="H48" i="1"/>
  <c r="N48" i="1"/>
  <c r="O48" i="1"/>
  <c r="V48" i="1"/>
  <c r="AJ48" i="1"/>
  <c r="AM48" i="1"/>
  <c r="AN48" i="1"/>
  <c r="AQ48" i="1"/>
  <c r="AU48" i="1"/>
  <c r="AV48" i="1"/>
  <c r="BI48" i="1"/>
  <c r="BS48" i="1"/>
  <c r="BJ48" i="1"/>
  <c r="BT48" i="1"/>
  <c r="BU48" i="1"/>
  <c r="BV48" i="1"/>
  <c r="BK48" i="1"/>
  <c r="BL48" i="1"/>
  <c r="BM48" i="1"/>
  <c r="BN48" i="1"/>
  <c r="BW48" i="1"/>
  <c r="BX48" i="1"/>
  <c r="BO48" i="1"/>
  <c r="BY48" i="1"/>
  <c r="BP48" i="1"/>
  <c r="BZ48" i="1"/>
  <c r="BQ48" i="1"/>
  <c r="BR48" i="1"/>
  <c r="CA48" i="1"/>
  <c r="CB48" i="1"/>
  <c r="CF48" i="1"/>
  <c r="BA48" i="1"/>
  <c r="BB48" i="1"/>
  <c r="BC48" i="1"/>
  <c r="BH48" i="1"/>
  <c r="CC48" i="1"/>
  <c r="CD48" i="1"/>
  <c r="CE48" i="1"/>
  <c r="G49" i="1"/>
  <c r="H49" i="1"/>
  <c r="N49" i="1"/>
  <c r="O49" i="1"/>
  <c r="V49" i="1"/>
  <c r="AJ49" i="1"/>
  <c r="AM49" i="1"/>
  <c r="AN49" i="1"/>
  <c r="AQ49" i="1"/>
  <c r="AU49" i="1"/>
  <c r="AV49" i="1"/>
  <c r="BI49" i="1"/>
  <c r="BS49" i="1"/>
  <c r="BJ49" i="1"/>
  <c r="BT49" i="1"/>
  <c r="BU49" i="1"/>
  <c r="BV49" i="1"/>
  <c r="BK49" i="1"/>
  <c r="BL49" i="1"/>
  <c r="BM49" i="1"/>
  <c r="BN49" i="1"/>
  <c r="BW49" i="1"/>
  <c r="BX49" i="1"/>
  <c r="BO49" i="1"/>
  <c r="BY49" i="1"/>
  <c r="BP49" i="1"/>
  <c r="BZ49" i="1"/>
  <c r="BQ49" i="1"/>
  <c r="BR49" i="1"/>
  <c r="CA49" i="1"/>
  <c r="CB49" i="1"/>
  <c r="CF49" i="1"/>
  <c r="BA49" i="1"/>
  <c r="BB49" i="1"/>
  <c r="BC49" i="1"/>
  <c r="BH49" i="1"/>
  <c r="CC49" i="1"/>
  <c r="CD49" i="1"/>
  <c r="CE49" i="1"/>
  <c r="G50" i="1"/>
  <c r="H50" i="1"/>
  <c r="N50" i="1"/>
  <c r="O50" i="1"/>
  <c r="V50" i="1"/>
  <c r="AJ50" i="1"/>
  <c r="AM50" i="1"/>
  <c r="AN50" i="1"/>
  <c r="AQ50" i="1"/>
  <c r="AU50" i="1"/>
  <c r="AV50" i="1"/>
  <c r="BI50" i="1"/>
  <c r="BS50" i="1"/>
  <c r="BJ50" i="1"/>
  <c r="BT50" i="1"/>
  <c r="BU50" i="1"/>
  <c r="BV50" i="1"/>
  <c r="BK50" i="1"/>
  <c r="BL50" i="1"/>
  <c r="BM50" i="1"/>
  <c r="BN50" i="1"/>
  <c r="BW50" i="1"/>
  <c r="BX50" i="1"/>
  <c r="BO50" i="1"/>
  <c r="BY50" i="1"/>
  <c r="BP50" i="1"/>
  <c r="BZ50" i="1"/>
  <c r="BQ50" i="1"/>
  <c r="BR50" i="1"/>
  <c r="CA50" i="1"/>
  <c r="CB50" i="1"/>
  <c r="CF50" i="1"/>
  <c r="BA50" i="1"/>
  <c r="BB50" i="1"/>
  <c r="BC50" i="1"/>
  <c r="BH50" i="1"/>
  <c r="CC50" i="1"/>
  <c r="CD50" i="1"/>
  <c r="CE50" i="1"/>
  <c r="G51" i="1"/>
  <c r="H51" i="1"/>
  <c r="N51" i="1"/>
  <c r="O51" i="1"/>
  <c r="V51" i="1"/>
  <c r="AM51" i="1"/>
  <c r="AQ51" i="1"/>
  <c r="AU51" i="1"/>
  <c r="AV51" i="1"/>
  <c r="BI51" i="1"/>
  <c r="BS51" i="1"/>
  <c r="BJ51" i="1"/>
  <c r="BT51" i="1"/>
  <c r="BU51" i="1"/>
  <c r="BV51" i="1"/>
  <c r="BK51" i="1"/>
  <c r="BL51" i="1"/>
  <c r="BM51" i="1"/>
  <c r="BN51" i="1"/>
  <c r="BW51" i="1"/>
  <c r="BX51" i="1"/>
  <c r="BO51" i="1"/>
  <c r="BY51" i="1"/>
  <c r="BP51" i="1"/>
  <c r="BZ51" i="1"/>
  <c r="BQ51" i="1"/>
  <c r="BR51" i="1"/>
  <c r="CA51" i="1"/>
  <c r="CB51" i="1"/>
  <c r="CF51" i="1"/>
  <c r="BA51" i="1"/>
  <c r="BB51" i="1"/>
  <c r="BC51" i="1"/>
  <c r="BH51" i="1"/>
  <c r="CC51" i="1"/>
  <c r="CD51" i="1"/>
  <c r="CE51" i="1"/>
  <c r="G52" i="1"/>
  <c r="H52" i="1"/>
  <c r="N52" i="1"/>
  <c r="O52" i="1"/>
  <c r="V52" i="1"/>
  <c r="AM52" i="1"/>
  <c r="AQ52" i="1"/>
  <c r="AU52" i="1"/>
  <c r="AV52" i="1"/>
  <c r="BI52" i="1"/>
  <c r="BS52" i="1"/>
  <c r="BJ52" i="1"/>
  <c r="BT52" i="1"/>
  <c r="BU52" i="1"/>
  <c r="BV52" i="1"/>
  <c r="BK52" i="1"/>
  <c r="BL52" i="1"/>
  <c r="BM52" i="1"/>
  <c r="BN52" i="1"/>
  <c r="BW52" i="1"/>
  <c r="BX52" i="1"/>
  <c r="BO52" i="1"/>
  <c r="BY52" i="1"/>
  <c r="BP52" i="1"/>
  <c r="BZ52" i="1"/>
  <c r="BQ52" i="1"/>
  <c r="BR52" i="1"/>
  <c r="CA52" i="1"/>
  <c r="CB52" i="1"/>
  <c r="CF52" i="1"/>
  <c r="BA52" i="1"/>
  <c r="BB52" i="1"/>
  <c r="BC52" i="1"/>
  <c r="BH52" i="1"/>
  <c r="CC52" i="1"/>
  <c r="CD52" i="1"/>
  <c r="CE52" i="1"/>
  <c r="G53" i="1"/>
  <c r="H53" i="1"/>
  <c r="N53" i="1"/>
  <c r="O53" i="1"/>
  <c r="V53" i="1"/>
  <c r="AM53" i="1"/>
  <c r="AQ53" i="1"/>
  <c r="AU53" i="1"/>
  <c r="AV53" i="1"/>
  <c r="BI53" i="1"/>
  <c r="BS53" i="1"/>
  <c r="BJ53" i="1"/>
  <c r="BT53" i="1"/>
  <c r="BU53" i="1"/>
  <c r="BV53" i="1"/>
  <c r="BK53" i="1"/>
  <c r="BL53" i="1"/>
  <c r="BM53" i="1"/>
  <c r="BN53" i="1"/>
  <c r="BW53" i="1"/>
  <c r="BX53" i="1"/>
  <c r="BO53" i="1"/>
  <c r="BY53" i="1"/>
  <c r="BP53" i="1"/>
  <c r="BZ53" i="1"/>
  <c r="BQ53" i="1"/>
  <c r="BR53" i="1"/>
  <c r="CA53" i="1"/>
  <c r="CB53" i="1"/>
  <c r="CF53" i="1"/>
  <c r="BA53" i="1"/>
  <c r="BB53" i="1"/>
  <c r="BC53" i="1"/>
  <c r="BH53" i="1"/>
  <c r="CC53" i="1"/>
  <c r="CD53" i="1"/>
  <c r="CE53" i="1"/>
  <c r="G54" i="1"/>
  <c r="H54" i="1"/>
  <c r="N54" i="1"/>
  <c r="O54" i="1"/>
  <c r="V54" i="1"/>
  <c r="AM54" i="1"/>
  <c r="AQ54" i="1"/>
  <c r="AU54" i="1"/>
  <c r="AV54" i="1"/>
  <c r="BI54" i="1"/>
  <c r="BS54" i="1"/>
  <c r="BJ54" i="1"/>
  <c r="BT54" i="1"/>
  <c r="BU54" i="1"/>
  <c r="BV54" i="1"/>
  <c r="BK54" i="1"/>
  <c r="BL54" i="1"/>
  <c r="BM54" i="1"/>
  <c r="BN54" i="1"/>
  <c r="BW54" i="1"/>
  <c r="BX54" i="1"/>
  <c r="BO54" i="1"/>
  <c r="BY54" i="1"/>
  <c r="BP54" i="1"/>
  <c r="BZ54" i="1"/>
  <c r="BQ54" i="1"/>
  <c r="BR54" i="1"/>
  <c r="CA54" i="1"/>
  <c r="CB54" i="1"/>
  <c r="CF54" i="1"/>
  <c r="BA54" i="1"/>
  <c r="BB54" i="1"/>
  <c r="BC54" i="1"/>
  <c r="BH54" i="1"/>
  <c r="CC54" i="1"/>
  <c r="CD54" i="1"/>
  <c r="CE54" i="1"/>
  <c r="G55" i="1"/>
  <c r="H55" i="1"/>
  <c r="N55" i="1"/>
  <c r="O55" i="1"/>
  <c r="V55" i="1"/>
  <c r="AJ55" i="1"/>
  <c r="AM55" i="1"/>
  <c r="AN55" i="1"/>
  <c r="AQ55" i="1"/>
  <c r="AU55" i="1"/>
  <c r="AV55" i="1"/>
  <c r="BI55" i="1"/>
  <c r="BS55" i="1"/>
  <c r="BJ55" i="1"/>
  <c r="BT55" i="1"/>
  <c r="BU55" i="1"/>
  <c r="BV55" i="1"/>
  <c r="BK55" i="1"/>
  <c r="BL55" i="1"/>
  <c r="BM55" i="1"/>
  <c r="BN55" i="1"/>
  <c r="BW55" i="1"/>
  <c r="BX55" i="1"/>
  <c r="BO55" i="1"/>
  <c r="BY55" i="1"/>
  <c r="BP55" i="1"/>
  <c r="BZ55" i="1"/>
  <c r="BQ55" i="1"/>
  <c r="BR55" i="1"/>
  <c r="CA55" i="1"/>
  <c r="CB55" i="1"/>
  <c r="CF55" i="1"/>
  <c r="BA55" i="1"/>
  <c r="BB55" i="1"/>
  <c r="BC55" i="1"/>
  <c r="BH55" i="1"/>
  <c r="CC55" i="1"/>
  <c r="CD55" i="1"/>
  <c r="CE55" i="1"/>
  <c r="G56" i="1"/>
  <c r="H56" i="1"/>
  <c r="N56" i="1"/>
  <c r="O56" i="1"/>
  <c r="V56" i="1"/>
  <c r="AJ56" i="1"/>
  <c r="AM56" i="1"/>
  <c r="AN56" i="1"/>
  <c r="AQ56" i="1"/>
  <c r="AU56" i="1"/>
  <c r="AV56" i="1"/>
  <c r="BI56" i="1"/>
  <c r="BS56" i="1"/>
  <c r="BJ56" i="1"/>
  <c r="BT56" i="1"/>
  <c r="BU56" i="1"/>
  <c r="BV56" i="1"/>
  <c r="BK56" i="1"/>
  <c r="BL56" i="1"/>
  <c r="BM56" i="1"/>
  <c r="BN56" i="1"/>
  <c r="BW56" i="1"/>
  <c r="BX56" i="1"/>
  <c r="BO56" i="1"/>
  <c r="BY56" i="1"/>
  <c r="BP56" i="1"/>
  <c r="BZ56" i="1"/>
  <c r="BQ56" i="1"/>
  <c r="BR56" i="1"/>
  <c r="CA56" i="1"/>
  <c r="CB56" i="1"/>
  <c r="CF56" i="1"/>
  <c r="BA56" i="1"/>
  <c r="BB56" i="1"/>
  <c r="BC56" i="1"/>
  <c r="BH56" i="1"/>
  <c r="CC56" i="1"/>
  <c r="CD56" i="1"/>
  <c r="CE56" i="1"/>
  <c r="G57" i="1"/>
  <c r="H57" i="1"/>
  <c r="N57" i="1"/>
  <c r="O57" i="1"/>
  <c r="V57" i="1"/>
  <c r="AJ57" i="1"/>
  <c r="AM57" i="1"/>
  <c r="AN57" i="1"/>
  <c r="AQ57" i="1"/>
  <c r="AU57" i="1"/>
  <c r="AV57" i="1"/>
  <c r="BI57" i="1"/>
  <c r="BS57" i="1"/>
  <c r="BJ57" i="1"/>
  <c r="BT57" i="1"/>
  <c r="BU57" i="1"/>
  <c r="BV57" i="1"/>
  <c r="BK57" i="1"/>
  <c r="BL57" i="1"/>
  <c r="BM57" i="1"/>
  <c r="BN57" i="1"/>
  <c r="BW57" i="1"/>
  <c r="BX57" i="1"/>
  <c r="BO57" i="1"/>
  <c r="BY57" i="1"/>
  <c r="BP57" i="1"/>
  <c r="BZ57" i="1"/>
  <c r="BQ57" i="1"/>
  <c r="BR57" i="1"/>
  <c r="CA57" i="1"/>
  <c r="CB57" i="1"/>
  <c r="CF57" i="1"/>
  <c r="BA57" i="1"/>
  <c r="BB57" i="1"/>
  <c r="BC57" i="1"/>
  <c r="BH57" i="1"/>
  <c r="CC57" i="1"/>
  <c r="CD57" i="1"/>
  <c r="CE57" i="1"/>
  <c r="G58" i="1"/>
  <c r="H58" i="1"/>
  <c r="N58" i="1"/>
  <c r="O58" i="1"/>
  <c r="V58" i="1"/>
  <c r="AJ58" i="1"/>
  <c r="AM58" i="1"/>
  <c r="AN58" i="1"/>
  <c r="AQ58" i="1"/>
  <c r="AU58" i="1"/>
  <c r="AV58" i="1"/>
  <c r="BI58" i="1"/>
  <c r="BS58" i="1"/>
  <c r="BJ58" i="1"/>
  <c r="BT58" i="1"/>
  <c r="BU58" i="1"/>
  <c r="BV58" i="1"/>
  <c r="BK58" i="1"/>
  <c r="BL58" i="1"/>
  <c r="BM58" i="1"/>
  <c r="BN58" i="1"/>
  <c r="BW58" i="1"/>
  <c r="BX58" i="1"/>
  <c r="BO58" i="1"/>
  <c r="BY58" i="1"/>
  <c r="BP58" i="1"/>
  <c r="BZ58" i="1"/>
  <c r="BQ58" i="1"/>
  <c r="BR58" i="1"/>
  <c r="CA58" i="1"/>
  <c r="CB58" i="1"/>
  <c r="CF58" i="1"/>
  <c r="BA58" i="1"/>
  <c r="BB58" i="1"/>
  <c r="BC58" i="1"/>
  <c r="BH58" i="1"/>
  <c r="CC58" i="1"/>
  <c r="CD58" i="1"/>
  <c r="CE58" i="1"/>
  <c r="G59" i="1"/>
  <c r="H59" i="1"/>
  <c r="N59" i="1"/>
  <c r="O59" i="1"/>
  <c r="V59" i="1"/>
  <c r="AJ59" i="1"/>
  <c r="AM59" i="1"/>
  <c r="AN59" i="1"/>
  <c r="AQ59" i="1"/>
  <c r="AU59" i="1"/>
  <c r="AV59" i="1"/>
  <c r="BI59" i="1"/>
  <c r="BS59" i="1"/>
  <c r="BJ59" i="1"/>
  <c r="BT59" i="1"/>
  <c r="BU59" i="1"/>
  <c r="BV59" i="1"/>
  <c r="BK59" i="1"/>
  <c r="BL59" i="1"/>
  <c r="BM59" i="1"/>
  <c r="BN59" i="1"/>
  <c r="BW59" i="1"/>
  <c r="BX59" i="1"/>
  <c r="BO59" i="1"/>
  <c r="BY59" i="1"/>
  <c r="BP59" i="1"/>
  <c r="BZ59" i="1"/>
  <c r="BQ59" i="1"/>
  <c r="BR59" i="1"/>
  <c r="CA59" i="1"/>
  <c r="CB59" i="1"/>
  <c r="CF59" i="1"/>
  <c r="BA59" i="1"/>
  <c r="BB59" i="1"/>
  <c r="BC59" i="1"/>
  <c r="BH59" i="1"/>
  <c r="CC59" i="1"/>
  <c r="CD59" i="1"/>
  <c r="CE59" i="1"/>
  <c r="G60" i="1"/>
  <c r="H60" i="1"/>
  <c r="N60" i="1"/>
  <c r="O60" i="1"/>
  <c r="V60" i="1"/>
  <c r="AJ60" i="1"/>
  <c r="AM60" i="1"/>
  <c r="AN60" i="1"/>
  <c r="AQ60" i="1"/>
  <c r="AU60" i="1"/>
  <c r="AV60" i="1"/>
  <c r="BI60" i="1"/>
  <c r="BS60" i="1"/>
  <c r="BJ60" i="1"/>
  <c r="BT60" i="1"/>
  <c r="BU60" i="1"/>
  <c r="BV60" i="1"/>
  <c r="BK60" i="1"/>
  <c r="BL60" i="1"/>
  <c r="BM60" i="1"/>
  <c r="BN60" i="1"/>
  <c r="BW60" i="1"/>
  <c r="BX60" i="1"/>
  <c r="BO60" i="1"/>
  <c r="BY60" i="1"/>
  <c r="BP60" i="1"/>
  <c r="BZ60" i="1"/>
  <c r="BQ60" i="1"/>
  <c r="BR60" i="1"/>
  <c r="CA60" i="1"/>
  <c r="CB60" i="1"/>
  <c r="CF60" i="1"/>
  <c r="BA60" i="1"/>
  <c r="BB60" i="1"/>
  <c r="BC60" i="1"/>
  <c r="BH60" i="1"/>
  <c r="CC60" i="1"/>
  <c r="CD60" i="1"/>
  <c r="CE60" i="1"/>
  <c r="G61" i="1"/>
  <c r="H61" i="1"/>
  <c r="N61" i="1"/>
  <c r="O61" i="1"/>
  <c r="V61" i="1"/>
  <c r="AJ61" i="1"/>
  <c r="AM61" i="1"/>
  <c r="AN61" i="1"/>
  <c r="AQ61" i="1"/>
  <c r="AU61" i="1"/>
  <c r="AV61" i="1"/>
  <c r="BI61" i="1"/>
  <c r="BS61" i="1"/>
  <c r="BJ61" i="1"/>
  <c r="BT61" i="1"/>
  <c r="BU61" i="1"/>
  <c r="BV61" i="1"/>
  <c r="BK61" i="1"/>
  <c r="BL61" i="1"/>
  <c r="BM61" i="1"/>
  <c r="BN61" i="1"/>
  <c r="BW61" i="1"/>
  <c r="BX61" i="1"/>
  <c r="BO61" i="1"/>
  <c r="BY61" i="1"/>
  <c r="BP61" i="1"/>
  <c r="BZ61" i="1"/>
  <c r="BQ61" i="1"/>
  <c r="BR61" i="1"/>
  <c r="CA61" i="1"/>
  <c r="CB61" i="1"/>
  <c r="CF61" i="1"/>
  <c r="BA61" i="1"/>
  <c r="BB61" i="1"/>
  <c r="BC61" i="1"/>
  <c r="BH61" i="1"/>
  <c r="CC61" i="1"/>
  <c r="CD61" i="1"/>
  <c r="CE61" i="1"/>
  <c r="G62" i="1"/>
  <c r="H62" i="1"/>
  <c r="N62" i="1"/>
  <c r="O62" i="1"/>
  <c r="V62" i="1"/>
  <c r="AJ62" i="1"/>
  <c r="AM62" i="1"/>
  <c r="AN62" i="1"/>
  <c r="AQ62" i="1"/>
  <c r="AU62" i="1"/>
  <c r="AV62" i="1"/>
  <c r="BI62" i="1"/>
  <c r="BS62" i="1"/>
  <c r="BJ62" i="1"/>
  <c r="BT62" i="1"/>
  <c r="BU62" i="1"/>
  <c r="BV62" i="1"/>
  <c r="BK62" i="1"/>
  <c r="BL62" i="1"/>
  <c r="BM62" i="1"/>
  <c r="BN62" i="1"/>
  <c r="BW62" i="1"/>
  <c r="BX62" i="1"/>
  <c r="BO62" i="1"/>
  <c r="BY62" i="1"/>
  <c r="BP62" i="1"/>
  <c r="BZ62" i="1"/>
  <c r="BQ62" i="1"/>
  <c r="BR62" i="1"/>
  <c r="CA62" i="1"/>
  <c r="CB62" i="1"/>
  <c r="CF62" i="1"/>
  <c r="BA62" i="1"/>
  <c r="BB62" i="1"/>
  <c r="BC62" i="1"/>
  <c r="BH62" i="1"/>
  <c r="CC62" i="1"/>
  <c r="CD62" i="1"/>
  <c r="CE62" i="1"/>
  <c r="G63" i="1"/>
  <c r="H63" i="1"/>
  <c r="N63" i="1"/>
  <c r="O63" i="1"/>
  <c r="V63" i="1"/>
  <c r="AJ63" i="1"/>
  <c r="AM63" i="1"/>
  <c r="AN63" i="1"/>
  <c r="AQ63" i="1"/>
  <c r="AU63" i="1"/>
  <c r="AV63" i="1"/>
  <c r="BI63" i="1"/>
  <c r="BS63" i="1"/>
  <c r="BJ63" i="1"/>
  <c r="BT63" i="1"/>
  <c r="BU63" i="1"/>
  <c r="BV63" i="1"/>
  <c r="BK63" i="1"/>
  <c r="BL63" i="1"/>
  <c r="BM63" i="1"/>
  <c r="BN63" i="1"/>
  <c r="BW63" i="1"/>
  <c r="BX63" i="1"/>
  <c r="BO63" i="1"/>
  <c r="BY63" i="1"/>
  <c r="BP63" i="1"/>
  <c r="BZ63" i="1"/>
  <c r="BQ63" i="1"/>
  <c r="BR63" i="1"/>
  <c r="CA63" i="1"/>
  <c r="CB63" i="1"/>
  <c r="CF63" i="1"/>
  <c r="BA63" i="1"/>
  <c r="BB63" i="1"/>
  <c r="BC63" i="1"/>
  <c r="BH63" i="1"/>
  <c r="CC63" i="1"/>
  <c r="CD63" i="1"/>
  <c r="CE63" i="1"/>
  <c r="G64" i="1"/>
  <c r="H64" i="1"/>
  <c r="N64" i="1"/>
  <c r="O64" i="1"/>
  <c r="V64" i="1"/>
  <c r="AJ64" i="1"/>
  <c r="AM64" i="1"/>
  <c r="AN64" i="1"/>
  <c r="AQ64" i="1"/>
  <c r="AU64" i="1"/>
  <c r="AV64" i="1"/>
  <c r="BI64" i="1"/>
  <c r="BS64" i="1"/>
  <c r="BJ64" i="1"/>
  <c r="BT64" i="1"/>
  <c r="BU64" i="1"/>
  <c r="BV64" i="1"/>
  <c r="BK64" i="1"/>
  <c r="BL64" i="1"/>
  <c r="BM64" i="1"/>
  <c r="BN64" i="1"/>
  <c r="BW64" i="1"/>
  <c r="BX64" i="1"/>
  <c r="BO64" i="1"/>
  <c r="BY64" i="1"/>
  <c r="BP64" i="1"/>
  <c r="BZ64" i="1"/>
  <c r="BQ64" i="1"/>
  <c r="BR64" i="1"/>
  <c r="CA64" i="1"/>
  <c r="CB64" i="1"/>
  <c r="CF64" i="1"/>
  <c r="BA64" i="1"/>
  <c r="BB64" i="1"/>
  <c r="BC64" i="1"/>
  <c r="BH64" i="1"/>
  <c r="CC64" i="1"/>
  <c r="CD64" i="1"/>
  <c r="CE64" i="1"/>
  <c r="G65" i="1"/>
  <c r="H65" i="1"/>
  <c r="N65" i="1"/>
  <c r="O65" i="1"/>
  <c r="V65" i="1"/>
  <c r="AJ65" i="1"/>
  <c r="AM65" i="1"/>
  <c r="AN65" i="1"/>
  <c r="AQ65" i="1"/>
  <c r="AU65" i="1"/>
  <c r="AV65" i="1"/>
  <c r="BI65" i="1"/>
  <c r="BS65" i="1"/>
  <c r="BJ65" i="1"/>
  <c r="BT65" i="1"/>
  <c r="BU65" i="1"/>
  <c r="BV65" i="1"/>
  <c r="BK65" i="1"/>
  <c r="BL65" i="1"/>
  <c r="BM65" i="1"/>
  <c r="BN65" i="1"/>
  <c r="BW65" i="1"/>
  <c r="BX65" i="1"/>
  <c r="BO65" i="1"/>
  <c r="BY65" i="1"/>
  <c r="BP65" i="1"/>
  <c r="BZ65" i="1"/>
  <c r="BQ65" i="1"/>
  <c r="BR65" i="1"/>
  <c r="CA65" i="1"/>
  <c r="CB65" i="1"/>
  <c r="CF65" i="1"/>
  <c r="BA65" i="1"/>
  <c r="BB65" i="1"/>
  <c r="BC65" i="1"/>
  <c r="BH65" i="1"/>
  <c r="CC65" i="1"/>
  <c r="CD65" i="1"/>
  <c r="CE65" i="1"/>
  <c r="G66" i="1"/>
  <c r="H66" i="1"/>
  <c r="N66" i="1"/>
  <c r="O66" i="1"/>
  <c r="V66" i="1"/>
  <c r="AJ66" i="1"/>
  <c r="AM66" i="1"/>
  <c r="AN66" i="1"/>
  <c r="AQ66" i="1"/>
  <c r="AU66" i="1"/>
  <c r="AV66" i="1"/>
  <c r="BI66" i="1"/>
  <c r="BS66" i="1"/>
  <c r="BJ66" i="1"/>
  <c r="BT66" i="1"/>
  <c r="BU66" i="1"/>
  <c r="BV66" i="1"/>
  <c r="BK66" i="1"/>
  <c r="BL66" i="1"/>
  <c r="BM66" i="1"/>
  <c r="BN66" i="1"/>
  <c r="BW66" i="1"/>
  <c r="BX66" i="1"/>
  <c r="BO66" i="1"/>
  <c r="BY66" i="1"/>
  <c r="BP66" i="1"/>
  <c r="BZ66" i="1"/>
  <c r="BQ66" i="1"/>
  <c r="BR66" i="1"/>
  <c r="CA66" i="1"/>
  <c r="CB66" i="1"/>
  <c r="CF66" i="1"/>
  <c r="BA66" i="1"/>
  <c r="BB66" i="1"/>
  <c r="BC66" i="1"/>
  <c r="BH66" i="1"/>
  <c r="CC66" i="1"/>
  <c r="CD66" i="1"/>
  <c r="CE66" i="1"/>
  <c r="G67" i="1"/>
  <c r="H67" i="1"/>
  <c r="N67" i="1"/>
  <c r="O67" i="1"/>
  <c r="V67" i="1"/>
  <c r="AM67" i="1"/>
  <c r="AQ67" i="1"/>
  <c r="AU67" i="1"/>
  <c r="AV67" i="1"/>
  <c r="BI67" i="1"/>
  <c r="BS67" i="1"/>
  <c r="BJ67" i="1"/>
  <c r="BT67" i="1"/>
  <c r="BU67" i="1"/>
  <c r="BV67" i="1"/>
  <c r="BK67" i="1"/>
  <c r="BL67" i="1"/>
  <c r="BM67" i="1"/>
  <c r="BN67" i="1"/>
  <c r="BW67" i="1"/>
  <c r="BX67" i="1"/>
  <c r="BO67" i="1"/>
  <c r="BY67" i="1"/>
  <c r="BP67" i="1"/>
  <c r="BZ67" i="1"/>
  <c r="BQ67" i="1"/>
  <c r="BR67" i="1"/>
  <c r="CA67" i="1"/>
  <c r="CB67" i="1"/>
  <c r="CF67" i="1"/>
  <c r="BA67" i="1"/>
  <c r="BB67" i="1"/>
  <c r="BC67" i="1"/>
  <c r="BH67" i="1"/>
  <c r="CC67" i="1"/>
  <c r="CD67" i="1"/>
  <c r="CE67" i="1"/>
  <c r="G68" i="1"/>
  <c r="H68" i="1"/>
  <c r="N68" i="1"/>
  <c r="O68" i="1"/>
  <c r="V68" i="1"/>
  <c r="AM68" i="1"/>
  <c r="AQ68" i="1"/>
  <c r="AU68" i="1"/>
  <c r="AV68" i="1"/>
  <c r="BI68" i="1"/>
  <c r="BS68" i="1"/>
  <c r="BJ68" i="1"/>
  <c r="BT68" i="1"/>
  <c r="BU68" i="1"/>
  <c r="BV68" i="1"/>
  <c r="BK68" i="1"/>
  <c r="BL68" i="1"/>
  <c r="BM68" i="1"/>
  <c r="BN68" i="1"/>
  <c r="BW68" i="1"/>
  <c r="BX68" i="1"/>
  <c r="BO68" i="1"/>
  <c r="BY68" i="1"/>
  <c r="BP68" i="1"/>
  <c r="BZ68" i="1"/>
  <c r="BQ68" i="1"/>
  <c r="BR68" i="1"/>
  <c r="CA68" i="1"/>
  <c r="CB68" i="1"/>
  <c r="CF68" i="1"/>
  <c r="BA68" i="1"/>
  <c r="BB68" i="1"/>
  <c r="BC68" i="1"/>
  <c r="BH68" i="1"/>
  <c r="CC68" i="1"/>
  <c r="CD68" i="1"/>
  <c r="CE68" i="1"/>
  <c r="G69" i="1"/>
  <c r="H69" i="1"/>
  <c r="N69" i="1"/>
  <c r="O69" i="1"/>
  <c r="V69" i="1"/>
  <c r="AJ69" i="1"/>
  <c r="AM69" i="1"/>
  <c r="AQ69" i="1"/>
  <c r="AU69" i="1"/>
  <c r="AV69" i="1"/>
  <c r="BI69" i="1"/>
  <c r="BS69" i="1"/>
  <c r="BJ69" i="1"/>
  <c r="BT69" i="1"/>
  <c r="BU69" i="1"/>
  <c r="BV69" i="1"/>
  <c r="BK69" i="1"/>
  <c r="BL69" i="1"/>
  <c r="BM69" i="1"/>
  <c r="BN69" i="1"/>
  <c r="BW69" i="1"/>
  <c r="BX69" i="1"/>
  <c r="BO69" i="1"/>
  <c r="BY69" i="1"/>
  <c r="BP69" i="1"/>
  <c r="BZ69" i="1"/>
  <c r="BQ69" i="1"/>
  <c r="BR69" i="1"/>
  <c r="CA69" i="1"/>
  <c r="CB69" i="1"/>
  <c r="CF69" i="1"/>
  <c r="BA69" i="1"/>
  <c r="BB69" i="1"/>
  <c r="BC69" i="1"/>
  <c r="BH69" i="1"/>
  <c r="CC69" i="1"/>
  <c r="CD69" i="1"/>
  <c r="CE69" i="1"/>
  <c r="G70" i="1"/>
  <c r="H70" i="1"/>
  <c r="N70" i="1"/>
  <c r="O70" i="1"/>
  <c r="V70" i="1"/>
  <c r="AM70" i="1"/>
  <c r="AQ70" i="1"/>
  <c r="AU70" i="1"/>
  <c r="AV70" i="1"/>
  <c r="BI70" i="1"/>
  <c r="BS70" i="1"/>
  <c r="BJ70" i="1"/>
  <c r="BT70" i="1"/>
  <c r="BU70" i="1"/>
  <c r="BV70" i="1"/>
  <c r="BK70" i="1"/>
  <c r="BL70" i="1"/>
  <c r="BM70" i="1"/>
  <c r="BN70" i="1"/>
  <c r="BW70" i="1"/>
  <c r="BX70" i="1"/>
  <c r="BO70" i="1"/>
  <c r="BY70" i="1"/>
  <c r="BP70" i="1"/>
  <c r="BZ70" i="1"/>
  <c r="BQ70" i="1"/>
  <c r="BR70" i="1"/>
  <c r="CA70" i="1"/>
  <c r="CB70" i="1"/>
  <c r="CF70" i="1"/>
  <c r="BA70" i="1"/>
  <c r="BB70" i="1"/>
  <c r="BC70" i="1"/>
  <c r="BH70" i="1"/>
  <c r="CC70" i="1"/>
  <c r="CD70" i="1"/>
  <c r="CE70" i="1"/>
  <c r="G71" i="1"/>
  <c r="H71" i="1"/>
  <c r="N71" i="1"/>
  <c r="O71" i="1"/>
  <c r="V71" i="1"/>
  <c r="AM71" i="1"/>
  <c r="AQ71" i="1"/>
  <c r="AU71" i="1"/>
  <c r="BI71" i="1"/>
  <c r="BS71" i="1"/>
  <c r="BJ71" i="1"/>
  <c r="BT71" i="1"/>
  <c r="BU71" i="1"/>
  <c r="BV71" i="1"/>
  <c r="BK71" i="1"/>
  <c r="BL71" i="1"/>
  <c r="BM71" i="1"/>
  <c r="BN71" i="1"/>
  <c r="BW71" i="1"/>
  <c r="BX71" i="1"/>
  <c r="BO71" i="1"/>
  <c r="BY71" i="1"/>
  <c r="BP71" i="1"/>
  <c r="BZ71" i="1"/>
  <c r="BQ71" i="1"/>
  <c r="BR71" i="1"/>
  <c r="CA71" i="1"/>
  <c r="CB71" i="1"/>
  <c r="CF71" i="1"/>
  <c r="BA71" i="1"/>
  <c r="BB71" i="1"/>
  <c r="BC71" i="1"/>
  <c r="BH71" i="1"/>
  <c r="CC71" i="1"/>
  <c r="CD71" i="1"/>
  <c r="CE71" i="1"/>
  <c r="G72" i="1"/>
  <c r="H72" i="1"/>
  <c r="N72" i="1"/>
  <c r="O72" i="1"/>
  <c r="V72" i="1"/>
  <c r="AM72" i="1"/>
  <c r="AQ72" i="1"/>
  <c r="AU72" i="1"/>
  <c r="BI72" i="1"/>
  <c r="BS72" i="1"/>
  <c r="BJ72" i="1"/>
  <c r="BT72" i="1"/>
  <c r="BU72" i="1"/>
  <c r="BV72" i="1"/>
  <c r="BK72" i="1"/>
  <c r="BL72" i="1"/>
  <c r="BM72" i="1"/>
  <c r="BN72" i="1"/>
  <c r="BW72" i="1"/>
  <c r="BX72" i="1"/>
  <c r="BO72" i="1"/>
  <c r="BY72" i="1"/>
  <c r="BP72" i="1"/>
  <c r="BZ72" i="1"/>
  <c r="BQ72" i="1"/>
  <c r="BR72" i="1"/>
  <c r="CA72" i="1"/>
  <c r="CB72" i="1"/>
  <c r="CF72" i="1"/>
  <c r="BA72" i="1"/>
  <c r="BB72" i="1"/>
  <c r="BC72" i="1"/>
  <c r="BH72" i="1"/>
  <c r="CC72" i="1"/>
  <c r="CD72" i="1"/>
  <c r="CE72" i="1"/>
  <c r="G73" i="1"/>
  <c r="H73" i="1"/>
  <c r="N73" i="1"/>
  <c r="O73" i="1"/>
  <c r="V73" i="1"/>
  <c r="AM73" i="1"/>
  <c r="AQ73" i="1"/>
  <c r="AU73" i="1"/>
  <c r="BI73" i="1"/>
  <c r="BS73" i="1"/>
  <c r="BJ73" i="1"/>
  <c r="BT73" i="1"/>
  <c r="BU73" i="1"/>
  <c r="BV73" i="1"/>
  <c r="BK73" i="1"/>
  <c r="BL73" i="1"/>
  <c r="BM73" i="1"/>
  <c r="BN73" i="1"/>
  <c r="BW73" i="1"/>
  <c r="BX73" i="1"/>
  <c r="BO73" i="1"/>
  <c r="BY73" i="1"/>
  <c r="BP73" i="1"/>
  <c r="BZ73" i="1"/>
  <c r="BQ73" i="1"/>
  <c r="BR73" i="1"/>
  <c r="CA73" i="1"/>
  <c r="CB73" i="1"/>
  <c r="CF73" i="1"/>
  <c r="BA73" i="1"/>
  <c r="BB73" i="1"/>
  <c r="BC73" i="1"/>
  <c r="BH73" i="1"/>
  <c r="CC73" i="1"/>
  <c r="CD73" i="1"/>
  <c r="CE73" i="1"/>
  <c r="G74" i="1"/>
  <c r="H74" i="1"/>
  <c r="N74" i="1"/>
  <c r="O74" i="1"/>
  <c r="V74" i="1"/>
  <c r="AM74" i="1"/>
  <c r="AQ74" i="1"/>
  <c r="AU74" i="1"/>
  <c r="BI74" i="1"/>
  <c r="BS74" i="1"/>
  <c r="BJ74" i="1"/>
  <c r="BT74" i="1"/>
  <c r="BU74" i="1"/>
  <c r="BV74" i="1"/>
  <c r="BK74" i="1"/>
  <c r="BL74" i="1"/>
  <c r="BM74" i="1"/>
  <c r="BN74" i="1"/>
  <c r="BW74" i="1"/>
  <c r="BX74" i="1"/>
  <c r="BO74" i="1"/>
  <c r="BY74" i="1"/>
  <c r="BP74" i="1"/>
  <c r="BZ74" i="1"/>
  <c r="BQ74" i="1"/>
  <c r="BR74" i="1"/>
  <c r="CA74" i="1"/>
  <c r="CB74" i="1"/>
  <c r="CF74" i="1"/>
  <c r="BA74" i="1"/>
  <c r="BB74" i="1"/>
  <c r="BC74" i="1"/>
  <c r="BH74" i="1"/>
  <c r="CC74" i="1"/>
  <c r="CD74" i="1"/>
  <c r="CE74" i="1"/>
  <c r="G75" i="1"/>
  <c r="H75" i="1"/>
  <c r="J75" i="1"/>
  <c r="K75" i="1"/>
  <c r="L75" i="1"/>
  <c r="N75" i="1"/>
  <c r="O75" i="1"/>
  <c r="Q75" i="1"/>
  <c r="R75" i="1"/>
  <c r="S75" i="1"/>
  <c r="V75" i="1"/>
  <c r="AJ75" i="1"/>
  <c r="AK75" i="1"/>
  <c r="AM75" i="1"/>
  <c r="AN75" i="1"/>
  <c r="AO75" i="1"/>
  <c r="AQ75" i="1"/>
  <c r="AU75" i="1"/>
  <c r="AV75" i="1"/>
  <c r="BI75" i="1"/>
  <c r="BS75" i="1"/>
  <c r="BJ75" i="1"/>
  <c r="BT75" i="1"/>
  <c r="BU75" i="1"/>
  <c r="BV75" i="1"/>
  <c r="BK75" i="1"/>
  <c r="BL75" i="1"/>
  <c r="BM75" i="1"/>
  <c r="BN75" i="1"/>
  <c r="BW75" i="1"/>
  <c r="BX75" i="1"/>
  <c r="BO75" i="1"/>
  <c r="BY75" i="1"/>
  <c r="BP75" i="1"/>
  <c r="BZ75" i="1"/>
  <c r="BQ75" i="1"/>
  <c r="BR75" i="1"/>
  <c r="CA75" i="1"/>
  <c r="CB75" i="1"/>
  <c r="CF75" i="1"/>
  <c r="BA75" i="1"/>
  <c r="BB75" i="1"/>
  <c r="BC75" i="1"/>
  <c r="BH75" i="1"/>
  <c r="CC75" i="1"/>
  <c r="CD75" i="1"/>
  <c r="CE75" i="1"/>
  <c r="G76" i="1"/>
  <c r="H76" i="1"/>
  <c r="J76" i="1"/>
  <c r="L76" i="1"/>
  <c r="N76" i="1"/>
  <c r="O76" i="1"/>
  <c r="Q76" i="1"/>
  <c r="S76" i="1"/>
  <c r="V76" i="1"/>
  <c r="AM76" i="1"/>
  <c r="AQ76" i="1"/>
  <c r="AU76" i="1"/>
  <c r="AV76" i="1"/>
  <c r="BI76" i="1"/>
  <c r="BS76" i="1"/>
  <c r="BJ76" i="1"/>
  <c r="BT76" i="1"/>
  <c r="BU76" i="1"/>
  <c r="BV76" i="1"/>
  <c r="BK76" i="1"/>
  <c r="BL76" i="1"/>
  <c r="BM76" i="1"/>
  <c r="BN76" i="1"/>
  <c r="BW76" i="1"/>
  <c r="BX76" i="1"/>
  <c r="BO76" i="1"/>
  <c r="BY76" i="1"/>
  <c r="BP76" i="1"/>
  <c r="BZ76" i="1"/>
  <c r="BQ76" i="1"/>
  <c r="BR76" i="1"/>
  <c r="CA76" i="1"/>
  <c r="CB76" i="1"/>
  <c r="CF76" i="1"/>
  <c r="BA76" i="1"/>
  <c r="BB76" i="1"/>
  <c r="BC76" i="1"/>
  <c r="BH76" i="1"/>
  <c r="CC76" i="1"/>
  <c r="CD76" i="1"/>
  <c r="CE76" i="1"/>
  <c r="G77" i="1"/>
  <c r="H77" i="1"/>
  <c r="I77" i="1"/>
  <c r="N77" i="1"/>
  <c r="O77" i="1"/>
  <c r="V77" i="1"/>
  <c r="AJ77" i="1"/>
  <c r="AK77" i="1"/>
  <c r="AM77" i="1"/>
  <c r="AN77" i="1"/>
  <c r="AO77" i="1"/>
  <c r="AQ77" i="1"/>
  <c r="AU77" i="1"/>
  <c r="AV77" i="1"/>
  <c r="BI77" i="1"/>
  <c r="BS77" i="1"/>
  <c r="BJ77" i="1"/>
  <c r="BT77" i="1"/>
  <c r="BU77" i="1"/>
  <c r="BV77" i="1"/>
  <c r="BK77" i="1"/>
  <c r="BL77" i="1"/>
  <c r="BM77" i="1"/>
  <c r="BN77" i="1"/>
  <c r="BW77" i="1"/>
  <c r="BX77" i="1"/>
  <c r="BO77" i="1"/>
  <c r="BY77" i="1"/>
  <c r="BP77" i="1"/>
  <c r="BZ77" i="1"/>
  <c r="BQ77" i="1"/>
  <c r="BR77" i="1"/>
  <c r="CA77" i="1"/>
  <c r="CB77" i="1"/>
  <c r="CF77" i="1"/>
  <c r="BA77" i="1"/>
  <c r="BB77" i="1"/>
  <c r="BC77" i="1"/>
  <c r="BH77" i="1"/>
  <c r="CC77" i="1"/>
  <c r="CD77" i="1"/>
  <c r="CE77" i="1"/>
</calcChain>
</file>

<file path=xl/sharedStrings.xml><?xml version="1.0" encoding="utf-8"?>
<sst xmlns="http://schemas.openxmlformats.org/spreadsheetml/2006/main" count="355" uniqueCount="147">
  <si>
    <t>Glauconite</t>
  </si>
  <si>
    <t>Cronstedtite</t>
  </si>
  <si>
    <t>Berthierine th</t>
  </si>
  <si>
    <t xml:space="preserve">Mg-Vermiculite </t>
  </si>
  <si>
    <t>Ca-vermiculite</t>
  </si>
  <si>
    <t>K-vermiculite</t>
  </si>
  <si>
    <t>Na-Vermiculite</t>
  </si>
  <si>
    <t>Illite</t>
  </si>
  <si>
    <t>Illite FeIII</t>
  </si>
  <si>
    <t>Illite FeII</t>
  </si>
  <si>
    <t>Illite Mg</t>
  </si>
  <si>
    <t>Nontronite-Mg</t>
  </si>
  <si>
    <t>Nontronite-Ca</t>
  </si>
  <si>
    <t>Nontronite-K</t>
  </si>
  <si>
    <t>Nontronite-Na</t>
  </si>
  <si>
    <t>Fe Saponite-Mg</t>
  </si>
  <si>
    <t>Fe Saponite-Ca</t>
  </si>
  <si>
    <t>Fe Saponite-K</t>
  </si>
  <si>
    <t>Fe Saponite-Na</t>
  </si>
  <si>
    <t>Saponite-Mg</t>
  </si>
  <si>
    <t>Saponite-Ca</t>
  </si>
  <si>
    <t>Saponite-K</t>
  </si>
  <si>
    <t>Saponite-Na</t>
  </si>
  <si>
    <t>H.C. Montmor-Mg</t>
  </si>
  <si>
    <t>H.C. Montmor-Ca</t>
  </si>
  <si>
    <t>H.C. Montmor-K</t>
  </si>
  <si>
    <t>H.C. Montmor-Na</t>
  </si>
  <si>
    <t>Beidellite-Mg</t>
  </si>
  <si>
    <t>Beidellite-Ca</t>
  </si>
  <si>
    <t>Beidellite-K</t>
  </si>
  <si>
    <t>Beidellite-Na</t>
  </si>
  <si>
    <t>L.C. Montmor-Mg</t>
  </si>
  <si>
    <t>L.C. Montmor-Ca</t>
  </si>
  <si>
    <t>L.C. Montmor-K</t>
  </si>
  <si>
    <t>L.C. Montmor-Na</t>
  </si>
  <si>
    <t>estime</t>
  </si>
  <si>
    <t>He</t>
  </si>
  <si>
    <t>Hb</t>
  </si>
  <si>
    <t>Hi</t>
  </si>
  <si>
    <t>T2</t>
  </si>
  <si>
    <t>T1</t>
  </si>
  <si>
    <t>M4</t>
  </si>
  <si>
    <t>M3</t>
  </si>
  <si>
    <t>M1</t>
  </si>
  <si>
    <t>M2</t>
  </si>
  <si>
    <t>I</t>
  </si>
  <si>
    <t>(erreur)</t>
  </si>
  <si>
    <t>Erreur</t>
  </si>
  <si>
    <t>Differ</t>
  </si>
  <si>
    <t>mes</t>
  </si>
  <si>
    <t>est</t>
  </si>
  <si>
    <t>estimé</t>
  </si>
  <si>
    <t>calc</t>
  </si>
  <si>
    <t xml:space="preserve"> def.</t>
  </si>
  <si>
    <t>Fe</t>
  </si>
  <si>
    <t>Al</t>
  </si>
  <si>
    <t>Si</t>
  </si>
  <si>
    <t>FeIII</t>
  </si>
  <si>
    <t>FeII</t>
  </si>
  <si>
    <t>Mg</t>
  </si>
  <si>
    <t>Li</t>
  </si>
  <si>
    <t>Vide</t>
  </si>
  <si>
    <t>Ca</t>
  </si>
  <si>
    <t>Na</t>
  </si>
  <si>
    <t>K</t>
  </si>
  <si>
    <t>Nom</t>
  </si>
  <si>
    <t xml:space="preserve">/Phyll </t>
  </si>
  <si>
    <t>DO=</t>
  </si>
  <si>
    <t>NbOxy</t>
  </si>
  <si>
    <t>DO=moyen</t>
  </si>
  <si>
    <t>Nb Oxy</t>
  </si>
  <si>
    <t>Nb  Oxy</t>
  </si>
  <si>
    <t>Abs</t>
  </si>
  <si>
    <t>DH°f</t>
  </si>
  <si>
    <t>DH°ox</t>
  </si>
  <si>
    <t>DH°ox/phtl</t>
  </si>
  <si>
    <t>DH°ox phyl</t>
  </si>
  <si>
    <t>NB Ox</t>
  </si>
  <si>
    <t>Oxyg.</t>
  </si>
  <si>
    <t>tétraédrique</t>
  </si>
  <si>
    <t>Brucitique , M4</t>
  </si>
  <si>
    <t>Somme</t>
  </si>
  <si>
    <t>Brucitique, M3</t>
  </si>
  <si>
    <t>Octaédrique  site M1</t>
  </si>
  <si>
    <t>site M2</t>
  </si>
  <si>
    <t>oxyg.</t>
  </si>
  <si>
    <t>Interfoliaire</t>
  </si>
  <si>
    <t>Sadd</t>
  </si>
  <si>
    <t>Ref</t>
  </si>
  <si>
    <t>S</t>
  </si>
  <si>
    <t>Phyllosilicates10Å</t>
  </si>
  <si>
    <t>Dhox</t>
  </si>
  <si>
    <t>Energie intrasite</t>
  </si>
  <si>
    <t>Nb.</t>
  </si>
  <si>
    <t xml:space="preserve">Nb. </t>
  </si>
  <si>
    <t>Octaèdrique</t>
  </si>
  <si>
    <t>Nb</t>
  </si>
  <si>
    <t>Composition chimique</t>
  </si>
  <si>
    <r>
      <t>H+e</t>
    </r>
    <r>
      <rPr>
        <sz val="9"/>
        <rFont val="Times New Roman"/>
        <family val="1"/>
      </rPr>
      <t>( 7a)</t>
    </r>
  </si>
  <si>
    <r>
      <t>H b</t>
    </r>
    <r>
      <rPr>
        <sz val="9"/>
        <rFont val="Times New Roman"/>
        <family val="1"/>
      </rPr>
      <t>ruc</t>
    </r>
  </si>
  <si>
    <t>Fe3+b</t>
  </si>
  <si>
    <t>Al3+b</t>
  </si>
  <si>
    <t>Fe2+b</t>
  </si>
  <si>
    <t>Mgb</t>
  </si>
  <si>
    <t>Li br</t>
  </si>
  <si>
    <r>
      <t xml:space="preserve">k </t>
    </r>
    <r>
      <rPr>
        <sz val="9"/>
        <rFont val="Times New Roman"/>
        <family val="1"/>
      </rPr>
      <t>ech M3</t>
    </r>
  </si>
  <si>
    <r>
      <t>H+</t>
    </r>
    <r>
      <rPr>
        <sz val="9"/>
        <rFont val="Times New Roman"/>
        <family val="1"/>
      </rPr>
      <t xml:space="preserve"> (10a)</t>
    </r>
  </si>
  <si>
    <t>Fe3+o</t>
  </si>
  <si>
    <t>Al3+o</t>
  </si>
  <si>
    <t>Fe2+o</t>
  </si>
  <si>
    <t>Mgo</t>
  </si>
  <si>
    <t>Lio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</si>
  <si>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M2</t>
    </r>
  </si>
  <si>
    <t>Fet</t>
  </si>
  <si>
    <t>Alt</t>
  </si>
  <si>
    <t>Sit</t>
  </si>
  <si>
    <t>Mgi</t>
  </si>
  <si>
    <t>Cai</t>
  </si>
  <si>
    <t>Lii</t>
  </si>
  <si>
    <t>Nai</t>
  </si>
  <si>
    <t>Ki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</si>
  <si>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I</t>
    </r>
    <r>
      <rPr>
        <sz val="9"/>
        <rFont val="Times New Roman"/>
        <family val="1"/>
      </rPr>
      <t>nter</t>
    </r>
  </si>
  <si>
    <t>H2O e</t>
  </si>
  <si>
    <t>Li+</t>
  </si>
  <si>
    <t>Mn2+</t>
  </si>
  <si>
    <t>Ni2+</t>
  </si>
  <si>
    <t>Cao</t>
  </si>
  <si>
    <t>H2O br</t>
  </si>
  <si>
    <t>Fe+3</t>
  </si>
  <si>
    <t>H2O i</t>
  </si>
  <si>
    <t>Al+3</t>
  </si>
  <si>
    <t>Fe+2</t>
  </si>
  <si>
    <t xml:space="preserve">H2O </t>
  </si>
  <si>
    <t>SiO2</t>
  </si>
  <si>
    <t>Eléctronegativité Cations</t>
  </si>
  <si>
    <t>Al2O3</t>
  </si>
  <si>
    <t>Fe2O3</t>
  </si>
  <si>
    <t>FeO</t>
  </si>
  <si>
    <t>CaO</t>
  </si>
  <si>
    <t>D min</t>
  </si>
  <si>
    <t>d ox SP</t>
  </si>
  <si>
    <t>MgO</t>
  </si>
  <si>
    <t>K2O</t>
  </si>
  <si>
    <t>Na2O</t>
  </si>
  <si>
    <t>Li2O</t>
  </si>
  <si>
    <t>Oxydes</t>
  </si>
  <si>
    <t>retenu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</si>
</sst>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"/>
    <numFmt numFmtId="167" formatCode="0.0"/>
    <numFmt numFmtId="168" formatCode="_-* #,##0.00\ [$€]_-;\-* #,##0.00\ [$€]_-;_-* &quot;-&quot;??\ [$€]_-;_-@_-"/>
  </numFmts>
  <fonts count="7" x14ac:knownFonts="1">
    <font>
      <sz val="10"/>
      <name val="Times New Roman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0" applyFont="1"/>
    <xf numFmtId="0" fontId="2" fillId="0" borderId="0" xfId="1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/>
    <xf numFmtId="1" fontId="2" fillId="0" borderId="0" xfId="1" applyNumberFormat="1" applyFont="1" applyBorder="1"/>
    <xf numFmtId="0" fontId="4" fillId="0" borderId="0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/>
    <xf numFmtId="2" fontId="2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0" fontId="2" fillId="0" borderId="0" xfId="1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/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3" xfId="1" applyNumberFormat="1" applyFont="1" applyBorder="1"/>
    <xf numFmtId="2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0" borderId="5" xfId="1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1" xfId="1" applyNumberFormat="1" applyFont="1" applyBorder="1"/>
    <xf numFmtId="2" fontId="2" fillId="0" borderId="8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/>
    <xf numFmtId="0" fontId="2" fillId="0" borderId="5" xfId="1" applyFont="1" applyBorder="1"/>
    <xf numFmtId="2" fontId="2" fillId="0" borderId="9" xfId="1" applyNumberFormat="1" applyFont="1" applyBorder="1" applyAlignment="1">
      <alignment horizontal="center"/>
    </xf>
    <xf numFmtId="0" fontId="2" fillId="0" borderId="11" xfId="1" applyFont="1" applyBorder="1"/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2" xfId="1" applyFont="1" applyBorder="1"/>
    <xf numFmtId="0" fontId="2" fillId="0" borderId="1" xfId="1" applyFont="1" applyBorder="1"/>
    <xf numFmtId="2" fontId="2" fillId="0" borderId="12" xfId="1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left"/>
    </xf>
    <xf numFmtId="0" fontId="2" fillId="0" borderId="6" xfId="1" applyFont="1" applyBorder="1"/>
    <xf numFmtId="2" fontId="2" fillId="2" borderId="3" xfId="1" applyNumberFormat="1" applyFont="1" applyFill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left"/>
    </xf>
    <xf numFmtId="2" fontId="2" fillId="0" borderId="13" xfId="1" applyNumberFormat="1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left"/>
    </xf>
    <xf numFmtId="2" fontId="2" fillId="0" borderId="14" xfId="1" applyNumberFormat="1" applyFont="1" applyBorder="1" applyAlignment="1">
      <alignment horizontal="center"/>
    </xf>
    <xf numFmtId="1" fontId="2" fillId="0" borderId="0" xfId="1" applyNumberFormat="1" applyFont="1" applyFill="1" applyBorder="1"/>
    <xf numFmtId="2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8" xfId="1" applyFont="1" applyBorder="1"/>
    <xf numFmtId="2" fontId="2" fillId="0" borderId="15" xfId="1" applyNumberFormat="1" applyFont="1" applyBorder="1" applyAlignment="1">
      <alignment horizontal="center"/>
    </xf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2" fontId="2" fillId="0" borderId="17" xfId="1" applyNumberFormat="1" applyFont="1" applyBorder="1"/>
    <xf numFmtId="164" fontId="2" fillId="0" borderId="11" xfId="1" applyNumberFormat="1" applyFont="1" applyBorder="1" applyAlignment="1">
      <alignment horizontal="left"/>
    </xf>
    <xf numFmtId="2" fontId="4" fillId="0" borderId="5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2" fontId="2" fillId="0" borderId="18" xfId="1" applyNumberFormat="1" applyFont="1" applyBorder="1" applyAlignment="1">
      <alignment horizontal="center"/>
    </xf>
    <xf numFmtId="2" fontId="2" fillId="0" borderId="19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2" fontId="2" fillId="0" borderId="20" xfId="1" applyNumberFormat="1" applyFont="1" applyBorder="1"/>
    <xf numFmtId="0" fontId="2" fillId="0" borderId="7" xfId="1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2" fillId="0" borderId="11" xfId="1" applyNumberFormat="1" applyFont="1" applyBorder="1" applyAlignment="1">
      <alignment horizontal="left"/>
    </xf>
    <xf numFmtId="2" fontId="2" fillId="0" borderId="11" xfId="1" applyNumberFormat="1" applyFont="1" applyBorder="1"/>
    <xf numFmtId="2" fontId="1" fillId="3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17" xfId="1" applyFont="1" applyBorder="1"/>
    <xf numFmtId="2" fontId="2" fillId="0" borderId="15" xfId="1" applyNumberFormat="1" applyFont="1" applyBorder="1"/>
    <xf numFmtId="2" fontId="2" fillId="0" borderId="8" xfId="1" applyNumberFormat="1" applyFont="1" applyBorder="1" applyAlignment="1">
      <alignment horizontal="left"/>
    </xf>
    <xf numFmtId="2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2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2" fontId="2" fillId="0" borderId="0" xfId="1" applyNumberFormat="1" applyFont="1" applyBorder="1" applyAlignment="1"/>
    <xf numFmtId="0" fontId="2" fillId="0" borderId="0" xfId="1" applyFont="1" applyBorder="1" applyAlignment="1"/>
    <xf numFmtId="0" fontId="4" fillId="0" borderId="0" xfId="1" applyFont="1" applyFill="1" applyBorder="1"/>
    <xf numFmtId="166" fontId="2" fillId="0" borderId="0" xfId="1" applyNumberFormat="1" applyFont="1" applyFill="1" applyBorder="1"/>
    <xf numFmtId="166" fontId="4" fillId="0" borderId="0" xfId="1" applyNumberFormat="1" applyFont="1" applyFill="1" applyBorder="1"/>
    <xf numFmtId="0" fontId="2" fillId="0" borderId="23" xfId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4" borderId="7" xfId="1" applyNumberFormat="1" applyFont="1" applyFill="1" applyBorder="1"/>
    <xf numFmtId="2" fontId="2" fillId="4" borderId="0" xfId="1" applyNumberFormat="1" applyFont="1" applyFill="1" applyBorder="1"/>
    <xf numFmtId="2" fontId="2" fillId="4" borderId="0" xfId="0" applyNumberFormat="1" applyFont="1" applyFill="1" applyBorder="1"/>
    <xf numFmtId="2" fontId="2" fillId="4" borderId="0" xfId="1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0" fontId="2" fillId="4" borderId="0" xfId="1" applyFont="1" applyFill="1" applyBorder="1"/>
    <xf numFmtId="2" fontId="2" fillId="4" borderId="23" xfId="0" applyNumberFormat="1" applyFont="1" applyFill="1" applyBorder="1"/>
    <xf numFmtId="0" fontId="2" fillId="0" borderId="21" xfId="1" applyFont="1" applyBorder="1"/>
    <xf numFmtId="0" fontId="2" fillId="0" borderId="12" xfId="1" applyFont="1" applyBorder="1"/>
    <xf numFmtId="0" fontId="4" fillId="0" borderId="12" xfId="1" applyFont="1" applyBorder="1"/>
    <xf numFmtId="0" fontId="2" fillId="0" borderId="22" xfId="1" applyFont="1" applyBorder="1"/>
    <xf numFmtId="0" fontId="4" fillId="0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166" fontId="2" fillId="0" borderId="0" xfId="0" applyNumberFormat="1" applyFont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/>
    <xf numFmtId="0" fontId="2" fillId="5" borderId="22" xfId="1" applyFont="1" applyFill="1" applyBorder="1"/>
    <xf numFmtId="0" fontId="2" fillId="5" borderId="12" xfId="1" applyFont="1" applyFill="1" applyBorder="1"/>
    <xf numFmtId="0" fontId="4" fillId="5" borderId="12" xfId="1" applyFont="1" applyFill="1" applyBorder="1"/>
    <xf numFmtId="0" fontId="2" fillId="5" borderId="21" xfId="1" applyFont="1" applyFill="1" applyBorder="1"/>
    <xf numFmtId="0" fontId="2" fillId="5" borderId="0" xfId="1" applyFont="1" applyFill="1" applyBorder="1"/>
    <xf numFmtId="0" fontId="2" fillId="5" borderId="23" xfId="1" applyFont="1" applyFill="1" applyBorder="1"/>
    <xf numFmtId="2" fontId="2" fillId="5" borderId="0" xfId="1" applyNumberFormat="1" applyFont="1" applyFill="1" applyBorder="1"/>
    <xf numFmtId="2" fontId="2" fillId="5" borderId="0" xfId="0" applyNumberFormat="1" applyFont="1" applyFill="1" applyBorder="1"/>
    <xf numFmtId="0" fontId="4" fillId="5" borderId="0" xfId="1" applyFont="1" applyFill="1" applyBorder="1"/>
    <xf numFmtId="2" fontId="2" fillId="5" borderId="7" xfId="1" applyNumberFormat="1" applyFont="1" applyFill="1" applyBorder="1"/>
    <xf numFmtId="2" fontId="2" fillId="5" borderId="14" xfId="1" applyNumberFormat="1" applyFont="1" applyFill="1" applyBorder="1"/>
    <xf numFmtId="2" fontId="2" fillId="5" borderId="3" xfId="1" applyNumberFormat="1" applyFont="1" applyFill="1" applyBorder="1"/>
    <xf numFmtId="0" fontId="2" fillId="5" borderId="4" xfId="1" applyFont="1" applyFill="1" applyBorder="1"/>
    <xf numFmtId="0" fontId="2" fillId="5" borderId="0" xfId="1" applyFont="1" applyFill="1" applyBorder="1" applyAlignment="1">
      <alignment horizontal="center"/>
    </xf>
    <xf numFmtId="2" fontId="2" fillId="5" borderId="7" xfId="1" applyNumberFormat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4" xfId="1" applyFont="1" applyFill="1" applyBorder="1"/>
    <xf numFmtId="2" fontId="2" fillId="5" borderId="3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</cellXfs>
  <cellStyles count="4">
    <cellStyle name="Euro" xfId="3"/>
    <cellStyle name="Normal" xfId="0" builtinId="0"/>
    <cellStyle name="Normal_Classeur1" xfId="1"/>
    <cellStyle name="Normal_Minimisation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ippevieillard/Desktop/Documents%20professionnels/Thermochimie/2017/mode%20de%20calcul/%20minimisation%20version%206-1ess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 Van Hinsberg DH  7Å "/>
      <sheetName val="Est Van Hinsberg DH  14Å"/>
      <sheetName val="Est Van Hinsberg DH  10Å"/>
      <sheetName val="Aja"/>
      <sheetName val="Atlas thermo"/>
      <sheetName val="Minimisation 7"/>
      <sheetName val="Don. extrap. (2)"/>
      <sheetName val="Prog. calcul (3)"/>
      <sheetName val="Comparaison méthode DG"/>
      <sheetName val="Poles  "/>
      <sheetName val="Est Chermak DH  7Å "/>
      <sheetName val="Est Chermak DH 14Å"/>
      <sheetName val="Est Chermak DH  10Å "/>
      <sheetName val="Comparaison méthode DH"/>
      <sheetName val="DH Chlor. naturels"/>
      <sheetName val="Donnes thermo de reference"/>
      <sheetName val="DG Chlor. naturels "/>
      <sheetName val="Feuil1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>
        <row r="50">
          <cell r="B50">
            <v>-110</v>
          </cell>
          <cell r="C50">
            <v>-154.26171937771397</v>
          </cell>
          <cell r="E50">
            <v>-218.94130060833933</v>
          </cell>
          <cell r="F50">
            <v>-237.50276983567113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87"/>
  <sheetViews>
    <sheetView tabSelected="1" topLeftCell="J27" zoomScale="75" zoomScaleNormal="75" zoomScalePageLayoutView="75" workbookViewId="0">
      <selection activeCell="AT33" sqref="AT33"/>
    </sheetView>
  </sheetViews>
  <sheetFormatPr baseColWidth="10" defaultColWidth="13.33203125" defaultRowHeight="11" x14ac:dyDescent="0"/>
  <cols>
    <col min="1" max="1" width="17.5" style="1" customWidth="1"/>
    <col min="2" max="2" width="6.1640625" style="1" customWidth="1"/>
    <col min="3" max="17" width="6.1640625" style="2" customWidth="1"/>
    <col min="18" max="20" width="6.1640625" style="1" customWidth="1"/>
    <col min="21" max="21" width="6.1640625" style="2" customWidth="1"/>
    <col min="22" max="24" width="6.1640625" style="7" customWidth="1"/>
    <col min="25" max="26" width="6.1640625" style="4" customWidth="1"/>
    <col min="27" max="47" width="6.1640625" style="1" customWidth="1"/>
    <col min="48" max="48" width="10.5" style="1" customWidth="1"/>
    <col min="49" max="50" width="6.5" style="1" customWidth="1"/>
    <col min="51" max="51" width="6" style="1" customWidth="1"/>
    <col min="52" max="52" width="6.6640625" style="1" customWidth="1"/>
    <col min="53" max="53" width="10.83203125" style="1" customWidth="1"/>
    <col min="54" max="54" width="8" style="1" customWidth="1"/>
    <col min="55" max="55" width="12.1640625" style="1" customWidth="1"/>
    <col min="56" max="58" width="6.6640625" style="1" customWidth="1"/>
    <col min="59" max="59" width="6.5" style="1" customWidth="1"/>
    <col min="60" max="60" width="15.5" style="1" customWidth="1"/>
    <col min="61" max="61" width="4.33203125" style="1" customWidth="1"/>
    <col min="62" max="62" width="7.83203125" style="1" customWidth="1"/>
    <col min="63" max="63" width="9" style="1" customWidth="1"/>
    <col min="64" max="64" width="10.33203125" style="4" customWidth="1"/>
    <col min="65" max="65" width="9.5" style="2" customWidth="1"/>
    <col min="66" max="66" width="9.1640625" style="1" customWidth="1"/>
    <col min="67" max="67" width="9.83203125" style="1" customWidth="1"/>
    <col min="68" max="68" width="8.6640625" style="1" customWidth="1"/>
    <col min="69" max="70" width="9" style="1" customWidth="1"/>
    <col min="71" max="72" width="9.83203125" style="1" customWidth="1"/>
    <col min="73" max="73" width="8.6640625" style="1" customWidth="1"/>
    <col min="74" max="74" width="7.5" style="1" customWidth="1"/>
    <col min="75" max="75" width="8.6640625" style="1" customWidth="1"/>
    <col min="76" max="76" width="16" style="1" customWidth="1"/>
    <col min="77" max="77" width="7.83203125" style="1" customWidth="1"/>
    <col min="78" max="78" width="8" style="9" customWidth="1"/>
    <col min="79" max="79" width="7.83203125" style="1" customWidth="1"/>
    <col min="80" max="80" width="11.1640625" style="1" customWidth="1"/>
    <col min="81" max="81" width="10.33203125" style="1" customWidth="1"/>
    <col min="82" max="83" width="8.33203125" style="1" customWidth="1"/>
    <col min="84" max="84" width="8.6640625" style="1" customWidth="1"/>
    <col min="85" max="85" width="10.1640625" style="1" customWidth="1"/>
    <col min="86" max="86" width="9" style="1" customWidth="1"/>
    <col min="87" max="87" width="7.33203125" style="1" customWidth="1"/>
    <col min="88" max="88" width="9.1640625" style="1" customWidth="1"/>
    <col min="89" max="89" width="8" style="1" customWidth="1"/>
    <col min="90" max="90" width="8.83203125" style="1" customWidth="1"/>
    <col min="91" max="91" width="7.5" style="2" customWidth="1"/>
    <col min="92" max="92" width="8.5" style="2" customWidth="1"/>
    <col min="93" max="93" width="7.5" style="2" customWidth="1"/>
    <col min="94" max="94" width="8.5" style="2" customWidth="1"/>
    <col min="95" max="95" width="8.83203125" style="1" customWidth="1"/>
    <col min="96" max="96" width="8.6640625" style="1" customWidth="1"/>
    <col min="97" max="97" width="8.1640625" style="1" customWidth="1"/>
    <col min="98" max="98" width="9.33203125" style="1" customWidth="1"/>
    <col min="99" max="99" width="9" style="2" customWidth="1"/>
    <col min="100" max="100" width="9.1640625" style="2" customWidth="1"/>
    <col min="101" max="101" width="9.83203125" style="2" customWidth="1"/>
    <col min="102" max="102" width="7" style="1" customWidth="1"/>
    <col min="103" max="103" width="10.5" style="1" customWidth="1"/>
    <col min="104" max="104" width="11.33203125" style="1" customWidth="1"/>
    <col min="105" max="105" width="14.5" style="8" customWidth="1"/>
    <col min="106" max="107" width="11" style="7" customWidth="1"/>
    <col min="108" max="108" width="11" style="1" customWidth="1"/>
    <col min="109" max="109" width="9" style="1" customWidth="1"/>
    <col min="110" max="110" width="11" style="1" customWidth="1"/>
    <col min="111" max="112" width="8.1640625" style="1" customWidth="1"/>
    <col min="113" max="113" width="22" style="4" customWidth="1"/>
    <col min="114" max="114" width="13.5" style="6" customWidth="1"/>
    <col min="115" max="115" width="9.5" style="1" customWidth="1"/>
    <col min="116" max="116" width="10" style="1" customWidth="1"/>
    <col min="117" max="117" width="11.1640625" style="5" customWidth="1"/>
    <col min="118" max="118" width="11.83203125" style="5" customWidth="1"/>
    <col min="119" max="119" width="9.33203125" style="5" customWidth="1"/>
    <col min="120" max="120" width="9.1640625" style="5" customWidth="1"/>
    <col min="121" max="121" width="18.6640625" style="4" customWidth="1"/>
    <col min="122" max="122" width="8.33203125" style="1" customWidth="1"/>
    <col min="123" max="123" width="11.5" style="1" customWidth="1"/>
    <col min="124" max="124" width="9.83203125" style="1" customWidth="1"/>
    <col min="125" max="125" width="11" style="1" customWidth="1"/>
    <col min="126" max="126" width="11.33203125" style="1" customWidth="1"/>
    <col min="127" max="127" width="9.1640625" style="1" customWidth="1"/>
    <col min="128" max="131" width="7.83203125" style="1" customWidth="1"/>
    <col min="132" max="132" width="9" style="1" customWidth="1"/>
    <col min="133" max="133" width="8.6640625" style="1" customWidth="1"/>
    <col min="134" max="143" width="7.83203125" style="1" customWidth="1"/>
    <col min="144" max="144" width="10.6640625" style="1" customWidth="1"/>
    <col min="145" max="145" width="9.83203125" style="1" customWidth="1"/>
    <col min="146" max="146" width="8.6640625" style="1" customWidth="1"/>
    <col min="147" max="148" width="9.1640625" style="1" customWidth="1"/>
    <col min="149" max="149" width="7.83203125" style="1" customWidth="1"/>
    <col min="150" max="150" width="7.83203125" style="2" customWidth="1"/>
    <col min="151" max="151" width="8.6640625" style="2" customWidth="1"/>
    <col min="152" max="152" width="7.83203125" style="2" customWidth="1"/>
    <col min="153" max="153" width="7.6640625" style="3" customWidth="1"/>
    <col min="154" max="154" width="8" style="2" customWidth="1"/>
    <col min="155" max="155" width="10.33203125" style="2" customWidth="1"/>
    <col min="156" max="156" width="7.6640625" style="1" customWidth="1"/>
    <col min="157" max="158" width="8.6640625" style="1" customWidth="1"/>
    <col min="159" max="159" width="10.1640625" style="1" customWidth="1"/>
    <col min="160" max="160" width="9" style="1" customWidth="1"/>
    <col min="161" max="170" width="9.33203125" style="1" customWidth="1"/>
    <col min="171" max="16384" width="13.33203125" style="1"/>
  </cols>
  <sheetData>
    <row r="1" spans="1:160">
      <c r="B1" s="2"/>
      <c r="C1" s="4"/>
      <c r="F1" s="4"/>
      <c r="J1" s="4"/>
      <c r="K1" s="1"/>
      <c r="M1" s="15"/>
      <c r="N1" s="28"/>
      <c r="O1" s="15"/>
      <c r="P1" s="15"/>
      <c r="Q1" s="15"/>
      <c r="R1" s="28"/>
      <c r="S1" s="15"/>
      <c r="T1" s="23"/>
    </row>
    <row r="2" spans="1:160">
      <c r="B2" s="2"/>
      <c r="C2" s="4"/>
      <c r="F2" s="4"/>
      <c r="J2" s="4"/>
      <c r="M2" s="23"/>
      <c r="N2" s="28"/>
      <c r="O2" s="15"/>
      <c r="P2" s="15"/>
      <c r="Q2" s="15"/>
      <c r="R2" s="28"/>
      <c r="S2" s="15"/>
      <c r="T2" s="23"/>
    </row>
    <row r="3" spans="1:160">
      <c r="B3" s="2"/>
      <c r="C3" s="1"/>
      <c r="D3" s="1"/>
      <c r="F3" s="1"/>
      <c r="J3" s="4"/>
      <c r="K3" s="1"/>
      <c r="M3" s="23"/>
      <c r="N3" s="23"/>
      <c r="O3" s="23"/>
      <c r="P3" s="23"/>
      <c r="Q3" s="15"/>
      <c r="R3" s="23"/>
      <c r="S3" s="23"/>
      <c r="T3" s="23"/>
    </row>
    <row r="4" spans="1:160">
      <c r="B4" s="2"/>
      <c r="C4" s="4"/>
      <c r="F4" s="1"/>
      <c r="M4" s="15"/>
      <c r="N4" s="15"/>
      <c r="O4" s="15"/>
      <c r="P4" s="23"/>
      <c r="Q4" s="23"/>
      <c r="R4" s="23"/>
      <c r="S4" s="23"/>
      <c r="T4" s="23"/>
    </row>
    <row r="5" spans="1:160">
      <c r="B5" s="2"/>
      <c r="C5" s="1"/>
      <c r="F5" s="1"/>
      <c r="M5" s="15"/>
      <c r="N5" s="28"/>
      <c r="O5" s="15"/>
      <c r="P5" s="23"/>
      <c r="Q5" s="23"/>
      <c r="R5" s="23"/>
      <c r="S5" s="23"/>
      <c r="T5" s="23"/>
    </row>
    <row r="6" spans="1:160">
      <c r="B6" s="2"/>
      <c r="C6" s="4"/>
      <c r="E6" s="1"/>
      <c r="F6" s="1"/>
      <c r="M6" s="28"/>
      <c r="N6" s="28"/>
      <c r="O6" s="15"/>
      <c r="P6" s="23"/>
      <c r="Q6" s="23"/>
      <c r="R6" s="23"/>
      <c r="S6" s="23"/>
      <c r="T6" s="23"/>
    </row>
    <row r="7" spans="1:160">
      <c r="B7" s="2"/>
      <c r="C7" s="1"/>
      <c r="E7" s="1"/>
      <c r="F7" s="1"/>
      <c r="M7" s="15"/>
      <c r="N7" s="28"/>
      <c r="O7" s="15"/>
      <c r="P7" s="23"/>
      <c r="Q7" s="23"/>
      <c r="R7" s="23"/>
      <c r="S7" s="23"/>
      <c r="T7" s="23"/>
    </row>
    <row r="8" spans="1:160">
      <c r="B8" s="2"/>
      <c r="C8" s="1"/>
      <c r="E8" s="1"/>
      <c r="F8" s="1"/>
      <c r="M8" s="15"/>
      <c r="N8" s="15"/>
      <c r="O8" s="15"/>
      <c r="P8" s="23"/>
      <c r="Q8" s="23"/>
      <c r="R8" s="23"/>
      <c r="S8" s="23"/>
      <c r="T8" s="23"/>
    </row>
    <row r="9" spans="1:160">
      <c r="B9" s="1" t="s">
        <v>146</v>
      </c>
      <c r="M9" s="15"/>
      <c r="N9" s="15"/>
      <c r="O9" s="15"/>
      <c r="P9" s="15"/>
      <c r="Q9" s="15"/>
      <c r="R9" s="15"/>
      <c r="S9" s="15"/>
      <c r="T9" s="15"/>
      <c r="V9" s="2"/>
      <c r="W9" s="2"/>
      <c r="X9" s="2"/>
      <c r="Y9" s="1"/>
      <c r="Z9" s="1"/>
      <c r="AC9" s="2"/>
      <c r="AE9" s="7"/>
      <c r="AF9" s="7"/>
      <c r="BZ9" s="1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R9" s="2"/>
      <c r="CS9" s="2"/>
      <c r="CT9" s="2"/>
      <c r="DC9" s="1"/>
      <c r="DV9" s="2"/>
      <c r="ET9" s="1"/>
      <c r="EU9" s="1"/>
      <c r="EV9" s="1"/>
      <c r="EW9" s="2"/>
      <c r="EZ9" s="3"/>
      <c r="FA9" s="2"/>
      <c r="FB9" s="2"/>
    </row>
    <row r="10" spans="1:160">
      <c r="A10" s="1" t="s">
        <v>73</v>
      </c>
      <c r="B10" s="1" t="s">
        <v>145</v>
      </c>
      <c r="M10" s="15"/>
      <c r="N10" s="15"/>
      <c r="O10" s="15"/>
      <c r="P10" s="15"/>
      <c r="Q10" s="15"/>
      <c r="R10" s="15"/>
      <c r="S10" s="15"/>
      <c r="T10" s="15"/>
      <c r="V10" s="2"/>
      <c r="W10" s="2"/>
      <c r="X10" s="2"/>
      <c r="Y10" s="1"/>
      <c r="Z10" s="1"/>
      <c r="AC10" s="2"/>
      <c r="AE10" s="7"/>
      <c r="AF10" s="7"/>
      <c r="BZ10" s="155"/>
      <c r="CA10" s="153"/>
      <c r="CB10" s="153"/>
      <c r="CC10" s="154"/>
      <c r="CD10" s="153"/>
      <c r="CE10" s="153"/>
      <c r="CF10" s="153"/>
      <c r="CG10" s="153"/>
      <c r="CH10" s="153"/>
      <c r="CI10" s="153"/>
      <c r="CJ10" s="153"/>
      <c r="CK10" s="153"/>
      <c r="CL10" s="153"/>
      <c r="CM10" s="154"/>
      <c r="CN10" s="154"/>
      <c r="CO10" s="154"/>
      <c r="CP10" s="1"/>
      <c r="CR10" s="2"/>
      <c r="CS10" s="2"/>
      <c r="CT10" s="2"/>
      <c r="DC10" s="1"/>
      <c r="DW10" s="9"/>
      <c r="ET10" s="1"/>
      <c r="EU10" s="1"/>
      <c r="EV10" s="1"/>
      <c r="EW10" s="2"/>
      <c r="EZ10" s="3"/>
      <c r="FA10" s="2"/>
      <c r="FB10" s="2"/>
    </row>
    <row r="11" spans="1:160">
      <c r="M11" s="15"/>
      <c r="N11" s="15"/>
      <c r="O11" s="15"/>
      <c r="P11" s="15"/>
      <c r="Q11" s="15"/>
      <c r="R11" s="23"/>
      <c r="S11" s="23"/>
      <c r="T11" s="23"/>
      <c r="AE11" s="7"/>
      <c r="AF11" s="7"/>
      <c r="BT11" s="2"/>
      <c r="BU11" s="2"/>
      <c r="BV11" s="2"/>
      <c r="BW11" s="2"/>
      <c r="BX11" s="2"/>
      <c r="BY11" s="2"/>
      <c r="BZ11" s="153"/>
      <c r="CA11" s="154"/>
      <c r="CB11" s="154"/>
      <c r="CC11" s="154"/>
      <c r="CD11" s="154"/>
      <c r="CE11" s="154"/>
      <c r="CF11" s="154"/>
      <c r="CG11" s="154"/>
      <c r="CH11" s="149"/>
      <c r="CI11" s="154"/>
      <c r="CJ11" s="149"/>
      <c r="CK11" s="149"/>
      <c r="CL11" s="149"/>
      <c r="CM11" s="149"/>
      <c r="CN11" s="149"/>
      <c r="CO11" s="149"/>
      <c r="CP11" s="1"/>
      <c r="CR11" s="2"/>
      <c r="CS11" s="2"/>
      <c r="CT11" s="2"/>
      <c r="DC11" s="1"/>
      <c r="DS11" s="20"/>
      <c r="DU11" s="10"/>
      <c r="DV11" s="10"/>
      <c r="DW11" s="10"/>
      <c r="EA11" s="9"/>
      <c r="ET11" s="1"/>
      <c r="EU11" s="1"/>
      <c r="EV11" s="1"/>
      <c r="EW11" s="2"/>
      <c r="EZ11" s="3"/>
      <c r="FA11" s="2"/>
      <c r="FB11" s="2"/>
    </row>
    <row r="12" spans="1:160">
      <c r="M12" s="15"/>
      <c r="N12" s="15"/>
      <c r="O12" s="15"/>
      <c r="P12" s="15"/>
      <c r="Q12" s="15"/>
      <c r="R12" s="23"/>
      <c r="S12" s="23"/>
      <c r="T12" s="23"/>
      <c r="AE12" s="7"/>
      <c r="AF12" s="7"/>
      <c r="BT12" s="2"/>
      <c r="BU12" s="2"/>
      <c r="BV12" s="2"/>
      <c r="BW12" s="2"/>
      <c r="BX12" s="2"/>
      <c r="BY12" s="2"/>
      <c r="BZ12" s="153"/>
      <c r="CA12" s="154"/>
      <c r="CB12" s="154"/>
      <c r="CC12" s="153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"/>
      <c r="CR12" s="2"/>
      <c r="CS12" s="2"/>
      <c r="CT12" s="2"/>
      <c r="DC12" s="1"/>
      <c r="DU12" s="10"/>
      <c r="DV12" s="10"/>
      <c r="DW12" s="10"/>
      <c r="DY12" s="9"/>
      <c r="DZ12" s="20"/>
      <c r="EA12" s="20"/>
      <c r="EB12" s="20"/>
      <c r="ET12" s="1"/>
      <c r="EU12" s="1"/>
      <c r="EV12" s="1"/>
      <c r="EW12" s="2"/>
      <c r="EZ12" s="3"/>
      <c r="FA12" s="2"/>
      <c r="FB12" s="2"/>
    </row>
    <row r="13" spans="1:160">
      <c r="A13" s="1" t="s">
        <v>144</v>
      </c>
      <c r="B13" s="147">
        <v>-597.9</v>
      </c>
      <c r="C13" s="5"/>
      <c r="D13" s="5"/>
      <c r="E13" s="5"/>
      <c r="F13" s="5"/>
      <c r="G13" s="5"/>
      <c r="H13" s="5"/>
      <c r="I13" s="5"/>
      <c r="J13" s="5"/>
      <c r="M13" s="15"/>
      <c r="N13" s="146"/>
      <c r="O13" s="15"/>
      <c r="P13" s="15"/>
      <c r="Q13" s="15"/>
      <c r="R13" s="23"/>
      <c r="S13" s="15"/>
      <c r="T13" s="15"/>
      <c r="V13" s="50"/>
      <c r="W13" s="2"/>
      <c r="X13" s="10"/>
      <c r="Y13" s="1"/>
      <c r="Z13" s="1"/>
      <c r="AC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T13" s="2"/>
      <c r="BU13" s="2"/>
      <c r="BV13" s="2"/>
      <c r="BW13" s="2"/>
      <c r="BX13" s="2"/>
      <c r="BY13" s="2"/>
      <c r="BZ13" s="153"/>
      <c r="CA13" s="154"/>
      <c r="CB13" s="154"/>
      <c r="CC13" s="153"/>
      <c r="CD13" s="153"/>
      <c r="CE13" s="153"/>
      <c r="CF13" s="153"/>
      <c r="CG13" s="153"/>
      <c r="CH13" s="153"/>
      <c r="CI13" s="153"/>
      <c r="CJ13" s="153"/>
      <c r="CK13" s="153"/>
      <c r="CL13" s="153"/>
      <c r="CM13" s="154"/>
      <c r="CN13" s="154"/>
      <c r="CO13" s="154"/>
      <c r="CP13" s="1"/>
      <c r="CR13" s="2"/>
      <c r="CS13" s="2"/>
      <c r="CT13" s="2"/>
      <c r="DC13" s="1"/>
      <c r="DU13" s="10"/>
      <c r="DV13" s="10"/>
      <c r="DW13" s="10"/>
      <c r="ET13" s="1"/>
      <c r="EU13" s="1"/>
      <c r="EV13" s="1"/>
      <c r="EW13" s="2"/>
      <c r="EZ13" s="3"/>
      <c r="FA13" s="2"/>
      <c r="FB13" s="2"/>
    </row>
    <row r="14" spans="1:160">
      <c r="A14" s="1" t="s">
        <v>143</v>
      </c>
      <c r="B14" s="147">
        <v>-414.8</v>
      </c>
      <c r="C14" s="21"/>
      <c r="D14" s="5"/>
      <c r="E14" s="5"/>
      <c r="F14" s="5"/>
      <c r="G14" s="5"/>
      <c r="H14" s="5"/>
      <c r="I14" s="5"/>
      <c r="J14" s="21"/>
      <c r="M14" s="15"/>
      <c r="N14" s="146"/>
      <c r="O14" s="15"/>
      <c r="P14" s="15"/>
      <c r="Q14" s="15"/>
      <c r="R14" s="23"/>
      <c r="S14" s="15"/>
      <c r="T14" s="15"/>
      <c r="V14" s="50"/>
      <c r="W14" s="2"/>
      <c r="X14" s="10"/>
      <c r="Y14" s="1"/>
      <c r="Z14" s="1"/>
      <c r="AC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T14" s="2"/>
      <c r="BU14" s="2"/>
      <c r="BV14" s="2"/>
      <c r="BW14" s="2"/>
      <c r="BX14" s="2"/>
      <c r="BY14" s="2"/>
      <c r="BZ14" s="153"/>
      <c r="CA14" s="154"/>
      <c r="CB14" s="154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4"/>
      <c r="CO14" s="154"/>
      <c r="CP14" s="1"/>
      <c r="CR14" s="2"/>
      <c r="CS14" s="2"/>
      <c r="CT14" s="2"/>
      <c r="DC14" s="1"/>
      <c r="DS14" s="4"/>
      <c r="DU14" s="10"/>
      <c r="DV14" s="10"/>
      <c r="DW14" s="10"/>
      <c r="DX14" s="2"/>
      <c r="DZ14" s="4"/>
      <c r="EA14" s="4"/>
      <c r="EB14" s="4"/>
      <c r="ET14" s="1"/>
      <c r="EU14" s="1"/>
      <c r="EV14" s="1"/>
      <c r="EW14" s="2"/>
      <c r="EZ14" s="3"/>
      <c r="FA14" s="2"/>
      <c r="FB14" s="2"/>
    </row>
    <row r="15" spans="1:160">
      <c r="A15" s="1" t="s">
        <v>142</v>
      </c>
      <c r="B15" s="147">
        <v>-363.17</v>
      </c>
      <c r="C15" s="21"/>
      <c r="D15" s="5"/>
      <c r="E15" s="5"/>
      <c r="F15" s="5"/>
      <c r="G15" s="5"/>
      <c r="H15" s="5"/>
      <c r="I15" s="5"/>
      <c r="J15" s="21"/>
      <c r="M15" s="15"/>
      <c r="N15" s="146"/>
      <c r="O15" s="15"/>
      <c r="P15" s="15"/>
      <c r="Q15" s="15"/>
      <c r="R15" s="23"/>
      <c r="S15" s="15"/>
      <c r="T15" s="15"/>
      <c r="V15" s="50"/>
      <c r="W15" s="2"/>
      <c r="X15" s="10"/>
      <c r="Y15" s="1"/>
      <c r="Z15" s="1"/>
      <c r="AC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BT15" s="2"/>
      <c r="BU15" s="2"/>
      <c r="BV15" s="2"/>
      <c r="BW15" s="2"/>
      <c r="BX15" s="2"/>
      <c r="BY15" s="2"/>
      <c r="BZ15" s="153"/>
      <c r="CA15" s="154"/>
      <c r="CB15" s="154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4"/>
      <c r="CO15" s="153"/>
      <c r="CP15" s="1"/>
      <c r="CR15" s="2"/>
      <c r="CS15" s="2"/>
      <c r="CT15" s="2"/>
      <c r="DC15" s="1"/>
      <c r="DS15" s="4"/>
      <c r="EB15" s="4"/>
      <c r="ET15" s="1"/>
      <c r="EU15" s="1"/>
      <c r="EV15" s="1"/>
      <c r="EW15" s="2"/>
      <c r="EZ15" s="3"/>
      <c r="FA15" s="2"/>
      <c r="FB15" s="2"/>
    </row>
    <row r="16" spans="1:160">
      <c r="A16" s="1" t="s">
        <v>141</v>
      </c>
      <c r="B16" s="147">
        <v>-601.6</v>
      </c>
      <c r="C16" s="21"/>
      <c r="D16" s="5"/>
      <c r="E16" s="21"/>
      <c r="F16" s="21"/>
      <c r="G16" s="21"/>
      <c r="H16" s="21"/>
      <c r="I16" s="21"/>
      <c r="J16" s="21"/>
      <c r="M16" s="15"/>
      <c r="N16" s="146"/>
      <c r="O16" s="29"/>
      <c r="P16" s="15"/>
      <c r="Q16" s="15"/>
      <c r="R16" s="23"/>
      <c r="S16" s="15"/>
      <c r="T16" s="15"/>
      <c r="V16" s="50"/>
      <c r="W16" s="2"/>
      <c r="X16" s="10"/>
      <c r="Y16" s="1"/>
      <c r="Z16" s="1"/>
      <c r="AC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BT16" s="2"/>
      <c r="BU16" s="2"/>
      <c r="BV16" s="2"/>
      <c r="BW16" s="2"/>
      <c r="BX16" s="2"/>
      <c r="BY16" s="2"/>
      <c r="BZ16" s="153"/>
      <c r="CA16" s="154"/>
      <c r="CB16" s="154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4"/>
      <c r="CO16" s="154"/>
      <c r="CP16" s="1"/>
      <c r="CR16" s="2"/>
      <c r="CS16" s="2"/>
      <c r="CT16" s="2"/>
      <c r="DC16" s="1"/>
      <c r="ET16" s="1"/>
      <c r="EU16" s="1"/>
      <c r="EV16" s="1"/>
      <c r="EW16" s="2"/>
      <c r="EX16" s="2" t="s">
        <v>140</v>
      </c>
      <c r="EY16" s="3" t="s">
        <v>139</v>
      </c>
      <c r="EZ16" s="2"/>
      <c r="FA16" s="2"/>
      <c r="FB16" s="12"/>
      <c r="FC16" s="12"/>
      <c r="FD16" s="12"/>
    </row>
    <row r="17" spans="1:160">
      <c r="A17" s="1" t="s">
        <v>138</v>
      </c>
      <c r="B17" s="147">
        <v>-634.91999999999996</v>
      </c>
      <c r="C17" s="21"/>
      <c r="D17" s="5"/>
      <c r="E17" s="21"/>
      <c r="F17" s="21"/>
      <c r="G17" s="21"/>
      <c r="H17" s="21"/>
      <c r="I17" s="5"/>
      <c r="J17" s="21"/>
      <c r="K17" s="1"/>
      <c r="M17" s="15"/>
      <c r="N17" s="146"/>
      <c r="O17" s="29"/>
      <c r="P17" s="15"/>
      <c r="Q17" s="15"/>
      <c r="R17" s="23"/>
      <c r="S17" s="15"/>
      <c r="T17" s="15"/>
      <c r="V17" s="50"/>
      <c r="W17" s="2"/>
      <c r="X17" s="10"/>
      <c r="Y17" s="10"/>
      <c r="Z17" s="10"/>
      <c r="AA17" s="10"/>
      <c r="AB17" s="10"/>
      <c r="AC17" s="10"/>
      <c r="AD17" s="10"/>
      <c r="AE17" s="10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BT17" s="2"/>
      <c r="BU17" s="2"/>
      <c r="BV17" s="2"/>
      <c r="BW17" s="2"/>
      <c r="BX17" s="15"/>
      <c r="BY17" s="15"/>
      <c r="BZ17" s="131"/>
      <c r="CA17" s="152"/>
      <c r="CB17" s="152"/>
      <c r="CC17" s="131"/>
      <c r="CD17" s="32"/>
      <c r="CE17" s="32"/>
      <c r="CF17" s="32"/>
      <c r="CG17" s="32"/>
      <c r="CH17" s="32"/>
      <c r="CI17" s="131"/>
      <c r="CJ17" s="131"/>
      <c r="CK17" s="153"/>
      <c r="CL17" s="153"/>
      <c r="CM17" s="154"/>
      <c r="CN17" s="154"/>
      <c r="CO17" s="154"/>
      <c r="CP17" s="1"/>
      <c r="CR17" s="2"/>
      <c r="CS17" s="2"/>
      <c r="CT17" s="2"/>
      <c r="DC17" s="1"/>
      <c r="DI17" s="1"/>
      <c r="DJ17" s="1"/>
      <c r="ET17" s="1"/>
      <c r="EU17" s="1"/>
      <c r="EV17" s="1"/>
      <c r="EW17" s="2" t="s">
        <v>62</v>
      </c>
      <c r="EX17" s="2">
        <f>1+1.4</f>
        <v>2.4</v>
      </c>
      <c r="EY17" s="3">
        <v>2.34</v>
      </c>
      <c r="EZ17" s="2"/>
      <c r="FA17" s="2"/>
      <c r="FB17" s="12"/>
      <c r="FC17" s="12"/>
      <c r="FD17" s="12"/>
    </row>
    <row r="18" spans="1:160">
      <c r="A18" s="1" t="s">
        <v>137</v>
      </c>
      <c r="B18" s="147">
        <v>-272.04000000000002</v>
      </c>
      <c r="C18" s="21"/>
      <c r="D18" s="5"/>
      <c r="E18" s="21"/>
      <c r="F18" s="5"/>
      <c r="G18" s="5"/>
      <c r="H18" s="5"/>
      <c r="I18" s="5"/>
      <c r="J18" s="7"/>
      <c r="M18" s="15"/>
      <c r="N18" s="146"/>
      <c r="O18" s="29"/>
      <c r="P18" s="15"/>
      <c r="Q18" s="15"/>
      <c r="R18" s="23"/>
      <c r="S18" s="15"/>
      <c r="T18" s="15"/>
      <c r="V18" s="50"/>
      <c r="W18" s="2"/>
      <c r="X18" s="10"/>
      <c r="Y18" s="1"/>
      <c r="Z18" s="1"/>
      <c r="AC18" s="2"/>
      <c r="AE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BT18" s="2"/>
      <c r="BU18" s="2"/>
      <c r="BV18" s="2"/>
      <c r="BW18" s="2"/>
      <c r="BX18" s="15"/>
      <c r="BY18" s="15"/>
      <c r="BZ18" s="131"/>
      <c r="CA18" s="152"/>
      <c r="CB18" s="152"/>
      <c r="CC18" s="131"/>
      <c r="CD18" s="131"/>
      <c r="CE18" s="131"/>
      <c r="CF18" s="131"/>
      <c r="CG18" s="131"/>
      <c r="CH18" s="131"/>
      <c r="CI18" s="131"/>
      <c r="CJ18" s="131"/>
      <c r="CK18" s="153"/>
      <c r="CL18" s="131"/>
      <c r="CM18" s="152"/>
      <c r="CN18" s="152"/>
      <c r="CO18" s="152"/>
      <c r="CP18" s="23"/>
      <c r="CQ18" s="23"/>
      <c r="CR18" s="15"/>
      <c r="CS18" s="15"/>
      <c r="CT18" s="15"/>
      <c r="CU18" s="15"/>
      <c r="CV18" s="15"/>
      <c r="CW18" s="15"/>
      <c r="CX18" s="23"/>
      <c r="CY18" s="23"/>
      <c r="DC18" s="1"/>
      <c r="ET18" s="1"/>
      <c r="EU18" s="1"/>
      <c r="EV18" s="1"/>
      <c r="EW18" s="10" t="s">
        <v>63</v>
      </c>
      <c r="EX18" s="1">
        <f>1.05+1.36</f>
        <v>2.41</v>
      </c>
      <c r="EY18" s="3" t="e">
        <f>#REF!</f>
        <v>#REF!</v>
      </c>
      <c r="EZ18" s="10"/>
      <c r="FA18" s="10"/>
      <c r="FB18" s="12"/>
      <c r="FC18" s="12"/>
      <c r="FD18" s="12"/>
    </row>
    <row r="19" spans="1:160">
      <c r="A19" s="1" t="s">
        <v>136</v>
      </c>
      <c r="B19" s="147">
        <v>-826.23</v>
      </c>
      <c r="C19" s="21"/>
      <c r="D19" s="5"/>
      <c r="E19" s="21"/>
      <c r="F19" s="21"/>
      <c r="G19" s="21"/>
      <c r="H19" s="21"/>
      <c r="I19" s="5"/>
      <c r="J19" s="21"/>
      <c r="M19" s="15"/>
      <c r="N19" s="146"/>
      <c r="O19" s="15"/>
      <c r="P19" s="15"/>
      <c r="Q19" s="15"/>
      <c r="R19" s="23"/>
      <c r="S19" s="15"/>
      <c r="T19" s="15"/>
      <c r="V19" s="50"/>
      <c r="W19" s="2"/>
      <c r="X19" s="10"/>
      <c r="Y19" s="1"/>
      <c r="Z19" s="1"/>
      <c r="AC19" s="2"/>
      <c r="AE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BT19" s="2"/>
      <c r="BU19" s="2"/>
      <c r="BV19" s="2"/>
      <c r="BW19" s="2"/>
      <c r="BX19" s="15"/>
      <c r="BY19" s="29"/>
      <c r="BZ19" s="29"/>
      <c r="CA19" s="29"/>
      <c r="CB19" s="29"/>
      <c r="CC19" s="130"/>
      <c r="CD19" s="131"/>
      <c r="CE19" s="131"/>
      <c r="CF19" s="131"/>
      <c r="CG19" s="131"/>
      <c r="CH19" s="131"/>
      <c r="CI19" s="131"/>
      <c r="CJ19" s="131"/>
      <c r="CK19" s="153"/>
      <c r="CL19" s="131"/>
      <c r="CM19" s="152"/>
      <c r="CN19" s="152"/>
      <c r="CO19" s="152"/>
      <c r="CP19" s="23"/>
      <c r="CQ19" s="23"/>
      <c r="CR19" s="15"/>
      <c r="CS19" s="15"/>
      <c r="CT19" s="15"/>
      <c r="CU19" s="15"/>
      <c r="CV19" s="15"/>
      <c r="CW19" s="15"/>
      <c r="CX19" s="23"/>
      <c r="CY19" s="23"/>
      <c r="DC19" s="1"/>
      <c r="DN19" s="21"/>
      <c r="ET19" s="1"/>
      <c r="EU19" s="1"/>
      <c r="EV19" s="1"/>
      <c r="EW19" s="2" t="s">
        <v>64</v>
      </c>
      <c r="EX19" s="1">
        <f>1.38+1.4</f>
        <v>2.78</v>
      </c>
      <c r="EY19" s="3" t="e">
        <f>#REF!</f>
        <v>#REF!</v>
      </c>
      <c r="EZ19" s="2"/>
      <c r="FA19" s="2"/>
    </row>
    <row r="20" spans="1:160">
      <c r="A20" s="1" t="s">
        <v>135</v>
      </c>
      <c r="B20" s="147">
        <v>-1675.7</v>
      </c>
      <c r="C20" s="21"/>
      <c r="D20" s="21"/>
      <c r="E20" s="21"/>
      <c r="F20" s="21"/>
      <c r="G20" s="21"/>
      <c r="H20" s="21"/>
      <c r="I20" s="21"/>
      <c r="J20" s="21"/>
      <c r="M20" s="15"/>
      <c r="N20" s="146"/>
      <c r="O20" s="15"/>
      <c r="P20" s="15"/>
      <c r="Q20" s="15"/>
      <c r="R20" s="23"/>
      <c r="S20" s="15"/>
      <c r="T20" s="15"/>
      <c r="V20" s="50"/>
      <c r="W20" s="2"/>
      <c r="X20" s="10"/>
      <c r="Y20" s="1"/>
      <c r="Z20" s="1"/>
      <c r="AC20" s="2"/>
      <c r="AE20" s="7"/>
      <c r="AF20" s="2"/>
      <c r="AH20" s="2"/>
      <c r="AI20" s="2"/>
      <c r="AJ20" s="2"/>
      <c r="AK20" s="2"/>
      <c r="AL20" s="2"/>
      <c r="AM20" s="1" t="s">
        <v>134</v>
      </c>
      <c r="AN20" s="2"/>
      <c r="AO20" s="2"/>
      <c r="AP20" s="4"/>
      <c r="AQ20" s="2"/>
      <c r="AR20" s="2"/>
      <c r="AS20" s="2"/>
      <c r="AT20" s="2"/>
      <c r="AU20" s="2"/>
      <c r="AV20" s="2"/>
      <c r="AW20" s="2"/>
      <c r="BR20" s="7"/>
      <c r="BT20" s="2"/>
      <c r="BU20" s="2"/>
      <c r="BV20" s="2"/>
      <c r="BW20" s="2"/>
      <c r="BX20" s="15"/>
      <c r="BY20" s="29"/>
      <c r="BZ20" s="29"/>
      <c r="CA20" s="29"/>
      <c r="CB20" s="29"/>
      <c r="CC20" s="31"/>
      <c r="CD20" s="134"/>
      <c r="CE20" s="134"/>
      <c r="CF20" s="134"/>
      <c r="CG20" s="134"/>
      <c r="CH20" s="134"/>
      <c r="CI20" s="134"/>
      <c r="CJ20" s="148"/>
      <c r="CK20" s="151"/>
      <c r="CL20" s="150"/>
      <c r="CM20" s="150"/>
      <c r="CN20" s="150"/>
      <c r="CO20" s="150"/>
      <c r="CP20" s="23"/>
      <c r="CQ20" s="23"/>
      <c r="CR20" s="15"/>
      <c r="CS20" s="15"/>
      <c r="CT20" s="15"/>
      <c r="CU20" s="15"/>
      <c r="CV20" s="15"/>
      <c r="CW20" s="15"/>
      <c r="CX20" s="23"/>
      <c r="CY20" s="23"/>
      <c r="CZ20" s="23"/>
      <c r="DA20" s="81"/>
      <c r="DB20" s="31"/>
      <c r="DC20" s="23"/>
      <c r="DD20" s="23"/>
      <c r="DE20" s="23"/>
      <c r="DF20" s="23"/>
      <c r="DG20" s="23"/>
      <c r="DH20" s="23"/>
      <c r="DL20" s="9"/>
      <c r="DM20" s="21"/>
      <c r="DN20" s="21"/>
      <c r="DO20" s="21"/>
      <c r="DP20" s="21"/>
      <c r="ET20" s="1"/>
      <c r="EU20" s="1"/>
      <c r="EV20" s="1"/>
      <c r="EW20" s="2"/>
      <c r="EY20" s="3"/>
      <c r="EZ20" s="2"/>
      <c r="FA20" s="2"/>
      <c r="FB20" s="12"/>
      <c r="FC20" s="12"/>
      <c r="FD20" s="12"/>
    </row>
    <row r="21" spans="1:160">
      <c r="A21" s="1" t="s">
        <v>133</v>
      </c>
      <c r="B21" s="147">
        <v>-910.7</v>
      </c>
      <c r="C21" s="21"/>
      <c r="D21" s="21"/>
      <c r="E21" s="21"/>
      <c r="F21" s="21"/>
      <c r="G21" s="21"/>
      <c r="H21" s="21"/>
      <c r="I21" s="21"/>
      <c r="J21" s="21"/>
      <c r="M21" s="15"/>
      <c r="N21" s="130"/>
      <c r="O21" s="15"/>
      <c r="P21" s="15"/>
      <c r="Q21" s="15"/>
      <c r="R21" s="23"/>
      <c r="S21" s="15"/>
      <c r="T21" s="15"/>
      <c r="V21" s="50"/>
      <c r="W21" s="2"/>
      <c r="X21" s="10"/>
      <c r="Y21" s="1"/>
      <c r="Z21" s="1"/>
      <c r="AC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P21" s="4"/>
      <c r="AQ21" s="2"/>
      <c r="AR21" s="2"/>
      <c r="AS21" s="2"/>
      <c r="AT21" s="2"/>
      <c r="AU21" s="2"/>
      <c r="AV21" s="2"/>
      <c r="AW21" s="2"/>
      <c r="BR21" s="7"/>
      <c r="BT21" s="2"/>
      <c r="BU21" s="2"/>
      <c r="BV21" s="2"/>
      <c r="BW21" s="2"/>
      <c r="BX21" s="15"/>
      <c r="BY21" s="29"/>
      <c r="BZ21" s="31"/>
      <c r="CA21" s="125"/>
      <c r="CB21" s="125"/>
      <c r="CC21" s="29"/>
      <c r="CD21" s="134"/>
      <c r="CE21" s="134"/>
      <c r="CF21" s="134"/>
      <c r="CG21" s="134"/>
      <c r="CH21" s="134"/>
      <c r="CI21" s="134"/>
      <c r="CJ21" s="148"/>
      <c r="CK21" s="149"/>
      <c r="CL21" s="148"/>
      <c r="CM21" s="125"/>
      <c r="CN21" s="148"/>
      <c r="CO21" s="148"/>
      <c r="CP21" s="23"/>
      <c r="CQ21" s="23"/>
      <c r="CR21" s="15"/>
      <c r="CS21" s="15"/>
      <c r="CT21" s="15"/>
      <c r="CU21" s="15"/>
      <c r="CV21" s="15"/>
      <c r="CW21" s="15"/>
      <c r="CX21" s="23"/>
      <c r="CY21" s="23"/>
      <c r="CZ21" s="23"/>
      <c r="DA21" s="81"/>
      <c r="DB21" s="31"/>
      <c r="DC21" s="23"/>
      <c r="DD21" s="23"/>
      <c r="DE21" s="23"/>
      <c r="DF21" s="23"/>
      <c r="DG21" s="23"/>
      <c r="DH21" s="23"/>
      <c r="DL21" s="4"/>
      <c r="ET21" s="1"/>
      <c r="EU21" s="1"/>
      <c r="EV21" s="1"/>
      <c r="EW21" s="2" t="s">
        <v>59</v>
      </c>
      <c r="EX21" s="1">
        <f>1.36+0.72</f>
        <v>2.08</v>
      </c>
      <c r="EY21" s="3">
        <f>CR30</f>
        <v>0</v>
      </c>
      <c r="EZ21" s="2"/>
      <c r="FA21" s="2"/>
    </row>
    <row r="22" spans="1:160">
      <c r="A22" s="1" t="s">
        <v>132</v>
      </c>
      <c r="B22" s="147">
        <v>-285.83</v>
      </c>
      <c r="C22" s="21"/>
      <c r="D22" s="21"/>
      <c r="E22" s="21"/>
      <c r="F22" s="5"/>
      <c r="G22" s="5"/>
      <c r="H22" s="21"/>
      <c r="I22" s="5"/>
      <c r="J22" s="5"/>
      <c r="M22" s="15"/>
      <c r="N22" s="146"/>
      <c r="O22" s="15"/>
      <c r="P22" s="15"/>
      <c r="Q22" s="15"/>
      <c r="R22" s="23"/>
      <c r="S22" s="15"/>
      <c r="T22" s="15"/>
      <c r="V22" s="50"/>
      <c r="W22" s="2"/>
      <c r="X22" s="10"/>
      <c r="Y22" s="1"/>
      <c r="Z22" s="1"/>
      <c r="AC22" s="2"/>
      <c r="AE22" s="7"/>
      <c r="AF22" s="7"/>
      <c r="AG22" s="2"/>
      <c r="AH22" s="2"/>
      <c r="AI22" s="2"/>
      <c r="AJ22" s="2"/>
      <c r="AK22" s="2"/>
      <c r="AL22" s="2"/>
      <c r="AM22" s="145" t="s">
        <v>120</v>
      </c>
      <c r="AN22" s="143" t="s">
        <v>119</v>
      </c>
      <c r="AO22" s="144" t="s">
        <v>118</v>
      </c>
      <c r="AP22" s="143" t="s">
        <v>117</v>
      </c>
      <c r="AQ22" s="142" t="s">
        <v>116</v>
      </c>
      <c r="AR22" s="2"/>
      <c r="AS22" s="2"/>
      <c r="AT22" s="2"/>
      <c r="AU22" s="2"/>
      <c r="AV22" s="2"/>
      <c r="AW22" s="2"/>
      <c r="BR22" s="7"/>
      <c r="BT22" s="2"/>
      <c r="BX22" s="23"/>
      <c r="BY22" s="31"/>
      <c r="BZ22" s="31"/>
      <c r="CA22" s="31"/>
      <c r="CB22" s="31"/>
      <c r="CC22" s="120"/>
      <c r="CD22" s="31"/>
      <c r="CE22" s="31"/>
      <c r="CF22" s="31"/>
      <c r="CG22" s="31"/>
      <c r="CH22" s="31"/>
      <c r="CI22" s="31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15"/>
      <c r="CY22" s="15"/>
      <c r="CZ22" s="23"/>
      <c r="DA22" s="23"/>
      <c r="DB22" s="23"/>
      <c r="DC22" s="81"/>
      <c r="DD22" s="23"/>
      <c r="DE22" s="23"/>
      <c r="DF22" s="23"/>
      <c r="DG22" s="23"/>
      <c r="DH22" s="23"/>
      <c r="ET22" s="1"/>
      <c r="EU22" s="1"/>
      <c r="EV22" s="1"/>
      <c r="EW22" s="2" t="s">
        <v>131</v>
      </c>
      <c r="EX22" s="1">
        <f>1.36+0.78</f>
        <v>2.14</v>
      </c>
      <c r="EY22" s="3">
        <f>CS30</f>
        <v>0</v>
      </c>
      <c r="EZ22" s="2"/>
      <c r="FA22" s="2"/>
    </row>
    <row r="23" spans="1:160">
      <c r="D23" s="1"/>
      <c r="M23" s="15"/>
      <c r="N23" s="15"/>
      <c r="O23" s="15"/>
      <c r="P23" s="15"/>
      <c r="Q23" s="15"/>
      <c r="R23" s="29"/>
      <c r="S23" s="15"/>
      <c r="T23" s="15"/>
      <c r="V23" s="50"/>
      <c r="W23" s="2"/>
      <c r="X23" s="2"/>
      <c r="Y23" s="1"/>
      <c r="Z23" s="1"/>
      <c r="AC23" s="2"/>
      <c r="AE23" s="7"/>
      <c r="AF23" s="7"/>
      <c r="AG23" s="2"/>
      <c r="AH23" s="2"/>
      <c r="AI23" s="2"/>
      <c r="AM23" s="141">
        <f>BU29</f>
        <v>453</v>
      </c>
      <c r="AN23" s="137">
        <f>BV29</f>
        <v>260</v>
      </c>
      <c r="AO23" s="140">
        <f>BW29</f>
        <v>14.24</v>
      </c>
      <c r="AP23" s="137">
        <f>BX29</f>
        <v>-71.22995929163136</v>
      </c>
      <c r="AQ23" s="135">
        <f>BY29</f>
        <v>-147.25</v>
      </c>
      <c r="BX23" s="23"/>
      <c r="BY23" s="31"/>
      <c r="BZ23" s="31"/>
      <c r="CA23" s="31"/>
      <c r="CB23" s="31"/>
      <c r="CC23" s="31"/>
      <c r="CD23" s="134"/>
      <c r="CE23" s="134"/>
      <c r="CF23" s="134"/>
      <c r="CG23" s="31"/>
      <c r="CH23" s="31"/>
      <c r="CI23" s="125"/>
      <c r="CJ23" s="125"/>
      <c r="CK23" s="125"/>
      <c r="CL23" s="31"/>
      <c r="CM23" s="31"/>
      <c r="CN23" s="125"/>
      <c r="CO23" s="125"/>
      <c r="CP23" s="15"/>
      <c r="CQ23" s="125"/>
      <c r="CR23" s="31"/>
      <c r="CS23" s="31"/>
      <c r="CT23" s="31"/>
      <c r="CU23" s="31"/>
      <c r="CV23" s="29"/>
      <c r="CW23" s="23"/>
      <c r="CX23" s="15"/>
      <c r="CY23" s="15"/>
      <c r="CZ23" s="127"/>
      <c r="DA23" s="127"/>
      <c r="DB23" s="127"/>
      <c r="DC23" s="127"/>
      <c r="DD23" s="127"/>
      <c r="DE23" s="127"/>
      <c r="DF23" s="127"/>
      <c r="DG23" s="127"/>
      <c r="DH23" s="23"/>
      <c r="DQ23" s="20"/>
      <c r="DR23" s="18"/>
      <c r="ET23" s="1"/>
      <c r="EU23" s="1"/>
      <c r="EV23" s="1"/>
      <c r="EW23" s="2" t="s">
        <v>130</v>
      </c>
      <c r="EX23" s="1">
        <f>0.535+1.38</f>
        <v>1.915</v>
      </c>
      <c r="EY23" s="3">
        <f>CT30</f>
        <v>0</v>
      </c>
      <c r="EZ23" s="2"/>
      <c r="FA23" s="2"/>
    </row>
    <row r="24" spans="1:160">
      <c r="A24" s="1" t="s">
        <v>129</v>
      </c>
      <c r="B24" s="36">
        <f>BZ31</f>
        <v>-249.57662413235681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3"/>
      <c r="N24" s="23"/>
      <c r="O24" s="15"/>
      <c r="P24" s="23"/>
      <c r="Q24" s="23"/>
      <c r="R24" s="23"/>
      <c r="S24" s="23"/>
      <c r="T24" s="23"/>
      <c r="U24" s="1"/>
      <c r="V24" s="23"/>
      <c r="W24" s="1"/>
      <c r="X24" s="1"/>
      <c r="Y24" s="1"/>
      <c r="Z24" s="1"/>
      <c r="AC24" s="2"/>
      <c r="AE24" s="7"/>
      <c r="AF24" s="7"/>
      <c r="AH24" s="2"/>
      <c r="AI24" s="2"/>
      <c r="AM24" s="133"/>
      <c r="AN24" s="2"/>
      <c r="AO24" s="2"/>
      <c r="AP24" s="2"/>
      <c r="AQ24" s="108"/>
      <c r="BX24" s="23"/>
      <c r="BY24" s="31"/>
      <c r="BZ24" s="31"/>
      <c r="CA24" s="31"/>
      <c r="CB24" s="31"/>
      <c r="CC24" s="31"/>
      <c r="CD24" s="134"/>
      <c r="CE24" s="134"/>
      <c r="CF24" s="134"/>
      <c r="CG24" s="31"/>
      <c r="CH24" s="31"/>
      <c r="CI24" s="31"/>
      <c r="CJ24" s="23"/>
      <c r="CK24" s="31"/>
      <c r="CL24" s="31"/>
      <c r="CM24" s="23"/>
      <c r="CN24" s="23"/>
      <c r="CO24" s="23"/>
      <c r="CP24" s="31"/>
      <c r="CQ24" s="29"/>
      <c r="CR24" s="15"/>
      <c r="CS24" s="15"/>
      <c r="CT24" s="23"/>
      <c r="CU24" s="23"/>
      <c r="CV24" s="23"/>
      <c r="CW24" s="23"/>
      <c r="CX24" s="15"/>
      <c r="CY24" s="15"/>
      <c r="CZ24" s="127"/>
      <c r="DA24" s="127"/>
      <c r="DB24" s="127"/>
      <c r="DC24" s="126"/>
      <c r="DD24" s="127"/>
      <c r="DE24" s="127"/>
      <c r="DF24" s="127"/>
      <c r="DG24" s="126"/>
      <c r="DH24" s="23"/>
      <c r="DL24" s="20"/>
      <c r="DM24" s="21"/>
      <c r="DN24" s="21"/>
      <c r="ET24" s="1"/>
      <c r="EU24" s="1"/>
      <c r="EV24" s="1"/>
      <c r="EW24" s="2" t="s">
        <v>128</v>
      </c>
      <c r="EX24" s="1">
        <f>1.38+0.645</f>
        <v>2.0249999999999999</v>
      </c>
      <c r="EY24" s="3">
        <f>CX30</f>
        <v>0</v>
      </c>
      <c r="EZ24" s="2"/>
      <c r="FA24" s="2"/>
    </row>
    <row r="25" spans="1:160">
      <c r="A25" s="1" t="s">
        <v>127</v>
      </c>
      <c r="B25" s="139">
        <f>BZ33</f>
        <v>-311.97648306982126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3"/>
      <c r="N25" s="23"/>
      <c r="O25" s="15"/>
      <c r="P25" s="23"/>
      <c r="Q25" s="23"/>
      <c r="R25" s="23"/>
      <c r="S25" s="23"/>
      <c r="T25" s="23"/>
      <c r="U25" s="1"/>
      <c r="V25" s="23"/>
      <c r="W25" s="1"/>
      <c r="X25" s="1"/>
      <c r="Y25" s="1"/>
      <c r="Z25" s="1"/>
      <c r="AE25" s="7"/>
      <c r="AF25" s="7"/>
      <c r="AH25" s="2"/>
      <c r="AI25" s="2"/>
      <c r="AJ25" s="7"/>
      <c r="AK25" s="7"/>
      <c r="AL25" s="7"/>
      <c r="AM25" s="2" t="s">
        <v>126</v>
      </c>
      <c r="AN25" s="1" t="s">
        <v>110</v>
      </c>
      <c r="AO25" s="1" t="s">
        <v>109</v>
      </c>
      <c r="AP25" s="1" t="s">
        <v>108</v>
      </c>
      <c r="AQ25" s="106" t="s">
        <v>107</v>
      </c>
      <c r="AR25" s="7" t="s">
        <v>125</v>
      </c>
      <c r="AS25" s="7" t="s">
        <v>124</v>
      </c>
      <c r="AT25" s="7" t="s">
        <v>123</v>
      </c>
      <c r="AU25" s="7"/>
      <c r="AV25" s="7"/>
      <c r="BX25" s="23"/>
      <c r="BY25" s="31"/>
      <c r="BZ25" s="31"/>
      <c r="CA25" s="31"/>
      <c r="CB25" s="31"/>
      <c r="CC25" s="120"/>
      <c r="CD25" s="31"/>
      <c r="CE25" s="31"/>
      <c r="CF25" s="31"/>
      <c r="CG25" s="31"/>
      <c r="CH25" s="31"/>
      <c r="CI25" s="31"/>
      <c r="CJ25" s="23"/>
      <c r="CK25" s="31"/>
      <c r="CL25" s="31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15"/>
      <c r="CY25" s="15"/>
      <c r="CZ25" s="127"/>
      <c r="DA25" s="127"/>
      <c r="DB25" s="127"/>
      <c r="DC25" s="126"/>
      <c r="DD25" s="127"/>
      <c r="DE25" s="127"/>
      <c r="DF25" s="127"/>
      <c r="DG25" s="126"/>
      <c r="DH25" s="23"/>
      <c r="DO25" s="21"/>
      <c r="DR25" s="2"/>
      <c r="ET25" s="1"/>
      <c r="EU25" s="1"/>
      <c r="EV25" s="1"/>
      <c r="EW25" s="2"/>
      <c r="EY25" s="3"/>
      <c r="EZ25" s="2"/>
      <c r="FA25" s="2"/>
    </row>
    <row r="26" spans="1:160">
      <c r="A26" s="1" t="s">
        <v>122</v>
      </c>
      <c r="B26" s="139">
        <f>CA33</f>
        <v>-287.19938243327937</v>
      </c>
      <c r="M26" s="15"/>
      <c r="N26" s="15"/>
      <c r="O26" s="15"/>
      <c r="P26" s="15"/>
      <c r="Q26" s="15"/>
      <c r="R26" s="23"/>
      <c r="S26" s="23"/>
      <c r="T26" s="23"/>
      <c r="V26" s="31"/>
      <c r="AE26" s="7"/>
      <c r="AF26" s="7"/>
      <c r="AH26" s="2"/>
      <c r="AI26" s="2"/>
      <c r="AJ26" s="2"/>
      <c r="AK26" s="2"/>
      <c r="AL26" s="2"/>
      <c r="AM26" s="138">
        <f>'[1]Don. extrap. (2)'!$C$50</f>
        <v>-154.26171937771397</v>
      </c>
      <c r="AN26" s="136">
        <f>BV31</f>
        <v>-191.72158528078518</v>
      </c>
      <c r="AO26" s="137">
        <f>BW31</f>
        <v>-230.7909714677144</v>
      </c>
      <c r="AP26" s="136">
        <f>BX31</f>
        <v>-251.753632508815</v>
      </c>
      <c r="AQ26" s="135">
        <f>BY31</f>
        <v>-290.78716840217356</v>
      </c>
      <c r="AR26" s="5">
        <f>'[1]Don. extrap. (2)'!F50</f>
        <v>-237.50276983567113</v>
      </c>
      <c r="AS26" s="5">
        <f>'[1]Don. extrap. (2)'!E50</f>
        <v>-218.94130060833933</v>
      </c>
      <c r="AT26" s="5">
        <f>'[1]Don. extrap. (2)'!B50</f>
        <v>-110</v>
      </c>
      <c r="AU26" s="2"/>
      <c r="AV26" s="2"/>
      <c r="BX26" s="23"/>
      <c r="BY26" s="31"/>
      <c r="BZ26" s="31"/>
      <c r="CA26" s="31"/>
      <c r="CB26" s="31"/>
      <c r="CC26" s="120"/>
      <c r="CD26" s="134"/>
      <c r="CE26" s="31"/>
      <c r="CF26" s="125"/>
      <c r="CG26" s="31"/>
      <c r="CH26" s="31"/>
      <c r="CI26" s="125"/>
      <c r="CJ26" s="125"/>
      <c r="CK26" s="125"/>
      <c r="CL26" s="31"/>
      <c r="CM26" s="125"/>
      <c r="CN26" s="31"/>
      <c r="CO26" s="31"/>
      <c r="CP26" s="31"/>
      <c r="CQ26" s="31"/>
      <c r="CR26" s="29"/>
      <c r="CS26" s="15"/>
      <c r="CT26" s="15"/>
      <c r="CU26" s="15"/>
      <c r="CV26" s="23"/>
      <c r="CW26" s="15"/>
      <c r="CX26" s="15"/>
      <c r="CY26" s="15"/>
      <c r="CZ26" s="127"/>
      <c r="DA26" s="127"/>
      <c r="DB26" s="127"/>
      <c r="DC26" s="126"/>
      <c r="DD26" s="127"/>
      <c r="DE26" s="127"/>
      <c r="DF26" s="127"/>
      <c r="DG26" s="126"/>
      <c r="DH26" s="23"/>
      <c r="DL26" s="4"/>
      <c r="DR26" s="2"/>
      <c r="ET26" s="1"/>
      <c r="EU26" s="1"/>
      <c r="EV26" s="1"/>
      <c r="EW26" s="2"/>
      <c r="EY26" s="3"/>
      <c r="EZ26" s="2"/>
      <c r="FA26" s="2"/>
    </row>
    <row r="27" spans="1:160">
      <c r="B27" s="23"/>
      <c r="C27" s="23"/>
      <c r="D27" s="23"/>
      <c r="F27" s="31"/>
      <c r="G27" s="7"/>
      <c r="H27" s="7"/>
      <c r="I27" s="4"/>
      <c r="J27" s="4"/>
      <c r="K27" s="1"/>
      <c r="L27" s="1"/>
      <c r="M27" s="1"/>
      <c r="N27" s="1"/>
      <c r="O27" s="1"/>
      <c r="P27" s="1"/>
      <c r="Q27" s="1"/>
      <c r="R27" s="2"/>
      <c r="S27" s="2"/>
      <c r="T27" s="2"/>
      <c r="V27" s="2"/>
      <c r="W27" s="133"/>
      <c r="X27" s="2"/>
      <c r="Y27" s="2"/>
      <c r="Z27" s="2"/>
      <c r="AA27" s="108"/>
      <c r="AB27" s="2"/>
      <c r="AC27" s="2"/>
      <c r="AD27" s="2"/>
      <c r="AE27" s="2"/>
      <c r="AF27" s="2"/>
      <c r="AV27" s="4"/>
      <c r="AW27" s="2"/>
      <c r="BH27" s="23"/>
      <c r="BI27" s="23"/>
      <c r="BJ27" s="132"/>
      <c r="BK27" s="131"/>
      <c r="BL27" s="132"/>
      <c r="BM27" s="131"/>
      <c r="BN27" s="23"/>
      <c r="BO27" s="23"/>
      <c r="BP27" s="23"/>
      <c r="BQ27" s="23"/>
      <c r="BR27" s="23"/>
      <c r="BS27" s="125"/>
      <c r="BT27" s="125"/>
      <c r="BU27" s="125"/>
      <c r="BV27" s="31"/>
      <c r="BW27" s="125"/>
      <c r="BX27" s="31"/>
      <c r="BY27" s="31"/>
      <c r="BZ27" s="31"/>
      <c r="CA27" s="31"/>
      <c r="CB27" s="29"/>
      <c r="CC27" s="15"/>
      <c r="CD27" s="15"/>
      <c r="CE27" s="15"/>
      <c r="CF27" s="23"/>
      <c r="CG27" s="15"/>
      <c r="CH27" s="15"/>
      <c r="CI27" s="15"/>
      <c r="CJ27" s="127"/>
      <c r="CK27" s="127"/>
      <c r="CL27" s="127"/>
      <c r="CM27" s="126"/>
      <c r="CN27" s="127"/>
      <c r="CO27" s="127"/>
      <c r="CP27" s="127"/>
      <c r="CQ27" s="126"/>
      <c r="CR27" s="23"/>
      <c r="CS27" s="4"/>
      <c r="CT27" s="6"/>
      <c r="CU27" s="1"/>
      <c r="CV27" s="4"/>
      <c r="CW27" s="5"/>
      <c r="CX27" s="5"/>
      <c r="CY27" s="5"/>
      <c r="CZ27" s="5"/>
      <c r="DA27" s="4"/>
      <c r="DB27" s="2"/>
      <c r="DC27" s="1"/>
      <c r="DI27" s="1"/>
      <c r="DJ27" s="1"/>
      <c r="DM27" s="1"/>
      <c r="DN27" s="1"/>
      <c r="DO27" s="1"/>
      <c r="DP27" s="1"/>
      <c r="DQ27" s="1"/>
      <c r="EG27" s="2"/>
      <c r="EH27" s="2"/>
      <c r="EI27" s="3"/>
      <c r="EJ27" s="2"/>
      <c r="EK27" s="2"/>
      <c r="ET27" s="1"/>
      <c r="EU27" s="1"/>
      <c r="EV27" s="1"/>
      <c r="EW27" s="1"/>
      <c r="EX27" s="1"/>
      <c r="EY27" s="1"/>
    </row>
    <row r="28" spans="1:160">
      <c r="A28" s="7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S28" s="5"/>
      <c r="T28" s="5"/>
      <c r="U28" s="5"/>
      <c r="V28" s="5"/>
      <c r="W28" s="10"/>
      <c r="X28" s="1"/>
      <c r="Y28" s="10"/>
      <c r="Z28" s="1"/>
      <c r="AA28" s="32"/>
      <c r="AB28" s="32"/>
      <c r="AC28" s="32"/>
      <c r="AD28" s="32"/>
      <c r="AE28" s="32"/>
      <c r="AF28" s="32"/>
      <c r="AG28" s="32"/>
      <c r="AH28" s="123"/>
      <c r="AI28" s="123"/>
      <c r="AJ28" s="123"/>
      <c r="AV28" s="4"/>
      <c r="AW28" s="2"/>
      <c r="AZ28" s="23"/>
      <c r="BA28" s="23"/>
      <c r="BB28" s="23"/>
      <c r="BC28" s="31"/>
      <c r="BD28" s="31"/>
      <c r="BH28" s="121"/>
      <c r="BI28" s="23"/>
      <c r="BJ28" s="130"/>
      <c r="BK28" s="23"/>
      <c r="BL28" s="23"/>
      <c r="BM28" s="23"/>
      <c r="BN28" s="23"/>
      <c r="BO28" s="23"/>
      <c r="BP28" s="23"/>
      <c r="BQ28" s="23"/>
      <c r="BR28" s="23"/>
      <c r="BS28" s="23"/>
      <c r="BT28" s="156" t="s">
        <v>121</v>
      </c>
      <c r="BU28" s="157" t="s">
        <v>120</v>
      </c>
      <c r="BV28" s="157" t="s">
        <v>119</v>
      </c>
      <c r="BW28" s="158" t="s">
        <v>118</v>
      </c>
      <c r="BX28" s="157" t="s">
        <v>117</v>
      </c>
      <c r="BY28" s="159" t="s">
        <v>116</v>
      </c>
      <c r="BZ28" s="160"/>
      <c r="CA28" s="156" t="s">
        <v>115</v>
      </c>
      <c r="CB28" s="157" t="s">
        <v>114</v>
      </c>
      <c r="CC28" s="159" t="s">
        <v>113</v>
      </c>
      <c r="CI28" s="23"/>
      <c r="CJ28" s="127"/>
      <c r="CK28" s="127"/>
      <c r="CL28" s="127"/>
      <c r="CM28" s="126"/>
      <c r="CN28" s="127"/>
      <c r="CO28" s="127"/>
      <c r="CP28" s="127"/>
      <c r="CQ28" s="126"/>
      <c r="CR28" s="28"/>
      <c r="CS28" s="28"/>
      <c r="CT28" s="29"/>
      <c r="CU28" s="28"/>
      <c r="CV28" s="23"/>
      <c r="CW28" s="29"/>
      <c r="CX28" s="29"/>
      <c r="CY28" s="29"/>
      <c r="CZ28" s="29"/>
      <c r="DA28" s="28"/>
      <c r="DB28" s="28"/>
      <c r="DC28" s="23"/>
      <c r="DD28" s="31"/>
      <c r="DE28" s="28"/>
      <c r="DF28" s="28"/>
      <c r="DG28" s="4"/>
      <c r="DH28" s="4"/>
      <c r="DJ28" s="4"/>
      <c r="DK28" s="4"/>
      <c r="DM28" s="1"/>
      <c r="DN28" s="1"/>
      <c r="DO28" s="1"/>
      <c r="DP28" s="1"/>
      <c r="DQ28" s="1"/>
      <c r="DW28" s="1">
        <v>0.87</v>
      </c>
      <c r="ED28" s="2"/>
      <c r="EE28" s="2"/>
      <c r="EF28" s="2"/>
      <c r="EG28" s="3"/>
      <c r="EH28" s="2"/>
      <c r="EI28" s="2"/>
      <c r="ET28" s="1"/>
      <c r="EU28" s="1"/>
      <c r="EV28" s="1"/>
      <c r="EW28" s="1"/>
      <c r="EX28" s="1"/>
      <c r="EY28" s="1"/>
    </row>
    <row r="29" spans="1:160">
      <c r="A29" s="8"/>
      <c r="B29" s="129"/>
      <c r="C29" s="128"/>
      <c r="D29" s="128"/>
      <c r="E29" s="128"/>
      <c r="F29" s="128"/>
      <c r="G29" s="128"/>
      <c r="H29" s="128"/>
      <c r="I29" s="5"/>
      <c r="J29" s="5"/>
      <c r="K29" s="5"/>
      <c r="L29" s="5"/>
      <c r="M29" s="129"/>
      <c r="N29" s="129"/>
      <c r="O29" s="129"/>
      <c r="P29" s="129"/>
      <c r="Q29" s="129"/>
      <c r="R29" s="129"/>
      <c r="S29" s="7"/>
      <c r="T29" s="13"/>
      <c r="U29" s="13"/>
      <c r="W29" s="128"/>
      <c r="X29" s="128"/>
      <c r="Y29" s="128"/>
      <c r="Z29" s="128"/>
      <c r="AA29" s="128"/>
      <c r="AB29" s="128"/>
      <c r="AC29" s="5"/>
      <c r="AE29" s="2"/>
      <c r="AF29" s="128"/>
      <c r="AG29" s="128"/>
      <c r="AV29" s="4"/>
      <c r="AW29" s="2"/>
      <c r="AZ29" s="23"/>
      <c r="BA29" s="23"/>
      <c r="BB29" s="122"/>
      <c r="BC29" s="31"/>
      <c r="BD29" s="31"/>
      <c r="BH29" s="12"/>
      <c r="BJ29" s="9"/>
      <c r="BL29" s="1"/>
      <c r="BM29" s="1"/>
      <c r="BT29" s="161">
        <v>-0.8565710937039972</v>
      </c>
      <c r="BU29" s="162">
        <v>453</v>
      </c>
      <c r="BV29" s="163">
        <v>260</v>
      </c>
      <c r="BW29" s="164">
        <v>14.24</v>
      </c>
      <c r="BX29" s="163">
        <v>-71.22995929163136</v>
      </c>
      <c r="BY29" s="165">
        <v>-147.25</v>
      </c>
      <c r="BZ29" s="160"/>
      <c r="CA29" s="166">
        <v>-285.32948153870637</v>
      </c>
      <c r="CB29" s="167">
        <v>-260.44539176978185</v>
      </c>
      <c r="CC29" s="168">
        <v>-310</v>
      </c>
      <c r="CI29" s="23"/>
      <c r="CJ29" s="127"/>
      <c r="CK29" s="127"/>
      <c r="CL29" s="127"/>
      <c r="CM29" s="126"/>
      <c r="CN29" s="127"/>
      <c r="CO29" s="127"/>
      <c r="CP29" s="127"/>
      <c r="CQ29" s="126"/>
      <c r="CR29" s="28"/>
      <c r="CS29" s="28"/>
      <c r="CT29" s="30"/>
      <c r="CU29" s="28"/>
      <c r="CV29" s="28"/>
      <c r="CW29" s="29"/>
      <c r="CX29" s="29"/>
      <c r="CY29" s="50"/>
      <c r="CZ29" s="29"/>
      <c r="DA29" s="28"/>
      <c r="DB29" s="28"/>
      <c r="DC29" s="23"/>
      <c r="DD29" s="31"/>
      <c r="DE29" s="28"/>
      <c r="DF29" s="28"/>
      <c r="DG29" s="4"/>
      <c r="DH29" s="4"/>
      <c r="DJ29" s="4"/>
      <c r="DK29" s="4"/>
      <c r="DM29" s="1"/>
      <c r="DN29" s="1"/>
      <c r="DO29" s="1"/>
      <c r="DP29" s="1"/>
      <c r="DQ29" s="1"/>
      <c r="ED29" s="2"/>
      <c r="EE29" s="2"/>
      <c r="EF29" s="2"/>
      <c r="EG29" s="24"/>
      <c r="EH29" s="2"/>
      <c r="EI29" s="2"/>
      <c r="ET29" s="1"/>
      <c r="EU29" s="1"/>
      <c r="EV29" s="1"/>
      <c r="EW29" s="1"/>
      <c r="EX29" s="1"/>
      <c r="EY29" s="1"/>
    </row>
    <row r="30" spans="1:160">
      <c r="A30" s="7"/>
      <c r="B30" s="129"/>
      <c r="C30" s="128"/>
      <c r="D30" s="5"/>
      <c r="E30" s="5"/>
      <c r="F30" s="5"/>
      <c r="G30" s="5"/>
      <c r="H30" s="5"/>
      <c r="I30" s="10"/>
      <c r="J30" s="10"/>
      <c r="K30" s="10"/>
      <c r="L30" s="10"/>
      <c r="M30" s="10"/>
      <c r="N30" s="7"/>
      <c r="O30" s="10"/>
      <c r="P30" s="10"/>
      <c r="Q30" s="10"/>
      <c r="R30" s="10"/>
      <c r="S30" s="10"/>
      <c r="T30" s="2"/>
      <c r="U30" s="5"/>
      <c r="V30" s="5"/>
      <c r="W30" s="10"/>
      <c r="X30" s="10"/>
      <c r="Y30" s="5"/>
      <c r="Z30" s="5"/>
      <c r="AA30" s="10"/>
      <c r="AB30" s="10"/>
      <c r="AC30" s="10"/>
      <c r="AF30" s="10"/>
      <c r="AG30" s="5"/>
      <c r="AV30" s="4"/>
      <c r="AW30" s="2"/>
      <c r="AZ30" s="23"/>
      <c r="BA30" s="23"/>
      <c r="BB30" s="23"/>
      <c r="BC30" s="31"/>
      <c r="BD30" s="31"/>
      <c r="BJ30" s="9"/>
      <c r="BL30" s="1"/>
      <c r="BM30" s="1"/>
      <c r="BT30" s="156" t="s">
        <v>112</v>
      </c>
      <c r="BU30" s="157" t="s">
        <v>111</v>
      </c>
      <c r="BV30" s="157" t="s">
        <v>110</v>
      </c>
      <c r="BW30" s="157" t="s">
        <v>109</v>
      </c>
      <c r="BX30" s="157" t="s">
        <v>108</v>
      </c>
      <c r="BY30" s="157" t="s">
        <v>107</v>
      </c>
      <c r="BZ30" s="159" t="s">
        <v>106</v>
      </c>
      <c r="CA30" s="160"/>
      <c r="CB30" s="160"/>
      <c r="CC30" s="160"/>
      <c r="CD30" s="23"/>
      <c r="CE30" s="15"/>
      <c r="CF30" s="15"/>
      <c r="CI30" s="23"/>
      <c r="CJ30" s="127"/>
      <c r="CK30" s="127"/>
      <c r="CL30" s="127"/>
      <c r="CM30" s="126"/>
      <c r="CN30" s="127"/>
      <c r="CO30" s="127"/>
      <c r="CP30" s="127"/>
      <c r="CQ30" s="126"/>
      <c r="CR30" s="28"/>
      <c r="CS30" s="28"/>
      <c r="CT30" s="30"/>
      <c r="CU30" s="28"/>
      <c r="CV30" s="28"/>
      <c r="CW30" s="29"/>
      <c r="CX30" s="29"/>
      <c r="CY30" s="29"/>
      <c r="CZ30" s="29"/>
      <c r="DA30" s="28"/>
      <c r="DB30" s="28"/>
      <c r="DC30" s="23"/>
      <c r="DD30" s="23"/>
      <c r="DE30" s="120"/>
      <c r="DF30" s="23"/>
      <c r="DI30" s="1"/>
      <c r="DJ30" s="1"/>
      <c r="DM30" s="1"/>
      <c r="DN30" s="1"/>
      <c r="DO30" s="1"/>
      <c r="DP30" s="1"/>
      <c r="DQ30" s="1"/>
      <c r="ED30" s="2"/>
      <c r="EE30" s="2"/>
      <c r="EF30" s="2"/>
      <c r="EG30" s="24"/>
      <c r="EH30" s="2"/>
      <c r="EI30" s="2"/>
      <c r="ET30" s="1"/>
      <c r="EU30" s="1"/>
      <c r="EV30" s="1"/>
      <c r="EW30" s="1"/>
      <c r="EX30" s="1"/>
      <c r="EY30" s="1"/>
    </row>
    <row r="31" spans="1:160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1"/>
      <c r="V31" s="5"/>
      <c r="W31" s="5"/>
      <c r="X31" s="5"/>
      <c r="Y31" s="5"/>
      <c r="Z31" s="5"/>
      <c r="AA31" s="5"/>
      <c r="AB31" s="5"/>
      <c r="AC31" s="5"/>
      <c r="AF31" s="5"/>
      <c r="AG31" s="21"/>
      <c r="AP31" s="24"/>
      <c r="AV31" s="4"/>
      <c r="AW31" s="2"/>
      <c r="AZ31" s="23"/>
      <c r="BA31" s="23"/>
      <c r="BB31" s="122"/>
      <c r="BC31" s="31"/>
      <c r="BD31" s="31"/>
      <c r="BJ31" s="9"/>
      <c r="BK31" s="24"/>
      <c r="BL31" s="24"/>
      <c r="BM31" s="1"/>
      <c r="BN31" s="24"/>
      <c r="BO31" s="24"/>
      <c r="BT31" s="161">
        <v>-0.57904563823703115</v>
      </c>
      <c r="BU31" s="162">
        <v>-110</v>
      </c>
      <c r="BV31" s="169">
        <v>-191.72158528078518</v>
      </c>
      <c r="BW31" s="163">
        <v>-230.7909714677144</v>
      </c>
      <c r="BX31" s="162">
        <v>-251.753632508815</v>
      </c>
      <c r="BY31" s="162">
        <v>-290.78716840217356</v>
      </c>
      <c r="BZ31" s="170">
        <v>-249.57662413235681</v>
      </c>
      <c r="CA31" s="160"/>
      <c r="CB31" s="160"/>
      <c r="CC31" s="160"/>
      <c r="CD31" s="23"/>
      <c r="CE31" s="15"/>
      <c r="CF31" s="15"/>
      <c r="CI31" s="23"/>
      <c r="CJ31" s="23"/>
      <c r="CK31" s="81"/>
      <c r="CL31" s="31"/>
      <c r="CM31" s="23"/>
      <c r="CN31" s="23"/>
      <c r="CO31" s="23"/>
      <c r="CP31" s="23"/>
      <c r="CQ31" s="23"/>
      <c r="CR31" s="23"/>
      <c r="CS31" s="28"/>
      <c r="CT31" s="30"/>
      <c r="CU31" s="23"/>
      <c r="CV31" s="23"/>
      <c r="CW31" s="29"/>
      <c r="CX31" s="29"/>
      <c r="CY31" s="29"/>
      <c r="CZ31" s="29"/>
      <c r="DA31" s="28"/>
      <c r="DB31" s="23"/>
      <c r="DC31" s="23"/>
      <c r="DD31" s="31"/>
      <c r="DE31" s="120"/>
      <c r="DF31" s="23"/>
      <c r="DI31" s="1"/>
      <c r="DJ31" s="1"/>
      <c r="DM31" s="1"/>
      <c r="DN31" s="1"/>
      <c r="DO31" s="1"/>
      <c r="DP31" s="1"/>
      <c r="DQ31" s="1"/>
      <c r="ED31" s="2"/>
      <c r="EE31" s="2"/>
      <c r="EF31" s="2"/>
      <c r="EG31" s="24"/>
      <c r="EH31" s="2"/>
      <c r="EI31" s="2"/>
      <c r="ET31" s="1"/>
      <c r="EU31" s="1"/>
      <c r="EV31" s="1"/>
      <c r="EW31" s="1"/>
      <c r="EX31" s="1"/>
      <c r="EY31" s="1"/>
    </row>
    <row r="32" spans="1:160" ht="13.5" customHeight="1">
      <c r="B32" s="29"/>
      <c r="C32" s="29"/>
      <c r="D32" s="29"/>
      <c r="E32" s="29"/>
      <c r="F32" s="5"/>
      <c r="G32" s="5"/>
      <c r="H32" s="5"/>
      <c r="I32" s="5"/>
      <c r="J32" s="5"/>
      <c r="K32" s="5"/>
      <c r="L32" s="5"/>
      <c r="M32" s="5"/>
      <c r="N32" s="7"/>
      <c r="O32" s="5"/>
      <c r="P32" s="5"/>
      <c r="Q32" s="5"/>
      <c r="R32" s="5"/>
      <c r="S32" s="5"/>
      <c r="T32" s="5"/>
      <c r="U32" s="5"/>
      <c r="V32" s="5"/>
      <c r="W32" s="29"/>
      <c r="X32" s="29"/>
      <c r="Y32" s="29"/>
      <c r="Z32" s="29"/>
      <c r="AA32" s="29"/>
      <c r="AB32" s="5"/>
      <c r="AC32" s="6">
        <f>1.685-0.0565</f>
        <v>1.6285000000000001</v>
      </c>
      <c r="AD32" s="2"/>
      <c r="AE32" s="2"/>
      <c r="AF32" s="5"/>
      <c r="AG32" s="5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/>
      <c r="AV32" s="124"/>
      <c r="AW32" s="123"/>
      <c r="AX32" s="24"/>
      <c r="AY32" s="24"/>
      <c r="AZ32" s="122"/>
      <c r="BA32" s="23"/>
      <c r="BB32" s="23"/>
      <c r="BC32" s="23"/>
      <c r="BD32" s="23"/>
      <c r="BJ32" s="9"/>
      <c r="BK32" s="27"/>
      <c r="BL32" s="25"/>
      <c r="BM32" s="1"/>
      <c r="BN32" s="25"/>
      <c r="BO32" s="10"/>
      <c r="BT32" s="156" t="s">
        <v>105</v>
      </c>
      <c r="BU32" s="171" t="s">
        <v>104</v>
      </c>
      <c r="BV32" s="157" t="s">
        <v>103</v>
      </c>
      <c r="BW32" s="157" t="s">
        <v>102</v>
      </c>
      <c r="BX32" s="157" t="s">
        <v>101</v>
      </c>
      <c r="BY32" s="157" t="s">
        <v>100</v>
      </c>
      <c r="BZ32" s="159" t="s">
        <v>99</v>
      </c>
      <c r="CA32" s="172" t="s">
        <v>98</v>
      </c>
      <c r="CB32" s="160"/>
      <c r="CC32" s="160"/>
      <c r="CD32" s="23"/>
      <c r="CE32" s="15"/>
      <c r="CF32" s="15"/>
      <c r="CI32" s="121"/>
      <c r="CJ32" s="23"/>
      <c r="CK32" s="81"/>
      <c r="CL32" s="31"/>
      <c r="CM32" s="23"/>
      <c r="CN32" s="23"/>
      <c r="CO32" s="23"/>
      <c r="CP32" s="23"/>
      <c r="CQ32" s="23"/>
      <c r="CR32" s="23"/>
      <c r="CS32" s="28"/>
      <c r="CT32" s="30"/>
      <c r="CU32" s="23"/>
      <c r="CV32" s="23"/>
      <c r="CW32" s="29"/>
      <c r="CX32" s="29"/>
      <c r="CY32" s="29"/>
      <c r="CZ32" s="29"/>
      <c r="DA32" s="28"/>
      <c r="DB32" s="23"/>
      <c r="DC32" s="23"/>
      <c r="DD32" s="23"/>
      <c r="DE32" s="120"/>
      <c r="DF32" s="23"/>
      <c r="DI32" s="1"/>
      <c r="DJ32" s="1"/>
      <c r="DM32" s="1"/>
      <c r="DN32" s="1"/>
      <c r="DO32" s="1"/>
      <c r="DP32" s="1"/>
      <c r="DQ32" s="1"/>
      <c r="DV32" s="1">
        <f>0.44</f>
        <v>0.44</v>
      </c>
      <c r="DW32" s="1">
        <f>DV32/DW28</f>
        <v>0.50574712643678166</v>
      </c>
      <c r="ED32" s="2"/>
      <c r="EE32" s="2"/>
      <c r="EF32" s="2"/>
      <c r="EG32" s="24"/>
      <c r="EH32" s="2"/>
      <c r="EI32" s="2"/>
      <c r="ET32" s="1"/>
      <c r="EU32" s="1"/>
      <c r="EV32" s="1"/>
      <c r="EW32" s="1"/>
      <c r="EX32" s="1"/>
      <c r="EY32" s="1"/>
    </row>
    <row r="33" spans="1:164" ht="13" customHeight="1">
      <c r="C33" s="1"/>
      <c r="D33" s="1"/>
      <c r="F33" s="7"/>
      <c r="G33" s="7"/>
      <c r="H33" s="7"/>
      <c r="I33" s="4"/>
      <c r="J33" s="4"/>
      <c r="K33" s="1"/>
      <c r="L33" s="1"/>
      <c r="M33" s="1"/>
      <c r="N33" s="1"/>
      <c r="O33" s="1"/>
      <c r="P33" s="1"/>
      <c r="Q33" s="1"/>
      <c r="R33" s="12"/>
      <c r="U33" s="1"/>
      <c r="V33" s="1"/>
      <c r="W33" s="1"/>
      <c r="X33" s="1"/>
      <c r="Y33" s="1"/>
      <c r="Z33" s="1"/>
      <c r="AV33" s="4"/>
      <c r="AW33" s="2"/>
      <c r="BJ33" s="9"/>
      <c r="BL33" s="1"/>
      <c r="BM33" s="1"/>
      <c r="BT33" s="173">
        <v>-0.10795581599922</v>
      </c>
      <c r="BU33" s="174">
        <v>66.34</v>
      </c>
      <c r="BV33" s="167">
        <v>-88.979098491421311</v>
      </c>
      <c r="BW33" s="174">
        <v>-216.99081720155993</v>
      </c>
      <c r="BX33" s="175">
        <v>-229.05168514308144</v>
      </c>
      <c r="BY33" s="175">
        <v>-288.9920622671911</v>
      </c>
      <c r="BZ33" s="168">
        <v>-311.97648306982126</v>
      </c>
      <c r="CA33" s="168">
        <v>-287.19938243327937</v>
      </c>
      <c r="CB33" s="160"/>
      <c r="CC33" s="160"/>
      <c r="CD33" s="23"/>
      <c r="CE33" s="15"/>
      <c r="CF33" s="15"/>
      <c r="CG33" s="2"/>
      <c r="CI33" s="31"/>
      <c r="CJ33" s="23"/>
      <c r="CK33" s="81"/>
      <c r="CL33" s="31"/>
      <c r="CM33" s="23"/>
      <c r="CN33" s="23"/>
      <c r="CO33" s="23"/>
      <c r="CP33" s="23"/>
      <c r="CQ33" s="23"/>
      <c r="CR33" s="23"/>
      <c r="CS33" s="28"/>
      <c r="CT33" s="30"/>
      <c r="CU33" s="23"/>
      <c r="CV33" s="23"/>
      <c r="CW33" s="29"/>
      <c r="CX33" s="29"/>
      <c r="CY33" s="29"/>
      <c r="CZ33" s="29"/>
      <c r="DA33" s="28"/>
      <c r="DB33" s="23"/>
      <c r="DC33" s="23"/>
      <c r="DD33" s="23"/>
      <c r="DE33" s="120"/>
      <c r="DF33" s="23"/>
      <c r="DI33" s="1"/>
      <c r="DJ33" s="1"/>
      <c r="DM33" s="1"/>
      <c r="DN33" s="1"/>
      <c r="DO33" s="1"/>
      <c r="DP33" s="1"/>
      <c r="DQ33" s="1"/>
      <c r="ED33" s="2"/>
      <c r="EE33" s="2"/>
      <c r="EF33" s="2"/>
      <c r="EG33" s="24"/>
      <c r="EH33" s="2"/>
      <c r="EI33" s="2"/>
      <c r="ET33" s="1"/>
      <c r="EU33" s="1"/>
      <c r="EV33" s="1"/>
      <c r="EW33" s="1"/>
      <c r="EX33" s="1"/>
      <c r="EY33" s="1"/>
    </row>
    <row r="34" spans="1:164" ht="12" thickBot="1">
      <c r="C34" s="1"/>
      <c r="D34" s="1"/>
      <c r="F34" s="7"/>
      <c r="G34" s="7"/>
      <c r="H34" s="7"/>
      <c r="I34" s="4"/>
      <c r="J34" s="4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V34" s="4"/>
      <c r="AW34" s="2"/>
      <c r="BJ34" s="9"/>
      <c r="BL34" s="1"/>
      <c r="BM34" s="1"/>
      <c r="BW34" s="2"/>
      <c r="BX34" s="2"/>
      <c r="BY34" s="2"/>
      <c r="BZ34" s="2"/>
      <c r="CC34" s="61"/>
      <c r="CD34" s="61"/>
      <c r="CE34" s="57"/>
      <c r="CF34" s="57"/>
      <c r="CG34" s="2"/>
      <c r="CJ34" s="23"/>
      <c r="CK34" s="81"/>
      <c r="CL34" s="31"/>
      <c r="CM34" s="23"/>
      <c r="CN34" s="23"/>
      <c r="CO34" s="23"/>
      <c r="CP34" s="23"/>
      <c r="CQ34" s="23"/>
      <c r="CR34" s="23"/>
      <c r="CS34" s="28"/>
      <c r="CT34" s="30"/>
      <c r="CU34" s="23"/>
      <c r="CV34" s="23"/>
      <c r="CW34" s="29"/>
      <c r="CX34" s="29"/>
      <c r="CY34" s="29"/>
      <c r="CZ34" s="29"/>
      <c r="DA34" s="28"/>
      <c r="DB34" s="23"/>
      <c r="DC34" s="23"/>
      <c r="DD34" s="23"/>
      <c r="DE34" s="120"/>
      <c r="DF34" s="23"/>
      <c r="DI34" s="1"/>
      <c r="DJ34" s="1"/>
      <c r="DM34" s="1"/>
      <c r="DN34" s="1"/>
      <c r="DO34" s="1"/>
      <c r="DP34" s="1"/>
      <c r="DQ34" s="1"/>
      <c r="ED34" s="2"/>
      <c r="EE34" s="2"/>
      <c r="EF34" s="2"/>
      <c r="EG34" s="3"/>
      <c r="EH34" s="2"/>
      <c r="EI34" s="2"/>
      <c r="ET34" s="1"/>
      <c r="EU34" s="1"/>
      <c r="EV34" s="1"/>
      <c r="EW34" s="1"/>
      <c r="EX34" s="1"/>
      <c r="EY34" s="1"/>
    </row>
    <row r="35" spans="1:164">
      <c r="A35" s="96"/>
      <c r="B35" s="119" t="s">
        <v>97</v>
      </c>
      <c r="C35" s="49"/>
      <c r="D35" s="49"/>
      <c r="E35" s="49"/>
      <c r="F35" s="49"/>
      <c r="G35" s="49"/>
      <c r="H35" s="93" t="s">
        <v>96</v>
      </c>
      <c r="I35" s="119" t="s">
        <v>95</v>
      </c>
      <c r="J35" s="95"/>
      <c r="K35" s="95"/>
      <c r="L35" s="49"/>
      <c r="M35" s="49"/>
      <c r="N35" s="49"/>
      <c r="O35" s="93" t="s">
        <v>94</v>
      </c>
      <c r="P35" s="92"/>
      <c r="Q35" s="49"/>
      <c r="R35" s="49"/>
      <c r="S35" s="49"/>
      <c r="T35" s="49"/>
      <c r="U35" s="94"/>
      <c r="V35" s="93" t="s">
        <v>93</v>
      </c>
      <c r="W35" s="49"/>
      <c r="X35" s="49"/>
      <c r="Y35" s="49"/>
      <c r="Z35" s="49"/>
      <c r="AA35" s="49"/>
      <c r="AB35" s="49"/>
      <c r="AC35" s="93" t="s">
        <v>93</v>
      </c>
      <c r="AD35" s="49"/>
      <c r="AE35" s="49"/>
      <c r="AF35" s="49"/>
      <c r="AG35" s="49"/>
      <c r="AH35" s="49"/>
      <c r="AI35" s="93" t="s">
        <v>93</v>
      </c>
      <c r="AJ35" s="94" t="s">
        <v>40</v>
      </c>
      <c r="AK35" s="94"/>
      <c r="AL35" s="94"/>
      <c r="AM35" s="118" t="s">
        <v>93</v>
      </c>
      <c r="AN35" s="94" t="s">
        <v>39</v>
      </c>
      <c r="AO35" s="94"/>
      <c r="AP35" s="94"/>
      <c r="AQ35" s="94" t="s">
        <v>93</v>
      </c>
      <c r="AR35" s="117"/>
      <c r="AS35" s="94"/>
      <c r="AT35" s="92"/>
      <c r="AU35" s="94"/>
      <c r="AV35" s="91"/>
      <c r="AW35" s="90"/>
      <c r="AX35" s="96"/>
      <c r="AY35" s="94"/>
      <c r="AZ35" s="94"/>
      <c r="BA35" s="94"/>
      <c r="BB35" s="94"/>
      <c r="BC35" s="94"/>
      <c r="BD35" s="94"/>
      <c r="BE35" s="94"/>
      <c r="BF35" s="94"/>
      <c r="BG35" s="94"/>
      <c r="BH35" s="96"/>
      <c r="BI35" s="88"/>
      <c r="BJ35" s="88"/>
      <c r="BK35" s="94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5"/>
      <c r="BY35" s="95"/>
      <c r="BZ35" s="95"/>
      <c r="CA35" s="92"/>
      <c r="CB35" s="92"/>
      <c r="CC35" s="116" t="s">
        <v>92</v>
      </c>
      <c r="CD35" s="92"/>
      <c r="CE35" s="92"/>
      <c r="CF35" s="49" t="s">
        <v>91</v>
      </c>
      <c r="CG35" s="32"/>
      <c r="CH35" s="2"/>
      <c r="CI35" s="2"/>
      <c r="CJ35" s="23"/>
      <c r="CK35" s="23"/>
      <c r="CL35" s="31"/>
      <c r="CM35" s="81"/>
      <c r="CN35" s="31"/>
      <c r="CO35" s="23"/>
      <c r="CP35" s="23"/>
      <c r="CQ35" s="23"/>
      <c r="CR35" s="23"/>
      <c r="CS35" s="23"/>
      <c r="CT35" s="28"/>
      <c r="CU35" s="115"/>
      <c r="CV35" s="23"/>
      <c r="CW35" s="23"/>
      <c r="CX35" s="29"/>
      <c r="CY35" s="29"/>
      <c r="CZ35" s="29"/>
      <c r="DA35" s="29"/>
      <c r="DB35" s="28"/>
      <c r="DC35" s="15"/>
      <c r="DD35" s="15"/>
      <c r="DE35" s="15"/>
      <c r="DF35" s="15"/>
      <c r="DG35" s="15"/>
      <c r="DH35" s="15"/>
      <c r="DI35" s="15"/>
      <c r="DJ35" s="1"/>
      <c r="DM35" s="1"/>
      <c r="DN35" s="1"/>
      <c r="DO35" s="1"/>
      <c r="DP35" s="1"/>
      <c r="DQ35" s="1"/>
      <c r="DX35" s="7"/>
      <c r="ED35" s="2"/>
      <c r="EE35" s="2"/>
      <c r="EG35" s="2"/>
      <c r="EH35" s="2"/>
      <c r="ET35" s="1"/>
      <c r="EU35" s="1"/>
      <c r="EV35" s="1"/>
      <c r="EW35" s="1"/>
      <c r="EX35" s="1"/>
      <c r="EY35" s="1"/>
      <c r="EZ35" s="2"/>
      <c r="FA35" s="2"/>
      <c r="FB35" s="2"/>
      <c r="FC35" s="3"/>
      <c r="FD35" s="2"/>
      <c r="FE35" s="2"/>
    </row>
    <row r="36" spans="1:164" ht="12">
      <c r="A36" s="22" t="s">
        <v>90</v>
      </c>
      <c r="B36" s="13" t="s">
        <v>86</v>
      </c>
      <c r="C36" s="5"/>
      <c r="D36" s="5"/>
      <c r="E36" s="5"/>
      <c r="F36" s="5"/>
      <c r="G36" s="5"/>
      <c r="H36" s="47" t="s">
        <v>85</v>
      </c>
      <c r="I36" s="5" t="s">
        <v>84</v>
      </c>
      <c r="K36" s="5"/>
      <c r="L36" s="5"/>
      <c r="M36" s="5"/>
      <c r="N36" s="5" t="s">
        <v>81</v>
      </c>
      <c r="O36" s="47" t="s">
        <v>78</v>
      </c>
      <c r="P36" s="1" t="s">
        <v>43</v>
      </c>
      <c r="Q36" s="5"/>
      <c r="R36" s="5"/>
      <c r="S36" s="5"/>
      <c r="T36" s="13" t="s">
        <v>83</v>
      </c>
      <c r="U36" s="7"/>
      <c r="V36" s="47" t="s">
        <v>78</v>
      </c>
      <c r="W36" s="4" t="s">
        <v>82</v>
      </c>
      <c r="X36" s="1"/>
      <c r="Y36" s="2"/>
      <c r="Z36" s="1"/>
      <c r="AB36" s="1" t="s">
        <v>81</v>
      </c>
      <c r="AC36" s="106" t="s">
        <v>78</v>
      </c>
      <c r="AD36" s="1" t="s">
        <v>80</v>
      </c>
      <c r="AI36" s="106" t="s">
        <v>78</v>
      </c>
      <c r="AJ36" s="7" t="s">
        <v>79</v>
      </c>
      <c r="AK36" s="7"/>
      <c r="AL36" s="7"/>
      <c r="AM36" s="105" t="s">
        <v>78</v>
      </c>
      <c r="AN36" s="7" t="s">
        <v>79</v>
      </c>
      <c r="AO36" s="7"/>
      <c r="AP36" s="105"/>
      <c r="AQ36" s="7" t="s">
        <v>78</v>
      </c>
      <c r="AR36" s="67" t="s">
        <v>38</v>
      </c>
      <c r="AS36" s="5" t="s">
        <v>37</v>
      </c>
      <c r="AT36" s="2" t="s">
        <v>36</v>
      </c>
      <c r="AU36" s="7" t="s">
        <v>77</v>
      </c>
      <c r="AV36" s="79"/>
      <c r="AW36" s="35"/>
      <c r="AX36" s="78" t="s">
        <v>74</v>
      </c>
      <c r="AY36" s="5" t="s">
        <v>73</v>
      </c>
      <c r="AZ36" s="5" t="s">
        <v>76</v>
      </c>
      <c r="BA36" s="5" t="s">
        <v>75</v>
      </c>
      <c r="BB36" s="5" t="s">
        <v>74</v>
      </c>
      <c r="BC36" s="5" t="s">
        <v>73</v>
      </c>
      <c r="BD36" s="5" t="s">
        <v>73</v>
      </c>
      <c r="BE36" s="7"/>
      <c r="BF36" s="7"/>
      <c r="BG36" s="7" t="s">
        <v>72</v>
      </c>
      <c r="BH36" s="67"/>
      <c r="BI36" s="1" t="s">
        <v>71</v>
      </c>
      <c r="BJ36" s="1" t="s">
        <v>67</v>
      </c>
      <c r="BK36" s="1" t="s">
        <v>70</v>
      </c>
      <c r="BL36" s="1" t="s">
        <v>69</v>
      </c>
      <c r="BM36" s="1" t="s">
        <v>70</v>
      </c>
      <c r="BN36" s="1" t="s">
        <v>69</v>
      </c>
      <c r="BO36" s="1" t="s">
        <v>70</v>
      </c>
      <c r="BP36" s="1" t="s">
        <v>69</v>
      </c>
      <c r="BQ36" s="1" t="s">
        <v>70</v>
      </c>
      <c r="BR36" s="1" t="s">
        <v>69</v>
      </c>
      <c r="BS36" s="1" t="s">
        <v>70</v>
      </c>
      <c r="BT36" s="1" t="s">
        <v>69</v>
      </c>
      <c r="BU36" s="1" t="s">
        <v>70</v>
      </c>
      <c r="BV36" s="1" t="s">
        <v>69</v>
      </c>
      <c r="BW36" s="1" t="s">
        <v>68</v>
      </c>
      <c r="BX36" s="1" t="s">
        <v>67</v>
      </c>
      <c r="BY36" s="1" t="s">
        <v>68</v>
      </c>
      <c r="BZ36" s="1" t="s">
        <v>67</v>
      </c>
      <c r="CA36" s="1" t="s">
        <v>68</v>
      </c>
      <c r="CB36" s="1" t="s">
        <v>67</v>
      </c>
      <c r="CC36" s="1" t="s">
        <v>45</v>
      </c>
      <c r="CD36" s="1" t="s">
        <v>44</v>
      </c>
      <c r="CE36" s="5" t="s">
        <v>42</v>
      </c>
      <c r="CF36" s="1" t="s">
        <v>66</v>
      </c>
      <c r="CG36" s="2"/>
      <c r="CH36" s="10"/>
      <c r="CI36" s="10"/>
      <c r="CJ36" s="23"/>
      <c r="CK36" s="23"/>
      <c r="CL36" s="31"/>
      <c r="CM36" s="114"/>
      <c r="CN36" s="29"/>
      <c r="CO36" s="28"/>
      <c r="CP36" s="23"/>
      <c r="CQ36" s="15"/>
      <c r="CR36" s="15"/>
      <c r="CS36" s="15"/>
      <c r="CT36" s="28"/>
      <c r="CU36" s="30"/>
      <c r="CV36" s="15"/>
      <c r="CW36" s="15"/>
      <c r="CX36" s="29"/>
      <c r="CY36" s="29"/>
      <c r="CZ36" s="29"/>
      <c r="DA36" s="29"/>
      <c r="DB36" s="28"/>
      <c r="DC36" s="15"/>
      <c r="DD36" s="23"/>
      <c r="DE36" s="15"/>
      <c r="DF36" s="15"/>
      <c r="DG36" s="15"/>
      <c r="DH36" s="23"/>
      <c r="DI36" s="110" t="s">
        <v>89</v>
      </c>
      <c r="DJ36" s="113">
        <v>252.37103794281114</v>
      </c>
      <c r="DL36" s="113">
        <v>279.54563282406787</v>
      </c>
      <c r="DM36" s="113">
        <v>280.6079574123732</v>
      </c>
      <c r="DN36" s="1" t="e">
        <f>DJ36*(1-#REF!)+#REF!*DL36</f>
        <v>#REF!</v>
      </c>
      <c r="DO36" s="1">
        <v>264.58999999999997</v>
      </c>
      <c r="DP36" s="29" t="e">
        <f>(DN36-DO36)^2</f>
        <v>#REF!</v>
      </c>
      <c r="DQ36" s="1"/>
      <c r="DR36" s="1" t="e">
        <f>DJ36*(1-#REF!)+#REF!*DM36</f>
        <v>#REF!</v>
      </c>
      <c r="DS36" s="1" t="e">
        <f>(DR36-DO36)^2</f>
        <v>#REF!</v>
      </c>
      <c r="DT36" s="5"/>
      <c r="DU36" s="2"/>
      <c r="DW36" s="2"/>
      <c r="DX36" s="2"/>
      <c r="DY36" s="2"/>
      <c r="EC36" s="9"/>
      <c r="ED36" s="2"/>
      <c r="EE36" s="5"/>
      <c r="EF36" s="2"/>
      <c r="EG36" s="2"/>
      <c r="EH36" s="2"/>
      <c r="EI36" s="2"/>
      <c r="EJ36" s="2"/>
      <c r="ER36" s="2"/>
      <c r="ET36" s="1"/>
      <c r="EU36" s="1"/>
      <c r="EV36" s="1"/>
      <c r="EW36" s="1"/>
      <c r="EX36" s="1"/>
      <c r="EY36" s="1"/>
      <c r="FB36" s="7"/>
      <c r="FC36" s="5"/>
      <c r="FD36" s="5"/>
      <c r="FE36" s="5"/>
      <c r="FF36" s="3"/>
      <c r="FG36" s="5"/>
      <c r="FH36" s="5"/>
    </row>
    <row r="37" spans="1:164" ht="13" thickBot="1">
      <c r="A37" s="112" t="s">
        <v>65</v>
      </c>
      <c r="B37" s="44" t="s">
        <v>64</v>
      </c>
      <c r="C37" s="44" t="s">
        <v>63</v>
      </c>
      <c r="D37" s="44" t="s">
        <v>60</v>
      </c>
      <c r="E37" s="44" t="s">
        <v>59</v>
      </c>
      <c r="F37" s="44" t="s">
        <v>62</v>
      </c>
      <c r="G37" s="44" t="s">
        <v>61</v>
      </c>
      <c r="H37" s="62"/>
      <c r="I37" s="44" t="s">
        <v>59</v>
      </c>
      <c r="J37" s="44" t="s">
        <v>58</v>
      </c>
      <c r="K37" s="44" t="s">
        <v>55</v>
      </c>
      <c r="L37" s="44" t="s">
        <v>57</v>
      </c>
      <c r="M37" s="44" t="s">
        <v>60</v>
      </c>
      <c r="N37" s="44"/>
      <c r="O37" s="62"/>
      <c r="P37" s="44" t="s">
        <v>59</v>
      </c>
      <c r="Q37" s="44" t="s">
        <v>58</v>
      </c>
      <c r="R37" s="44" t="s">
        <v>55</v>
      </c>
      <c r="S37" s="44" t="s">
        <v>57</v>
      </c>
      <c r="T37" s="44" t="s">
        <v>60</v>
      </c>
      <c r="U37" s="44" t="s">
        <v>61</v>
      </c>
      <c r="V37" s="62"/>
      <c r="W37" s="53" t="s">
        <v>60</v>
      </c>
      <c r="X37" s="53" t="s">
        <v>59</v>
      </c>
      <c r="Y37" s="53" t="s">
        <v>58</v>
      </c>
      <c r="Z37" s="53" t="s">
        <v>55</v>
      </c>
      <c r="AA37" s="53" t="s">
        <v>57</v>
      </c>
      <c r="AB37" s="53"/>
      <c r="AC37" s="101"/>
      <c r="AD37" s="53" t="s">
        <v>60</v>
      </c>
      <c r="AE37" s="53" t="s">
        <v>59</v>
      </c>
      <c r="AF37" s="53" t="s">
        <v>58</v>
      </c>
      <c r="AG37" s="53" t="s">
        <v>55</v>
      </c>
      <c r="AH37" s="53" t="s">
        <v>57</v>
      </c>
      <c r="AI37" s="102"/>
      <c r="AJ37" s="44" t="s">
        <v>56</v>
      </c>
      <c r="AK37" s="44" t="s">
        <v>55</v>
      </c>
      <c r="AL37" s="53" t="s">
        <v>54</v>
      </c>
      <c r="AM37" s="101"/>
      <c r="AN37" s="44" t="s">
        <v>56</v>
      </c>
      <c r="AO37" s="44" t="s">
        <v>55</v>
      </c>
      <c r="AP37" s="101" t="s">
        <v>54</v>
      </c>
      <c r="AQ37" s="53"/>
      <c r="AR37" s="63"/>
      <c r="AS37" s="53"/>
      <c r="AT37" s="61"/>
      <c r="AU37" s="53"/>
      <c r="AV37" s="111" t="s">
        <v>65</v>
      </c>
      <c r="AW37" s="56" t="s">
        <v>88</v>
      </c>
      <c r="AX37" s="99" t="s">
        <v>53</v>
      </c>
      <c r="AY37" s="98" t="s">
        <v>52</v>
      </c>
      <c r="AZ37" s="44" t="s">
        <v>52</v>
      </c>
      <c r="BA37" s="61" t="s">
        <v>51</v>
      </c>
      <c r="BB37" s="44" t="s">
        <v>51</v>
      </c>
      <c r="BC37" s="44" t="s">
        <v>50</v>
      </c>
      <c r="BD37" s="44" t="s">
        <v>49</v>
      </c>
      <c r="BE37" s="46" t="s">
        <v>48</v>
      </c>
      <c r="BF37" s="46" t="s">
        <v>47</v>
      </c>
      <c r="BG37" s="61" t="s">
        <v>46</v>
      </c>
      <c r="BH37" s="97"/>
      <c r="BI37" s="57" t="s">
        <v>45</v>
      </c>
      <c r="BJ37" s="57" t="s">
        <v>45</v>
      </c>
      <c r="BK37" s="57" t="s">
        <v>44</v>
      </c>
      <c r="BL37" s="57" t="s">
        <v>44</v>
      </c>
      <c r="BM37" s="57" t="s">
        <v>43</v>
      </c>
      <c r="BN37" s="57" t="s">
        <v>43</v>
      </c>
      <c r="BO37" s="57" t="s">
        <v>42</v>
      </c>
      <c r="BP37" s="57" t="s">
        <v>42</v>
      </c>
      <c r="BQ37" s="57" t="s">
        <v>41</v>
      </c>
      <c r="BR37" s="57" t="s">
        <v>41</v>
      </c>
      <c r="BS37" s="57" t="s">
        <v>40</v>
      </c>
      <c r="BT37" s="57" t="s">
        <v>40</v>
      </c>
      <c r="BU37" s="57" t="s">
        <v>39</v>
      </c>
      <c r="BV37" s="57" t="s">
        <v>39</v>
      </c>
      <c r="BW37" s="61" t="s">
        <v>38</v>
      </c>
      <c r="BX37" s="61" t="s">
        <v>38</v>
      </c>
      <c r="BY37" s="61" t="s">
        <v>37</v>
      </c>
      <c r="BZ37" s="61" t="s">
        <v>37</v>
      </c>
      <c r="CA37" s="61" t="s">
        <v>36</v>
      </c>
      <c r="CB37" s="61" t="s">
        <v>36</v>
      </c>
      <c r="CC37" s="61"/>
      <c r="CD37" s="61"/>
      <c r="CE37" s="53"/>
      <c r="CF37" s="53" t="s">
        <v>35</v>
      </c>
      <c r="CG37" s="32"/>
      <c r="CH37" s="2"/>
      <c r="CI37" s="2"/>
      <c r="CJ37" s="23"/>
      <c r="CK37" s="15"/>
      <c r="CL37" s="31"/>
      <c r="CM37" s="31"/>
      <c r="CN37" s="31"/>
      <c r="CO37" s="15"/>
      <c r="CP37" s="23"/>
      <c r="CQ37" s="15"/>
      <c r="CR37" s="15"/>
      <c r="CS37" s="15"/>
      <c r="CT37" s="28"/>
      <c r="CU37" s="30"/>
      <c r="CV37" s="15"/>
      <c r="CW37" s="15"/>
      <c r="CX37" s="29"/>
      <c r="CY37" s="29"/>
      <c r="CZ37" s="29"/>
      <c r="DA37" s="29"/>
      <c r="DB37" s="28"/>
      <c r="DC37" s="15"/>
      <c r="DD37" s="23"/>
      <c r="DE37" s="15"/>
      <c r="DF37" s="15"/>
      <c r="DG37" s="15"/>
      <c r="DH37" s="23"/>
      <c r="DI37" s="110" t="s">
        <v>87</v>
      </c>
      <c r="DJ37" s="109">
        <v>32.76</v>
      </c>
      <c r="DL37" s="109">
        <v>32.76</v>
      </c>
      <c r="DM37" s="109">
        <v>32.76</v>
      </c>
      <c r="DN37" s="19"/>
      <c r="DO37" s="19"/>
      <c r="DP37" s="19"/>
      <c r="DQ37" s="9"/>
      <c r="DR37" s="9"/>
      <c r="DS37" s="19"/>
      <c r="DT37" s="19"/>
      <c r="DU37" s="18"/>
      <c r="DV37" s="18"/>
      <c r="DW37" s="18"/>
      <c r="DX37" s="18"/>
      <c r="DY37" s="18"/>
      <c r="EC37" s="18"/>
      <c r="ED37" s="2"/>
      <c r="EE37" s="22"/>
      <c r="EF37" s="18"/>
      <c r="EG37" s="18"/>
      <c r="EH37" s="18"/>
      <c r="EI37" s="19"/>
      <c r="EJ37" s="19"/>
      <c r="ET37" s="1"/>
      <c r="EU37" s="1"/>
      <c r="EV37" s="1"/>
      <c r="EW37" s="1"/>
      <c r="EX37" s="1"/>
      <c r="EY37" s="1"/>
      <c r="FB37" s="7"/>
      <c r="FC37" s="5"/>
      <c r="FD37" s="2"/>
      <c r="FE37" s="5"/>
      <c r="FF37" s="3"/>
      <c r="FG37" s="5"/>
      <c r="FH37" s="5"/>
    </row>
    <row r="38" spans="1:164">
      <c r="A38" s="107"/>
      <c r="B38" s="13"/>
      <c r="C38" s="5"/>
      <c r="D38" s="5"/>
      <c r="E38" s="5"/>
      <c r="F38" s="5"/>
      <c r="G38" s="5"/>
      <c r="H38" s="47"/>
      <c r="I38" s="13"/>
      <c r="L38" s="5"/>
      <c r="M38" s="5"/>
      <c r="N38" s="5"/>
      <c r="O38" s="47"/>
      <c r="P38" s="1"/>
      <c r="Q38" s="5"/>
      <c r="R38" s="5"/>
      <c r="S38" s="5"/>
      <c r="T38" s="5"/>
      <c r="U38" s="7"/>
      <c r="V38" s="47"/>
      <c r="W38" s="5"/>
      <c r="X38" s="5"/>
      <c r="Y38" s="5"/>
      <c r="Z38" s="5"/>
      <c r="AA38" s="5"/>
      <c r="AB38" s="5"/>
      <c r="AC38" s="47"/>
      <c r="AD38" s="5"/>
      <c r="AE38" s="5"/>
      <c r="AF38" s="5"/>
      <c r="AG38" s="5"/>
      <c r="AH38" s="5"/>
      <c r="AI38" s="47"/>
      <c r="AJ38" s="7"/>
      <c r="AK38" s="7"/>
      <c r="AL38" s="7"/>
      <c r="AM38" s="105"/>
      <c r="AN38" s="7"/>
      <c r="AO38" s="7"/>
      <c r="AP38" s="7"/>
      <c r="AQ38" s="7"/>
      <c r="AR38" s="67"/>
      <c r="AS38" s="7"/>
      <c r="AU38" s="105"/>
      <c r="AV38" s="13"/>
      <c r="AW38" s="2"/>
      <c r="AX38" s="48"/>
      <c r="AY38" s="7"/>
      <c r="AZ38" s="7"/>
      <c r="BA38" s="7"/>
      <c r="BB38" s="7"/>
      <c r="BC38" s="7"/>
      <c r="BD38" s="7"/>
      <c r="BE38" s="7"/>
      <c r="BF38" s="7"/>
      <c r="BG38" s="7"/>
      <c r="BH38" s="48"/>
      <c r="BI38" s="21"/>
      <c r="BJ38" s="21"/>
      <c r="BK38" s="7"/>
      <c r="BL38" s="1"/>
      <c r="BM38" s="1"/>
      <c r="BX38" s="2"/>
      <c r="BY38" s="2"/>
      <c r="BZ38" s="2"/>
      <c r="CC38" s="4"/>
      <c r="CF38" s="5"/>
      <c r="CG38" s="32"/>
      <c r="CH38" s="2"/>
      <c r="CI38" s="2"/>
      <c r="CJ38" s="50"/>
      <c r="CK38" s="31"/>
      <c r="CL38" s="30"/>
      <c r="CM38" s="29"/>
      <c r="CN38" s="31"/>
      <c r="CO38" s="31"/>
      <c r="CP38" s="31"/>
      <c r="CQ38" s="29"/>
      <c r="CR38" s="29"/>
      <c r="CS38" s="15"/>
      <c r="CT38" s="28"/>
      <c r="CU38" s="30"/>
      <c r="CV38" s="23"/>
      <c r="CW38" s="23"/>
      <c r="CX38" s="29"/>
      <c r="CY38" s="29"/>
      <c r="CZ38" s="29"/>
      <c r="DA38" s="29"/>
      <c r="DB38" s="28"/>
      <c r="DC38" s="23"/>
      <c r="DD38" s="23"/>
      <c r="DE38" s="23"/>
      <c r="DF38" s="23"/>
      <c r="DG38" s="7"/>
      <c r="DI38" s="1"/>
      <c r="DJ38" s="1"/>
      <c r="DM38" s="1"/>
      <c r="DN38" s="1"/>
      <c r="DO38" s="1"/>
      <c r="DP38" s="1"/>
      <c r="DQ38" s="1"/>
      <c r="ET38" s="1"/>
      <c r="EU38" s="1"/>
      <c r="EV38" s="1"/>
      <c r="EW38" s="2"/>
      <c r="EZ38" s="24"/>
      <c r="FA38" s="2"/>
      <c r="FB38" s="2"/>
    </row>
    <row r="39" spans="1:164">
      <c r="A39" s="107"/>
      <c r="B39" s="13"/>
      <c r="C39" s="5"/>
      <c r="D39" s="5"/>
      <c r="E39" s="5"/>
      <c r="F39" s="5"/>
      <c r="G39" s="5"/>
      <c r="H39" s="47"/>
      <c r="I39" s="13"/>
      <c r="L39" s="5"/>
      <c r="M39" s="5"/>
      <c r="N39" s="5"/>
      <c r="O39" s="47"/>
      <c r="P39" s="1"/>
      <c r="Q39" s="5"/>
      <c r="R39" s="5"/>
      <c r="S39" s="5"/>
      <c r="T39" s="5"/>
      <c r="U39" s="7"/>
      <c r="V39" s="47"/>
      <c r="W39" s="5"/>
      <c r="X39" s="5"/>
      <c r="Y39" s="5"/>
      <c r="Z39" s="5"/>
      <c r="AA39" s="5"/>
      <c r="AB39" s="5"/>
      <c r="AC39" s="47"/>
      <c r="AD39" s="5"/>
      <c r="AE39" s="5"/>
      <c r="AF39" s="5"/>
      <c r="AG39" s="5"/>
      <c r="AH39" s="5"/>
      <c r="AI39" s="47"/>
      <c r="AJ39" s="7"/>
      <c r="AK39" s="7"/>
      <c r="AL39" s="7"/>
      <c r="AM39" s="105"/>
      <c r="AN39" s="7"/>
      <c r="AO39" s="7"/>
      <c r="AP39" s="7"/>
      <c r="AQ39" s="7"/>
      <c r="AR39" s="67"/>
      <c r="AS39" s="7"/>
      <c r="AU39" s="105"/>
      <c r="AV39" s="13"/>
      <c r="AW39" s="2"/>
      <c r="AX39" s="48"/>
      <c r="AY39" s="7"/>
      <c r="AZ39" s="7"/>
      <c r="BA39" s="7"/>
      <c r="BB39" s="7"/>
      <c r="BC39" s="7"/>
      <c r="BD39" s="7"/>
      <c r="BE39" s="7"/>
      <c r="BF39" s="7"/>
      <c r="BG39" s="7"/>
      <c r="BH39" s="48"/>
      <c r="BI39" s="21"/>
      <c r="BJ39" s="21"/>
      <c r="BK39" s="7"/>
      <c r="BL39" s="1"/>
      <c r="BM39" s="1"/>
      <c r="BX39" s="2"/>
      <c r="BY39" s="2"/>
      <c r="BZ39" s="2"/>
      <c r="CC39" s="4"/>
      <c r="CF39" s="5"/>
      <c r="CG39" s="32"/>
      <c r="CH39" s="2"/>
      <c r="CI39" s="2"/>
      <c r="CJ39" s="50"/>
      <c r="CK39" s="31"/>
      <c r="CL39" s="30"/>
      <c r="CM39" s="29"/>
      <c r="CN39" s="31"/>
      <c r="CO39" s="31"/>
      <c r="CP39" s="31"/>
      <c r="CQ39" s="29"/>
      <c r="CR39" s="29"/>
      <c r="CS39" s="15"/>
      <c r="CT39" s="28"/>
      <c r="CU39" s="30"/>
      <c r="CV39" s="23"/>
      <c r="CW39" s="23"/>
      <c r="CX39" s="29"/>
      <c r="CY39" s="29"/>
      <c r="CZ39" s="29"/>
      <c r="DA39" s="29"/>
      <c r="DB39" s="28"/>
      <c r="DC39" s="23"/>
      <c r="DD39" s="23"/>
      <c r="DE39" s="23"/>
      <c r="DF39" s="23"/>
      <c r="DG39" s="7"/>
      <c r="DI39" s="1"/>
      <c r="DJ39" s="1"/>
      <c r="DM39" s="1"/>
      <c r="DN39" s="1"/>
      <c r="DO39" s="1"/>
      <c r="DP39" s="1"/>
      <c r="DQ39" s="1"/>
      <c r="ET39" s="1"/>
      <c r="EU39" s="1"/>
      <c r="EV39" s="1"/>
      <c r="EW39" s="2"/>
      <c r="EZ39" s="24"/>
      <c r="FA39" s="2"/>
      <c r="FB39" s="2"/>
    </row>
    <row r="40" spans="1:164">
      <c r="A40" s="107"/>
      <c r="B40" s="13"/>
      <c r="C40" s="5"/>
      <c r="D40" s="5"/>
      <c r="E40" s="5"/>
      <c r="F40" s="5"/>
      <c r="G40" s="5"/>
      <c r="H40" s="47"/>
      <c r="I40" s="13"/>
      <c r="L40" s="5"/>
      <c r="M40" s="5"/>
      <c r="N40" s="5"/>
      <c r="O40" s="47"/>
      <c r="P40" s="1"/>
      <c r="Q40" s="5"/>
      <c r="R40" s="5"/>
      <c r="S40" s="5"/>
      <c r="T40" s="5"/>
      <c r="U40" s="7"/>
      <c r="V40" s="47"/>
      <c r="W40" s="5"/>
      <c r="X40" s="5"/>
      <c r="Y40" s="5"/>
      <c r="Z40" s="5"/>
      <c r="AA40" s="5"/>
      <c r="AB40" s="5"/>
      <c r="AC40" s="47"/>
      <c r="AD40" s="5"/>
      <c r="AE40" s="5"/>
      <c r="AF40" s="5"/>
      <c r="AG40" s="5"/>
      <c r="AH40" s="5"/>
      <c r="AI40" s="47"/>
      <c r="AJ40" s="7"/>
      <c r="AK40" s="7"/>
      <c r="AL40" s="7"/>
      <c r="AM40" s="105"/>
      <c r="AN40" s="7"/>
      <c r="AO40" s="7"/>
      <c r="AP40" s="7"/>
      <c r="AQ40" s="7"/>
      <c r="AR40" s="67"/>
      <c r="AS40" s="7"/>
      <c r="AU40" s="105"/>
      <c r="AV40" s="13"/>
      <c r="AW40" s="2"/>
      <c r="AX40" s="48"/>
      <c r="AY40" s="7"/>
      <c r="AZ40" s="7"/>
      <c r="BA40" s="7"/>
      <c r="BB40" s="7"/>
      <c r="BC40" s="7"/>
      <c r="BD40" s="7"/>
      <c r="BE40" s="7"/>
      <c r="BF40" s="7"/>
      <c r="BG40" s="7"/>
      <c r="BH40" s="48"/>
      <c r="BI40" s="21"/>
      <c r="BJ40" s="21"/>
      <c r="BK40" s="7"/>
      <c r="BL40" s="1"/>
      <c r="BM40" s="1"/>
      <c r="BX40" s="2"/>
      <c r="BY40" s="2"/>
      <c r="BZ40" s="2"/>
      <c r="CC40" s="4"/>
      <c r="CF40" s="5"/>
      <c r="CG40" s="32"/>
      <c r="CH40" s="2"/>
      <c r="CI40" s="2"/>
      <c r="CJ40" s="50"/>
      <c r="CK40" s="31"/>
      <c r="CL40" s="30"/>
      <c r="CM40" s="29"/>
      <c r="CN40" s="31"/>
      <c r="CO40" s="31"/>
      <c r="CP40" s="31"/>
      <c r="CQ40" s="29"/>
      <c r="CR40" s="29"/>
      <c r="CS40" s="15"/>
      <c r="CT40" s="28"/>
      <c r="CU40" s="30"/>
      <c r="CV40" s="23"/>
      <c r="CW40" s="23"/>
      <c r="CX40" s="29"/>
      <c r="CY40" s="29"/>
      <c r="CZ40" s="29"/>
      <c r="DA40" s="29"/>
      <c r="DB40" s="28"/>
      <c r="DC40" s="23"/>
      <c r="DD40" s="23"/>
      <c r="DE40" s="23"/>
      <c r="DF40" s="23"/>
      <c r="DG40" s="7"/>
      <c r="DI40" s="1"/>
      <c r="DJ40" s="1"/>
      <c r="DM40" s="1"/>
      <c r="DN40" s="1"/>
      <c r="DO40" s="1"/>
      <c r="DP40" s="1"/>
      <c r="DQ40" s="1"/>
      <c r="ET40" s="1"/>
      <c r="EU40" s="1"/>
      <c r="EV40" s="1"/>
      <c r="EW40" s="2"/>
      <c r="EZ40" s="24"/>
      <c r="FA40" s="2"/>
      <c r="FB40" s="2"/>
    </row>
    <row r="41" spans="1:164">
      <c r="A41" s="107"/>
      <c r="B41" s="13" t="s">
        <v>86</v>
      </c>
      <c r="C41" s="5"/>
      <c r="D41" s="5"/>
      <c r="E41" s="5"/>
      <c r="F41" s="5"/>
      <c r="G41" s="5"/>
      <c r="H41" s="47" t="s">
        <v>85</v>
      </c>
      <c r="I41" s="5" t="s">
        <v>84</v>
      </c>
      <c r="K41" s="5"/>
      <c r="L41" s="5"/>
      <c r="M41" s="5"/>
      <c r="N41" s="5" t="s">
        <v>81</v>
      </c>
      <c r="O41" s="47" t="s">
        <v>78</v>
      </c>
      <c r="P41" s="1" t="s">
        <v>43</v>
      </c>
      <c r="Q41" s="5"/>
      <c r="R41" s="5"/>
      <c r="S41" s="5"/>
      <c r="T41" s="13" t="s">
        <v>83</v>
      </c>
      <c r="U41" s="7"/>
      <c r="V41" s="47"/>
      <c r="W41" s="4" t="s">
        <v>82</v>
      </c>
      <c r="X41" s="1"/>
      <c r="Y41" s="2"/>
      <c r="Z41" s="1"/>
      <c r="AB41" s="1" t="s">
        <v>81</v>
      </c>
      <c r="AC41" s="106" t="s">
        <v>78</v>
      </c>
      <c r="AD41" s="1" t="s">
        <v>80</v>
      </c>
      <c r="AI41" s="106" t="s">
        <v>78</v>
      </c>
      <c r="AJ41" s="7" t="s">
        <v>79</v>
      </c>
      <c r="AK41" s="7"/>
      <c r="AL41" s="7"/>
      <c r="AM41" s="105" t="s">
        <v>78</v>
      </c>
      <c r="AN41" s="7" t="s">
        <v>79</v>
      </c>
      <c r="AO41" s="7"/>
      <c r="AP41" s="105"/>
      <c r="AQ41" s="7" t="s">
        <v>78</v>
      </c>
      <c r="AR41" s="67" t="s">
        <v>38</v>
      </c>
      <c r="AS41" s="5" t="s">
        <v>37</v>
      </c>
      <c r="AT41" s="2" t="s">
        <v>36</v>
      </c>
      <c r="AU41" s="105" t="s">
        <v>77</v>
      </c>
      <c r="AV41" s="13"/>
      <c r="AW41" s="2"/>
      <c r="AX41" s="78" t="s">
        <v>74</v>
      </c>
      <c r="AY41" s="5" t="s">
        <v>73</v>
      </c>
      <c r="AZ41" s="5" t="s">
        <v>76</v>
      </c>
      <c r="BA41" s="5" t="s">
        <v>75</v>
      </c>
      <c r="BB41" s="5" t="s">
        <v>74</v>
      </c>
      <c r="BC41" s="5" t="s">
        <v>73</v>
      </c>
      <c r="BD41" s="5" t="s">
        <v>73</v>
      </c>
      <c r="BE41" s="7"/>
      <c r="BF41" s="7"/>
      <c r="BG41" s="7" t="s">
        <v>72</v>
      </c>
      <c r="BH41" s="67"/>
      <c r="BI41" s="1" t="s">
        <v>71</v>
      </c>
      <c r="BJ41" s="1" t="s">
        <v>67</v>
      </c>
      <c r="BK41" s="1" t="s">
        <v>70</v>
      </c>
      <c r="BL41" s="1" t="s">
        <v>69</v>
      </c>
      <c r="BM41" s="1" t="s">
        <v>70</v>
      </c>
      <c r="BN41" s="1" t="s">
        <v>69</v>
      </c>
      <c r="BO41" s="1" t="s">
        <v>70</v>
      </c>
      <c r="BP41" s="1" t="s">
        <v>69</v>
      </c>
      <c r="BQ41" s="1" t="s">
        <v>70</v>
      </c>
      <c r="BR41" s="1" t="s">
        <v>69</v>
      </c>
      <c r="BS41" s="1" t="s">
        <v>70</v>
      </c>
      <c r="BT41" s="1" t="s">
        <v>69</v>
      </c>
      <c r="BU41" s="1" t="s">
        <v>70</v>
      </c>
      <c r="BV41" s="1" t="s">
        <v>69</v>
      </c>
      <c r="BW41" s="1" t="s">
        <v>68</v>
      </c>
      <c r="BX41" s="1" t="s">
        <v>67</v>
      </c>
      <c r="BY41" s="1" t="s">
        <v>68</v>
      </c>
      <c r="BZ41" s="1" t="s">
        <v>67</v>
      </c>
      <c r="CA41" s="1" t="s">
        <v>68</v>
      </c>
      <c r="CB41" s="1" t="s">
        <v>67</v>
      </c>
      <c r="CC41" s="1" t="s">
        <v>45</v>
      </c>
      <c r="CD41" s="1" t="s">
        <v>44</v>
      </c>
      <c r="CE41" s="5" t="s">
        <v>42</v>
      </c>
      <c r="CF41" s="1" t="s">
        <v>66</v>
      </c>
      <c r="CG41" s="2"/>
      <c r="CH41" s="10"/>
      <c r="CI41" s="10"/>
      <c r="CJ41" s="50"/>
      <c r="CK41" s="31"/>
      <c r="CL41" s="30"/>
      <c r="CM41" s="29"/>
      <c r="CN41" s="31"/>
      <c r="CO41" s="31"/>
      <c r="CP41" s="31"/>
      <c r="CQ41" s="29"/>
      <c r="CR41" s="29"/>
      <c r="CS41" s="15"/>
      <c r="CT41" s="28"/>
      <c r="CU41" s="30"/>
      <c r="CV41" s="23"/>
      <c r="CW41" s="23"/>
      <c r="CX41" s="29"/>
      <c r="CY41" s="29"/>
      <c r="CZ41" s="29"/>
      <c r="DA41" s="29"/>
      <c r="DB41" s="28"/>
      <c r="DC41" s="23"/>
      <c r="DD41" s="23"/>
      <c r="DE41" s="23"/>
      <c r="DF41" s="23"/>
      <c r="DG41" s="7"/>
      <c r="DI41" s="1"/>
      <c r="DJ41" s="1"/>
      <c r="DM41" s="1"/>
      <c r="DN41" s="1"/>
      <c r="DO41" s="1"/>
      <c r="DP41" s="1"/>
      <c r="DQ41" s="1"/>
      <c r="ET41" s="1"/>
      <c r="EU41" s="1"/>
      <c r="EV41" s="1"/>
      <c r="EW41" s="2"/>
      <c r="EZ41" s="24"/>
      <c r="FA41" s="2"/>
      <c r="FB41" s="2"/>
    </row>
    <row r="42" spans="1:164" ht="12" thickBot="1">
      <c r="A42" s="104" t="s">
        <v>65</v>
      </c>
      <c r="B42" s="44" t="s">
        <v>64</v>
      </c>
      <c r="C42" s="44" t="s">
        <v>63</v>
      </c>
      <c r="D42" s="44" t="s">
        <v>60</v>
      </c>
      <c r="E42" s="44" t="s">
        <v>59</v>
      </c>
      <c r="F42" s="44" t="s">
        <v>62</v>
      </c>
      <c r="G42" s="103" t="s">
        <v>61</v>
      </c>
      <c r="H42" s="62"/>
      <c r="I42" s="44" t="s">
        <v>59</v>
      </c>
      <c r="J42" s="44" t="s">
        <v>58</v>
      </c>
      <c r="K42" s="44" t="s">
        <v>55</v>
      </c>
      <c r="L42" s="44" t="s">
        <v>57</v>
      </c>
      <c r="M42" s="44" t="s">
        <v>60</v>
      </c>
      <c r="N42" s="44"/>
      <c r="O42" s="62"/>
      <c r="P42" s="44" t="s">
        <v>59</v>
      </c>
      <c r="Q42" s="44" t="s">
        <v>58</v>
      </c>
      <c r="R42" s="44" t="s">
        <v>55</v>
      </c>
      <c r="S42" s="44" t="s">
        <v>57</v>
      </c>
      <c r="T42" s="44" t="s">
        <v>60</v>
      </c>
      <c r="U42" s="44" t="s">
        <v>61</v>
      </c>
      <c r="V42" s="62"/>
      <c r="W42" s="53" t="s">
        <v>60</v>
      </c>
      <c r="X42" s="53" t="s">
        <v>59</v>
      </c>
      <c r="Y42" s="53" t="s">
        <v>58</v>
      </c>
      <c r="Z42" s="53" t="s">
        <v>55</v>
      </c>
      <c r="AA42" s="53" t="s">
        <v>57</v>
      </c>
      <c r="AB42" s="53"/>
      <c r="AC42" s="101"/>
      <c r="AD42" s="53" t="s">
        <v>60</v>
      </c>
      <c r="AE42" s="53" t="s">
        <v>59</v>
      </c>
      <c r="AF42" s="53" t="s">
        <v>58</v>
      </c>
      <c r="AG42" s="53" t="s">
        <v>55</v>
      </c>
      <c r="AH42" s="53" t="s">
        <v>57</v>
      </c>
      <c r="AI42" s="102"/>
      <c r="AJ42" s="44" t="s">
        <v>56</v>
      </c>
      <c r="AK42" s="44" t="s">
        <v>55</v>
      </c>
      <c r="AL42" s="53" t="s">
        <v>54</v>
      </c>
      <c r="AM42" s="101"/>
      <c r="AN42" s="44" t="s">
        <v>56</v>
      </c>
      <c r="AO42" s="44" t="s">
        <v>55</v>
      </c>
      <c r="AP42" s="101" t="s">
        <v>54</v>
      </c>
      <c r="AQ42" s="53"/>
      <c r="AR42" s="63"/>
      <c r="AS42" s="53"/>
      <c r="AT42" s="61"/>
      <c r="AU42" s="101"/>
      <c r="AV42" s="100"/>
      <c r="AW42" s="56"/>
      <c r="AX42" s="99" t="s">
        <v>53</v>
      </c>
      <c r="AY42" s="98" t="s">
        <v>52</v>
      </c>
      <c r="AZ42" s="44" t="s">
        <v>52</v>
      </c>
      <c r="BA42" s="61" t="s">
        <v>51</v>
      </c>
      <c r="BB42" s="44" t="s">
        <v>51</v>
      </c>
      <c r="BC42" s="44" t="s">
        <v>50</v>
      </c>
      <c r="BD42" s="44" t="s">
        <v>49</v>
      </c>
      <c r="BE42" s="46" t="s">
        <v>48</v>
      </c>
      <c r="BF42" s="46" t="s">
        <v>47</v>
      </c>
      <c r="BG42" s="61" t="s">
        <v>46</v>
      </c>
      <c r="BH42" s="97"/>
      <c r="BI42" s="57" t="s">
        <v>45</v>
      </c>
      <c r="BJ42" s="57" t="s">
        <v>45</v>
      </c>
      <c r="BK42" s="57" t="s">
        <v>44</v>
      </c>
      <c r="BL42" s="57" t="s">
        <v>44</v>
      </c>
      <c r="BM42" s="57" t="s">
        <v>43</v>
      </c>
      <c r="BN42" s="57" t="s">
        <v>43</v>
      </c>
      <c r="BO42" s="57" t="s">
        <v>42</v>
      </c>
      <c r="BP42" s="57" t="s">
        <v>42</v>
      </c>
      <c r="BQ42" s="57" t="s">
        <v>41</v>
      </c>
      <c r="BR42" s="57" t="s">
        <v>41</v>
      </c>
      <c r="BS42" s="57" t="s">
        <v>40</v>
      </c>
      <c r="BT42" s="57" t="s">
        <v>40</v>
      </c>
      <c r="BU42" s="57" t="s">
        <v>39</v>
      </c>
      <c r="BV42" s="57" t="s">
        <v>39</v>
      </c>
      <c r="BW42" s="61" t="s">
        <v>38</v>
      </c>
      <c r="BX42" s="61" t="s">
        <v>38</v>
      </c>
      <c r="BY42" s="61" t="s">
        <v>37</v>
      </c>
      <c r="BZ42" s="61" t="s">
        <v>37</v>
      </c>
      <c r="CA42" s="61" t="s">
        <v>36</v>
      </c>
      <c r="CB42" s="61" t="s">
        <v>36</v>
      </c>
      <c r="CC42" s="61"/>
      <c r="CD42" s="61"/>
      <c r="CE42" s="53"/>
      <c r="CF42" s="53" t="s">
        <v>35</v>
      </c>
      <c r="CG42" s="32"/>
      <c r="CH42" s="2"/>
      <c r="CI42" s="2"/>
      <c r="CJ42" s="50"/>
      <c r="CK42" s="31"/>
      <c r="CL42" s="30"/>
      <c r="CM42" s="29"/>
      <c r="CN42" s="31"/>
      <c r="CO42" s="31"/>
      <c r="CP42" s="31"/>
      <c r="CQ42" s="29"/>
      <c r="CR42" s="29"/>
      <c r="CS42" s="15"/>
      <c r="CT42" s="28"/>
      <c r="CU42" s="30"/>
      <c r="CV42" s="23"/>
      <c r="CW42" s="23"/>
      <c r="CX42" s="29"/>
      <c r="CY42" s="29"/>
      <c r="CZ42" s="29"/>
      <c r="DA42" s="29"/>
      <c r="DB42" s="28"/>
      <c r="DC42" s="23"/>
      <c r="DD42" s="23"/>
      <c r="DE42" s="23"/>
      <c r="DF42" s="23"/>
      <c r="DG42" s="7"/>
      <c r="DI42" s="1"/>
      <c r="DJ42" s="1"/>
      <c r="DM42" s="1"/>
      <c r="DN42" s="1"/>
      <c r="DO42" s="1"/>
      <c r="DP42" s="1"/>
      <c r="DQ42" s="1"/>
      <c r="ET42" s="1"/>
      <c r="EU42" s="1"/>
      <c r="EV42" s="1"/>
      <c r="EW42" s="2"/>
      <c r="EZ42" s="24"/>
      <c r="FA42" s="2"/>
      <c r="FB42" s="2"/>
    </row>
    <row r="43" spans="1:164">
      <c r="A43" s="96" t="s">
        <v>34</v>
      </c>
      <c r="B43" s="49"/>
      <c r="C43" s="49">
        <v>0.34</v>
      </c>
      <c r="D43" s="49"/>
      <c r="E43" s="49"/>
      <c r="F43" s="49"/>
      <c r="G43" s="5">
        <f t="shared" ref="G43:G77" si="0">1-SUM(B43:F43)</f>
        <v>0.65999999999999992</v>
      </c>
      <c r="H43" s="93">
        <f t="shared" ref="H43:H77" si="1">(B43+C43+D43)/2+E43++F43</f>
        <v>0.17</v>
      </c>
      <c r="I43" s="49">
        <v>0.34</v>
      </c>
      <c r="J43" s="49"/>
      <c r="K43" s="49">
        <v>1.66</v>
      </c>
      <c r="L43" s="49"/>
      <c r="M43" s="49"/>
      <c r="N43" s="94">
        <f t="shared" ref="N43:N77" si="2">SUM(I43:M43)</f>
        <v>2</v>
      </c>
      <c r="O43" s="93">
        <f t="shared" ref="O43:O77" si="3">(M43/2+I43+J43+(K43+L43)*1.5)</f>
        <v>2.8299999999999996</v>
      </c>
      <c r="P43" s="49"/>
      <c r="Q43" s="49"/>
      <c r="R43" s="49"/>
      <c r="S43" s="49"/>
      <c r="T43" s="49"/>
      <c r="U43" s="49">
        <v>0</v>
      </c>
      <c r="V43" s="93">
        <f t="shared" ref="V43:V77" si="4">(T43/2+P43+Q43+(R43+S43)*1.5)</f>
        <v>0</v>
      </c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92"/>
      <c r="AJ43" s="49">
        <v>2</v>
      </c>
      <c r="AK43" s="49">
        <v>0</v>
      </c>
      <c r="AL43" s="83"/>
      <c r="AM43" s="93">
        <f t="shared" ref="AM43:AM77" si="5">(AJ43*2+(AK43+AL43)*1.5)</f>
        <v>4</v>
      </c>
      <c r="AN43" s="49">
        <v>2</v>
      </c>
      <c r="AO43" s="49">
        <v>0</v>
      </c>
      <c r="AP43" s="83"/>
      <c r="AQ43" s="93">
        <f t="shared" ref="AQ43:AQ77" si="6">(AN43*2+(AO43+AP43)*1.5)</f>
        <v>4</v>
      </c>
      <c r="AR43" s="92">
        <v>1</v>
      </c>
      <c r="AS43" s="83"/>
      <c r="AT43" s="92"/>
      <c r="AU43" s="83">
        <f t="shared" ref="AU43:AU77" si="7">((B43+C43+D43+M43+T43+W43+AD43)+(E43+F43+I43+J43+P43+Q43+X43+Y43+AE43+AF43)*2+(K43+L43+R43+S43+Z43+AA43+AG43+AH43+AK43+AL43+AO43+AP43)*3+(AJ43+AN43)*4)/2+AR43+AS43+AT43</f>
        <v>12</v>
      </c>
      <c r="AV43" s="91" t="str">
        <f t="shared" ref="AV43:AV70" si="8">A43</f>
        <v>L.C. Montmor-Na</v>
      </c>
      <c r="AW43" s="90"/>
      <c r="AX43" s="89"/>
      <c r="AY43" s="88"/>
      <c r="AZ43" s="49"/>
      <c r="BA43" s="49">
        <f t="shared" ref="BA43:BA77" si="9">CF43</f>
        <v>-132.14602223823152</v>
      </c>
      <c r="BB43" s="49">
        <f t="shared" ref="BB43:BB77" si="10">BA43-AR43*(B$22-B$24)-AS43*(B$22-B$25)-AT43*(B$22-B$26)</f>
        <v>-95.892646370588352</v>
      </c>
      <c r="BC43" s="87">
        <f t="shared" ref="BC43:BC77" si="11">B43/2*B$15+C43/2*B$14+(D43+M43+T43+W43+AD43)/2*B$13+(E43+I43+P43+X43+AE43)*B$16+F43*B$17+(J43+Q43+Y43+AF43)*B$18+(K43+R43+Z43+AG43+AK43+AO43)*B$20/2+(L43+S43+AA43+AH43+AL43+AP43)*B$19/2+(AJ43+AN43)*B$21+(AR43+AS43+AT43)*B$22+BB43</f>
        <v>-5690.4136463705881</v>
      </c>
      <c r="BD43" s="86"/>
      <c r="BE43" s="49"/>
      <c r="BF43" s="49"/>
      <c r="BG43" s="85"/>
      <c r="BH43" s="84" t="str">
        <f t="shared" ref="BH43:BH77" si="12">A43</f>
        <v>L.C. Montmor-Na</v>
      </c>
      <c r="BI43" s="49">
        <f t="shared" ref="BI43:BI77" si="13">H43</f>
        <v>0.17</v>
      </c>
      <c r="BJ43" s="29">
        <f t="shared" ref="BJ43:BJ77" si="14">IF(BI43=0,0,(B43*BU$29/2+C43*BV$29/2+D43*BW$29/2+E43*BY$29+F43*BX$29)/BI43+BT$29*((B43/2*C43/2*ABS(BU$29-BV$29)+B43/2*D43/2*ABS(BU$29-BW$29)+B43/2*E43*ABS(BU$29-BY$29)+B43/2*F43*ABS(BU$29-BX$29)+C43/2*D43/2*ABS(BV$29-BW$29)+C43/2*E43*ABS(BV$29-BY$29)+C43/2*F43*ABS(BV$29-BX$29)+D43/2*F43*ABS(BW$29-BY$29)+D43/2*E43*ABS(BW$29-BX$29)+E43*F43*ABS(BX$29-BY$29))/(BI43^2)))</f>
        <v>260</v>
      </c>
      <c r="BK43" s="49">
        <f t="shared" ref="BK43:BK77" si="15">O43</f>
        <v>2.8299999999999996</v>
      </c>
      <c r="BL43" s="29">
        <f>(M43*BU$31/2+I43*BV$31+J43*BW$31+K43*BX$31*1.5+L43*BY$31*1.5)/BK43+BT$31*(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)/(BK43^2)</f>
        <v>-248.21582789025302</v>
      </c>
      <c r="BM43" s="49">
        <f t="shared" ref="BM43:BM77" si="16">V43</f>
        <v>0</v>
      </c>
      <c r="BN43" s="49">
        <f t="shared" ref="BN43:BN77" si="17">IF(BM43=0,0,(T43*BU$31/2+P43*BV$31+Q43*BW$31+R43*BX$31*1.5+S43*BY$31*1.5)/BM43)</f>
        <v>0</v>
      </c>
      <c r="BO43" s="49">
        <f t="shared" ref="BO43:BO77" si="18">AC43</f>
        <v>0</v>
      </c>
      <c r="BP43" s="29">
        <f t="shared" ref="BP43:BP77" si="19">IF(AS43=0,0,(W43*BU$33/2+X43*BV$33+Y43*BW$33+Z43*BX$33*1.5+AA43*BY$33*1.5)/BO43+BT$33*(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)/(BO43^2))</f>
        <v>0</v>
      </c>
      <c r="BQ43" s="49">
        <f t="shared" ref="BQ43:BQ77" si="20">AI43</f>
        <v>0</v>
      </c>
      <c r="BR43" s="49">
        <f t="shared" ref="BR43:BR77" si="21">IF(AS43=0,0,(AD43*BU$33/2+AE43*BV$33+AF43*BW$33+AG43*BX$33*1.5+AH43*BY$33*1.5)/BQ43)</f>
        <v>0</v>
      </c>
      <c r="BS43" s="49">
        <f t="shared" ref="BS43:BS77" si="22">AM43</f>
        <v>4</v>
      </c>
      <c r="BT43" s="49">
        <f t="shared" ref="BT43:BT77" si="23">(AJ43*CA$29*2+AK43*CB$29*1.5+AL43*CC$29*1.5)/BS43</f>
        <v>-285.32948153870637</v>
      </c>
      <c r="BU43" s="49">
        <f t="shared" ref="BU43:BU77" si="24">AQ43</f>
        <v>4</v>
      </c>
      <c r="BV43" s="49">
        <f t="shared" ref="BV43:BV77" si="25">(AN43*CA$29*2+AO43*CB$29*1.5+AP43*CC$29*1.5)/BU43</f>
        <v>-285.32948153870637</v>
      </c>
      <c r="BW43" s="49">
        <f t="shared" ref="BW43:BW77" si="26">AR43</f>
        <v>1</v>
      </c>
      <c r="BX43" s="49">
        <f t="shared" ref="BX43:BX77" si="27">B$24</f>
        <v>-249.57662413235681</v>
      </c>
      <c r="BY43" s="49">
        <f t="shared" ref="BY43:BY77" si="28">AS43</f>
        <v>0</v>
      </c>
      <c r="BZ43" s="49">
        <f t="shared" ref="BZ43:BZ77" si="29">B$25</f>
        <v>-311.97648306982126</v>
      </c>
      <c r="CA43" s="49">
        <f t="shared" ref="CA43:CA77" si="30">AT43</f>
        <v>0</v>
      </c>
      <c r="CB43" s="49">
        <f t="shared" ref="CB43:CB77" si="31">B$26</f>
        <v>-287.19938243327937</v>
      </c>
      <c r="CC43" s="83">
        <f t="shared" ref="CC43:CC77" si="32">B43/2*C43/2*ABS(BU$29-BV$29)+B43/2*D43/2*ABS(BU$29-BW$29)+B43/2*E43*ABS(BU$29-BY$29)+B43/2*F43*ABS(BU$29-BX$29)+C43/2*D43/2*ABS(BV$29-BW$29)+C43/2*E43*ABS(BV$29-BY$29)+C43/2*F43*ABS(BV$29-BX$29)+D43/2*F43*ABS(BW$29-BY$29)+D43/2*E43*ABS(BW$29-BX$29)+E43*F43*ABS(BX$29-BY$29)</f>
        <v>0</v>
      </c>
      <c r="CD43" s="83">
        <f>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</f>
        <v>50.823131183250048</v>
      </c>
      <c r="CE43" s="83">
        <f t="shared" ref="CE43:CE77" si="33">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</f>
        <v>0</v>
      </c>
      <c r="CF43" s="82">
        <f t="shared" ref="CF43:CF77" si="34">-((BI43*BS43*(BJ43-BT43)+BI43*BU43*(BJ43-BV43)+BK43*BS43*ABS(BL43-BT43)+BK43*BU43*ABS(BL43-BV43)+BM43*BS43*ABS(BN43-BT43)+BM43*BU43*ABS(BN43-BV43)+BK43*BW43*ABS(BL43-BX43)+BM43*BW43*ABS(BN43-BX43)+BK43*BM43*ABS(BL43-BN43)+BS43*BU43*ABS(BT43-BV43))+(BO43*BY43*(BP43-BZ43)+BQ43*BY43*(BR43-BZ43)+BO43*BQ43*ABS(BP43-BR43)+BY43*BS43*(BT43-BZ43)+BY43*BU43*(BV43-BZ43))+(BK43*CA43*ABS(BL43-CB43)+BM43*CA43*ABS(BN43-CB43)+BS43*CA43*ABS(BT43-CB43)+BU43*CA43*ABS(BV43-CB43)))/AU43</f>
        <v>-132.14602223823152</v>
      </c>
      <c r="CG43" s="33"/>
      <c r="CH43" s="33"/>
      <c r="CI43" s="10"/>
      <c r="CJ43" s="50"/>
      <c r="CK43" s="31"/>
      <c r="CL43" s="30"/>
      <c r="CM43" s="29"/>
      <c r="CN43" s="31"/>
      <c r="CO43" s="31"/>
      <c r="CP43" s="31"/>
      <c r="CQ43" s="29"/>
      <c r="CR43" s="29"/>
      <c r="CS43" s="15"/>
      <c r="CT43" s="28"/>
      <c r="CU43" s="30"/>
      <c r="CV43" s="23"/>
      <c r="CW43" s="23"/>
      <c r="CX43" s="29"/>
      <c r="CY43" s="29"/>
      <c r="CZ43" s="29"/>
      <c r="DA43" s="29"/>
      <c r="DB43" s="28"/>
      <c r="DC43" s="23"/>
      <c r="DD43" s="23"/>
      <c r="DE43" s="23"/>
      <c r="DF43" s="23"/>
      <c r="DG43" s="7"/>
      <c r="DI43" s="1"/>
      <c r="DJ43" s="1"/>
      <c r="DM43" s="1"/>
      <c r="DN43" s="1"/>
      <c r="DO43" s="1"/>
      <c r="DP43" s="1"/>
      <c r="DQ43" s="1"/>
      <c r="ET43" s="1"/>
      <c r="EU43" s="1"/>
      <c r="EV43" s="1"/>
      <c r="EW43" s="2"/>
      <c r="EZ43" s="24"/>
      <c r="FA43" s="2"/>
      <c r="FB43" s="2"/>
    </row>
    <row r="44" spans="1:164">
      <c r="A44" s="48" t="s">
        <v>33</v>
      </c>
      <c r="B44" s="5">
        <v>0.34</v>
      </c>
      <c r="C44" s="5"/>
      <c r="D44" s="5"/>
      <c r="E44" s="5"/>
      <c r="F44" s="5"/>
      <c r="G44" s="5">
        <f t="shared" si="0"/>
        <v>0.65999999999999992</v>
      </c>
      <c r="H44" s="47">
        <f t="shared" si="1"/>
        <v>0.17</v>
      </c>
      <c r="I44" s="5">
        <v>0.34</v>
      </c>
      <c r="J44" s="5"/>
      <c r="K44" s="5">
        <v>1.66</v>
      </c>
      <c r="L44" s="5"/>
      <c r="M44" s="5"/>
      <c r="N44" s="7">
        <f t="shared" si="2"/>
        <v>2</v>
      </c>
      <c r="O44" s="47">
        <f t="shared" si="3"/>
        <v>2.8299999999999996</v>
      </c>
      <c r="P44" s="5"/>
      <c r="Q44" s="5"/>
      <c r="R44" s="5"/>
      <c r="S44" s="5"/>
      <c r="T44" s="5"/>
      <c r="U44" s="5">
        <v>0</v>
      </c>
      <c r="V44" s="47">
        <f t="shared" si="4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J44" s="5">
        <v>2</v>
      </c>
      <c r="AK44" s="5">
        <v>0</v>
      </c>
      <c r="AL44" s="10"/>
      <c r="AM44" s="47">
        <f t="shared" si="5"/>
        <v>4</v>
      </c>
      <c r="AN44" s="5">
        <v>2</v>
      </c>
      <c r="AO44" s="5">
        <v>0</v>
      </c>
      <c r="AP44" s="10"/>
      <c r="AQ44" s="47">
        <f t="shared" si="6"/>
        <v>4</v>
      </c>
      <c r="AR44" s="1">
        <v>1</v>
      </c>
      <c r="AS44" s="10"/>
      <c r="AU44" s="10">
        <f t="shared" si="7"/>
        <v>12</v>
      </c>
      <c r="AV44" s="79" t="str">
        <f t="shared" si="8"/>
        <v>L.C. Montmor-K</v>
      </c>
      <c r="AW44" s="35"/>
      <c r="AX44" s="78"/>
      <c r="AY44" s="21"/>
      <c r="AZ44" s="5"/>
      <c r="BA44" s="5">
        <f t="shared" si="9"/>
        <v>-154.01935557156486</v>
      </c>
      <c r="BB44" s="5">
        <f t="shared" si="10"/>
        <v>-117.76597970392169</v>
      </c>
      <c r="BC44" s="36">
        <f t="shared" si="11"/>
        <v>-5703.5098797039209</v>
      </c>
      <c r="BD44" s="5"/>
      <c r="BE44" s="7"/>
      <c r="BF44" s="7"/>
      <c r="BG44" s="66"/>
      <c r="BH44" s="64" t="str">
        <f t="shared" si="12"/>
        <v>L.C. Montmor-K</v>
      </c>
      <c r="BI44" s="5">
        <f t="shared" si="13"/>
        <v>0.17</v>
      </c>
      <c r="BJ44" s="29">
        <f t="shared" si="14"/>
        <v>453</v>
      </c>
      <c r="BK44" s="5">
        <f t="shared" si="15"/>
        <v>2.8299999999999996</v>
      </c>
      <c r="BL44" s="29">
        <f t="shared" ref="BL44:BL74" si="35">(M44*BU$31/2+I44*BV$31+J44*BW$31+K44*BX$31*1.5+L44*BY$31*1.5)/BK44+BT$31*(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)/(BK44^2)</f>
        <v>-248.21582789025302</v>
      </c>
      <c r="BM44" s="5">
        <f t="shared" si="16"/>
        <v>0</v>
      </c>
      <c r="BN44" s="5">
        <f t="shared" si="17"/>
        <v>0</v>
      </c>
      <c r="BO44" s="5">
        <f t="shared" si="18"/>
        <v>0</v>
      </c>
      <c r="BP44" s="29">
        <f t="shared" si="19"/>
        <v>0</v>
      </c>
      <c r="BQ44" s="5">
        <f t="shared" si="20"/>
        <v>0</v>
      </c>
      <c r="BR44" s="5">
        <f t="shared" si="21"/>
        <v>0</v>
      </c>
      <c r="BS44" s="5">
        <f t="shared" si="22"/>
        <v>4</v>
      </c>
      <c r="BT44" s="5">
        <f t="shared" si="23"/>
        <v>-285.32948153870637</v>
      </c>
      <c r="BU44" s="5">
        <f t="shared" si="24"/>
        <v>4</v>
      </c>
      <c r="BV44" s="5">
        <f t="shared" si="25"/>
        <v>-285.32948153870637</v>
      </c>
      <c r="BW44" s="5">
        <f t="shared" si="26"/>
        <v>1</v>
      </c>
      <c r="BX44" s="5">
        <f t="shared" si="27"/>
        <v>-249.57662413235681</v>
      </c>
      <c r="BY44" s="5">
        <f t="shared" si="28"/>
        <v>0</v>
      </c>
      <c r="BZ44" s="5">
        <f t="shared" si="29"/>
        <v>-311.97648306982126</v>
      </c>
      <c r="CA44" s="5">
        <f t="shared" si="30"/>
        <v>0</v>
      </c>
      <c r="CB44" s="5">
        <f t="shared" si="31"/>
        <v>-287.19938243327937</v>
      </c>
      <c r="CC44" s="10">
        <f t="shared" si="32"/>
        <v>0</v>
      </c>
      <c r="CD44" s="10">
        <f t="shared" ref="CD44:CD77" si="36">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</f>
        <v>50.823131183250048</v>
      </c>
      <c r="CE44" s="10">
        <f t="shared" si="33"/>
        <v>0</v>
      </c>
      <c r="CF44" s="33">
        <f t="shared" si="34"/>
        <v>-154.01935557156486</v>
      </c>
      <c r="CG44" s="32"/>
      <c r="CH44" s="2"/>
      <c r="CI44" s="2"/>
      <c r="CJ44" s="23"/>
      <c r="CK44" s="23"/>
      <c r="CL44" s="81"/>
      <c r="CM44" s="31"/>
      <c r="CN44" s="23"/>
      <c r="CO44" s="31"/>
      <c r="CP44" s="23"/>
      <c r="CQ44" s="23"/>
      <c r="CR44" s="23"/>
      <c r="CS44" s="15"/>
      <c r="CT44" s="28"/>
      <c r="CU44" s="30"/>
      <c r="CV44" s="23"/>
      <c r="CW44" s="23"/>
      <c r="CX44" s="29"/>
      <c r="CY44" s="29"/>
      <c r="CZ44" s="29"/>
      <c r="DA44" s="29"/>
      <c r="DB44" s="28"/>
      <c r="DC44" s="23"/>
      <c r="DD44" s="23"/>
      <c r="DE44" s="23"/>
      <c r="DF44" s="23"/>
      <c r="DG44" s="7"/>
      <c r="DI44" s="1"/>
      <c r="DJ44" s="1"/>
      <c r="DM44" s="1"/>
      <c r="DN44" s="1"/>
      <c r="DO44" s="1"/>
      <c r="DP44" s="1"/>
      <c r="DQ44" s="1"/>
      <c r="ET44" s="1"/>
      <c r="EU44" s="1"/>
      <c r="EV44" s="1"/>
      <c r="EW44" s="2"/>
      <c r="EZ44" s="24"/>
      <c r="FA44" s="2"/>
      <c r="FB44" s="2"/>
    </row>
    <row r="45" spans="1:164">
      <c r="A45" s="48" t="s">
        <v>32</v>
      </c>
      <c r="B45" s="5"/>
      <c r="C45" s="5"/>
      <c r="D45" s="5"/>
      <c r="E45" s="5"/>
      <c r="F45" s="5">
        <v>0.17</v>
      </c>
      <c r="G45" s="5">
        <f t="shared" si="0"/>
        <v>0.83</v>
      </c>
      <c r="H45" s="47">
        <f t="shared" si="1"/>
        <v>0.17</v>
      </c>
      <c r="I45" s="5">
        <v>0.34</v>
      </c>
      <c r="J45" s="5"/>
      <c r="K45" s="5">
        <v>1.66</v>
      </c>
      <c r="L45" s="5"/>
      <c r="M45" s="5"/>
      <c r="N45" s="7">
        <f t="shared" si="2"/>
        <v>2</v>
      </c>
      <c r="O45" s="47">
        <f t="shared" si="3"/>
        <v>2.8299999999999996</v>
      </c>
      <c r="P45" s="5"/>
      <c r="Q45" s="5"/>
      <c r="R45" s="5"/>
      <c r="S45" s="5"/>
      <c r="T45" s="5"/>
      <c r="U45" s="5">
        <v>0</v>
      </c>
      <c r="V45" s="47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J45" s="5">
        <v>2</v>
      </c>
      <c r="AK45" s="5">
        <v>0</v>
      </c>
      <c r="AL45" s="10"/>
      <c r="AM45" s="47">
        <f t="shared" si="5"/>
        <v>4</v>
      </c>
      <c r="AN45" s="5">
        <v>2</v>
      </c>
      <c r="AO45" s="5">
        <v>0</v>
      </c>
      <c r="AP45" s="10"/>
      <c r="AQ45" s="47">
        <f t="shared" si="6"/>
        <v>4</v>
      </c>
      <c r="AR45" s="1">
        <v>1</v>
      </c>
      <c r="AS45" s="10"/>
      <c r="AU45" s="10">
        <f t="shared" si="7"/>
        <v>12</v>
      </c>
      <c r="AV45" s="79" t="str">
        <f t="shared" si="8"/>
        <v>L.C. Montmor-Ca</v>
      </c>
      <c r="AW45" s="35"/>
      <c r="AX45" s="78"/>
      <c r="AY45" s="21"/>
      <c r="AZ45" s="5"/>
      <c r="BA45" s="5">
        <f t="shared" si="9"/>
        <v>-94.606626851846627</v>
      </c>
      <c r="BB45" s="5">
        <f t="shared" si="10"/>
        <v>-58.353250984203456</v>
      </c>
      <c r="BC45" s="36">
        <f t="shared" si="11"/>
        <v>-5690.2946509842031</v>
      </c>
      <c r="BD45" s="5"/>
      <c r="BE45" s="7"/>
      <c r="BF45" s="7"/>
      <c r="BG45" s="66"/>
      <c r="BH45" s="64" t="str">
        <f t="shared" si="12"/>
        <v>L.C. Montmor-Ca</v>
      </c>
      <c r="BI45" s="5">
        <f t="shared" si="13"/>
        <v>0.17</v>
      </c>
      <c r="BJ45" s="29">
        <f t="shared" si="14"/>
        <v>-71.22995929163136</v>
      </c>
      <c r="BK45" s="5">
        <f t="shared" si="15"/>
        <v>2.8299999999999996</v>
      </c>
      <c r="BL45" s="29">
        <f t="shared" si="35"/>
        <v>-248.21582789025302</v>
      </c>
      <c r="BM45" s="5">
        <f t="shared" si="16"/>
        <v>0</v>
      </c>
      <c r="BN45" s="5">
        <f t="shared" si="17"/>
        <v>0</v>
      </c>
      <c r="BO45" s="5">
        <f t="shared" si="18"/>
        <v>0</v>
      </c>
      <c r="BP45" s="29">
        <f t="shared" si="19"/>
        <v>0</v>
      </c>
      <c r="BQ45" s="5">
        <f t="shared" si="20"/>
        <v>0</v>
      </c>
      <c r="BR45" s="5">
        <f t="shared" si="21"/>
        <v>0</v>
      </c>
      <c r="BS45" s="5">
        <f t="shared" si="22"/>
        <v>4</v>
      </c>
      <c r="BT45" s="5">
        <f t="shared" si="23"/>
        <v>-285.32948153870637</v>
      </c>
      <c r="BU45" s="5">
        <f t="shared" si="24"/>
        <v>4</v>
      </c>
      <c r="BV45" s="5">
        <f t="shared" si="25"/>
        <v>-285.32948153870637</v>
      </c>
      <c r="BW45" s="5">
        <f t="shared" si="26"/>
        <v>1</v>
      </c>
      <c r="BX45" s="5">
        <f t="shared" si="27"/>
        <v>-249.57662413235681</v>
      </c>
      <c r="BY45" s="5">
        <f t="shared" si="28"/>
        <v>0</v>
      </c>
      <c r="BZ45" s="5">
        <f t="shared" si="29"/>
        <v>-311.97648306982126</v>
      </c>
      <c r="CA45" s="5">
        <f t="shared" si="30"/>
        <v>0</v>
      </c>
      <c r="CB45" s="5">
        <f t="shared" si="31"/>
        <v>-287.19938243327937</v>
      </c>
      <c r="CC45" s="10">
        <f t="shared" si="32"/>
        <v>0</v>
      </c>
      <c r="CD45" s="10">
        <f t="shared" si="36"/>
        <v>50.823131183250048</v>
      </c>
      <c r="CE45" s="10">
        <f t="shared" si="33"/>
        <v>0</v>
      </c>
      <c r="CF45" s="33">
        <f t="shared" si="34"/>
        <v>-94.606626851846627</v>
      </c>
      <c r="CG45" s="32"/>
      <c r="CH45" s="2"/>
      <c r="CI45" s="2"/>
      <c r="CJ45" s="29"/>
      <c r="CK45" s="29"/>
      <c r="CL45" s="30"/>
      <c r="CM45" s="29"/>
      <c r="CN45" s="23"/>
      <c r="CO45" s="29"/>
      <c r="CP45" s="29"/>
      <c r="CQ45" s="29"/>
      <c r="CR45" s="23"/>
      <c r="CS45" s="15"/>
      <c r="CT45" s="28"/>
      <c r="CU45" s="30"/>
      <c r="CV45" s="23"/>
      <c r="CW45" s="23"/>
      <c r="CX45" s="29"/>
      <c r="CY45" s="29"/>
      <c r="CZ45" s="29"/>
      <c r="DA45" s="29"/>
      <c r="DB45" s="28"/>
      <c r="DC45" s="23"/>
      <c r="DD45" s="23"/>
      <c r="DE45" s="23"/>
      <c r="DF45" s="23"/>
      <c r="DG45" s="7"/>
      <c r="DI45" s="1"/>
      <c r="DJ45" s="1"/>
      <c r="DM45" s="1"/>
      <c r="DN45" s="1"/>
      <c r="DO45" s="1"/>
      <c r="DP45" s="1"/>
      <c r="DQ45" s="1"/>
      <c r="ET45" s="1"/>
      <c r="EU45" s="1"/>
      <c r="EV45" s="1"/>
      <c r="EW45" s="2"/>
      <c r="EZ45" s="24"/>
      <c r="FA45" s="2"/>
      <c r="FB45" s="2"/>
    </row>
    <row r="46" spans="1:164" ht="12" thickBot="1">
      <c r="A46" s="77" t="s">
        <v>31</v>
      </c>
      <c r="B46" s="42"/>
      <c r="C46" s="42"/>
      <c r="D46" s="42"/>
      <c r="E46" s="42">
        <v>0.17</v>
      </c>
      <c r="F46" s="42"/>
      <c r="G46" s="42">
        <f t="shared" si="0"/>
        <v>0.83</v>
      </c>
      <c r="H46" s="41">
        <f t="shared" si="1"/>
        <v>0.17</v>
      </c>
      <c r="I46" s="80">
        <v>0.34</v>
      </c>
      <c r="J46" s="42"/>
      <c r="K46" s="42">
        <v>1.66</v>
      </c>
      <c r="L46" s="42"/>
      <c r="M46" s="42"/>
      <c r="N46" s="43">
        <f t="shared" si="2"/>
        <v>2</v>
      </c>
      <c r="O46" s="41">
        <f t="shared" si="3"/>
        <v>2.8299999999999996</v>
      </c>
      <c r="P46" s="42"/>
      <c r="Q46" s="42"/>
      <c r="R46" s="42"/>
      <c r="S46" s="42"/>
      <c r="T46" s="42"/>
      <c r="U46" s="42">
        <v>0</v>
      </c>
      <c r="V46" s="41">
        <f t="shared" si="4"/>
        <v>0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0"/>
      <c r="AJ46" s="42">
        <v>2</v>
      </c>
      <c r="AK46" s="42">
        <v>0</v>
      </c>
      <c r="AL46" s="39"/>
      <c r="AM46" s="41">
        <f t="shared" si="5"/>
        <v>4</v>
      </c>
      <c r="AN46" s="80">
        <v>2</v>
      </c>
      <c r="AO46" s="42">
        <v>0</v>
      </c>
      <c r="AP46" s="39"/>
      <c r="AQ46" s="41">
        <f t="shared" si="6"/>
        <v>4</v>
      </c>
      <c r="AR46" s="40">
        <v>1</v>
      </c>
      <c r="AS46" s="39"/>
      <c r="AT46" s="40"/>
      <c r="AU46" s="39">
        <f t="shared" si="7"/>
        <v>12</v>
      </c>
      <c r="AV46" s="76" t="str">
        <f t="shared" si="8"/>
        <v>L.C. Montmor-Mg</v>
      </c>
      <c r="AW46" s="45"/>
      <c r="AX46" s="75"/>
      <c r="AY46" s="74"/>
      <c r="AZ46" s="42"/>
      <c r="BA46" s="42">
        <f t="shared" si="9"/>
        <v>-85.991022238231508</v>
      </c>
      <c r="BB46" s="42">
        <f t="shared" si="10"/>
        <v>-49.737646370588337</v>
      </c>
      <c r="BC46" s="73">
        <f t="shared" si="11"/>
        <v>-5676.0146463705887</v>
      </c>
      <c r="BD46" s="42"/>
      <c r="BE46" s="43"/>
      <c r="BF46" s="43"/>
      <c r="BG46" s="72"/>
      <c r="BH46" s="71" t="str">
        <f t="shared" si="12"/>
        <v>L.C. Montmor-Mg</v>
      </c>
      <c r="BI46" s="42">
        <f t="shared" si="13"/>
        <v>0.17</v>
      </c>
      <c r="BJ46" s="70">
        <f t="shared" si="14"/>
        <v>-147.25</v>
      </c>
      <c r="BK46" s="42">
        <f t="shared" si="15"/>
        <v>2.8299999999999996</v>
      </c>
      <c r="BL46" s="70">
        <f t="shared" si="35"/>
        <v>-248.21582789025302</v>
      </c>
      <c r="BM46" s="42">
        <f t="shared" si="16"/>
        <v>0</v>
      </c>
      <c r="BN46" s="42">
        <f t="shared" si="17"/>
        <v>0</v>
      </c>
      <c r="BO46" s="42">
        <f t="shared" si="18"/>
        <v>0</v>
      </c>
      <c r="BP46" s="70">
        <f t="shared" si="19"/>
        <v>0</v>
      </c>
      <c r="BQ46" s="42">
        <f t="shared" si="20"/>
        <v>0</v>
      </c>
      <c r="BR46" s="42">
        <f t="shared" si="21"/>
        <v>0</v>
      </c>
      <c r="BS46" s="42">
        <f t="shared" si="22"/>
        <v>4</v>
      </c>
      <c r="BT46" s="42">
        <f t="shared" si="23"/>
        <v>-285.32948153870637</v>
      </c>
      <c r="BU46" s="42">
        <f t="shared" si="24"/>
        <v>4</v>
      </c>
      <c r="BV46" s="42">
        <f t="shared" si="25"/>
        <v>-285.32948153870637</v>
      </c>
      <c r="BW46" s="42">
        <f t="shared" si="26"/>
        <v>1</v>
      </c>
      <c r="BX46" s="42">
        <f t="shared" si="27"/>
        <v>-249.57662413235681</v>
      </c>
      <c r="BY46" s="42">
        <f t="shared" si="28"/>
        <v>0</v>
      </c>
      <c r="BZ46" s="42">
        <f t="shared" si="29"/>
        <v>-311.97648306982126</v>
      </c>
      <c r="CA46" s="42">
        <f t="shared" si="30"/>
        <v>0</v>
      </c>
      <c r="CB46" s="42">
        <f t="shared" si="31"/>
        <v>-287.19938243327937</v>
      </c>
      <c r="CC46" s="39">
        <f t="shared" si="32"/>
        <v>0</v>
      </c>
      <c r="CD46" s="39">
        <f t="shared" si="36"/>
        <v>50.823131183250048</v>
      </c>
      <c r="CE46" s="39">
        <f t="shared" si="33"/>
        <v>0</v>
      </c>
      <c r="CF46" s="69">
        <f t="shared" si="34"/>
        <v>-85.991022238231508</v>
      </c>
      <c r="CG46" s="32"/>
      <c r="CH46" s="2"/>
      <c r="CI46" s="2"/>
      <c r="CJ46" s="29"/>
      <c r="CK46" s="29"/>
      <c r="CL46" s="30"/>
      <c r="CM46" s="29"/>
      <c r="CN46" s="23"/>
      <c r="CO46" s="29"/>
      <c r="CP46" s="29"/>
      <c r="CQ46" s="29"/>
      <c r="CR46" s="23"/>
      <c r="CS46" s="15"/>
      <c r="CT46" s="28"/>
      <c r="CU46" s="30"/>
      <c r="CV46" s="23"/>
      <c r="CW46" s="23"/>
      <c r="CX46" s="29"/>
      <c r="CY46" s="29"/>
      <c r="CZ46" s="29"/>
      <c r="DA46" s="29"/>
      <c r="DB46" s="28"/>
      <c r="DC46" s="23"/>
      <c r="DD46" s="23"/>
      <c r="DE46" s="23"/>
      <c r="DF46" s="23"/>
      <c r="DG46" s="7"/>
      <c r="DI46" s="1"/>
      <c r="DJ46" s="1"/>
      <c r="DM46" s="1"/>
      <c r="DN46" s="1"/>
      <c r="DO46" s="1"/>
      <c r="DP46" s="1"/>
      <c r="DQ46" s="1"/>
      <c r="ET46" s="1"/>
      <c r="EU46" s="1"/>
      <c r="EV46" s="1"/>
      <c r="EW46" s="2"/>
      <c r="EZ46" s="24"/>
      <c r="FA46" s="2"/>
      <c r="FB46" s="2"/>
    </row>
    <row r="47" spans="1:164">
      <c r="A47" s="48" t="s">
        <v>30</v>
      </c>
      <c r="B47" s="49"/>
      <c r="C47" s="49">
        <v>0.34</v>
      </c>
      <c r="D47" s="49"/>
      <c r="E47" s="49"/>
      <c r="F47" s="49"/>
      <c r="G47" s="68">
        <f t="shared" si="0"/>
        <v>0.65999999999999992</v>
      </c>
      <c r="H47" s="47">
        <f t="shared" si="1"/>
        <v>0.17</v>
      </c>
      <c r="I47" s="5"/>
      <c r="J47" s="5">
        <v>0</v>
      </c>
      <c r="K47" s="5">
        <v>2</v>
      </c>
      <c r="L47" s="5"/>
      <c r="M47" s="5"/>
      <c r="N47" s="7">
        <f t="shared" si="2"/>
        <v>2</v>
      </c>
      <c r="O47" s="47">
        <f t="shared" si="3"/>
        <v>3</v>
      </c>
      <c r="P47" s="5"/>
      <c r="Q47" s="5">
        <v>0</v>
      </c>
      <c r="R47" s="5"/>
      <c r="S47" s="5"/>
      <c r="T47" s="5"/>
      <c r="U47" s="5">
        <v>0</v>
      </c>
      <c r="V47" s="47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J47" s="5">
        <f>3.66/2</f>
        <v>1.83</v>
      </c>
      <c r="AK47" s="5">
        <v>0.17</v>
      </c>
      <c r="AL47" s="10"/>
      <c r="AM47" s="47">
        <f t="shared" si="5"/>
        <v>3.915</v>
      </c>
      <c r="AN47" s="5">
        <f>3.66/2</f>
        <v>1.83</v>
      </c>
      <c r="AO47" s="5">
        <v>0.17</v>
      </c>
      <c r="AP47" s="10"/>
      <c r="AQ47" s="47">
        <f t="shared" si="6"/>
        <v>3.915</v>
      </c>
      <c r="AR47" s="1">
        <v>1</v>
      </c>
      <c r="AS47" s="10"/>
      <c r="AU47" s="10">
        <f t="shared" si="7"/>
        <v>12</v>
      </c>
      <c r="AV47" s="79" t="str">
        <f t="shared" si="8"/>
        <v>Beidellite-Na</v>
      </c>
      <c r="AW47" s="35"/>
      <c r="AX47" s="78"/>
      <c r="AY47" s="21"/>
      <c r="AZ47" s="5"/>
      <c r="BA47" s="5">
        <f t="shared" si="9"/>
        <v>-123.40714031568955</v>
      </c>
      <c r="BB47" s="5">
        <f t="shared" si="10"/>
        <v>-87.153764448046374</v>
      </c>
      <c r="BC47" s="36">
        <f t="shared" si="11"/>
        <v>-5737.230764448047</v>
      </c>
      <c r="BD47" s="5"/>
      <c r="BE47" s="7"/>
      <c r="BF47" s="7"/>
      <c r="BG47" s="66"/>
      <c r="BH47" s="64" t="str">
        <f t="shared" si="12"/>
        <v>Beidellite-Na</v>
      </c>
      <c r="BI47" s="5">
        <f t="shared" si="13"/>
        <v>0.17</v>
      </c>
      <c r="BJ47" s="29">
        <f t="shared" si="14"/>
        <v>260</v>
      </c>
      <c r="BK47" s="5">
        <f t="shared" si="15"/>
        <v>3</v>
      </c>
      <c r="BL47" s="29">
        <f t="shared" si="35"/>
        <v>-251.753632508815</v>
      </c>
      <c r="BM47" s="5">
        <f t="shared" si="16"/>
        <v>0</v>
      </c>
      <c r="BN47" s="5">
        <f t="shared" si="17"/>
        <v>0</v>
      </c>
      <c r="BO47" s="5">
        <f t="shared" si="18"/>
        <v>0</v>
      </c>
      <c r="BP47" s="29">
        <f t="shared" si="19"/>
        <v>0</v>
      </c>
      <c r="BQ47" s="5">
        <f t="shared" si="20"/>
        <v>0</v>
      </c>
      <c r="BR47" s="5">
        <f t="shared" si="21"/>
        <v>0</v>
      </c>
      <c r="BS47" s="5">
        <f t="shared" si="22"/>
        <v>3.915</v>
      </c>
      <c r="BT47" s="5">
        <f t="shared" si="23"/>
        <v>-283.70867875682239</v>
      </c>
      <c r="BU47" s="5">
        <f t="shared" si="24"/>
        <v>3.915</v>
      </c>
      <c r="BV47" s="5">
        <f t="shared" si="25"/>
        <v>-283.70867875682239</v>
      </c>
      <c r="BW47" s="5">
        <f t="shared" si="26"/>
        <v>1</v>
      </c>
      <c r="BX47" s="5">
        <f t="shared" si="27"/>
        <v>-249.57662413235681</v>
      </c>
      <c r="BY47" s="5">
        <f t="shared" si="28"/>
        <v>0</v>
      </c>
      <c r="BZ47" s="5">
        <f t="shared" si="29"/>
        <v>-311.97648306982126</v>
      </c>
      <c r="CA47" s="5">
        <f t="shared" si="30"/>
        <v>0</v>
      </c>
      <c r="CB47" s="5">
        <f t="shared" si="31"/>
        <v>-287.19938243327937</v>
      </c>
      <c r="CC47" s="10">
        <f t="shared" si="32"/>
        <v>0</v>
      </c>
      <c r="CD47" s="10">
        <f t="shared" si="36"/>
        <v>0</v>
      </c>
      <c r="CE47" s="10">
        <f t="shared" si="33"/>
        <v>0</v>
      </c>
      <c r="CF47" s="33">
        <f t="shared" si="34"/>
        <v>-123.40714031568955</v>
      </c>
      <c r="CG47" s="32"/>
      <c r="CH47" s="2"/>
      <c r="CI47" s="2"/>
      <c r="CJ47" s="29"/>
      <c r="CK47" s="29"/>
      <c r="CL47" s="30"/>
      <c r="CM47" s="29"/>
      <c r="CN47" s="23"/>
      <c r="CO47" s="29"/>
      <c r="CP47" s="29"/>
      <c r="CQ47" s="29"/>
      <c r="CR47" s="23"/>
      <c r="CS47" s="15"/>
      <c r="CT47" s="28"/>
      <c r="CU47" s="30"/>
      <c r="CV47" s="23"/>
      <c r="CW47" s="23"/>
      <c r="CX47" s="29"/>
      <c r="CY47" s="29"/>
      <c r="CZ47" s="29"/>
      <c r="DA47" s="29"/>
      <c r="DB47" s="28"/>
      <c r="DC47" s="23"/>
      <c r="DD47" s="23"/>
      <c r="DE47" s="23"/>
      <c r="DF47" s="23"/>
      <c r="DG47" s="7"/>
      <c r="DI47" s="1"/>
      <c r="DJ47" s="1"/>
      <c r="DM47" s="1"/>
      <c r="DN47" s="1"/>
      <c r="DO47" s="1"/>
      <c r="DP47" s="1"/>
      <c r="DQ47" s="1"/>
      <c r="ET47" s="1"/>
      <c r="EU47" s="1"/>
      <c r="EV47" s="1"/>
      <c r="EW47" s="2"/>
      <c r="EZ47" s="24"/>
      <c r="FA47" s="2"/>
      <c r="FB47" s="2"/>
    </row>
    <row r="48" spans="1:164">
      <c r="A48" s="48" t="s">
        <v>29</v>
      </c>
      <c r="B48" s="5">
        <v>0.34</v>
      </c>
      <c r="C48" s="5"/>
      <c r="D48" s="5"/>
      <c r="E48" s="5"/>
      <c r="F48" s="5"/>
      <c r="G48" s="5">
        <f t="shared" si="0"/>
        <v>0.65999999999999992</v>
      </c>
      <c r="H48" s="47">
        <f t="shared" si="1"/>
        <v>0.17</v>
      </c>
      <c r="I48" s="5"/>
      <c r="J48" s="5">
        <v>0</v>
      </c>
      <c r="K48" s="5">
        <v>2</v>
      </c>
      <c r="L48" s="5"/>
      <c r="M48" s="5"/>
      <c r="N48" s="7">
        <f t="shared" si="2"/>
        <v>2</v>
      </c>
      <c r="O48" s="47">
        <f t="shared" si="3"/>
        <v>3</v>
      </c>
      <c r="P48" s="5"/>
      <c r="Q48" s="5">
        <v>0</v>
      </c>
      <c r="R48" s="5"/>
      <c r="S48" s="5"/>
      <c r="T48" s="5"/>
      <c r="U48" s="5">
        <v>0</v>
      </c>
      <c r="V48" s="47">
        <f t="shared" si="4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J48" s="5">
        <f>3.66/2</f>
        <v>1.83</v>
      </c>
      <c r="AK48" s="5">
        <v>0.17</v>
      </c>
      <c r="AL48" s="10"/>
      <c r="AM48" s="47">
        <f t="shared" si="5"/>
        <v>3.915</v>
      </c>
      <c r="AN48" s="5">
        <f>3.66/2</f>
        <v>1.83</v>
      </c>
      <c r="AO48" s="5">
        <v>0.17</v>
      </c>
      <c r="AP48" s="10"/>
      <c r="AQ48" s="47">
        <f t="shared" si="6"/>
        <v>3.915</v>
      </c>
      <c r="AR48" s="1">
        <v>1</v>
      </c>
      <c r="AS48" s="10"/>
      <c r="AU48" s="10">
        <f t="shared" si="7"/>
        <v>12</v>
      </c>
      <c r="AV48" s="79" t="str">
        <f t="shared" si="8"/>
        <v>Beidellite-K</v>
      </c>
      <c r="AW48" s="35"/>
      <c r="AX48" s="78"/>
      <c r="AY48" s="21"/>
      <c r="AZ48" s="5"/>
      <c r="BA48" s="5">
        <f t="shared" si="9"/>
        <v>-144.81566531568953</v>
      </c>
      <c r="BB48" s="5">
        <f t="shared" si="10"/>
        <v>-108.56228944804636</v>
      </c>
      <c r="BC48" s="36">
        <f t="shared" si="11"/>
        <v>-5749.8621894480466</v>
      </c>
      <c r="BD48" s="5"/>
      <c r="BE48" s="7"/>
      <c r="BF48" s="7"/>
      <c r="BG48" s="66"/>
      <c r="BH48" s="64" t="str">
        <f t="shared" si="12"/>
        <v>Beidellite-K</v>
      </c>
      <c r="BI48" s="5">
        <f t="shared" si="13"/>
        <v>0.17</v>
      </c>
      <c r="BJ48" s="29">
        <f t="shared" si="14"/>
        <v>453</v>
      </c>
      <c r="BK48" s="5">
        <f t="shared" si="15"/>
        <v>3</v>
      </c>
      <c r="BL48" s="29">
        <f t="shared" si="35"/>
        <v>-251.753632508815</v>
      </c>
      <c r="BM48" s="5">
        <f t="shared" si="16"/>
        <v>0</v>
      </c>
      <c r="BN48" s="5">
        <f t="shared" si="17"/>
        <v>0</v>
      </c>
      <c r="BO48" s="5">
        <f t="shared" si="18"/>
        <v>0</v>
      </c>
      <c r="BP48" s="29">
        <f t="shared" si="19"/>
        <v>0</v>
      </c>
      <c r="BQ48" s="5">
        <f t="shared" si="20"/>
        <v>0</v>
      </c>
      <c r="BR48" s="5">
        <f t="shared" si="21"/>
        <v>0</v>
      </c>
      <c r="BS48" s="5">
        <f t="shared" si="22"/>
        <v>3.915</v>
      </c>
      <c r="BT48" s="5">
        <f t="shared" si="23"/>
        <v>-283.70867875682239</v>
      </c>
      <c r="BU48" s="5">
        <f t="shared" si="24"/>
        <v>3.915</v>
      </c>
      <c r="BV48" s="5">
        <f t="shared" si="25"/>
        <v>-283.70867875682239</v>
      </c>
      <c r="BW48" s="5">
        <f t="shared" si="26"/>
        <v>1</v>
      </c>
      <c r="BX48" s="5">
        <f t="shared" si="27"/>
        <v>-249.57662413235681</v>
      </c>
      <c r="BY48" s="5">
        <f t="shared" si="28"/>
        <v>0</v>
      </c>
      <c r="BZ48" s="5">
        <f t="shared" si="29"/>
        <v>-311.97648306982126</v>
      </c>
      <c r="CA48" s="5">
        <f t="shared" si="30"/>
        <v>0</v>
      </c>
      <c r="CB48" s="5">
        <f t="shared" si="31"/>
        <v>-287.19938243327937</v>
      </c>
      <c r="CC48" s="10">
        <f t="shared" si="32"/>
        <v>0</v>
      </c>
      <c r="CD48" s="10">
        <f t="shared" si="36"/>
        <v>0</v>
      </c>
      <c r="CE48" s="10">
        <f t="shared" si="33"/>
        <v>0</v>
      </c>
      <c r="CF48" s="33">
        <f t="shared" si="34"/>
        <v>-144.81566531568953</v>
      </c>
      <c r="CG48" s="32"/>
      <c r="CH48" s="2"/>
      <c r="CI48" s="2"/>
      <c r="CJ48" s="29"/>
      <c r="CK48" s="29"/>
      <c r="CL48" s="30"/>
      <c r="CM48" s="29"/>
      <c r="CN48" s="23"/>
      <c r="CO48" s="29"/>
      <c r="CP48" s="29"/>
      <c r="CQ48" s="29"/>
      <c r="CR48" s="23"/>
      <c r="CS48" s="15"/>
      <c r="CT48" s="28"/>
      <c r="CU48" s="30"/>
      <c r="CV48" s="23"/>
      <c r="CW48" s="23"/>
      <c r="CX48" s="29"/>
      <c r="CY48" s="29"/>
      <c r="CZ48" s="29"/>
      <c r="DA48" s="29"/>
      <c r="DB48" s="28"/>
      <c r="DC48" s="23"/>
      <c r="DD48" s="23"/>
      <c r="DE48" s="23"/>
      <c r="DF48" s="23"/>
      <c r="DG48" s="7"/>
      <c r="DI48" s="1"/>
      <c r="DJ48" s="1"/>
      <c r="DM48" s="1"/>
      <c r="DN48" s="1"/>
      <c r="DO48" s="1"/>
      <c r="DP48" s="1"/>
      <c r="DQ48" s="1"/>
      <c r="ET48" s="1"/>
      <c r="EU48" s="1"/>
      <c r="EV48" s="1"/>
      <c r="EW48" s="2"/>
      <c r="EZ48" s="24"/>
      <c r="FA48" s="2"/>
      <c r="FB48" s="2"/>
    </row>
    <row r="49" spans="1:158">
      <c r="A49" s="48" t="s">
        <v>28</v>
      </c>
      <c r="B49" s="5"/>
      <c r="C49" s="5"/>
      <c r="D49" s="5"/>
      <c r="E49" s="5"/>
      <c r="F49" s="5">
        <v>0.17</v>
      </c>
      <c r="G49" s="5">
        <f t="shared" si="0"/>
        <v>0.83</v>
      </c>
      <c r="H49" s="47">
        <f t="shared" si="1"/>
        <v>0.17</v>
      </c>
      <c r="I49" s="5"/>
      <c r="J49" s="5">
        <v>0</v>
      </c>
      <c r="K49" s="5">
        <v>2</v>
      </c>
      <c r="L49" s="5"/>
      <c r="M49" s="5"/>
      <c r="N49" s="7">
        <f t="shared" si="2"/>
        <v>2</v>
      </c>
      <c r="O49" s="47">
        <f t="shared" si="3"/>
        <v>3</v>
      </c>
      <c r="P49" s="5"/>
      <c r="Q49" s="5">
        <v>0</v>
      </c>
      <c r="R49" s="5"/>
      <c r="S49" s="5"/>
      <c r="T49" s="5"/>
      <c r="U49" s="5">
        <v>0</v>
      </c>
      <c r="V49" s="47">
        <f t="shared" si="4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J49" s="5">
        <f>3.66/2</f>
        <v>1.83</v>
      </c>
      <c r="AK49" s="5">
        <v>0.17</v>
      </c>
      <c r="AL49" s="10"/>
      <c r="AM49" s="47">
        <f t="shared" si="5"/>
        <v>3.915</v>
      </c>
      <c r="AN49" s="5">
        <f>3.66/2</f>
        <v>1.83</v>
      </c>
      <c r="AO49" s="5">
        <v>0.17</v>
      </c>
      <c r="AP49" s="10"/>
      <c r="AQ49" s="47">
        <f t="shared" si="6"/>
        <v>3.915</v>
      </c>
      <c r="AR49" s="1">
        <v>1</v>
      </c>
      <c r="AS49" s="10"/>
      <c r="AU49" s="10">
        <f t="shared" si="7"/>
        <v>12</v>
      </c>
      <c r="AV49" s="79" t="str">
        <f t="shared" si="8"/>
        <v>Beidellite-Ca</v>
      </c>
      <c r="AW49" s="35"/>
      <c r="AX49" s="78"/>
      <c r="AY49" s="21"/>
      <c r="AZ49" s="5"/>
      <c r="BA49" s="5">
        <f t="shared" si="9"/>
        <v>-86.665457081265345</v>
      </c>
      <c r="BB49" s="5">
        <f t="shared" si="10"/>
        <v>-50.412081213622173</v>
      </c>
      <c r="BC49" s="36">
        <f t="shared" si="11"/>
        <v>-5737.9094812136227</v>
      </c>
      <c r="BD49" s="5"/>
      <c r="BE49" s="7"/>
      <c r="BF49" s="7"/>
      <c r="BG49" s="66"/>
      <c r="BH49" s="64" t="str">
        <f t="shared" si="12"/>
        <v>Beidellite-Ca</v>
      </c>
      <c r="BI49" s="5">
        <f t="shared" si="13"/>
        <v>0.17</v>
      </c>
      <c r="BJ49" s="29">
        <f t="shared" si="14"/>
        <v>-71.22995929163136</v>
      </c>
      <c r="BK49" s="5">
        <f t="shared" si="15"/>
        <v>3</v>
      </c>
      <c r="BL49" s="29">
        <f t="shared" si="35"/>
        <v>-251.753632508815</v>
      </c>
      <c r="BM49" s="5">
        <f t="shared" si="16"/>
        <v>0</v>
      </c>
      <c r="BN49" s="5">
        <f t="shared" si="17"/>
        <v>0</v>
      </c>
      <c r="BO49" s="5">
        <f t="shared" si="18"/>
        <v>0</v>
      </c>
      <c r="BP49" s="29">
        <f t="shared" si="19"/>
        <v>0</v>
      </c>
      <c r="BQ49" s="5">
        <f t="shared" si="20"/>
        <v>0</v>
      </c>
      <c r="BR49" s="5">
        <f t="shared" si="21"/>
        <v>0</v>
      </c>
      <c r="BS49" s="5">
        <f t="shared" si="22"/>
        <v>3.915</v>
      </c>
      <c r="BT49" s="5">
        <f t="shared" si="23"/>
        <v>-283.70867875682239</v>
      </c>
      <c r="BU49" s="5">
        <f t="shared" si="24"/>
        <v>3.915</v>
      </c>
      <c r="BV49" s="5">
        <f t="shared" si="25"/>
        <v>-283.70867875682239</v>
      </c>
      <c r="BW49" s="5">
        <f t="shared" si="26"/>
        <v>1</v>
      </c>
      <c r="BX49" s="5">
        <f t="shared" si="27"/>
        <v>-249.57662413235681</v>
      </c>
      <c r="BY49" s="5">
        <f t="shared" si="28"/>
        <v>0</v>
      </c>
      <c r="BZ49" s="5">
        <f t="shared" si="29"/>
        <v>-311.97648306982126</v>
      </c>
      <c r="CA49" s="5">
        <f t="shared" si="30"/>
        <v>0</v>
      </c>
      <c r="CB49" s="5">
        <f t="shared" si="31"/>
        <v>-287.19938243327937</v>
      </c>
      <c r="CC49" s="10">
        <f t="shared" si="32"/>
        <v>0</v>
      </c>
      <c r="CD49" s="10">
        <f t="shared" si="36"/>
        <v>0</v>
      </c>
      <c r="CE49" s="10">
        <f t="shared" si="33"/>
        <v>0</v>
      </c>
      <c r="CF49" s="33">
        <f t="shared" si="34"/>
        <v>-86.665457081265345</v>
      </c>
      <c r="CG49" s="32"/>
      <c r="CH49" s="2"/>
      <c r="CI49" s="2"/>
      <c r="CJ49" s="29"/>
      <c r="CK49" s="29"/>
      <c r="CL49" s="30"/>
      <c r="CM49" s="29"/>
      <c r="CN49" s="23"/>
      <c r="CO49" s="29"/>
      <c r="CP49" s="29"/>
      <c r="CQ49" s="29"/>
      <c r="CR49" s="23"/>
      <c r="CS49" s="15"/>
      <c r="CT49" s="28"/>
      <c r="CU49" s="30"/>
      <c r="CV49" s="23"/>
      <c r="CW49" s="23"/>
      <c r="CX49" s="29"/>
      <c r="CY49" s="29"/>
      <c r="CZ49" s="29"/>
      <c r="DA49" s="29"/>
      <c r="DB49" s="28"/>
      <c r="DC49" s="23"/>
      <c r="DD49" s="23"/>
      <c r="DE49" s="23"/>
      <c r="DF49" s="23"/>
      <c r="DG49" s="7"/>
      <c r="DI49" s="1"/>
      <c r="DJ49" s="1"/>
      <c r="DM49" s="1"/>
      <c r="DN49" s="1"/>
      <c r="DO49" s="1"/>
      <c r="DP49" s="1"/>
      <c r="DQ49" s="1"/>
      <c r="ET49" s="1"/>
      <c r="EU49" s="1"/>
      <c r="EV49" s="1"/>
      <c r="EW49" s="2"/>
      <c r="EZ49" s="24"/>
      <c r="FA49" s="2"/>
      <c r="FB49" s="2"/>
    </row>
    <row r="50" spans="1:158">
      <c r="A50" s="77" t="s">
        <v>27</v>
      </c>
      <c r="B50" s="42"/>
      <c r="C50" s="42"/>
      <c r="D50" s="42"/>
      <c r="E50" s="42">
        <v>0.17</v>
      </c>
      <c r="F50" s="42"/>
      <c r="G50" s="42">
        <f t="shared" si="0"/>
        <v>0.83</v>
      </c>
      <c r="H50" s="41">
        <f t="shared" si="1"/>
        <v>0.17</v>
      </c>
      <c r="I50" s="80"/>
      <c r="J50" s="42">
        <v>0</v>
      </c>
      <c r="K50" s="42">
        <v>2</v>
      </c>
      <c r="L50" s="42"/>
      <c r="M50" s="42"/>
      <c r="N50" s="43">
        <f t="shared" si="2"/>
        <v>2</v>
      </c>
      <c r="O50" s="41">
        <f t="shared" si="3"/>
        <v>3</v>
      </c>
      <c r="P50" s="42"/>
      <c r="Q50" s="42">
        <v>0</v>
      </c>
      <c r="R50" s="42"/>
      <c r="S50" s="42"/>
      <c r="T50" s="42"/>
      <c r="U50" s="42">
        <v>0</v>
      </c>
      <c r="V50" s="41">
        <f t="shared" si="4"/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  <c r="AJ50" s="5">
        <f>3.66/2</f>
        <v>1.83</v>
      </c>
      <c r="AK50" s="5">
        <v>0.17</v>
      </c>
      <c r="AL50" s="39"/>
      <c r="AM50" s="41">
        <f t="shared" si="5"/>
        <v>3.915</v>
      </c>
      <c r="AN50" s="5">
        <f>3.66/2</f>
        <v>1.83</v>
      </c>
      <c r="AO50" s="5">
        <v>0.17</v>
      </c>
      <c r="AP50" s="39"/>
      <c r="AQ50" s="41">
        <f t="shared" si="6"/>
        <v>3.915</v>
      </c>
      <c r="AR50" s="40">
        <v>1</v>
      </c>
      <c r="AS50" s="39"/>
      <c r="AT50" s="40"/>
      <c r="AU50" s="39">
        <f t="shared" si="7"/>
        <v>12</v>
      </c>
      <c r="AV50" s="76" t="str">
        <f t="shared" si="8"/>
        <v>Beidellite-Mg</v>
      </c>
      <c r="AW50" s="45"/>
      <c r="AX50" s="75"/>
      <c r="AY50" s="74"/>
      <c r="AZ50" s="42"/>
      <c r="BA50" s="42">
        <f t="shared" si="9"/>
        <v>-78.232934065689548</v>
      </c>
      <c r="BB50" s="42">
        <f t="shared" si="10"/>
        <v>-41.979558198046377</v>
      </c>
      <c r="BC50" s="73">
        <f t="shared" si="11"/>
        <v>-5723.8125581980466</v>
      </c>
      <c r="BD50" s="42"/>
      <c r="BE50" s="43"/>
      <c r="BF50" s="43"/>
      <c r="BG50" s="72"/>
      <c r="BH50" s="71" t="str">
        <f t="shared" si="12"/>
        <v>Beidellite-Mg</v>
      </c>
      <c r="BI50" s="42">
        <f t="shared" si="13"/>
        <v>0.17</v>
      </c>
      <c r="BJ50" s="70">
        <f t="shared" si="14"/>
        <v>-147.25</v>
      </c>
      <c r="BK50" s="42">
        <f t="shared" si="15"/>
        <v>3</v>
      </c>
      <c r="BL50" s="70">
        <f t="shared" si="35"/>
        <v>-251.753632508815</v>
      </c>
      <c r="BM50" s="42">
        <f t="shared" si="16"/>
        <v>0</v>
      </c>
      <c r="BN50" s="42">
        <f t="shared" si="17"/>
        <v>0</v>
      </c>
      <c r="BO50" s="42">
        <f t="shared" si="18"/>
        <v>0</v>
      </c>
      <c r="BP50" s="70">
        <f t="shared" si="19"/>
        <v>0</v>
      </c>
      <c r="BQ50" s="42">
        <f t="shared" si="20"/>
        <v>0</v>
      </c>
      <c r="BR50" s="42">
        <f t="shared" si="21"/>
        <v>0</v>
      </c>
      <c r="BS50" s="42">
        <f t="shared" si="22"/>
        <v>3.915</v>
      </c>
      <c r="BT50" s="42">
        <f t="shared" si="23"/>
        <v>-283.70867875682239</v>
      </c>
      <c r="BU50" s="42">
        <f t="shared" si="24"/>
        <v>3.915</v>
      </c>
      <c r="BV50" s="42">
        <f t="shared" si="25"/>
        <v>-283.70867875682239</v>
      </c>
      <c r="BW50" s="42">
        <f t="shared" si="26"/>
        <v>1</v>
      </c>
      <c r="BX50" s="42">
        <f t="shared" si="27"/>
        <v>-249.57662413235681</v>
      </c>
      <c r="BY50" s="42">
        <f t="shared" si="28"/>
        <v>0</v>
      </c>
      <c r="BZ50" s="42">
        <f t="shared" si="29"/>
        <v>-311.97648306982126</v>
      </c>
      <c r="CA50" s="42">
        <f t="shared" si="30"/>
        <v>0</v>
      </c>
      <c r="CB50" s="42">
        <f t="shared" si="31"/>
        <v>-287.19938243327937</v>
      </c>
      <c r="CC50" s="39">
        <f t="shared" si="32"/>
        <v>0</v>
      </c>
      <c r="CD50" s="39">
        <f t="shared" si="36"/>
        <v>0</v>
      </c>
      <c r="CE50" s="39">
        <f t="shared" si="33"/>
        <v>0</v>
      </c>
      <c r="CF50" s="69">
        <f t="shared" si="34"/>
        <v>-78.232934065689548</v>
      </c>
      <c r="CG50" s="32"/>
      <c r="CH50" s="2"/>
      <c r="CI50" s="2"/>
      <c r="CJ50" s="29"/>
      <c r="CK50" s="29"/>
      <c r="CL50" s="30"/>
      <c r="CM50" s="29"/>
      <c r="CN50" s="23"/>
      <c r="CO50" s="29"/>
      <c r="CP50" s="29"/>
      <c r="CQ50" s="29"/>
      <c r="CR50" s="23"/>
      <c r="CS50" s="15"/>
      <c r="CT50" s="28"/>
      <c r="CU50" s="30"/>
      <c r="CV50" s="23"/>
      <c r="CW50" s="23"/>
      <c r="CX50" s="29"/>
      <c r="CY50" s="29"/>
      <c r="CZ50" s="29"/>
      <c r="DA50" s="29"/>
      <c r="DB50" s="28"/>
      <c r="DC50" s="23"/>
      <c r="DD50" s="23"/>
      <c r="DE50" s="23"/>
      <c r="DF50" s="23"/>
      <c r="DG50" s="7"/>
      <c r="DI50" s="1"/>
      <c r="DJ50" s="1"/>
      <c r="DM50" s="1"/>
      <c r="DN50" s="1"/>
      <c r="DO50" s="1"/>
      <c r="DP50" s="1"/>
      <c r="DQ50" s="1"/>
      <c r="ET50" s="1"/>
      <c r="EU50" s="1"/>
      <c r="EV50" s="1"/>
      <c r="EW50" s="2"/>
      <c r="EZ50" s="24"/>
      <c r="FA50" s="2"/>
      <c r="FB50" s="2"/>
    </row>
    <row r="51" spans="1:158">
      <c r="A51" s="48" t="s">
        <v>26</v>
      </c>
      <c r="B51" s="5"/>
      <c r="C51" s="5">
        <v>0.6</v>
      </c>
      <c r="D51" s="5"/>
      <c r="E51" s="5"/>
      <c r="F51" s="5"/>
      <c r="G51" s="68">
        <f t="shared" si="0"/>
        <v>0.4</v>
      </c>
      <c r="H51" s="47">
        <f t="shared" si="1"/>
        <v>0.3</v>
      </c>
      <c r="I51" s="5">
        <v>0.6</v>
      </c>
      <c r="J51" s="5"/>
      <c r="K51" s="5">
        <v>1.4</v>
      </c>
      <c r="L51" s="5"/>
      <c r="M51" s="5"/>
      <c r="N51" s="7">
        <f t="shared" si="2"/>
        <v>2</v>
      </c>
      <c r="O51" s="47">
        <f t="shared" si="3"/>
        <v>2.6999999999999997</v>
      </c>
      <c r="P51" s="5"/>
      <c r="Q51" s="5"/>
      <c r="R51" s="5"/>
      <c r="S51" s="5"/>
      <c r="T51" s="5"/>
      <c r="U51" s="5">
        <v>0</v>
      </c>
      <c r="V51" s="47">
        <f t="shared" si="4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J51" s="5">
        <v>2</v>
      </c>
      <c r="AK51" s="5">
        <v>0</v>
      </c>
      <c r="AL51" s="10"/>
      <c r="AM51" s="47">
        <f t="shared" si="5"/>
        <v>4</v>
      </c>
      <c r="AN51" s="5">
        <v>2</v>
      </c>
      <c r="AO51" s="5">
        <v>0</v>
      </c>
      <c r="AP51" s="10"/>
      <c r="AQ51" s="47">
        <f t="shared" si="6"/>
        <v>4</v>
      </c>
      <c r="AR51" s="1">
        <v>1</v>
      </c>
      <c r="AS51" s="10"/>
      <c r="AU51" s="10">
        <f t="shared" si="7"/>
        <v>12</v>
      </c>
      <c r="AV51" s="79" t="str">
        <f t="shared" si="8"/>
        <v>H.C. Montmor-Na</v>
      </c>
      <c r="AW51" s="35"/>
      <c r="AX51" s="78"/>
      <c r="AY51" s="21"/>
      <c r="AZ51" s="5"/>
      <c r="BA51" s="5">
        <f t="shared" si="9"/>
        <v>-183.86056564381553</v>
      </c>
      <c r="BB51" s="5">
        <f t="shared" si="10"/>
        <v>-147.60718977617236</v>
      </c>
      <c r="BC51" s="36">
        <f t="shared" si="11"/>
        <v>-5734.6271897761726</v>
      </c>
      <c r="BD51" s="5"/>
      <c r="BE51" s="7"/>
      <c r="BF51" s="7"/>
      <c r="BG51" s="66"/>
      <c r="BH51" s="64" t="str">
        <f t="shared" si="12"/>
        <v>H.C. Montmor-Na</v>
      </c>
      <c r="BI51" s="5">
        <f t="shared" si="13"/>
        <v>0.3</v>
      </c>
      <c r="BJ51" s="29">
        <f t="shared" si="14"/>
        <v>260</v>
      </c>
      <c r="BK51" s="5">
        <f t="shared" si="15"/>
        <v>2.6999999999999997</v>
      </c>
      <c r="BL51" s="29">
        <f t="shared" si="35"/>
        <v>-244.4213026485815</v>
      </c>
      <c r="BM51" s="5">
        <f t="shared" si="16"/>
        <v>0</v>
      </c>
      <c r="BN51" s="5">
        <f t="shared" si="17"/>
        <v>0</v>
      </c>
      <c r="BO51" s="5">
        <f t="shared" si="18"/>
        <v>0</v>
      </c>
      <c r="BP51" s="29">
        <f t="shared" si="19"/>
        <v>0</v>
      </c>
      <c r="BQ51" s="5">
        <f t="shared" si="20"/>
        <v>0</v>
      </c>
      <c r="BR51" s="5">
        <f t="shared" si="21"/>
        <v>0</v>
      </c>
      <c r="BS51" s="5">
        <f t="shared" si="22"/>
        <v>4</v>
      </c>
      <c r="BT51" s="5">
        <f t="shared" si="23"/>
        <v>-285.32948153870637</v>
      </c>
      <c r="BU51" s="5">
        <f t="shared" si="24"/>
        <v>4</v>
      </c>
      <c r="BV51" s="5">
        <f t="shared" si="25"/>
        <v>-285.32948153870637</v>
      </c>
      <c r="BW51" s="5">
        <f t="shared" si="26"/>
        <v>1</v>
      </c>
      <c r="BX51" s="5">
        <f t="shared" si="27"/>
        <v>-249.57662413235681</v>
      </c>
      <c r="BY51" s="5">
        <f t="shared" si="28"/>
        <v>0</v>
      </c>
      <c r="BZ51" s="5">
        <f t="shared" si="29"/>
        <v>-311.97648306982126</v>
      </c>
      <c r="CA51" s="5">
        <f t="shared" si="30"/>
        <v>0</v>
      </c>
      <c r="CB51" s="5">
        <f t="shared" si="31"/>
        <v>-287.19938243327937</v>
      </c>
      <c r="CC51" s="10">
        <f t="shared" si="32"/>
        <v>0</v>
      </c>
      <c r="CD51" s="10">
        <f t="shared" si="36"/>
        <v>75.640379507317576</v>
      </c>
      <c r="CE51" s="10">
        <f t="shared" si="33"/>
        <v>0</v>
      </c>
      <c r="CF51" s="33">
        <f t="shared" si="34"/>
        <v>-183.86056564381553</v>
      </c>
      <c r="CG51" s="32"/>
      <c r="CH51" s="2"/>
      <c r="CI51" s="2"/>
      <c r="CJ51" s="29"/>
      <c r="CK51" s="29"/>
      <c r="CL51" s="30"/>
      <c r="CM51" s="29"/>
      <c r="CN51" s="23"/>
      <c r="CO51" s="29"/>
      <c r="CP51" s="29"/>
      <c r="CQ51" s="29"/>
      <c r="CR51" s="23"/>
      <c r="CS51" s="15"/>
      <c r="CT51" s="28"/>
      <c r="CU51" s="30"/>
      <c r="CV51" s="23"/>
      <c r="CW51" s="23"/>
      <c r="CX51" s="29"/>
      <c r="CY51" s="29"/>
      <c r="CZ51" s="29"/>
      <c r="DA51" s="29"/>
      <c r="DB51" s="28"/>
      <c r="DC51" s="23"/>
      <c r="DD51" s="23"/>
      <c r="DE51" s="23"/>
      <c r="DF51" s="23"/>
      <c r="DG51" s="7"/>
      <c r="DI51" s="1"/>
      <c r="DJ51" s="1"/>
      <c r="DM51" s="1"/>
      <c r="DN51" s="1"/>
      <c r="DO51" s="1"/>
      <c r="DP51" s="1"/>
      <c r="DQ51" s="1"/>
      <c r="ET51" s="1"/>
      <c r="EU51" s="1"/>
      <c r="EV51" s="1"/>
      <c r="EW51" s="2"/>
      <c r="EZ51" s="24"/>
      <c r="FA51" s="2"/>
      <c r="FB51" s="2"/>
    </row>
    <row r="52" spans="1:158">
      <c r="A52" s="48" t="s">
        <v>25</v>
      </c>
      <c r="B52" s="5">
        <v>0.6</v>
      </c>
      <c r="C52" s="5"/>
      <c r="D52" s="5"/>
      <c r="E52" s="5"/>
      <c r="F52" s="5"/>
      <c r="G52" s="5">
        <f t="shared" si="0"/>
        <v>0.4</v>
      </c>
      <c r="H52" s="47">
        <f t="shared" si="1"/>
        <v>0.3</v>
      </c>
      <c r="I52" s="5">
        <v>0.6</v>
      </c>
      <c r="J52" s="5"/>
      <c r="K52" s="5">
        <v>1.4</v>
      </c>
      <c r="L52" s="5"/>
      <c r="M52" s="5"/>
      <c r="N52" s="7">
        <f t="shared" si="2"/>
        <v>2</v>
      </c>
      <c r="O52" s="47">
        <f t="shared" si="3"/>
        <v>2.6999999999999997</v>
      </c>
      <c r="P52" s="5"/>
      <c r="Q52" s="5"/>
      <c r="R52" s="5"/>
      <c r="S52" s="5"/>
      <c r="T52" s="5"/>
      <c r="U52" s="5">
        <v>0</v>
      </c>
      <c r="V52" s="47">
        <f t="shared" si="4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J52" s="5">
        <v>2</v>
      </c>
      <c r="AK52" s="5">
        <v>0</v>
      </c>
      <c r="AL52" s="10"/>
      <c r="AM52" s="47">
        <f t="shared" si="5"/>
        <v>4</v>
      </c>
      <c r="AN52" s="5">
        <v>2</v>
      </c>
      <c r="AO52" s="5">
        <v>0</v>
      </c>
      <c r="AP52" s="10"/>
      <c r="AQ52" s="47">
        <f t="shared" si="6"/>
        <v>4</v>
      </c>
      <c r="AR52" s="1">
        <v>1</v>
      </c>
      <c r="AS52" s="10"/>
      <c r="AU52" s="10">
        <f t="shared" si="7"/>
        <v>12</v>
      </c>
      <c r="AV52" s="79" t="str">
        <f t="shared" si="8"/>
        <v>H.C. Montmor-K</v>
      </c>
      <c r="AW52" s="35"/>
      <c r="AX52" s="78"/>
      <c r="AY52" s="21"/>
      <c r="AZ52" s="5"/>
      <c r="BA52" s="5">
        <f t="shared" si="9"/>
        <v>-222.4605656438155</v>
      </c>
      <c r="BB52" s="5">
        <f t="shared" si="10"/>
        <v>-186.20718977617233</v>
      </c>
      <c r="BC52" s="36">
        <f t="shared" si="11"/>
        <v>-5757.7381897761725</v>
      </c>
      <c r="BD52" s="5"/>
      <c r="BE52" s="7"/>
      <c r="BF52" s="7"/>
      <c r="BG52" s="66"/>
      <c r="BH52" s="64" t="str">
        <f t="shared" si="12"/>
        <v>H.C. Montmor-K</v>
      </c>
      <c r="BI52" s="5">
        <f t="shared" si="13"/>
        <v>0.3</v>
      </c>
      <c r="BJ52" s="29">
        <f t="shared" si="14"/>
        <v>453.00000000000006</v>
      </c>
      <c r="BK52" s="5">
        <f t="shared" si="15"/>
        <v>2.6999999999999997</v>
      </c>
      <c r="BL52" s="29">
        <f t="shared" si="35"/>
        <v>-244.4213026485815</v>
      </c>
      <c r="BM52" s="5">
        <f t="shared" si="16"/>
        <v>0</v>
      </c>
      <c r="BN52" s="5">
        <f t="shared" si="17"/>
        <v>0</v>
      </c>
      <c r="BO52" s="5">
        <f t="shared" si="18"/>
        <v>0</v>
      </c>
      <c r="BP52" s="29">
        <f t="shared" si="19"/>
        <v>0</v>
      </c>
      <c r="BQ52" s="5">
        <f t="shared" si="20"/>
        <v>0</v>
      </c>
      <c r="BR52" s="5">
        <f t="shared" si="21"/>
        <v>0</v>
      </c>
      <c r="BS52" s="5">
        <f t="shared" si="22"/>
        <v>4</v>
      </c>
      <c r="BT52" s="5">
        <f t="shared" si="23"/>
        <v>-285.32948153870637</v>
      </c>
      <c r="BU52" s="5">
        <f t="shared" si="24"/>
        <v>4</v>
      </c>
      <c r="BV52" s="5">
        <f t="shared" si="25"/>
        <v>-285.32948153870637</v>
      </c>
      <c r="BW52" s="5">
        <f t="shared" si="26"/>
        <v>1</v>
      </c>
      <c r="BX52" s="5">
        <f t="shared" si="27"/>
        <v>-249.57662413235681</v>
      </c>
      <c r="BY52" s="5">
        <f t="shared" si="28"/>
        <v>0</v>
      </c>
      <c r="BZ52" s="5">
        <f t="shared" si="29"/>
        <v>-311.97648306982126</v>
      </c>
      <c r="CA52" s="5">
        <f t="shared" si="30"/>
        <v>0</v>
      </c>
      <c r="CB52" s="5">
        <f t="shared" si="31"/>
        <v>-287.19938243327937</v>
      </c>
      <c r="CC52" s="10">
        <f t="shared" si="32"/>
        <v>0</v>
      </c>
      <c r="CD52" s="10">
        <f t="shared" si="36"/>
        <v>75.640379507317576</v>
      </c>
      <c r="CE52" s="10">
        <f t="shared" si="33"/>
        <v>0</v>
      </c>
      <c r="CF52" s="33">
        <f t="shared" si="34"/>
        <v>-222.4605656438155</v>
      </c>
      <c r="CG52" s="32"/>
      <c r="CH52" s="2"/>
      <c r="CI52" s="2"/>
      <c r="CJ52" s="29"/>
      <c r="CK52" s="29"/>
      <c r="CL52" s="30"/>
      <c r="CM52" s="29"/>
      <c r="CN52" s="23"/>
      <c r="CO52" s="29"/>
      <c r="CP52" s="29"/>
      <c r="CQ52" s="29"/>
      <c r="CR52" s="23"/>
      <c r="CS52" s="15"/>
      <c r="CT52" s="28"/>
      <c r="CU52" s="30"/>
      <c r="CV52" s="23"/>
      <c r="CW52" s="23"/>
      <c r="CX52" s="29"/>
      <c r="CY52" s="29"/>
      <c r="CZ52" s="29"/>
      <c r="DA52" s="29"/>
      <c r="DB52" s="28"/>
      <c r="DC52" s="23"/>
      <c r="DD52" s="23"/>
      <c r="DE52" s="23"/>
      <c r="DF52" s="23"/>
      <c r="DG52" s="7"/>
      <c r="DI52" s="1"/>
      <c r="DJ52" s="1"/>
      <c r="DM52" s="1"/>
      <c r="DN52" s="1"/>
      <c r="DO52" s="1"/>
      <c r="DP52" s="1"/>
      <c r="DQ52" s="1"/>
      <c r="ET52" s="1"/>
      <c r="EU52" s="1"/>
      <c r="EV52" s="1"/>
      <c r="EW52" s="2"/>
      <c r="EZ52" s="24"/>
      <c r="FA52" s="2"/>
      <c r="FB52" s="2"/>
    </row>
    <row r="53" spans="1:158">
      <c r="A53" s="48" t="s">
        <v>24</v>
      </c>
      <c r="B53" s="5"/>
      <c r="C53" s="5"/>
      <c r="D53" s="5"/>
      <c r="E53" s="5"/>
      <c r="F53" s="5">
        <v>0.3</v>
      </c>
      <c r="G53" s="5">
        <f t="shared" si="0"/>
        <v>0.7</v>
      </c>
      <c r="H53" s="47">
        <f t="shared" si="1"/>
        <v>0.3</v>
      </c>
      <c r="I53" s="5">
        <v>0.6</v>
      </c>
      <c r="J53" s="5"/>
      <c r="K53" s="5">
        <v>1.4</v>
      </c>
      <c r="L53" s="5"/>
      <c r="M53" s="5"/>
      <c r="N53" s="7">
        <f t="shared" si="2"/>
        <v>2</v>
      </c>
      <c r="O53" s="47">
        <f t="shared" si="3"/>
        <v>2.6999999999999997</v>
      </c>
      <c r="P53" s="5"/>
      <c r="Q53" s="5"/>
      <c r="R53" s="5"/>
      <c r="S53" s="5"/>
      <c r="T53" s="5"/>
      <c r="U53" s="5">
        <v>0</v>
      </c>
      <c r="V53" s="47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J53" s="5">
        <v>2</v>
      </c>
      <c r="AK53" s="5">
        <v>0</v>
      </c>
      <c r="AL53" s="10"/>
      <c r="AM53" s="47">
        <f t="shared" si="5"/>
        <v>4</v>
      </c>
      <c r="AN53" s="5">
        <v>2</v>
      </c>
      <c r="AO53" s="5">
        <v>0</v>
      </c>
      <c r="AP53" s="10"/>
      <c r="AQ53" s="47">
        <f t="shared" si="6"/>
        <v>4</v>
      </c>
      <c r="AR53" s="1">
        <v>1</v>
      </c>
      <c r="AS53" s="10"/>
      <c r="AU53" s="10">
        <f t="shared" si="7"/>
        <v>12</v>
      </c>
      <c r="AV53" s="79" t="str">
        <f t="shared" si="8"/>
        <v>H.C. Montmor-Ca</v>
      </c>
      <c r="AW53" s="35"/>
      <c r="AX53" s="78"/>
      <c r="AY53" s="21"/>
      <c r="AZ53" s="5"/>
      <c r="BA53" s="5">
        <f t="shared" si="9"/>
        <v>-117.6145737854892</v>
      </c>
      <c r="BB53" s="5">
        <f t="shared" si="10"/>
        <v>-81.361197917846027</v>
      </c>
      <c r="BC53" s="36">
        <f t="shared" si="11"/>
        <v>-5734.4171979178464</v>
      </c>
      <c r="BD53" s="5"/>
      <c r="BE53" s="7"/>
      <c r="BF53" s="7"/>
      <c r="BG53" s="66"/>
      <c r="BH53" s="64" t="str">
        <f t="shared" si="12"/>
        <v>H.C. Montmor-Ca</v>
      </c>
      <c r="BI53" s="5">
        <f t="shared" si="13"/>
        <v>0.3</v>
      </c>
      <c r="BJ53" s="29">
        <f t="shared" si="14"/>
        <v>-71.22995929163136</v>
      </c>
      <c r="BK53" s="5">
        <f t="shared" si="15"/>
        <v>2.6999999999999997</v>
      </c>
      <c r="BL53" s="29">
        <f t="shared" si="35"/>
        <v>-244.4213026485815</v>
      </c>
      <c r="BM53" s="5">
        <f t="shared" si="16"/>
        <v>0</v>
      </c>
      <c r="BN53" s="5">
        <f t="shared" si="17"/>
        <v>0</v>
      </c>
      <c r="BO53" s="5">
        <f t="shared" si="18"/>
        <v>0</v>
      </c>
      <c r="BP53" s="29">
        <f t="shared" si="19"/>
        <v>0</v>
      </c>
      <c r="BQ53" s="5">
        <f t="shared" si="20"/>
        <v>0</v>
      </c>
      <c r="BR53" s="5">
        <f t="shared" si="21"/>
        <v>0</v>
      </c>
      <c r="BS53" s="5">
        <f t="shared" si="22"/>
        <v>4</v>
      </c>
      <c r="BT53" s="5">
        <f t="shared" si="23"/>
        <v>-285.32948153870637</v>
      </c>
      <c r="BU53" s="5">
        <f t="shared" si="24"/>
        <v>4</v>
      </c>
      <c r="BV53" s="5">
        <f t="shared" si="25"/>
        <v>-285.32948153870637</v>
      </c>
      <c r="BW53" s="5">
        <f t="shared" si="26"/>
        <v>1</v>
      </c>
      <c r="BX53" s="5">
        <f t="shared" si="27"/>
        <v>-249.57662413235681</v>
      </c>
      <c r="BY53" s="5">
        <f t="shared" si="28"/>
        <v>0</v>
      </c>
      <c r="BZ53" s="5">
        <f t="shared" si="29"/>
        <v>-311.97648306982126</v>
      </c>
      <c r="CA53" s="5">
        <f t="shared" si="30"/>
        <v>0</v>
      </c>
      <c r="CB53" s="5">
        <f t="shared" si="31"/>
        <v>-287.19938243327937</v>
      </c>
      <c r="CC53" s="10">
        <f t="shared" si="32"/>
        <v>0</v>
      </c>
      <c r="CD53" s="10">
        <f t="shared" si="36"/>
        <v>75.640379507317576</v>
      </c>
      <c r="CE53" s="10">
        <f t="shared" si="33"/>
        <v>0</v>
      </c>
      <c r="CF53" s="33">
        <f t="shared" si="34"/>
        <v>-117.6145737854892</v>
      </c>
      <c r="CG53" s="32"/>
      <c r="CH53" s="2"/>
      <c r="CI53" s="2"/>
      <c r="CJ53" s="29"/>
      <c r="CK53" s="29"/>
      <c r="CL53" s="30"/>
      <c r="CM53" s="29"/>
      <c r="CN53" s="23"/>
      <c r="CO53" s="29"/>
      <c r="CP53" s="29"/>
      <c r="CQ53" s="29"/>
      <c r="CR53" s="23"/>
      <c r="CS53" s="15"/>
      <c r="CT53" s="28"/>
      <c r="CU53" s="30"/>
      <c r="CV53" s="23"/>
      <c r="CW53" s="23"/>
      <c r="CX53" s="29"/>
      <c r="CY53" s="29"/>
      <c r="CZ53" s="29"/>
      <c r="DA53" s="29"/>
      <c r="DB53" s="28"/>
      <c r="DC53" s="23"/>
      <c r="DD53" s="23"/>
      <c r="DE53" s="23"/>
      <c r="DF53" s="23"/>
      <c r="DG53" s="7"/>
      <c r="DI53" s="1"/>
      <c r="DJ53" s="1"/>
      <c r="DM53" s="1"/>
      <c r="DN53" s="1"/>
      <c r="DO53" s="1"/>
      <c r="DP53" s="1"/>
      <c r="DQ53" s="1"/>
      <c r="ET53" s="1"/>
      <c r="EU53" s="1"/>
      <c r="EV53" s="1"/>
      <c r="EW53" s="2"/>
      <c r="EZ53" s="24"/>
      <c r="FA53" s="2"/>
      <c r="FB53" s="2"/>
    </row>
    <row r="54" spans="1:158" ht="12" thickBot="1">
      <c r="A54" s="77" t="s">
        <v>23</v>
      </c>
      <c r="B54" s="42"/>
      <c r="C54" s="42"/>
      <c r="D54" s="42"/>
      <c r="E54" s="42">
        <v>0.3</v>
      </c>
      <c r="F54" s="42"/>
      <c r="G54" s="42">
        <f t="shared" si="0"/>
        <v>0.7</v>
      </c>
      <c r="H54" s="41">
        <f t="shared" si="1"/>
        <v>0.3</v>
      </c>
      <c r="I54" s="80">
        <v>0.6</v>
      </c>
      <c r="J54" s="42"/>
      <c r="K54" s="42">
        <v>1.4</v>
      </c>
      <c r="L54" s="42"/>
      <c r="M54" s="42"/>
      <c r="N54" s="43">
        <f t="shared" si="2"/>
        <v>2</v>
      </c>
      <c r="O54" s="41">
        <f t="shared" si="3"/>
        <v>2.6999999999999997</v>
      </c>
      <c r="P54" s="42"/>
      <c r="Q54" s="42"/>
      <c r="R54" s="42"/>
      <c r="S54" s="42"/>
      <c r="T54" s="42"/>
      <c r="U54" s="42">
        <v>0</v>
      </c>
      <c r="V54" s="41">
        <f t="shared" si="4"/>
        <v>0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  <c r="AJ54" s="42">
        <v>2</v>
      </c>
      <c r="AK54" s="42">
        <v>0</v>
      </c>
      <c r="AL54" s="39"/>
      <c r="AM54" s="41">
        <f t="shared" si="5"/>
        <v>4</v>
      </c>
      <c r="AN54" s="42">
        <v>2</v>
      </c>
      <c r="AO54" s="42">
        <v>0</v>
      </c>
      <c r="AP54" s="39"/>
      <c r="AQ54" s="41">
        <f t="shared" si="6"/>
        <v>4</v>
      </c>
      <c r="AR54" s="40">
        <v>1</v>
      </c>
      <c r="AS54" s="39"/>
      <c r="AT54" s="40"/>
      <c r="AU54" s="39">
        <f t="shared" si="7"/>
        <v>12</v>
      </c>
      <c r="AV54" s="76" t="str">
        <f t="shared" si="8"/>
        <v>H.C. Montmor-Mg</v>
      </c>
      <c r="AW54" s="45"/>
      <c r="AX54" s="75"/>
      <c r="AY54" s="74"/>
      <c r="AZ54" s="42"/>
      <c r="BA54" s="42">
        <f t="shared" si="9"/>
        <v>-102.4105656438155</v>
      </c>
      <c r="BB54" s="42">
        <f t="shared" si="10"/>
        <v>-66.157189776172331</v>
      </c>
      <c r="BC54" s="73">
        <f t="shared" si="11"/>
        <v>-5709.2171897761718</v>
      </c>
      <c r="BD54" s="42"/>
      <c r="BE54" s="43"/>
      <c r="BF54" s="43"/>
      <c r="BG54" s="72"/>
      <c r="BH54" s="71" t="str">
        <f t="shared" si="12"/>
        <v>H.C. Montmor-Mg</v>
      </c>
      <c r="BI54" s="42">
        <f t="shared" si="13"/>
        <v>0.3</v>
      </c>
      <c r="BJ54" s="70">
        <f t="shared" si="14"/>
        <v>-147.25</v>
      </c>
      <c r="BK54" s="42">
        <f t="shared" si="15"/>
        <v>2.6999999999999997</v>
      </c>
      <c r="BL54" s="70">
        <f t="shared" si="35"/>
        <v>-244.4213026485815</v>
      </c>
      <c r="BM54" s="42">
        <f t="shared" si="16"/>
        <v>0</v>
      </c>
      <c r="BN54" s="42">
        <f t="shared" si="17"/>
        <v>0</v>
      </c>
      <c r="BO54" s="42">
        <f t="shared" si="18"/>
        <v>0</v>
      </c>
      <c r="BP54" s="70">
        <f t="shared" si="19"/>
        <v>0</v>
      </c>
      <c r="BQ54" s="42">
        <f t="shared" si="20"/>
        <v>0</v>
      </c>
      <c r="BR54" s="42">
        <f t="shared" si="21"/>
        <v>0</v>
      </c>
      <c r="BS54" s="42">
        <f t="shared" si="22"/>
        <v>4</v>
      </c>
      <c r="BT54" s="42">
        <f t="shared" si="23"/>
        <v>-285.32948153870637</v>
      </c>
      <c r="BU54" s="42">
        <f t="shared" si="24"/>
        <v>4</v>
      </c>
      <c r="BV54" s="42">
        <f t="shared" si="25"/>
        <v>-285.32948153870637</v>
      </c>
      <c r="BW54" s="42">
        <f t="shared" si="26"/>
        <v>1</v>
      </c>
      <c r="BX54" s="42">
        <f t="shared" si="27"/>
        <v>-249.57662413235681</v>
      </c>
      <c r="BY54" s="42">
        <f t="shared" si="28"/>
        <v>0</v>
      </c>
      <c r="BZ54" s="42">
        <f t="shared" si="29"/>
        <v>-311.97648306982126</v>
      </c>
      <c r="CA54" s="42">
        <f t="shared" si="30"/>
        <v>0</v>
      </c>
      <c r="CB54" s="42">
        <f t="shared" si="31"/>
        <v>-287.19938243327937</v>
      </c>
      <c r="CC54" s="39">
        <f t="shared" si="32"/>
        <v>0</v>
      </c>
      <c r="CD54" s="39">
        <f t="shared" si="36"/>
        <v>75.640379507317576</v>
      </c>
      <c r="CE54" s="39">
        <f t="shared" si="33"/>
        <v>0</v>
      </c>
      <c r="CF54" s="69">
        <f t="shared" si="34"/>
        <v>-102.4105656438155</v>
      </c>
      <c r="CG54" s="32"/>
      <c r="CH54" s="2"/>
      <c r="CI54" s="2"/>
      <c r="CJ54" s="29"/>
      <c r="CK54" s="29"/>
      <c r="CL54" s="30"/>
      <c r="CM54" s="29"/>
      <c r="CN54" s="23"/>
      <c r="CO54" s="29"/>
      <c r="CP54" s="29"/>
      <c r="CQ54" s="29"/>
      <c r="CR54" s="23"/>
      <c r="CS54" s="15"/>
      <c r="CT54" s="28"/>
      <c r="CU54" s="30"/>
      <c r="CV54" s="23"/>
      <c r="CW54" s="23"/>
      <c r="CX54" s="29"/>
      <c r="CY54" s="29"/>
      <c r="CZ54" s="29"/>
      <c r="DA54" s="29"/>
      <c r="DB54" s="28"/>
      <c r="DC54" s="23"/>
      <c r="DD54" s="23"/>
      <c r="DE54" s="23"/>
      <c r="DF54" s="23"/>
      <c r="DG54" s="7"/>
      <c r="DI54" s="1"/>
      <c r="DJ54" s="1"/>
      <c r="DM54" s="1"/>
      <c r="DN54" s="1"/>
      <c r="DO54" s="1"/>
      <c r="DP54" s="1"/>
      <c r="DQ54" s="1"/>
      <c r="ET54" s="1"/>
      <c r="EU54" s="1"/>
      <c r="EV54" s="1"/>
      <c r="EW54" s="2"/>
      <c r="EZ54" s="24"/>
      <c r="FA54" s="2"/>
      <c r="FB54" s="2"/>
    </row>
    <row r="55" spans="1:158">
      <c r="A55" s="48" t="s">
        <v>22</v>
      </c>
      <c r="B55" s="49"/>
      <c r="C55" s="49">
        <v>0.34</v>
      </c>
      <c r="D55" s="49"/>
      <c r="E55" s="49"/>
      <c r="F55" s="49"/>
      <c r="G55" s="68">
        <f t="shared" si="0"/>
        <v>0.65999999999999992</v>
      </c>
      <c r="H55" s="47">
        <f t="shared" si="1"/>
        <v>0.17</v>
      </c>
      <c r="I55" s="5">
        <v>2</v>
      </c>
      <c r="J55" s="5">
        <v>0</v>
      </c>
      <c r="K55" s="5">
        <v>0</v>
      </c>
      <c r="L55" s="5"/>
      <c r="M55" s="5"/>
      <c r="N55" s="7">
        <f t="shared" si="2"/>
        <v>2</v>
      </c>
      <c r="O55" s="47">
        <f t="shared" si="3"/>
        <v>2</v>
      </c>
      <c r="P55" s="5">
        <v>1</v>
      </c>
      <c r="Q55" s="5"/>
      <c r="R55" s="5"/>
      <c r="S55" s="5"/>
      <c r="T55" s="5"/>
      <c r="U55" s="5">
        <v>0</v>
      </c>
      <c r="V55" s="47">
        <f t="shared" si="4"/>
        <v>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J55" s="5">
        <f t="shared" ref="AJ55:AJ66" si="37">3.66/2</f>
        <v>1.83</v>
      </c>
      <c r="AK55" s="5">
        <v>0.17</v>
      </c>
      <c r="AL55" s="10"/>
      <c r="AM55" s="47">
        <f t="shared" si="5"/>
        <v>3.915</v>
      </c>
      <c r="AN55" s="5">
        <f t="shared" ref="AN55:AN66" si="38">3.66/2</f>
        <v>1.83</v>
      </c>
      <c r="AO55" s="5">
        <v>0.17</v>
      </c>
      <c r="AP55" s="10"/>
      <c r="AQ55" s="47">
        <f t="shared" si="6"/>
        <v>3.915</v>
      </c>
      <c r="AR55" s="1">
        <v>1</v>
      </c>
      <c r="AS55" s="10"/>
      <c r="AU55" s="10">
        <f t="shared" si="7"/>
        <v>12</v>
      </c>
      <c r="AV55" s="79" t="str">
        <f t="shared" si="8"/>
        <v>Saponite-Na</v>
      </c>
      <c r="AW55" s="35"/>
      <c r="AX55" s="78"/>
      <c r="AY55" s="21"/>
      <c r="AZ55" s="5"/>
      <c r="BA55" s="5">
        <f t="shared" si="9"/>
        <v>-254.83938038333631</v>
      </c>
      <c r="BB55" s="5">
        <f t="shared" si="10"/>
        <v>-218.58600451569313</v>
      </c>
      <c r="BC55" s="36">
        <f t="shared" si="11"/>
        <v>-5997.7630045156939</v>
      </c>
      <c r="BD55" s="5"/>
      <c r="BE55" s="7"/>
      <c r="BF55" s="7"/>
      <c r="BG55" s="66"/>
      <c r="BH55" s="64" t="str">
        <f t="shared" si="12"/>
        <v>Saponite-Na</v>
      </c>
      <c r="BI55" s="5">
        <f t="shared" si="13"/>
        <v>0.17</v>
      </c>
      <c r="BJ55" s="29">
        <f t="shared" si="14"/>
        <v>260</v>
      </c>
      <c r="BK55" s="5">
        <f t="shared" si="15"/>
        <v>2</v>
      </c>
      <c r="BL55" s="29">
        <f t="shared" si="35"/>
        <v>-191.72158528078518</v>
      </c>
      <c r="BM55" s="5">
        <f t="shared" si="16"/>
        <v>1</v>
      </c>
      <c r="BN55" s="5">
        <f t="shared" si="17"/>
        <v>-191.72158528078518</v>
      </c>
      <c r="BO55" s="5">
        <f t="shared" si="18"/>
        <v>0</v>
      </c>
      <c r="BP55" s="29">
        <f t="shared" si="19"/>
        <v>0</v>
      </c>
      <c r="BQ55" s="5">
        <f t="shared" si="20"/>
        <v>0</v>
      </c>
      <c r="BR55" s="5">
        <f t="shared" si="21"/>
        <v>0</v>
      </c>
      <c r="BS55" s="5">
        <f t="shared" si="22"/>
        <v>3.915</v>
      </c>
      <c r="BT55" s="5">
        <f t="shared" si="23"/>
        <v>-283.70867875682239</v>
      </c>
      <c r="BU55" s="5">
        <f t="shared" si="24"/>
        <v>3.915</v>
      </c>
      <c r="BV55" s="5">
        <f t="shared" si="25"/>
        <v>-283.70867875682239</v>
      </c>
      <c r="BW55" s="5">
        <f t="shared" si="26"/>
        <v>1</v>
      </c>
      <c r="BX55" s="5">
        <f t="shared" si="27"/>
        <v>-249.57662413235681</v>
      </c>
      <c r="BY55" s="5">
        <f t="shared" si="28"/>
        <v>0</v>
      </c>
      <c r="BZ55" s="5">
        <f t="shared" si="29"/>
        <v>-311.97648306982126</v>
      </c>
      <c r="CA55" s="5">
        <f t="shared" si="30"/>
        <v>0</v>
      </c>
      <c r="CB55" s="5">
        <f t="shared" si="31"/>
        <v>-287.19938243327937</v>
      </c>
      <c r="CC55" s="10">
        <f t="shared" si="32"/>
        <v>0</v>
      </c>
      <c r="CD55" s="10">
        <f t="shared" si="36"/>
        <v>0</v>
      </c>
      <c r="CE55" s="10">
        <f t="shared" si="33"/>
        <v>0</v>
      </c>
      <c r="CF55" s="33">
        <f t="shared" si="34"/>
        <v>-254.83938038333631</v>
      </c>
      <c r="CG55" s="32"/>
      <c r="CH55" s="2"/>
      <c r="CI55" s="2"/>
      <c r="CJ55" s="29"/>
      <c r="CK55" s="29"/>
      <c r="CL55" s="30"/>
      <c r="CM55" s="29"/>
      <c r="CN55" s="23"/>
      <c r="CO55" s="29"/>
      <c r="CP55" s="29"/>
      <c r="CQ55" s="29"/>
      <c r="CR55" s="23"/>
      <c r="CS55" s="15"/>
      <c r="CT55" s="51"/>
      <c r="CU55" s="50"/>
      <c r="CV55" s="23"/>
      <c r="CW55" s="23"/>
      <c r="CX55" s="29"/>
      <c r="CY55" s="29"/>
      <c r="CZ55" s="29"/>
      <c r="DA55" s="29"/>
      <c r="DB55" s="28"/>
      <c r="DC55" s="23"/>
      <c r="DD55" s="23"/>
      <c r="DE55" s="23"/>
      <c r="DF55" s="23"/>
      <c r="DG55" s="7"/>
      <c r="DI55" s="1"/>
      <c r="DJ55" s="1"/>
      <c r="DM55" s="1"/>
      <c r="DN55" s="1"/>
      <c r="DO55" s="1"/>
      <c r="DP55" s="1"/>
      <c r="DQ55" s="1"/>
      <c r="ET55" s="1"/>
      <c r="EU55" s="1"/>
      <c r="EV55" s="1"/>
      <c r="EW55" s="2"/>
      <c r="EZ55" s="24"/>
      <c r="FA55" s="2"/>
      <c r="FB55" s="2"/>
    </row>
    <row r="56" spans="1:158">
      <c r="A56" s="48" t="s">
        <v>21</v>
      </c>
      <c r="B56" s="5">
        <v>0.34</v>
      </c>
      <c r="C56" s="5"/>
      <c r="D56" s="5"/>
      <c r="E56" s="5"/>
      <c r="F56" s="5"/>
      <c r="G56" s="5">
        <f t="shared" si="0"/>
        <v>0.65999999999999992</v>
      </c>
      <c r="H56" s="47">
        <f t="shared" si="1"/>
        <v>0.17</v>
      </c>
      <c r="I56" s="5">
        <v>2</v>
      </c>
      <c r="J56" s="5">
        <v>0</v>
      </c>
      <c r="K56" s="5">
        <v>0</v>
      </c>
      <c r="L56" s="5"/>
      <c r="M56" s="5"/>
      <c r="N56" s="7">
        <f t="shared" si="2"/>
        <v>2</v>
      </c>
      <c r="O56" s="47">
        <f t="shared" si="3"/>
        <v>2</v>
      </c>
      <c r="P56" s="5">
        <v>1</v>
      </c>
      <c r="Q56" s="5"/>
      <c r="R56" s="5"/>
      <c r="S56" s="5"/>
      <c r="T56" s="5"/>
      <c r="U56" s="5">
        <v>0</v>
      </c>
      <c r="V56" s="47">
        <f t="shared" si="4"/>
        <v>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J56" s="5">
        <f t="shared" si="37"/>
        <v>1.83</v>
      </c>
      <c r="AK56" s="5">
        <v>0.17</v>
      </c>
      <c r="AL56" s="10"/>
      <c r="AM56" s="47">
        <f t="shared" si="5"/>
        <v>3.915</v>
      </c>
      <c r="AN56" s="5">
        <f t="shared" si="38"/>
        <v>1.83</v>
      </c>
      <c r="AO56" s="5">
        <v>0.17</v>
      </c>
      <c r="AP56" s="10"/>
      <c r="AQ56" s="47">
        <f t="shared" si="6"/>
        <v>3.915</v>
      </c>
      <c r="AR56" s="1">
        <v>1</v>
      </c>
      <c r="AS56" s="10"/>
      <c r="AU56" s="10">
        <f t="shared" si="7"/>
        <v>12</v>
      </c>
      <c r="AV56" s="79" t="str">
        <f t="shared" si="8"/>
        <v>Saponite-K</v>
      </c>
      <c r="AW56" s="35"/>
      <c r="AX56" s="78"/>
      <c r="AY56" s="21"/>
      <c r="AZ56" s="5"/>
      <c r="BA56" s="5">
        <f t="shared" si="9"/>
        <v>-276.24790538333627</v>
      </c>
      <c r="BB56" s="5">
        <f t="shared" si="10"/>
        <v>-239.9945295156931</v>
      </c>
      <c r="BC56" s="36">
        <f t="shared" si="11"/>
        <v>-6010.3944295156934</v>
      </c>
      <c r="BD56" s="5"/>
      <c r="BE56" s="7"/>
      <c r="BF56" s="7"/>
      <c r="BG56" s="66"/>
      <c r="BH56" s="64" t="str">
        <f t="shared" si="12"/>
        <v>Saponite-K</v>
      </c>
      <c r="BI56" s="5">
        <f t="shared" si="13"/>
        <v>0.17</v>
      </c>
      <c r="BJ56" s="29">
        <f t="shared" si="14"/>
        <v>453</v>
      </c>
      <c r="BK56" s="5">
        <f t="shared" si="15"/>
        <v>2</v>
      </c>
      <c r="BL56" s="29">
        <f t="shared" si="35"/>
        <v>-191.72158528078518</v>
      </c>
      <c r="BM56" s="5">
        <f t="shared" si="16"/>
        <v>1</v>
      </c>
      <c r="BN56" s="5">
        <f t="shared" si="17"/>
        <v>-191.72158528078518</v>
      </c>
      <c r="BO56" s="5">
        <f t="shared" si="18"/>
        <v>0</v>
      </c>
      <c r="BP56" s="29">
        <f t="shared" si="19"/>
        <v>0</v>
      </c>
      <c r="BQ56" s="5">
        <f t="shared" si="20"/>
        <v>0</v>
      </c>
      <c r="BR56" s="5">
        <f t="shared" si="21"/>
        <v>0</v>
      </c>
      <c r="BS56" s="5">
        <f t="shared" si="22"/>
        <v>3.915</v>
      </c>
      <c r="BT56" s="5">
        <f t="shared" si="23"/>
        <v>-283.70867875682239</v>
      </c>
      <c r="BU56" s="5">
        <f t="shared" si="24"/>
        <v>3.915</v>
      </c>
      <c r="BV56" s="5">
        <f t="shared" si="25"/>
        <v>-283.70867875682239</v>
      </c>
      <c r="BW56" s="5">
        <f t="shared" si="26"/>
        <v>1</v>
      </c>
      <c r="BX56" s="5">
        <f t="shared" si="27"/>
        <v>-249.57662413235681</v>
      </c>
      <c r="BY56" s="5">
        <f t="shared" si="28"/>
        <v>0</v>
      </c>
      <c r="BZ56" s="5">
        <f t="shared" si="29"/>
        <v>-311.97648306982126</v>
      </c>
      <c r="CA56" s="5">
        <f t="shared" si="30"/>
        <v>0</v>
      </c>
      <c r="CB56" s="5">
        <f t="shared" si="31"/>
        <v>-287.19938243327937</v>
      </c>
      <c r="CC56" s="10">
        <f t="shared" si="32"/>
        <v>0</v>
      </c>
      <c r="CD56" s="10">
        <f t="shared" si="36"/>
        <v>0</v>
      </c>
      <c r="CE56" s="10">
        <f t="shared" si="33"/>
        <v>0</v>
      </c>
      <c r="CF56" s="33">
        <f t="shared" si="34"/>
        <v>-276.24790538333627</v>
      </c>
      <c r="CG56" s="32"/>
      <c r="CH56" s="2"/>
      <c r="CI56" s="2"/>
      <c r="CJ56" s="29"/>
      <c r="CK56" s="29"/>
      <c r="CL56" s="30"/>
      <c r="CM56" s="29"/>
      <c r="CN56" s="23"/>
      <c r="CO56" s="29"/>
      <c r="CP56" s="29"/>
      <c r="CQ56" s="29"/>
      <c r="CR56" s="23"/>
      <c r="CS56" s="15"/>
      <c r="CT56" s="51"/>
      <c r="CU56" s="50"/>
      <c r="CV56" s="23"/>
      <c r="CW56" s="23"/>
      <c r="CX56" s="29"/>
      <c r="CY56" s="29"/>
      <c r="CZ56" s="29"/>
      <c r="DA56" s="29"/>
      <c r="DB56" s="28"/>
      <c r="DC56" s="23"/>
      <c r="DD56" s="23"/>
      <c r="DE56" s="23"/>
      <c r="DF56" s="23"/>
      <c r="DG56" s="7"/>
      <c r="DI56" s="1"/>
      <c r="DJ56" s="1"/>
      <c r="DM56" s="1"/>
      <c r="DN56" s="1"/>
      <c r="DO56" s="1"/>
      <c r="DP56" s="1"/>
      <c r="DQ56" s="1"/>
      <c r="ET56" s="1"/>
      <c r="EU56" s="1"/>
      <c r="EV56" s="1"/>
      <c r="EW56" s="2"/>
      <c r="EZ56" s="24"/>
      <c r="FA56" s="2"/>
      <c r="FB56" s="2"/>
    </row>
    <row r="57" spans="1:158">
      <c r="A57" s="48" t="s">
        <v>20</v>
      </c>
      <c r="B57" s="5"/>
      <c r="C57" s="5"/>
      <c r="D57" s="5"/>
      <c r="E57" s="5"/>
      <c r="F57" s="5">
        <v>0.17</v>
      </c>
      <c r="G57" s="5">
        <f t="shared" si="0"/>
        <v>0.83</v>
      </c>
      <c r="H57" s="47">
        <f t="shared" si="1"/>
        <v>0.17</v>
      </c>
      <c r="I57" s="5">
        <v>2</v>
      </c>
      <c r="J57" s="5">
        <v>0</v>
      </c>
      <c r="K57" s="5">
        <v>0</v>
      </c>
      <c r="L57" s="5"/>
      <c r="M57" s="5"/>
      <c r="N57" s="7">
        <f t="shared" si="2"/>
        <v>2</v>
      </c>
      <c r="O57" s="47">
        <f t="shared" si="3"/>
        <v>2</v>
      </c>
      <c r="P57" s="5">
        <v>1</v>
      </c>
      <c r="Q57" s="5"/>
      <c r="R57" s="5"/>
      <c r="S57" s="5"/>
      <c r="T57" s="5"/>
      <c r="U57" s="5">
        <v>0</v>
      </c>
      <c r="V57" s="47">
        <f t="shared" si="4"/>
        <v>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J57" s="5">
        <f t="shared" si="37"/>
        <v>1.83</v>
      </c>
      <c r="AK57" s="5">
        <v>0.17</v>
      </c>
      <c r="AL57" s="10"/>
      <c r="AM57" s="47">
        <f t="shared" si="5"/>
        <v>3.915</v>
      </c>
      <c r="AN57" s="5">
        <f t="shared" si="38"/>
        <v>1.83</v>
      </c>
      <c r="AO57" s="5">
        <v>0.17</v>
      </c>
      <c r="AP57" s="10"/>
      <c r="AQ57" s="47">
        <f t="shared" si="6"/>
        <v>3.915</v>
      </c>
      <c r="AR57" s="1">
        <v>1</v>
      </c>
      <c r="AS57" s="10"/>
      <c r="AU57" s="10">
        <f t="shared" si="7"/>
        <v>12</v>
      </c>
      <c r="AV57" s="79" t="str">
        <f t="shared" si="8"/>
        <v>Saponite-Ca</v>
      </c>
      <c r="AW57" s="35"/>
      <c r="AX57" s="78"/>
      <c r="AY57" s="21"/>
      <c r="AZ57" s="5"/>
      <c r="BA57" s="5">
        <f t="shared" si="9"/>
        <v>-218.09769714891209</v>
      </c>
      <c r="BB57" s="5">
        <f t="shared" si="10"/>
        <v>-181.84432128126892</v>
      </c>
      <c r="BC57" s="36">
        <f t="shared" si="11"/>
        <v>-5998.4417212812696</v>
      </c>
      <c r="BD57" s="5"/>
      <c r="BE57" s="7"/>
      <c r="BF57" s="7"/>
      <c r="BG57" s="66"/>
      <c r="BH57" s="64" t="str">
        <f t="shared" si="12"/>
        <v>Saponite-Ca</v>
      </c>
      <c r="BI57" s="5">
        <f t="shared" si="13"/>
        <v>0.17</v>
      </c>
      <c r="BJ57" s="29">
        <f t="shared" si="14"/>
        <v>-71.22995929163136</v>
      </c>
      <c r="BK57" s="5">
        <f t="shared" si="15"/>
        <v>2</v>
      </c>
      <c r="BL57" s="29">
        <f t="shared" si="35"/>
        <v>-191.72158528078518</v>
      </c>
      <c r="BM57" s="5">
        <f t="shared" si="16"/>
        <v>1</v>
      </c>
      <c r="BN57" s="5">
        <f t="shared" si="17"/>
        <v>-191.72158528078518</v>
      </c>
      <c r="BO57" s="5">
        <f t="shared" si="18"/>
        <v>0</v>
      </c>
      <c r="BP57" s="29">
        <f t="shared" si="19"/>
        <v>0</v>
      </c>
      <c r="BQ57" s="5">
        <f t="shared" si="20"/>
        <v>0</v>
      </c>
      <c r="BR57" s="5">
        <f t="shared" si="21"/>
        <v>0</v>
      </c>
      <c r="BS57" s="5">
        <f t="shared" si="22"/>
        <v>3.915</v>
      </c>
      <c r="BT57" s="5">
        <f t="shared" si="23"/>
        <v>-283.70867875682239</v>
      </c>
      <c r="BU57" s="5">
        <f t="shared" si="24"/>
        <v>3.915</v>
      </c>
      <c r="BV57" s="5">
        <f t="shared" si="25"/>
        <v>-283.70867875682239</v>
      </c>
      <c r="BW57" s="5">
        <f t="shared" si="26"/>
        <v>1</v>
      </c>
      <c r="BX57" s="5">
        <f t="shared" si="27"/>
        <v>-249.57662413235681</v>
      </c>
      <c r="BY57" s="5">
        <f t="shared" si="28"/>
        <v>0</v>
      </c>
      <c r="BZ57" s="5">
        <f t="shared" si="29"/>
        <v>-311.97648306982126</v>
      </c>
      <c r="CA57" s="5">
        <f t="shared" si="30"/>
        <v>0</v>
      </c>
      <c r="CB57" s="5">
        <f t="shared" si="31"/>
        <v>-287.19938243327937</v>
      </c>
      <c r="CC57" s="10">
        <f t="shared" si="32"/>
        <v>0</v>
      </c>
      <c r="CD57" s="10">
        <f t="shared" si="36"/>
        <v>0</v>
      </c>
      <c r="CE57" s="10">
        <f t="shared" si="33"/>
        <v>0</v>
      </c>
      <c r="CF57" s="33">
        <f t="shared" si="34"/>
        <v>-218.09769714891209</v>
      </c>
      <c r="CG57" s="32"/>
      <c r="CH57" s="2"/>
      <c r="CI57" s="2"/>
      <c r="CJ57" s="29"/>
      <c r="CK57" s="29"/>
      <c r="CL57" s="30"/>
      <c r="CM57" s="29"/>
      <c r="CN57" s="23"/>
      <c r="CO57" s="29"/>
      <c r="CP57" s="29"/>
      <c r="CQ57" s="29"/>
      <c r="CR57" s="23"/>
      <c r="CS57" s="15"/>
      <c r="CT57" s="51"/>
      <c r="CU57" s="50"/>
      <c r="CV57" s="23"/>
      <c r="CW57" s="23"/>
      <c r="CX57" s="29"/>
      <c r="CY57" s="29"/>
      <c r="CZ57" s="29"/>
      <c r="DA57" s="29"/>
      <c r="DB57" s="28"/>
      <c r="DC57" s="23"/>
      <c r="DD57" s="23"/>
      <c r="DE57" s="23"/>
      <c r="DF57" s="23"/>
      <c r="DG57" s="7"/>
      <c r="DI57" s="1"/>
      <c r="DJ57" s="1"/>
      <c r="DM57" s="1"/>
      <c r="DN57" s="1"/>
      <c r="DO57" s="1"/>
      <c r="DP57" s="1"/>
      <c r="DQ57" s="1"/>
      <c r="ET57" s="1"/>
      <c r="EU57" s="1"/>
      <c r="EV57" s="1"/>
      <c r="EW57" s="2"/>
      <c r="EZ57" s="24"/>
      <c r="FA57" s="2"/>
      <c r="FB57" s="2"/>
    </row>
    <row r="58" spans="1:158" ht="12" thickBot="1">
      <c r="A58" s="77" t="s">
        <v>19</v>
      </c>
      <c r="B58" s="42"/>
      <c r="C58" s="42"/>
      <c r="D58" s="42"/>
      <c r="E58" s="42">
        <v>0.17</v>
      </c>
      <c r="F58" s="42"/>
      <c r="G58" s="42">
        <f t="shared" si="0"/>
        <v>0.83</v>
      </c>
      <c r="H58" s="41">
        <f t="shared" si="1"/>
        <v>0.17</v>
      </c>
      <c r="I58" s="80">
        <v>2</v>
      </c>
      <c r="J58" s="42">
        <v>0</v>
      </c>
      <c r="K58" s="42">
        <v>0</v>
      </c>
      <c r="L58" s="42"/>
      <c r="M58" s="42"/>
      <c r="N58" s="43">
        <f t="shared" si="2"/>
        <v>2</v>
      </c>
      <c r="O58" s="41">
        <f t="shared" si="3"/>
        <v>2</v>
      </c>
      <c r="P58" s="80">
        <v>1</v>
      </c>
      <c r="Q58" s="42"/>
      <c r="R58" s="42"/>
      <c r="S58" s="42"/>
      <c r="T58" s="42"/>
      <c r="U58" s="42">
        <v>0</v>
      </c>
      <c r="V58" s="41">
        <f t="shared" si="4"/>
        <v>1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0"/>
      <c r="AJ58" s="5">
        <f t="shared" si="37"/>
        <v>1.83</v>
      </c>
      <c r="AK58" s="5">
        <v>0.17</v>
      </c>
      <c r="AL58" s="39"/>
      <c r="AM58" s="41">
        <f t="shared" si="5"/>
        <v>3.915</v>
      </c>
      <c r="AN58" s="5">
        <f t="shared" si="38"/>
        <v>1.83</v>
      </c>
      <c r="AO58" s="5">
        <v>0.17</v>
      </c>
      <c r="AP58" s="39"/>
      <c r="AQ58" s="41">
        <f t="shared" si="6"/>
        <v>3.915</v>
      </c>
      <c r="AR58" s="40">
        <v>1</v>
      </c>
      <c r="AS58" s="39"/>
      <c r="AT58" s="40"/>
      <c r="AU58" s="39">
        <f t="shared" si="7"/>
        <v>12</v>
      </c>
      <c r="AV58" s="76" t="str">
        <f t="shared" si="8"/>
        <v>Saponite-Mg</v>
      </c>
      <c r="AW58" s="45"/>
      <c r="AX58" s="75"/>
      <c r="AY58" s="74"/>
      <c r="AZ58" s="42"/>
      <c r="BA58" s="42">
        <f t="shared" si="9"/>
        <v>-209.66517413333631</v>
      </c>
      <c r="BB58" s="42">
        <f t="shared" si="10"/>
        <v>-173.41179826569314</v>
      </c>
      <c r="BC58" s="73">
        <f t="shared" si="11"/>
        <v>-5984.3447982656944</v>
      </c>
      <c r="BD58" s="42"/>
      <c r="BE58" s="43"/>
      <c r="BF58" s="43"/>
      <c r="BG58" s="72"/>
      <c r="BH58" s="71" t="str">
        <f t="shared" si="12"/>
        <v>Saponite-Mg</v>
      </c>
      <c r="BI58" s="42">
        <f t="shared" si="13"/>
        <v>0.17</v>
      </c>
      <c r="BJ58" s="70">
        <f t="shared" si="14"/>
        <v>-147.25</v>
      </c>
      <c r="BK58" s="42">
        <f t="shared" si="15"/>
        <v>2</v>
      </c>
      <c r="BL58" s="70">
        <f t="shared" si="35"/>
        <v>-191.72158528078518</v>
      </c>
      <c r="BM58" s="42">
        <f t="shared" si="16"/>
        <v>1</v>
      </c>
      <c r="BN58" s="42">
        <f t="shared" si="17"/>
        <v>-191.72158528078518</v>
      </c>
      <c r="BO58" s="42">
        <f t="shared" si="18"/>
        <v>0</v>
      </c>
      <c r="BP58" s="70">
        <f t="shared" si="19"/>
        <v>0</v>
      </c>
      <c r="BQ58" s="42">
        <f t="shared" si="20"/>
        <v>0</v>
      </c>
      <c r="BR58" s="42">
        <f t="shared" si="21"/>
        <v>0</v>
      </c>
      <c r="BS58" s="42">
        <f t="shared" si="22"/>
        <v>3.915</v>
      </c>
      <c r="BT58" s="42">
        <f t="shared" si="23"/>
        <v>-283.70867875682239</v>
      </c>
      <c r="BU58" s="42">
        <f t="shared" si="24"/>
        <v>3.915</v>
      </c>
      <c r="BV58" s="42">
        <f t="shared" si="25"/>
        <v>-283.70867875682239</v>
      </c>
      <c r="BW58" s="42">
        <f t="shared" si="26"/>
        <v>1</v>
      </c>
      <c r="BX58" s="42">
        <f t="shared" si="27"/>
        <v>-249.57662413235681</v>
      </c>
      <c r="BY58" s="42">
        <f t="shared" si="28"/>
        <v>0</v>
      </c>
      <c r="BZ58" s="42">
        <f t="shared" si="29"/>
        <v>-311.97648306982126</v>
      </c>
      <c r="CA58" s="42">
        <f t="shared" si="30"/>
        <v>0</v>
      </c>
      <c r="CB58" s="42">
        <f t="shared" si="31"/>
        <v>-287.19938243327937</v>
      </c>
      <c r="CC58" s="39">
        <f t="shared" si="32"/>
        <v>0</v>
      </c>
      <c r="CD58" s="39">
        <f t="shared" si="36"/>
        <v>0</v>
      </c>
      <c r="CE58" s="39">
        <f t="shared" si="33"/>
        <v>0</v>
      </c>
      <c r="CF58" s="69">
        <f t="shared" si="34"/>
        <v>-209.66517413333631</v>
      </c>
      <c r="CG58" s="32"/>
      <c r="CH58" s="2"/>
      <c r="CI58" s="2"/>
      <c r="CJ58" s="29"/>
      <c r="CK58" s="29"/>
      <c r="CL58" s="30"/>
      <c r="CM58" s="29"/>
      <c r="CN58" s="23"/>
      <c r="CO58" s="29"/>
      <c r="CP58" s="29"/>
      <c r="CQ58" s="29"/>
      <c r="CR58" s="23"/>
      <c r="CS58" s="15"/>
      <c r="CT58" s="51"/>
      <c r="CU58" s="50"/>
      <c r="CV58" s="23"/>
      <c r="CW58" s="23"/>
      <c r="CX58" s="29"/>
      <c r="CY58" s="29"/>
      <c r="CZ58" s="29"/>
      <c r="DA58" s="29"/>
      <c r="DB58" s="28"/>
      <c r="DC58" s="23"/>
      <c r="DD58" s="23"/>
      <c r="DE58" s="23"/>
      <c r="DF58" s="23"/>
      <c r="DG58" s="7"/>
      <c r="DI58" s="1"/>
      <c r="DJ58" s="1"/>
      <c r="DM58" s="1"/>
      <c r="DN58" s="1"/>
      <c r="DO58" s="1"/>
      <c r="DP58" s="1"/>
      <c r="DQ58" s="1"/>
      <c r="ET58" s="1"/>
      <c r="EU58" s="1"/>
      <c r="EV58" s="1"/>
      <c r="EW58" s="2"/>
      <c r="EZ58" s="24"/>
      <c r="FA58" s="2"/>
      <c r="FB58" s="2"/>
    </row>
    <row r="59" spans="1:158">
      <c r="A59" s="48" t="s">
        <v>18</v>
      </c>
      <c r="B59" s="49"/>
      <c r="C59" s="49">
        <v>0.34</v>
      </c>
      <c r="D59" s="49"/>
      <c r="E59" s="49"/>
      <c r="F59" s="49"/>
      <c r="G59" s="68">
        <f t="shared" si="0"/>
        <v>0.65999999999999992</v>
      </c>
      <c r="H59" s="47">
        <f t="shared" si="1"/>
        <v>0.17</v>
      </c>
      <c r="I59" s="5">
        <v>1.33</v>
      </c>
      <c r="J59" s="5">
        <v>0.67</v>
      </c>
      <c r="K59" s="5"/>
      <c r="L59" s="5">
        <v>0</v>
      </c>
      <c r="M59" s="5"/>
      <c r="N59" s="7">
        <f t="shared" si="2"/>
        <v>2</v>
      </c>
      <c r="O59" s="47">
        <f t="shared" si="3"/>
        <v>2</v>
      </c>
      <c r="P59" s="5">
        <v>0.67</v>
      </c>
      <c r="Q59" s="5">
        <v>0.33</v>
      </c>
      <c r="R59" s="5"/>
      <c r="S59" s="5"/>
      <c r="T59" s="5"/>
      <c r="U59" s="5">
        <v>0</v>
      </c>
      <c r="V59" s="47">
        <f t="shared" si="4"/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J59" s="5">
        <f t="shared" si="37"/>
        <v>1.83</v>
      </c>
      <c r="AK59" s="5">
        <v>0.17</v>
      </c>
      <c r="AL59" s="10"/>
      <c r="AM59" s="47">
        <f t="shared" si="5"/>
        <v>3.915</v>
      </c>
      <c r="AN59" s="5">
        <f t="shared" si="38"/>
        <v>1.83</v>
      </c>
      <c r="AO59" s="5">
        <v>0.17</v>
      </c>
      <c r="AP59" s="10"/>
      <c r="AQ59" s="47">
        <f t="shared" si="6"/>
        <v>3.915</v>
      </c>
      <c r="AR59" s="1">
        <v>1</v>
      </c>
      <c r="AS59" s="10"/>
      <c r="AU59" s="10">
        <f t="shared" si="7"/>
        <v>12</v>
      </c>
      <c r="AV59" s="79" t="str">
        <f t="shared" si="8"/>
        <v>Fe Saponite-Na</v>
      </c>
      <c r="AW59" s="35"/>
      <c r="AX59" s="78"/>
      <c r="AY59" s="21"/>
      <c r="AZ59" s="5"/>
      <c r="BA59" s="5">
        <f t="shared" si="9"/>
        <v>-219.54640417842074</v>
      </c>
      <c r="BB59" s="5">
        <f t="shared" si="10"/>
        <v>-183.29302831077757</v>
      </c>
      <c r="BC59" s="36">
        <f t="shared" si="11"/>
        <v>-5632.9100283107782</v>
      </c>
      <c r="BD59" s="5"/>
      <c r="BE59" s="7"/>
      <c r="BF59" s="7"/>
      <c r="BG59" s="66"/>
      <c r="BH59" s="64" t="str">
        <f t="shared" si="12"/>
        <v>Fe Saponite-Na</v>
      </c>
      <c r="BI59" s="5">
        <f t="shared" si="13"/>
        <v>0.17</v>
      </c>
      <c r="BJ59" s="29">
        <f t="shared" si="14"/>
        <v>260</v>
      </c>
      <c r="BK59" s="5">
        <f t="shared" si="15"/>
        <v>2</v>
      </c>
      <c r="BL59" s="29">
        <f t="shared" si="35"/>
        <v>-209.84965904614407</v>
      </c>
      <c r="BM59" s="5">
        <f t="shared" si="16"/>
        <v>1</v>
      </c>
      <c r="BN59" s="5">
        <f t="shared" si="17"/>
        <v>-204.61448272247182</v>
      </c>
      <c r="BO59" s="5">
        <f t="shared" si="18"/>
        <v>0</v>
      </c>
      <c r="BP59" s="29">
        <f t="shared" si="19"/>
        <v>0</v>
      </c>
      <c r="BQ59" s="5">
        <f t="shared" si="20"/>
        <v>0</v>
      </c>
      <c r="BR59" s="5">
        <f t="shared" si="21"/>
        <v>0</v>
      </c>
      <c r="BS59" s="5">
        <f t="shared" si="22"/>
        <v>3.915</v>
      </c>
      <c r="BT59" s="5">
        <f t="shared" si="23"/>
        <v>-283.70867875682239</v>
      </c>
      <c r="BU59" s="5">
        <f t="shared" si="24"/>
        <v>3.915</v>
      </c>
      <c r="BV59" s="5">
        <f t="shared" si="25"/>
        <v>-283.70867875682239</v>
      </c>
      <c r="BW59" s="5">
        <f t="shared" si="26"/>
        <v>1</v>
      </c>
      <c r="BX59" s="5">
        <f t="shared" si="27"/>
        <v>-249.57662413235681</v>
      </c>
      <c r="BY59" s="5">
        <f t="shared" si="28"/>
        <v>0</v>
      </c>
      <c r="BZ59" s="5">
        <f t="shared" si="29"/>
        <v>-311.97648306982126</v>
      </c>
      <c r="CA59" s="5">
        <f t="shared" si="30"/>
        <v>0</v>
      </c>
      <c r="CB59" s="5">
        <f t="shared" si="31"/>
        <v>-287.19938243327937</v>
      </c>
      <c r="CC59" s="10">
        <f t="shared" si="32"/>
        <v>0</v>
      </c>
      <c r="CD59" s="10">
        <f t="shared" si="36"/>
        <v>34.814730031172637</v>
      </c>
      <c r="CE59" s="10">
        <f t="shared" si="33"/>
        <v>0</v>
      </c>
      <c r="CF59" s="33">
        <f t="shared" si="34"/>
        <v>-219.54640417842074</v>
      </c>
      <c r="CG59" s="32"/>
      <c r="CH59" s="2"/>
      <c r="CI59" s="2"/>
      <c r="CJ59" s="29"/>
      <c r="CK59" s="29"/>
      <c r="CL59" s="30"/>
      <c r="CM59" s="29"/>
      <c r="CN59" s="23"/>
      <c r="CO59" s="29"/>
      <c r="CP59" s="29"/>
      <c r="CQ59" s="29"/>
      <c r="CR59" s="23"/>
      <c r="CS59" s="15"/>
      <c r="CT59" s="51"/>
      <c r="CU59" s="50"/>
      <c r="CV59" s="23"/>
      <c r="CW59" s="23"/>
      <c r="CX59" s="29"/>
      <c r="CY59" s="29"/>
      <c r="CZ59" s="29"/>
      <c r="DA59" s="29"/>
      <c r="DB59" s="28"/>
      <c r="DC59" s="23"/>
      <c r="DD59" s="23"/>
      <c r="DE59" s="23"/>
      <c r="DF59" s="23"/>
      <c r="DG59" s="7"/>
      <c r="DI59" s="1"/>
      <c r="DJ59" s="1"/>
      <c r="DM59" s="1"/>
      <c r="DN59" s="1"/>
      <c r="DO59" s="1"/>
      <c r="DP59" s="1"/>
      <c r="DQ59" s="1"/>
      <c r="ET59" s="1"/>
      <c r="EU59" s="1"/>
      <c r="EV59" s="1"/>
      <c r="EW59" s="2"/>
      <c r="EZ59" s="24"/>
      <c r="FA59" s="2"/>
      <c r="FB59" s="2"/>
    </row>
    <row r="60" spans="1:158">
      <c r="A60" s="48" t="s">
        <v>17</v>
      </c>
      <c r="B60" s="5">
        <v>0.34</v>
      </c>
      <c r="C60" s="5"/>
      <c r="D60" s="5"/>
      <c r="E60" s="5"/>
      <c r="F60" s="5"/>
      <c r="G60" s="5">
        <f t="shared" si="0"/>
        <v>0.65999999999999992</v>
      </c>
      <c r="H60" s="47">
        <f t="shared" si="1"/>
        <v>0.17</v>
      </c>
      <c r="I60" s="5">
        <v>1.33</v>
      </c>
      <c r="J60" s="5">
        <v>0.67</v>
      </c>
      <c r="K60" s="5"/>
      <c r="L60" s="5">
        <v>0</v>
      </c>
      <c r="M60" s="5"/>
      <c r="N60" s="7">
        <f t="shared" si="2"/>
        <v>2</v>
      </c>
      <c r="O60" s="47">
        <f t="shared" si="3"/>
        <v>2</v>
      </c>
      <c r="P60" s="5">
        <v>0.67</v>
      </c>
      <c r="Q60" s="5">
        <v>0.33</v>
      </c>
      <c r="R60" s="5"/>
      <c r="S60" s="5"/>
      <c r="T60" s="5"/>
      <c r="U60" s="5">
        <v>0</v>
      </c>
      <c r="V60" s="47">
        <f t="shared" si="4"/>
        <v>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J60" s="5">
        <f t="shared" si="37"/>
        <v>1.83</v>
      </c>
      <c r="AK60" s="5">
        <v>0.17</v>
      </c>
      <c r="AL60" s="10"/>
      <c r="AM60" s="47">
        <f t="shared" si="5"/>
        <v>3.915</v>
      </c>
      <c r="AN60" s="5">
        <f t="shared" si="38"/>
        <v>1.83</v>
      </c>
      <c r="AO60" s="5">
        <v>0.17</v>
      </c>
      <c r="AP60" s="10"/>
      <c r="AQ60" s="47">
        <f t="shared" si="6"/>
        <v>3.915</v>
      </c>
      <c r="AR60" s="1">
        <v>1</v>
      </c>
      <c r="AS60" s="10"/>
      <c r="AU60" s="10">
        <f t="shared" si="7"/>
        <v>12</v>
      </c>
      <c r="AV60" s="79" t="str">
        <f t="shared" si="8"/>
        <v>Fe Saponite-K</v>
      </c>
      <c r="AW60" s="35"/>
      <c r="AX60" s="78"/>
      <c r="AY60" s="21"/>
      <c r="AZ60" s="5"/>
      <c r="BA60" s="5">
        <f t="shared" si="9"/>
        <v>-240.95492917842071</v>
      </c>
      <c r="BB60" s="5">
        <f t="shared" si="10"/>
        <v>-204.70155331077754</v>
      </c>
      <c r="BC60" s="36">
        <f t="shared" si="11"/>
        <v>-5645.5414533107787</v>
      </c>
      <c r="BD60" s="5"/>
      <c r="BE60" s="7"/>
      <c r="BF60" s="7"/>
      <c r="BG60" s="66"/>
      <c r="BH60" s="64" t="str">
        <f t="shared" si="12"/>
        <v>Fe Saponite-K</v>
      </c>
      <c r="BI60" s="5">
        <f t="shared" si="13"/>
        <v>0.17</v>
      </c>
      <c r="BJ60" s="29">
        <f t="shared" si="14"/>
        <v>453</v>
      </c>
      <c r="BK60" s="5">
        <f t="shared" si="15"/>
        <v>2</v>
      </c>
      <c r="BL60" s="29">
        <f t="shared" si="35"/>
        <v>-209.84965904614407</v>
      </c>
      <c r="BM60" s="5">
        <f t="shared" si="16"/>
        <v>1</v>
      </c>
      <c r="BN60" s="5">
        <f t="shared" si="17"/>
        <v>-204.61448272247182</v>
      </c>
      <c r="BO60" s="5">
        <f t="shared" si="18"/>
        <v>0</v>
      </c>
      <c r="BP60" s="29">
        <f t="shared" si="19"/>
        <v>0</v>
      </c>
      <c r="BQ60" s="5">
        <f t="shared" si="20"/>
        <v>0</v>
      </c>
      <c r="BR60" s="5">
        <f t="shared" si="21"/>
        <v>0</v>
      </c>
      <c r="BS60" s="5">
        <f t="shared" si="22"/>
        <v>3.915</v>
      </c>
      <c r="BT60" s="5">
        <f t="shared" si="23"/>
        <v>-283.70867875682239</v>
      </c>
      <c r="BU60" s="5">
        <f t="shared" si="24"/>
        <v>3.915</v>
      </c>
      <c r="BV60" s="5">
        <f t="shared" si="25"/>
        <v>-283.70867875682239</v>
      </c>
      <c r="BW60" s="5">
        <f t="shared" si="26"/>
        <v>1</v>
      </c>
      <c r="BX60" s="5">
        <f t="shared" si="27"/>
        <v>-249.57662413235681</v>
      </c>
      <c r="BY60" s="5">
        <f t="shared" si="28"/>
        <v>0</v>
      </c>
      <c r="BZ60" s="5">
        <f t="shared" si="29"/>
        <v>-311.97648306982126</v>
      </c>
      <c r="CA60" s="5">
        <f t="shared" si="30"/>
        <v>0</v>
      </c>
      <c r="CB60" s="5">
        <f t="shared" si="31"/>
        <v>-287.19938243327937</v>
      </c>
      <c r="CC60" s="10">
        <f t="shared" si="32"/>
        <v>0</v>
      </c>
      <c r="CD60" s="10">
        <f t="shared" si="36"/>
        <v>34.814730031172637</v>
      </c>
      <c r="CE60" s="10">
        <f t="shared" si="33"/>
        <v>0</v>
      </c>
      <c r="CF60" s="33">
        <f t="shared" si="34"/>
        <v>-240.95492917842071</v>
      </c>
      <c r="CG60" s="32"/>
      <c r="CH60" s="2"/>
      <c r="CI60" s="2"/>
      <c r="CJ60" s="29"/>
      <c r="CK60" s="29"/>
      <c r="CL60" s="30"/>
      <c r="CM60" s="29"/>
      <c r="CN60" s="23"/>
      <c r="CO60" s="29"/>
      <c r="CP60" s="29"/>
      <c r="CQ60" s="29"/>
      <c r="CR60" s="23"/>
      <c r="CS60" s="15"/>
      <c r="CT60" s="51"/>
      <c r="CU60" s="50"/>
      <c r="CV60" s="23"/>
      <c r="CW60" s="23"/>
      <c r="CX60" s="29"/>
      <c r="CY60" s="29"/>
      <c r="CZ60" s="29"/>
      <c r="DA60" s="29"/>
      <c r="DB60" s="28"/>
      <c r="DC60" s="23"/>
      <c r="DD60" s="23"/>
      <c r="DE60" s="23"/>
      <c r="DF60" s="23"/>
      <c r="DG60" s="7"/>
      <c r="DI60" s="1"/>
      <c r="DJ60" s="1"/>
      <c r="DM60" s="1"/>
      <c r="DN60" s="1"/>
      <c r="DO60" s="1"/>
      <c r="DP60" s="1"/>
      <c r="DQ60" s="1"/>
      <c r="ET60" s="1"/>
      <c r="EU60" s="1"/>
      <c r="EV60" s="1"/>
      <c r="EW60" s="2"/>
      <c r="EZ60" s="24"/>
      <c r="FA60" s="2"/>
      <c r="FB60" s="2"/>
    </row>
    <row r="61" spans="1:158">
      <c r="A61" s="48" t="s">
        <v>16</v>
      </c>
      <c r="B61" s="5"/>
      <c r="C61" s="5"/>
      <c r="D61" s="5"/>
      <c r="E61" s="5"/>
      <c r="F61" s="5">
        <v>0.17</v>
      </c>
      <c r="G61" s="5">
        <f t="shared" si="0"/>
        <v>0.83</v>
      </c>
      <c r="H61" s="47">
        <f t="shared" si="1"/>
        <v>0.17</v>
      </c>
      <c r="I61" s="5">
        <v>1.33</v>
      </c>
      <c r="J61" s="5">
        <v>0.67</v>
      </c>
      <c r="K61" s="5"/>
      <c r="L61" s="5">
        <v>0</v>
      </c>
      <c r="M61" s="5"/>
      <c r="N61" s="7">
        <f t="shared" si="2"/>
        <v>2</v>
      </c>
      <c r="O61" s="47">
        <f t="shared" si="3"/>
        <v>2</v>
      </c>
      <c r="P61" s="5">
        <v>0.67</v>
      </c>
      <c r="Q61" s="5">
        <v>0.33</v>
      </c>
      <c r="R61" s="5"/>
      <c r="S61" s="5"/>
      <c r="T61" s="5"/>
      <c r="U61" s="5">
        <v>0</v>
      </c>
      <c r="V61" s="47">
        <f t="shared" si="4"/>
        <v>1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J61" s="5">
        <f t="shared" si="37"/>
        <v>1.83</v>
      </c>
      <c r="AK61" s="5">
        <v>0.17</v>
      </c>
      <c r="AL61" s="10"/>
      <c r="AM61" s="47">
        <f t="shared" si="5"/>
        <v>3.915</v>
      </c>
      <c r="AN61" s="5">
        <f t="shared" si="38"/>
        <v>1.83</v>
      </c>
      <c r="AO61" s="5">
        <v>0.17</v>
      </c>
      <c r="AP61" s="10"/>
      <c r="AQ61" s="47">
        <f t="shared" si="6"/>
        <v>3.915</v>
      </c>
      <c r="AR61" s="1">
        <v>1</v>
      </c>
      <c r="AS61" s="10"/>
      <c r="AU61" s="10">
        <f t="shared" si="7"/>
        <v>12</v>
      </c>
      <c r="AV61" s="79" t="str">
        <f t="shared" si="8"/>
        <v>Fe Saponite-Ca</v>
      </c>
      <c r="AW61" s="35"/>
      <c r="AX61" s="78"/>
      <c r="AY61" s="21"/>
      <c r="AZ61" s="5"/>
      <c r="BA61" s="5">
        <f t="shared" si="9"/>
        <v>-182.80472094399656</v>
      </c>
      <c r="BB61" s="5">
        <f t="shared" si="10"/>
        <v>-146.55134507635339</v>
      </c>
      <c r="BC61" s="36">
        <f t="shared" si="11"/>
        <v>-5633.5887450763539</v>
      </c>
      <c r="BD61" s="5"/>
      <c r="BE61" s="7"/>
      <c r="BF61" s="7"/>
      <c r="BG61" s="66"/>
      <c r="BH61" s="64" t="str">
        <f t="shared" si="12"/>
        <v>Fe Saponite-Ca</v>
      </c>
      <c r="BI61" s="5">
        <f t="shared" si="13"/>
        <v>0.17</v>
      </c>
      <c r="BJ61" s="29">
        <f t="shared" si="14"/>
        <v>-71.22995929163136</v>
      </c>
      <c r="BK61" s="5">
        <f t="shared" si="15"/>
        <v>2</v>
      </c>
      <c r="BL61" s="29">
        <f t="shared" si="35"/>
        <v>-209.84965904614407</v>
      </c>
      <c r="BM61" s="5">
        <f t="shared" si="16"/>
        <v>1</v>
      </c>
      <c r="BN61" s="5">
        <f t="shared" si="17"/>
        <v>-204.61448272247182</v>
      </c>
      <c r="BO61" s="5">
        <f t="shared" si="18"/>
        <v>0</v>
      </c>
      <c r="BP61" s="29">
        <f t="shared" si="19"/>
        <v>0</v>
      </c>
      <c r="BQ61" s="5">
        <f t="shared" si="20"/>
        <v>0</v>
      </c>
      <c r="BR61" s="5">
        <f t="shared" si="21"/>
        <v>0</v>
      </c>
      <c r="BS61" s="5">
        <f t="shared" si="22"/>
        <v>3.915</v>
      </c>
      <c r="BT61" s="5">
        <f t="shared" si="23"/>
        <v>-283.70867875682239</v>
      </c>
      <c r="BU61" s="5">
        <f t="shared" si="24"/>
        <v>3.915</v>
      </c>
      <c r="BV61" s="5">
        <f t="shared" si="25"/>
        <v>-283.70867875682239</v>
      </c>
      <c r="BW61" s="5">
        <f t="shared" si="26"/>
        <v>1</v>
      </c>
      <c r="BX61" s="5">
        <f t="shared" si="27"/>
        <v>-249.57662413235681</v>
      </c>
      <c r="BY61" s="5">
        <f t="shared" si="28"/>
        <v>0</v>
      </c>
      <c r="BZ61" s="5">
        <f t="shared" si="29"/>
        <v>-311.97648306982126</v>
      </c>
      <c r="CA61" s="5">
        <f t="shared" si="30"/>
        <v>0</v>
      </c>
      <c r="CB61" s="5">
        <f t="shared" si="31"/>
        <v>-287.19938243327937</v>
      </c>
      <c r="CC61" s="10">
        <f t="shared" si="32"/>
        <v>0</v>
      </c>
      <c r="CD61" s="10">
        <f t="shared" si="36"/>
        <v>34.814730031172637</v>
      </c>
      <c r="CE61" s="10">
        <f t="shared" si="33"/>
        <v>0</v>
      </c>
      <c r="CF61" s="33">
        <f t="shared" si="34"/>
        <v>-182.80472094399656</v>
      </c>
      <c r="CG61" s="32"/>
      <c r="CH61" s="2"/>
      <c r="CI61" s="2"/>
      <c r="CJ61" s="29"/>
      <c r="CK61" s="29"/>
      <c r="CL61" s="30"/>
      <c r="CM61" s="29"/>
      <c r="CN61" s="23"/>
      <c r="CO61" s="29"/>
      <c r="CP61" s="29"/>
      <c r="CQ61" s="29"/>
      <c r="CR61" s="23"/>
      <c r="CS61" s="15"/>
      <c r="CT61" s="51"/>
      <c r="CU61" s="50"/>
      <c r="CV61" s="23"/>
      <c r="CW61" s="23"/>
      <c r="CX61" s="29"/>
      <c r="CY61" s="29"/>
      <c r="CZ61" s="29"/>
      <c r="DA61" s="29"/>
      <c r="DB61" s="28"/>
      <c r="DC61" s="23"/>
      <c r="DD61" s="23"/>
      <c r="DE61" s="23"/>
      <c r="DF61" s="23"/>
      <c r="DG61" s="7"/>
      <c r="DI61" s="1"/>
      <c r="DJ61" s="1"/>
      <c r="DM61" s="1"/>
      <c r="DN61" s="1"/>
      <c r="DO61" s="1"/>
      <c r="DP61" s="1"/>
      <c r="DQ61" s="1"/>
      <c r="ET61" s="1"/>
      <c r="EU61" s="1"/>
      <c r="EV61" s="1"/>
      <c r="EW61" s="2"/>
      <c r="EZ61" s="24"/>
      <c r="FA61" s="2"/>
      <c r="FB61" s="2"/>
    </row>
    <row r="62" spans="1:158" ht="12" thickBot="1">
      <c r="A62" s="77" t="s">
        <v>15</v>
      </c>
      <c r="B62" s="42"/>
      <c r="C62" s="42"/>
      <c r="D62" s="42"/>
      <c r="E62" s="42">
        <v>0.17</v>
      </c>
      <c r="F62" s="42"/>
      <c r="G62" s="42">
        <f t="shared" si="0"/>
        <v>0.83</v>
      </c>
      <c r="H62" s="41">
        <f t="shared" si="1"/>
        <v>0.17</v>
      </c>
      <c r="I62" s="80">
        <v>1.33</v>
      </c>
      <c r="J62" s="42">
        <v>0.67</v>
      </c>
      <c r="K62" s="42"/>
      <c r="L62" s="42">
        <v>0</v>
      </c>
      <c r="M62" s="42"/>
      <c r="N62" s="43">
        <f t="shared" si="2"/>
        <v>2</v>
      </c>
      <c r="O62" s="41">
        <f t="shared" si="3"/>
        <v>2</v>
      </c>
      <c r="P62" s="80">
        <v>0.67</v>
      </c>
      <c r="Q62" s="42">
        <v>0.33</v>
      </c>
      <c r="R62" s="42"/>
      <c r="S62" s="42"/>
      <c r="T62" s="42"/>
      <c r="U62" s="42">
        <v>0</v>
      </c>
      <c r="V62" s="41">
        <f t="shared" si="4"/>
        <v>1</v>
      </c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0"/>
      <c r="AJ62" s="5">
        <f t="shared" si="37"/>
        <v>1.83</v>
      </c>
      <c r="AK62" s="5">
        <v>0.17</v>
      </c>
      <c r="AL62" s="39"/>
      <c r="AM62" s="41">
        <f t="shared" si="5"/>
        <v>3.915</v>
      </c>
      <c r="AN62" s="5">
        <f t="shared" si="38"/>
        <v>1.83</v>
      </c>
      <c r="AO62" s="5">
        <v>0.17</v>
      </c>
      <c r="AP62" s="39"/>
      <c r="AQ62" s="41">
        <f t="shared" si="6"/>
        <v>3.915</v>
      </c>
      <c r="AR62" s="40">
        <v>1</v>
      </c>
      <c r="AS62" s="39"/>
      <c r="AT62" s="40"/>
      <c r="AU62" s="39">
        <f t="shared" si="7"/>
        <v>12</v>
      </c>
      <c r="AV62" s="76" t="str">
        <f t="shared" si="8"/>
        <v>Fe Saponite-Mg</v>
      </c>
      <c r="AW62" s="45"/>
      <c r="AX62" s="75"/>
      <c r="AY62" s="74"/>
      <c r="AZ62" s="42"/>
      <c r="BA62" s="42">
        <f t="shared" si="9"/>
        <v>-174.37219792842075</v>
      </c>
      <c r="BB62" s="42">
        <f t="shared" si="10"/>
        <v>-138.11882206077757</v>
      </c>
      <c r="BC62" s="73">
        <f t="shared" si="11"/>
        <v>-5619.4918220607769</v>
      </c>
      <c r="BD62" s="42"/>
      <c r="BE62" s="43"/>
      <c r="BF62" s="43"/>
      <c r="BG62" s="72"/>
      <c r="BH62" s="71" t="str">
        <f t="shared" si="12"/>
        <v>Fe Saponite-Mg</v>
      </c>
      <c r="BI62" s="42">
        <f t="shared" si="13"/>
        <v>0.17</v>
      </c>
      <c r="BJ62" s="70">
        <f t="shared" si="14"/>
        <v>-147.25</v>
      </c>
      <c r="BK62" s="42">
        <f t="shared" si="15"/>
        <v>2</v>
      </c>
      <c r="BL62" s="70">
        <f t="shared" si="35"/>
        <v>-209.84965904614407</v>
      </c>
      <c r="BM62" s="42">
        <f t="shared" si="16"/>
        <v>1</v>
      </c>
      <c r="BN62" s="42">
        <f t="shared" si="17"/>
        <v>-204.61448272247182</v>
      </c>
      <c r="BO62" s="42">
        <f t="shared" si="18"/>
        <v>0</v>
      </c>
      <c r="BP62" s="70">
        <f t="shared" si="19"/>
        <v>0</v>
      </c>
      <c r="BQ62" s="42">
        <f t="shared" si="20"/>
        <v>0</v>
      </c>
      <c r="BR62" s="42">
        <f t="shared" si="21"/>
        <v>0</v>
      </c>
      <c r="BS62" s="42">
        <f t="shared" si="22"/>
        <v>3.915</v>
      </c>
      <c r="BT62" s="42">
        <f t="shared" si="23"/>
        <v>-283.70867875682239</v>
      </c>
      <c r="BU62" s="42">
        <f t="shared" si="24"/>
        <v>3.915</v>
      </c>
      <c r="BV62" s="42">
        <f t="shared" si="25"/>
        <v>-283.70867875682239</v>
      </c>
      <c r="BW62" s="42">
        <f t="shared" si="26"/>
        <v>1</v>
      </c>
      <c r="BX62" s="42">
        <f t="shared" si="27"/>
        <v>-249.57662413235681</v>
      </c>
      <c r="BY62" s="42">
        <f t="shared" si="28"/>
        <v>0</v>
      </c>
      <c r="BZ62" s="42">
        <f t="shared" si="29"/>
        <v>-311.97648306982126</v>
      </c>
      <c r="CA62" s="42">
        <f t="shared" si="30"/>
        <v>0</v>
      </c>
      <c r="CB62" s="42">
        <f t="shared" si="31"/>
        <v>-287.19938243327937</v>
      </c>
      <c r="CC62" s="39">
        <f t="shared" si="32"/>
        <v>0</v>
      </c>
      <c r="CD62" s="39">
        <f t="shared" si="36"/>
        <v>34.814730031172637</v>
      </c>
      <c r="CE62" s="39">
        <f t="shared" si="33"/>
        <v>0</v>
      </c>
      <c r="CF62" s="69">
        <f t="shared" si="34"/>
        <v>-174.37219792842075</v>
      </c>
      <c r="CG62" s="32"/>
      <c r="CH62" s="2"/>
      <c r="CI62" s="2"/>
      <c r="CJ62" s="29"/>
      <c r="CK62" s="29"/>
      <c r="CL62" s="30"/>
      <c r="CM62" s="29"/>
      <c r="CN62" s="23"/>
      <c r="CO62" s="29"/>
      <c r="CP62" s="29"/>
      <c r="CQ62" s="29"/>
      <c r="CR62" s="23"/>
      <c r="CS62" s="15"/>
      <c r="CT62" s="51"/>
      <c r="CU62" s="50"/>
      <c r="CV62" s="23"/>
      <c r="CW62" s="23"/>
      <c r="CX62" s="29"/>
      <c r="CY62" s="29"/>
      <c r="CZ62" s="29"/>
      <c r="DA62" s="29"/>
      <c r="DB62" s="28"/>
      <c r="DC62" s="23"/>
      <c r="DD62" s="23"/>
      <c r="DE62" s="23"/>
      <c r="DF62" s="23"/>
      <c r="DG62" s="7"/>
      <c r="DI62" s="1"/>
      <c r="DJ62" s="1"/>
      <c r="DM62" s="1"/>
      <c r="DN62" s="1"/>
      <c r="DO62" s="1"/>
      <c r="DP62" s="1"/>
      <c r="DQ62" s="1"/>
      <c r="ET62" s="1"/>
      <c r="EU62" s="1"/>
      <c r="EV62" s="1"/>
      <c r="EW62" s="2"/>
      <c r="EZ62" s="24"/>
      <c r="FA62" s="2"/>
      <c r="FB62" s="2"/>
    </row>
    <row r="63" spans="1:158">
      <c r="A63" s="48" t="s">
        <v>14</v>
      </c>
      <c r="B63" s="49"/>
      <c r="C63" s="49">
        <v>0.34</v>
      </c>
      <c r="D63" s="49"/>
      <c r="E63" s="49"/>
      <c r="F63" s="49"/>
      <c r="G63" s="68">
        <f t="shared" si="0"/>
        <v>0.65999999999999992</v>
      </c>
      <c r="H63" s="47">
        <f t="shared" si="1"/>
        <v>0.17</v>
      </c>
      <c r="I63" s="5">
        <v>0</v>
      </c>
      <c r="J63" s="5">
        <v>0</v>
      </c>
      <c r="K63" s="5">
        <v>0.33</v>
      </c>
      <c r="L63" s="5">
        <v>1.67</v>
      </c>
      <c r="M63" s="5"/>
      <c r="N63" s="7">
        <f t="shared" si="2"/>
        <v>2</v>
      </c>
      <c r="O63" s="47">
        <f t="shared" si="3"/>
        <v>3</v>
      </c>
      <c r="P63" s="5">
        <v>0</v>
      </c>
      <c r="Q63" s="5"/>
      <c r="R63" s="5"/>
      <c r="S63" s="5"/>
      <c r="T63" s="5"/>
      <c r="U63" s="5">
        <v>0</v>
      </c>
      <c r="V63" s="47">
        <f t="shared" si="4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J63" s="5">
        <f t="shared" si="37"/>
        <v>1.83</v>
      </c>
      <c r="AK63" s="5">
        <v>0.17</v>
      </c>
      <c r="AL63" s="10"/>
      <c r="AM63" s="47">
        <f t="shared" si="5"/>
        <v>3.915</v>
      </c>
      <c r="AN63" s="5">
        <f t="shared" si="38"/>
        <v>1.83</v>
      </c>
      <c r="AO63" s="5">
        <v>0.17</v>
      </c>
      <c r="AP63" s="10"/>
      <c r="AQ63" s="47">
        <f t="shared" si="6"/>
        <v>3.915</v>
      </c>
      <c r="AR63" s="1">
        <v>1</v>
      </c>
      <c r="AS63" s="10"/>
      <c r="AU63" s="10">
        <f t="shared" si="7"/>
        <v>12</v>
      </c>
      <c r="AV63" s="79" t="str">
        <f t="shared" si="8"/>
        <v>Nontronite-Na</v>
      </c>
      <c r="AW63" s="35"/>
      <c r="AX63" s="78"/>
      <c r="AY63" s="21"/>
      <c r="AZ63" s="5"/>
      <c r="BA63" s="5">
        <f t="shared" si="9"/>
        <v>-77.126381782002213</v>
      </c>
      <c r="BB63" s="5">
        <f t="shared" si="10"/>
        <v>-40.873005914359041</v>
      </c>
      <c r="BC63" s="36">
        <f t="shared" si="11"/>
        <v>-4981.642555914359</v>
      </c>
      <c r="BD63" s="5"/>
      <c r="BE63" s="7"/>
      <c r="BF63" s="7"/>
      <c r="BG63" s="66"/>
      <c r="BH63" s="64" t="str">
        <f t="shared" si="12"/>
        <v>Nontronite-Na</v>
      </c>
      <c r="BI63" s="5">
        <f t="shared" si="13"/>
        <v>0.17</v>
      </c>
      <c r="BJ63" s="29">
        <f t="shared" si="14"/>
        <v>260</v>
      </c>
      <c r="BK63" s="5">
        <f t="shared" si="15"/>
        <v>3</v>
      </c>
      <c r="BL63" s="29">
        <f t="shared" si="35"/>
        <v>-287.4606529062155</v>
      </c>
      <c r="BM63" s="5">
        <f t="shared" si="16"/>
        <v>0</v>
      </c>
      <c r="BN63" s="5">
        <f t="shared" si="17"/>
        <v>0</v>
      </c>
      <c r="BO63" s="5">
        <f t="shared" si="18"/>
        <v>0</v>
      </c>
      <c r="BP63" s="29">
        <f t="shared" si="19"/>
        <v>0</v>
      </c>
      <c r="BQ63" s="5">
        <f t="shared" si="20"/>
        <v>0</v>
      </c>
      <c r="BR63" s="5">
        <f t="shared" si="21"/>
        <v>0</v>
      </c>
      <c r="BS63" s="5">
        <f t="shared" si="22"/>
        <v>3.915</v>
      </c>
      <c r="BT63" s="5">
        <f t="shared" si="23"/>
        <v>-283.70867875682239</v>
      </c>
      <c r="BU63" s="5">
        <f t="shared" si="24"/>
        <v>3.915</v>
      </c>
      <c r="BV63" s="5">
        <f t="shared" si="25"/>
        <v>-283.70867875682239</v>
      </c>
      <c r="BW63" s="5">
        <f t="shared" si="26"/>
        <v>1</v>
      </c>
      <c r="BX63" s="5">
        <f t="shared" si="27"/>
        <v>-249.57662413235681</v>
      </c>
      <c r="BY63" s="5">
        <f t="shared" si="28"/>
        <v>0</v>
      </c>
      <c r="BZ63" s="5">
        <f t="shared" si="29"/>
        <v>-311.97648306982126</v>
      </c>
      <c r="CA63" s="5">
        <f t="shared" si="30"/>
        <v>0</v>
      </c>
      <c r="CB63" s="5">
        <f t="shared" si="31"/>
        <v>-287.19938243327937</v>
      </c>
      <c r="CC63" s="10">
        <f t="shared" si="32"/>
        <v>0</v>
      </c>
      <c r="CD63" s="10">
        <f t="shared" si="36"/>
        <v>48.400608669367287</v>
      </c>
      <c r="CE63" s="10">
        <f t="shared" si="33"/>
        <v>0</v>
      </c>
      <c r="CF63" s="33">
        <f t="shared" si="34"/>
        <v>-77.126381782002213</v>
      </c>
      <c r="CG63" s="32"/>
      <c r="CH63" s="2"/>
      <c r="CI63" s="2"/>
      <c r="CJ63" s="29"/>
      <c r="CK63" s="29"/>
      <c r="CL63" s="30"/>
      <c r="CM63" s="29"/>
      <c r="CN63" s="23"/>
      <c r="CO63" s="29"/>
      <c r="CP63" s="29"/>
      <c r="CQ63" s="29"/>
      <c r="CR63" s="23"/>
      <c r="CS63" s="15"/>
      <c r="CT63" s="51"/>
      <c r="CU63" s="50"/>
      <c r="CV63" s="23"/>
      <c r="CW63" s="23"/>
      <c r="CX63" s="29"/>
      <c r="CY63" s="29"/>
      <c r="CZ63" s="29"/>
      <c r="DA63" s="29"/>
      <c r="DB63" s="28"/>
      <c r="DC63" s="23"/>
      <c r="DD63" s="23"/>
      <c r="DE63" s="23"/>
      <c r="DF63" s="23"/>
      <c r="DG63" s="7"/>
      <c r="DI63" s="1"/>
      <c r="DJ63" s="1"/>
      <c r="DM63" s="1"/>
      <c r="DN63" s="1"/>
      <c r="DO63" s="1"/>
      <c r="DP63" s="1"/>
      <c r="DQ63" s="1"/>
      <c r="ET63" s="1"/>
      <c r="EU63" s="1"/>
      <c r="EV63" s="1"/>
      <c r="EW63" s="2"/>
      <c r="EZ63" s="24"/>
      <c r="FA63" s="2"/>
      <c r="FB63" s="2"/>
    </row>
    <row r="64" spans="1:158">
      <c r="A64" s="48" t="s">
        <v>13</v>
      </c>
      <c r="B64" s="5">
        <v>0.34</v>
      </c>
      <c r="C64" s="5"/>
      <c r="D64" s="5"/>
      <c r="E64" s="5"/>
      <c r="F64" s="5"/>
      <c r="G64" s="5">
        <f t="shared" si="0"/>
        <v>0.65999999999999992</v>
      </c>
      <c r="H64" s="47">
        <f t="shared" si="1"/>
        <v>0.17</v>
      </c>
      <c r="I64" s="5">
        <v>0</v>
      </c>
      <c r="J64" s="5">
        <v>0</v>
      </c>
      <c r="K64" s="5">
        <v>0.33</v>
      </c>
      <c r="L64" s="5">
        <v>1.67</v>
      </c>
      <c r="M64" s="5"/>
      <c r="N64" s="7">
        <f t="shared" si="2"/>
        <v>2</v>
      </c>
      <c r="O64" s="47">
        <f t="shared" si="3"/>
        <v>3</v>
      </c>
      <c r="P64" s="5">
        <v>0</v>
      </c>
      <c r="Q64" s="5"/>
      <c r="R64" s="5"/>
      <c r="S64" s="5"/>
      <c r="T64" s="5"/>
      <c r="U64" s="5">
        <v>0</v>
      </c>
      <c r="V64" s="47">
        <f t="shared" si="4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J64" s="5">
        <f t="shared" si="37"/>
        <v>1.83</v>
      </c>
      <c r="AK64" s="5">
        <v>0.17</v>
      </c>
      <c r="AL64" s="10"/>
      <c r="AM64" s="47">
        <f t="shared" si="5"/>
        <v>3.915</v>
      </c>
      <c r="AN64" s="5">
        <f t="shared" si="38"/>
        <v>1.83</v>
      </c>
      <c r="AO64" s="5">
        <v>0.17</v>
      </c>
      <c r="AP64" s="10"/>
      <c r="AQ64" s="47">
        <f t="shared" si="6"/>
        <v>3.915</v>
      </c>
      <c r="AR64" s="1">
        <v>1</v>
      </c>
      <c r="AS64" s="10"/>
      <c r="AU64" s="10">
        <f t="shared" si="7"/>
        <v>12</v>
      </c>
      <c r="AV64" s="79" t="str">
        <f t="shared" si="8"/>
        <v>Nontronite-K</v>
      </c>
      <c r="AW64" s="35"/>
      <c r="AX64" s="78"/>
      <c r="AY64" s="21"/>
      <c r="AZ64" s="5"/>
      <c r="BA64" s="5">
        <f t="shared" si="9"/>
        <v>-98.53490678200221</v>
      </c>
      <c r="BB64" s="5">
        <f t="shared" si="10"/>
        <v>-62.281530914359038</v>
      </c>
      <c r="BC64" s="36">
        <f t="shared" si="11"/>
        <v>-4994.2739809143586</v>
      </c>
      <c r="BD64" s="5"/>
      <c r="BE64" s="7"/>
      <c r="BF64" s="7"/>
      <c r="BG64" s="66"/>
      <c r="BH64" s="64" t="str">
        <f t="shared" si="12"/>
        <v>Nontronite-K</v>
      </c>
      <c r="BI64" s="5">
        <f t="shared" si="13"/>
        <v>0.17</v>
      </c>
      <c r="BJ64" s="29">
        <f t="shared" si="14"/>
        <v>453</v>
      </c>
      <c r="BK64" s="5">
        <f t="shared" si="15"/>
        <v>3</v>
      </c>
      <c r="BL64" s="29">
        <f t="shared" si="35"/>
        <v>-287.4606529062155</v>
      </c>
      <c r="BM64" s="5">
        <f t="shared" si="16"/>
        <v>0</v>
      </c>
      <c r="BN64" s="5">
        <f t="shared" si="17"/>
        <v>0</v>
      </c>
      <c r="BO64" s="5">
        <f t="shared" si="18"/>
        <v>0</v>
      </c>
      <c r="BP64" s="29">
        <f t="shared" si="19"/>
        <v>0</v>
      </c>
      <c r="BQ64" s="5">
        <f t="shared" si="20"/>
        <v>0</v>
      </c>
      <c r="BR64" s="5">
        <f t="shared" si="21"/>
        <v>0</v>
      </c>
      <c r="BS64" s="5">
        <f t="shared" si="22"/>
        <v>3.915</v>
      </c>
      <c r="BT64" s="5">
        <f t="shared" si="23"/>
        <v>-283.70867875682239</v>
      </c>
      <c r="BU64" s="5">
        <f t="shared" si="24"/>
        <v>3.915</v>
      </c>
      <c r="BV64" s="5">
        <f t="shared" si="25"/>
        <v>-283.70867875682239</v>
      </c>
      <c r="BW64" s="5">
        <f t="shared" si="26"/>
        <v>1</v>
      </c>
      <c r="BX64" s="5">
        <f t="shared" si="27"/>
        <v>-249.57662413235681</v>
      </c>
      <c r="BY64" s="5">
        <f t="shared" si="28"/>
        <v>0</v>
      </c>
      <c r="BZ64" s="5">
        <f t="shared" si="29"/>
        <v>-311.97648306982126</v>
      </c>
      <c r="CA64" s="5">
        <f t="shared" si="30"/>
        <v>0</v>
      </c>
      <c r="CB64" s="5">
        <f t="shared" si="31"/>
        <v>-287.19938243327937</v>
      </c>
      <c r="CC64" s="10">
        <f t="shared" si="32"/>
        <v>0</v>
      </c>
      <c r="CD64" s="10">
        <f t="shared" si="36"/>
        <v>48.400608669367287</v>
      </c>
      <c r="CE64" s="10">
        <f t="shared" si="33"/>
        <v>0</v>
      </c>
      <c r="CF64" s="33">
        <f t="shared" si="34"/>
        <v>-98.53490678200221</v>
      </c>
      <c r="CG64" s="32"/>
      <c r="CH64" s="2"/>
      <c r="CI64" s="2"/>
      <c r="CJ64" s="29"/>
      <c r="CK64" s="29"/>
      <c r="CL64" s="30"/>
      <c r="CM64" s="29"/>
      <c r="CN64" s="23"/>
      <c r="CO64" s="29"/>
      <c r="CP64" s="29"/>
      <c r="CQ64" s="29"/>
      <c r="CR64" s="23"/>
      <c r="CS64" s="15"/>
      <c r="CT64" s="51"/>
      <c r="CU64" s="50"/>
      <c r="CV64" s="23"/>
      <c r="CW64" s="23"/>
      <c r="CX64" s="29"/>
      <c r="CY64" s="29"/>
      <c r="CZ64" s="29"/>
      <c r="DA64" s="29"/>
      <c r="DB64" s="28"/>
      <c r="DC64" s="23"/>
      <c r="DD64" s="23"/>
      <c r="DE64" s="23"/>
      <c r="DF64" s="23"/>
      <c r="DG64" s="7"/>
      <c r="DI64" s="1"/>
      <c r="DJ64" s="1"/>
      <c r="DM64" s="1"/>
      <c r="DN64" s="1"/>
      <c r="DO64" s="1"/>
      <c r="DP64" s="1"/>
      <c r="DQ64" s="1"/>
      <c r="ET64" s="1"/>
      <c r="EU64" s="1"/>
      <c r="EV64" s="1"/>
      <c r="EW64" s="2"/>
      <c r="EZ64" s="24"/>
      <c r="FA64" s="2"/>
      <c r="FB64" s="2"/>
    </row>
    <row r="65" spans="1:240">
      <c r="A65" s="48" t="s">
        <v>12</v>
      </c>
      <c r="B65" s="5"/>
      <c r="C65" s="5"/>
      <c r="D65" s="5"/>
      <c r="E65" s="5"/>
      <c r="F65" s="5">
        <v>0.17</v>
      </c>
      <c r="G65" s="5">
        <f t="shared" si="0"/>
        <v>0.83</v>
      </c>
      <c r="H65" s="47">
        <f t="shared" si="1"/>
        <v>0.17</v>
      </c>
      <c r="I65" s="5">
        <v>0</v>
      </c>
      <c r="J65" s="5">
        <v>0</v>
      </c>
      <c r="K65" s="5">
        <v>0.33</v>
      </c>
      <c r="L65" s="5">
        <v>1.67</v>
      </c>
      <c r="M65" s="5"/>
      <c r="N65" s="7">
        <f t="shared" si="2"/>
        <v>2</v>
      </c>
      <c r="O65" s="47">
        <f t="shared" si="3"/>
        <v>3</v>
      </c>
      <c r="P65" s="5">
        <v>0</v>
      </c>
      <c r="Q65" s="5"/>
      <c r="R65" s="5"/>
      <c r="S65" s="5"/>
      <c r="T65" s="5"/>
      <c r="U65" s="5">
        <v>0</v>
      </c>
      <c r="V65" s="47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J65" s="5">
        <f t="shared" si="37"/>
        <v>1.83</v>
      </c>
      <c r="AK65" s="5">
        <v>0.17</v>
      </c>
      <c r="AL65" s="10"/>
      <c r="AM65" s="47">
        <f t="shared" si="5"/>
        <v>3.915</v>
      </c>
      <c r="AN65" s="5">
        <f t="shared" si="38"/>
        <v>1.83</v>
      </c>
      <c r="AO65" s="5">
        <v>0.17</v>
      </c>
      <c r="AP65" s="10"/>
      <c r="AQ65" s="47">
        <f t="shared" si="6"/>
        <v>3.915</v>
      </c>
      <c r="AR65" s="1">
        <v>1</v>
      </c>
      <c r="AS65" s="10"/>
      <c r="AU65" s="10">
        <f t="shared" si="7"/>
        <v>12</v>
      </c>
      <c r="AV65" s="79" t="str">
        <f t="shared" si="8"/>
        <v>Nontronite-Ca</v>
      </c>
      <c r="AW65" s="35"/>
      <c r="AX65" s="78"/>
      <c r="AY65" s="21"/>
      <c r="AZ65" s="5"/>
      <c r="BA65" s="5">
        <f t="shared" si="9"/>
        <v>-40.384698547577997</v>
      </c>
      <c r="BB65" s="5">
        <f t="shared" si="10"/>
        <v>-4.1313226799348257</v>
      </c>
      <c r="BC65" s="36">
        <f t="shared" si="11"/>
        <v>-4982.3212726799347</v>
      </c>
      <c r="BD65" s="5"/>
      <c r="BE65" s="7"/>
      <c r="BF65" s="7"/>
      <c r="BG65" s="66"/>
      <c r="BH65" s="64" t="str">
        <f t="shared" si="12"/>
        <v>Nontronite-Ca</v>
      </c>
      <c r="BI65" s="5">
        <f t="shared" si="13"/>
        <v>0.17</v>
      </c>
      <c r="BJ65" s="29">
        <f t="shared" si="14"/>
        <v>-71.22995929163136</v>
      </c>
      <c r="BK65" s="5">
        <f t="shared" si="15"/>
        <v>3</v>
      </c>
      <c r="BL65" s="29">
        <f t="shared" si="35"/>
        <v>-287.4606529062155</v>
      </c>
      <c r="BM65" s="5">
        <f t="shared" si="16"/>
        <v>0</v>
      </c>
      <c r="BN65" s="5">
        <f t="shared" si="17"/>
        <v>0</v>
      </c>
      <c r="BO65" s="5">
        <f t="shared" si="18"/>
        <v>0</v>
      </c>
      <c r="BP65" s="29">
        <f t="shared" si="19"/>
        <v>0</v>
      </c>
      <c r="BQ65" s="5">
        <f t="shared" si="20"/>
        <v>0</v>
      </c>
      <c r="BR65" s="5">
        <f t="shared" si="21"/>
        <v>0</v>
      </c>
      <c r="BS65" s="5">
        <f t="shared" si="22"/>
        <v>3.915</v>
      </c>
      <c r="BT65" s="5">
        <f t="shared" si="23"/>
        <v>-283.70867875682239</v>
      </c>
      <c r="BU65" s="5">
        <f t="shared" si="24"/>
        <v>3.915</v>
      </c>
      <c r="BV65" s="5">
        <f t="shared" si="25"/>
        <v>-283.70867875682239</v>
      </c>
      <c r="BW65" s="5">
        <f t="shared" si="26"/>
        <v>1</v>
      </c>
      <c r="BX65" s="5">
        <f t="shared" si="27"/>
        <v>-249.57662413235681</v>
      </c>
      <c r="BY65" s="5">
        <f t="shared" si="28"/>
        <v>0</v>
      </c>
      <c r="BZ65" s="5">
        <f t="shared" si="29"/>
        <v>-311.97648306982126</v>
      </c>
      <c r="CA65" s="5">
        <f t="shared" si="30"/>
        <v>0</v>
      </c>
      <c r="CB65" s="5">
        <f t="shared" si="31"/>
        <v>-287.19938243327937</v>
      </c>
      <c r="CC65" s="10">
        <f t="shared" si="32"/>
        <v>0</v>
      </c>
      <c r="CD65" s="10">
        <f t="shared" si="36"/>
        <v>48.400608669367287</v>
      </c>
      <c r="CE65" s="10">
        <f t="shared" si="33"/>
        <v>0</v>
      </c>
      <c r="CF65" s="33">
        <f t="shared" si="34"/>
        <v>-40.384698547577997</v>
      </c>
      <c r="CG65" s="32"/>
      <c r="CH65" s="2"/>
      <c r="CI65" s="2"/>
      <c r="CJ65" s="29"/>
      <c r="CK65" s="29"/>
      <c r="CL65" s="30"/>
      <c r="CM65" s="29"/>
      <c r="CN65" s="23"/>
      <c r="CO65" s="29"/>
      <c r="CP65" s="29"/>
      <c r="CQ65" s="29"/>
      <c r="CR65" s="23"/>
      <c r="CS65" s="15"/>
      <c r="CT65" s="51"/>
      <c r="CU65" s="50"/>
      <c r="CV65" s="23"/>
      <c r="CW65" s="23"/>
      <c r="CX65" s="29"/>
      <c r="CY65" s="29"/>
      <c r="CZ65" s="29"/>
      <c r="DA65" s="29"/>
      <c r="DB65" s="28"/>
      <c r="DC65" s="23"/>
      <c r="DD65" s="23"/>
      <c r="DE65" s="23"/>
      <c r="DF65" s="23"/>
      <c r="DG65" s="7"/>
      <c r="DI65" s="1"/>
      <c r="DJ65" s="1"/>
      <c r="DM65" s="1"/>
      <c r="DN65" s="1"/>
      <c r="DO65" s="1"/>
      <c r="DP65" s="1"/>
      <c r="DQ65" s="1"/>
      <c r="ET65" s="1"/>
      <c r="EU65" s="1"/>
      <c r="EV65" s="1"/>
      <c r="EW65" s="2"/>
      <c r="EZ65" s="24"/>
      <c r="FA65" s="2"/>
      <c r="FB65" s="2"/>
    </row>
    <row r="66" spans="1:240">
      <c r="A66" s="77" t="s">
        <v>11</v>
      </c>
      <c r="B66" s="42"/>
      <c r="C66" s="42"/>
      <c r="D66" s="42"/>
      <c r="E66" s="42">
        <v>0.17</v>
      </c>
      <c r="F66" s="42"/>
      <c r="G66" s="42">
        <f t="shared" si="0"/>
        <v>0.83</v>
      </c>
      <c r="H66" s="41">
        <f t="shared" si="1"/>
        <v>0.17</v>
      </c>
      <c r="I66" s="42">
        <v>0</v>
      </c>
      <c r="J66" s="42">
        <v>0</v>
      </c>
      <c r="K66" s="42">
        <v>0.33</v>
      </c>
      <c r="L66" s="42">
        <v>1.67</v>
      </c>
      <c r="M66" s="42"/>
      <c r="N66" s="43">
        <f t="shared" si="2"/>
        <v>2</v>
      </c>
      <c r="O66" s="41">
        <f t="shared" si="3"/>
        <v>3</v>
      </c>
      <c r="P66" s="80">
        <v>0</v>
      </c>
      <c r="Q66" s="42"/>
      <c r="R66" s="42"/>
      <c r="S66" s="42"/>
      <c r="T66" s="42"/>
      <c r="U66" s="42">
        <v>0</v>
      </c>
      <c r="V66" s="41">
        <f t="shared" si="4"/>
        <v>0</v>
      </c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0"/>
      <c r="AJ66" s="5">
        <f t="shared" si="37"/>
        <v>1.83</v>
      </c>
      <c r="AK66" s="5">
        <v>0.17</v>
      </c>
      <c r="AL66" s="39"/>
      <c r="AM66" s="41">
        <f t="shared" si="5"/>
        <v>3.915</v>
      </c>
      <c r="AN66" s="5">
        <f t="shared" si="38"/>
        <v>1.83</v>
      </c>
      <c r="AO66" s="5">
        <v>0.17</v>
      </c>
      <c r="AP66" s="39"/>
      <c r="AQ66" s="41">
        <f t="shared" si="6"/>
        <v>3.915</v>
      </c>
      <c r="AR66" s="40">
        <v>1</v>
      </c>
      <c r="AS66" s="39"/>
      <c r="AT66" s="40"/>
      <c r="AU66" s="39">
        <f t="shared" si="7"/>
        <v>12</v>
      </c>
      <c r="AV66" s="76" t="str">
        <f t="shared" si="8"/>
        <v>Nontronite-Mg</v>
      </c>
      <c r="AW66" s="45"/>
      <c r="AX66" s="75"/>
      <c r="AY66" s="74"/>
      <c r="AZ66" s="42"/>
      <c r="BA66" s="42">
        <f t="shared" si="9"/>
        <v>-31.952175532002205</v>
      </c>
      <c r="BB66" s="42">
        <f t="shared" si="10"/>
        <v>4.3012003356409672</v>
      </c>
      <c r="BC66" s="73">
        <f t="shared" si="11"/>
        <v>-4968.2243496643596</v>
      </c>
      <c r="BD66" s="42"/>
      <c r="BE66" s="43"/>
      <c r="BF66" s="43"/>
      <c r="BG66" s="72"/>
      <c r="BH66" s="71" t="str">
        <f t="shared" si="12"/>
        <v>Nontronite-Mg</v>
      </c>
      <c r="BI66" s="42">
        <f t="shared" si="13"/>
        <v>0.17</v>
      </c>
      <c r="BJ66" s="70">
        <f t="shared" si="14"/>
        <v>-147.25</v>
      </c>
      <c r="BK66" s="42">
        <f t="shared" si="15"/>
        <v>3</v>
      </c>
      <c r="BL66" s="70">
        <f t="shared" si="35"/>
        <v>-287.4606529062155</v>
      </c>
      <c r="BM66" s="42">
        <f t="shared" si="16"/>
        <v>0</v>
      </c>
      <c r="BN66" s="42">
        <f t="shared" si="17"/>
        <v>0</v>
      </c>
      <c r="BO66" s="42">
        <f t="shared" si="18"/>
        <v>0</v>
      </c>
      <c r="BP66" s="70">
        <f t="shared" si="19"/>
        <v>0</v>
      </c>
      <c r="BQ66" s="42">
        <f t="shared" si="20"/>
        <v>0</v>
      </c>
      <c r="BR66" s="42">
        <f t="shared" si="21"/>
        <v>0</v>
      </c>
      <c r="BS66" s="42">
        <f t="shared" si="22"/>
        <v>3.915</v>
      </c>
      <c r="BT66" s="42">
        <f t="shared" si="23"/>
        <v>-283.70867875682239</v>
      </c>
      <c r="BU66" s="42">
        <f t="shared" si="24"/>
        <v>3.915</v>
      </c>
      <c r="BV66" s="42">
        <f t="shared" si="25"/>
        <v>-283.70867875682239</v>
      </c>
      <c r="BW66" s="42">
        <f t="shared" si="26"/>
        <v>1</v>
      </c>
      <c r="BX66" s="42">
        <f t="shared" si="27"/>
        <v>-249.57662413235681</v>
      </c>
      <c r="BY66" s="42">
        <f t="shared" si="28"/>
        <v>0</v>
      </c>
      <c r="BZ66" s="42">
        <f t="shared" si="29"/>
        <v>-311.97648306982126</v>
      </c>
      <c r="CA66" s="42">
        <f t="shared" si="30"/>
        <v>0</v>
      </c>
      <c r="CB66" s="42">
        <f t="shared" si="31"/>
        <v>-287.19938243327937</v>
      </c>
      <c r="CC66" s="39">
        <f t="shared" si="32"/>
        <v>0</v>
      </c>
      <c r="CD66" s="39">
        <f t="shared" si="36"/>
        <v>48.400608669367287</v>
      </c>
      <c r="CE66" s="39">
        <f t="shared" si="33"/>
        <v>0</v>
      </c>
      <c r="CF66" s="69">
        <f t="shared" si="34"/>
        <v>-31.952175532002205</v>
      </c>
      <c r="CG66" s="32"/>
      <c r="CH66" s="2"/>
      <c r="CI66" s="2"/>
      <c r="CJ66" s="29"/>
      <c r="CK66" s="29"/>
      <c r="CL66" s="30"/>
      <c r="CM66" s="29"/>
      <c r="CN66" s="23"/>
      <c r="CO66" s="29"/>
      <c r="CP66" s="29"/>
      <c r="CQ66" s="29"/>
      <c r="CR66" s="23"/>
      <c r="CS66" s="15"/>
      <c r="CT66" s="51"/>
      <c r="CU66" s="50"/>
      <c r="CV66" s="23"/>
      <c r="CW66" s="23"/>
      <c r="CX66" s="29"/>
      <c r="CY66" s="29"/>
      <c r="CZ66" s="29"/>
      <c r="DA66" s="29"/>
      <c r="DB66" s="28"/>
      <c r="DC66" s="23"/>
      <c r="DD66" s="23"/>
      <c r="DE66" s="23"/>
      <c r="DF66" s="23"/>
      <c r="DG66" s="7"/>
      <c r="DI66" s="1"/>
      <c r="DJ66" s="1"/>
      <c r="DM66" s="1"/>
      <c r="DN66" s="1"/>
      <c r="DO66" s="1"/>
      <c r="DP66" s="1"/>
      <c r="DQ66" s="1"/>
      <c r="ET66" s="1"/>
      <c r="EU66" s="1"/>
      <c r="EV66" s="1"/>
      <c r="EW66" s="2"/>
      <c r="EZ66" s="24"/>
      <c r="FA66" s="2"/>
      <c r="FB66" s="2"/>
    </row>
    <row r="67" spans="1:240">
      <c r="A67" s="48" t="s">
        <v>10</v>
      </c>
      <c r="B67" s="5">
        <v>0.85</v>
      </c>
      <c r="C67" s="5"/>
      <c r="D67" s="5"/>
      <c r="E67" s="5"/>
      <c r="F67" s="5"/>
      <c r="G67" s="68">
        <f t="shared" si="0"/>
        <v>0.15000000000000002</v>
      </c>
      <c r="H67" s="47">
        <f t="shared" si="1"/>
        <v>0.42499999999999999</v>
      </c>
      <c r="I67" s="5">
        <v>0.25</v>
      </c>
      <c r="J67" s="5"/>
      <c r="K67" s="5">
        <v>1.75</v>
      </c>
      <c r="L67" s="5"/>
      <c r="M67" s="5"/>
      <c r="N67" s="7">
        <f t="shared" si="2"/>
        <v>2</v>
      </c>
      <c r="O67" s="47">
        <f t="shared" si="3"/>
        <v>2.875</v>
      </c>
      <c r="P67" s="5"/>
      <c r="Q67" s="5"/>
      <c r="R67" s="5"/>
      <c r="S67" s="5"/>
      <c r="T67" s="5"/>
      <c r="U67" s="5">
        <v>0</v>
      </c>
      <c r="V67" s="47">
        <f t="shared" si="4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J67" s="5">
        <v>1.7</v>
      </c>
      <c r="AK67" s="5">
        <v>0.3</v>
      </c>
      <c r="AL67" s="10"/>
      <c r="AM67" s="47">
        <f t="shared" si="5"/>
        <v>3.8499999999999996</v>
      </c>
      <c r="AN67" s="5">
        <v>1.7</v>
      </c>
      <c r="AO67" s="5">
        <v>0.3</v>
      </c>
      <c r="AP67" s="10"/>
      <c r="AQ67" s="47">
        <f t="shared" si="6"/>
        <v>3.8499999999999996</v>
      </c>
      <c r="AR67" s="1">
        <v>1</v>
      </c>
      <c r="AS67" s="10"/>
      <c r="AU67" s="10">
        <f t="shared" si="7"/>
        <v>12</v>
      </c>
      <c r="AV67" s="79" t="str">
        <f t="shared" si="8"/>
        <v>Illite Mg</v>
      </c>
      <c r="AW67" s="35"/>
      <c r="AX67" s="78"/>
      <c r="AY67" s="21"/>
      <c r="AZ67" s="5"/>
      <c r="BA67" s="5">
        <f t="shared" si="9"/>
        <v>-261.73685377244271</v>
      </c>
      <c r="BB67" s="5">
        <f t="shared" si="10"/>
        <v>-225.48347790479954</v>
      </c>
      <c r="BC67" s="36">
        <f t="shared" si="11"/>
        <v>-5881.3882279047994</v>
      </c>
      <c r="BD67" s="5"/>
      <c r="BE67" s="7"/>
      <c r="BF67" s="7"/>
      <c r="BG67" s="66"/>
      <c r="BH67" s="64" t="str">
        <f t="shared" si="12"/>
        <v>Illite Mg</v>
      </c>
      <c r="BI67" s="5">
        <f t="shared" si="13"/>
        <v>0.42499999999999999</v>
      </c>
      <c r="BJ67" s="29">
        <f t="shared" si="14"/>
        <v>453</v>
      </c>
      <c r="BK67" s="5">
        <f t="shared" si="15"/>
        <v>2.875</v>
      </c>
      <c r="BL67" s="29">
        <f t="shared" si="35"/>
        <v>-249.29333047060612</v>
      </c>
      <c r="BM67" s="5">
        <f t="shared" si="16"/>
        <v>0</v>
      </c>
      <c r="BN67" s="5">
        <f t="shared" si="17"/>
        <v>0</v>
      </c>
      <c r="BO67" s="5">
        <f t="shared" si="18"/>
        <v>0</v>
      </c>
      <c r="BP67" s="29">
        <f t="shared" si="19"/>
        <v>0</v>
      </c>
      <c r="BQ67" s="5">
        <f t="shared" si="20"/>
        <v>0</v>
      </c>
      <c r="BR67" s="5">
        <f t="shared" si="21"/>
        <v>0</v>
      </c>
      <c r="BS67" s="5">
        <f t="shared" si="22"/>
        <v>3.8499999999999996</v>
      </c>
      <c r="BT67" s="5">
        <f t="shared" si="23"/>
        <v>-282.4209515657152</v>
      </c>
      <c r="BU67" s="5">
        <f t="shared" si="24"/>
        <v>3.8499999999999996</v>
      </c>
      <c r="BV67" s="5">
        <f t="shared" si="25"/>
        <v>-282.4209515657152</v>
      </c>
      <c r="BW67" s="5">
        <f t="shared" si="26"/>
        <v>1</v>
      </c>
      <c r="BX67" s="5">
        <f t="shared" si="27"/>
        <v>-249.57662413235681</v>
      </c>
      <c r="BY67" s="5">
        <f t="shared" si="28"/>
        <v>0</v>
      </c>
      <c r="BZ67" s="5">
        <f t="shared" si="29"/>
        <v>-311.97648306982126</v>
      </c>
      <c r="CA67" s="5">
        <f t="shared" si="30"/>
        <v>0</v>
      </c>
      <c r="CB67" s="5">
        <f t="shared" si="31"/>
        <v>-287.19938243327937</v>
      </c>
      <c r="CC67" s="10">
        <f t="shared" si="32"/>
        <v>0</v>
      </c>
      <c r="CD67" s="10">
        <f t="shared" si="36"/>
        <v>39.396030993394575</v>
      </c>
      <c r="CE67" s="10">
        <f t="shared" si="33"/>
        <v>0</v>
      </c>
      <c r="CF67" s="33">
        <f t="shared" si="34"/>
        <v>-261.73685377244271</v>
      </c>
      <c r="CG67" s="32"/>
      <c r="CH67" s="2"/>
      <c r="CI67" s="2"/>
      <c r="CJ67" s="29"/>
      <c r="CK67" s="29"/>
      <c r="CL67" s="30"/>
      <c r="CM67" s="29"/>
      <c r="CN67" s="23"/>
      <c r="CO67" s="29"/>
      <c r="CP67" s="29"/>
      <c r="CQ67" s="29"/>
      <c r="CR67" s="23"/>
      <c r="CS67" s="15"/>
      <c r="CT67" s="51"/>
      <c r="CU67" s="50"/>
      <c r="CV67" s="23"/>
      <c r="CW67" s="23"/>
      <c r="CX67" s="29"/>
      <c r="CY67" s="29"/>
      <c r="CZ67" s="29"/>
      <c r="DA67" s="29"/>
      <c r="DB67" s="28"/>
      <c r="DC67" s="23"/>
      <c r="DD67" s="23"/>
      <c r="DE67" s="23"/>
      <c r="DF67" s="23"/>
      <c r="DG67" s="7"/>
      <c r="DI67" s="1"/>
      <c r="DJ67" s="1"/>
      <c r="DM67" s="1"/>
      <c r="DN67" s="1"/>
      <c r="DO67" s="1"/>
      <c r="DP67" s="1"/>
      <c r="DQ67" s="1"/>
      <c r="ET67" s="1"/>
      <c r="EU67" s="1"/>
      <c r="EV67" s="1"/>
      <c r="EW67" s="2"/>
      <c r="EZ67" s="24"/>
      <c r="FA67" s="2"/>
      <c r="FB67" s="2"/>
    </row>
    <row r="68" spans="1:240">
      <c r="A68" s="48" t="s">
        <v>9</v>
      </c>
      <c r="B68" s="5">
        <v>0.85</v>
      </c>
      <c r="C68" s="5"/>
      <c r="D68" s="5"/>
      <c r="E68" s="5"/>
      <c r="F68" s="5"/>
      <c r="G68" s="5">
        <f t="shared" si="0"/>
        <v>0.15000000000000002</v>
      </c>
      <c r="H68" s="47">
        <f t="shared" si="1"/>
        <v>0.42499999999999999</v>
      </c>
      <c r="I68" s="5"/>
      <c r="J68" s="5">
        <v>0.25</v>
      </c>
      <c r="K68" s="5">
        <v>1.75</v>
      </c>
      <c r="L68" s="5"/>
      <c r="M68" s="5"/>
      <c r="N68" s="7">
        <f t="shared" si="2"/>
        <v>2</v>
      </c>
      <c r="O68" s="47">
        <f t="shared" si="3"/>
        <v>2.875</v>
      </c>
      <c r="P68" s="5"/>
      <c r="Q68" s="5"/>
      <c r="R68" s="5"/>
      <c r="S68" s="5"/>
      <c r="T68" s="5"/>
      <c r="U68" s="5">
        <v>0</v>
      </c>
      <c r="V68" s="47">
        <f t="shared" si="4"/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J68" s="5">
        <v>1.7</v>
      </c>
      <c r="AK68" s="5">
        <v>0.3</v>
      </c>
      <c r="AL68" s="10"/>
      <c r="AM68" s="47">
        <f t="shared" si="5"/>
        <v>3.8499999999999996</v>
      </c>
      <c r="AN68" s="5">
        <v>1.7</v>
      </c>
      <c r="AO68" s="5">
        <v>0.3</v>
      </c>
      <c r="AP68" s="10"/>
      <c r="AQ68" s="47">
        <f t="shared" si="6"/>
        <v>3.8499999999999996</v>
      </c>
      <c r="AR68" s="1">
        <v>1</v>
      </c>
      <c r="AS68" s="10"/>
      <c r="AU68" s="10">
        <f t="shared" si="7"/>
        <v>12</v>
      </c>
      <c r="AV68" s="79" t="str">
        <f t="shared" si="8"/>
        <v>Illite FeII</v>
      </c>
      <c r="AW68" s="35"/>
      <c r="AX68" s="78"/>
      <c r="AY68" s="21"/>
      <c r="AZ68" s="5"/>
      <c r="BA68" s="5">
        <f t="shared" si="9"/>
        <v>-259.03087133069437</v>
      </c>
      <c r="BB68" s="5">
        <f t="shared" si="10"/>
        <v>-222.7774954630512</v>
      </c>
      <c r="BC68" s="36">
        <f t="shared" si="11"/>
        <v>-5796.2922454630516</v>
      </c>
      <c r="BD68" s="5"/>
      <c r="BE68" s="7"/>
      <c r="BF68" s="7"/>
      <c r="BG68" s="66"/>
      <c r="BH68" s="64" t="str">
        <f t="shared" si="12"/>
        <v>Illite FeII</v>
      </c>
      <c r="BI68" s="5">
        <f t="shared" si="13"/>
        <v>0.42499999999999999</v>
      </c>
      <c r="BJ68" s="29">
        <f t="shared" si="14"/>
        <v>453</v>
      </c>
      <c r="BK68" s="5">
        <f t="shared" si="15"/>
        <v>2.875</v>
      </c>
      <c r="BL68" s="29">
        <f t="shared" si="35"/>
        <v>-250.89451675202932</v>
      </c>
      <c r="BM68" s="5">
        <f t="shared" si="16"/>
        <v>0</v>
      </c>
      <c r="BN68" s="5">
        <f t="shared" si="17"/>
        <v>0</v>
      </c>
      <c r="BO68" s="5">
        <f t="shared" si="18"/>
        <v>0</v>
      </c>
      <c r="BP68" s="29">
        <f t="shared" si="19"/>
        <v>0</v>
      </c>
      <c r="BQ68" s="5">
        <f t="shared" si="20"/>
        <v>0</v>
      </c>
      <c r="BR68" s="5">
        <f t="shared" si="21"/>
        <v>0</v>
      </c>
      <c r="BS68" s="5">
        <f t="shared" si="22"/>
        <v>3.8499999999999996</v>
      </c>
      <c r="BT68" s="5">
        <f t="shared" si="23"/>
        <v>-282.4209515657152</v>
      </c>
      <c r="BU68" s="5">
        <f t="shared" si="24"/>
        <v>3.8499999999999996</v>
      </c>
      <c r="BV68" s="5">
        <f t="shared" si="25"/>
        <v>-282.4209515657152</v>
      </c>
      <c r="BW68" s="5">
        <f t="shared" si="26"/>
        <v>1</v>
      </c>
      <c r="BX68" s="5">
        <f t="shared" si="27"/>
        <v>-249.57662413235681</v>
      </c>
      <c r="BY68" s="5">
        <f t="shared" si="28"/>
        <v>0</v>
      </c>
      <c r="BZ68" s="5">
        <f t="shared" si="29"/>
        <v>-311.97648306982126</v>
      </c>
      <c r="CA68" s="5">
        <f t="shared" si="30"/>
        <v>0</v>
      </c>
      <c r="CB68" s="5">
        <f t="shared" si="31"/>
        <v>-287.19938243327937</v>
      </c>
      <c r="CC68" s="10">
        <f t="shared" si="32"/>
        <v>0</v>
      </c>
      <c r="CD68" s="10">
        <f t="shared" si="36"/>
        <v>13.756746308222271</v>
      </c>
      <c r="CE68" s="10">
        <f t="shared" si="33"/>
        <v>0</v>
      </c>
      <c r="CF68" s="33">
        <f t="shared" si="34"/>
        <v>-259.03087133069437</v>
      </c>
      <c r="CG68" s="32"/>
      <c r="CH68" s="2"/>
      <c r="CI68" s="2"/>
      <c r="CJ68" s="29"/>
      <c r="CK68" s="29"/>
      <c r="CL68" s="30"/>
      <c r="CM68" s="29"/>
      <c r="CN68" s="23"/>
      <c r="CO68" s="29"/>
      <c r="CP68" s="29"/>
      <c r="CQ68" s="29"/>
      <c r="CR68" s="23"/>
      <c r="CS68" s="15"/>
      <c r="CT68" s="51"/>
      <c r="CU68" s="50"/>
      <c r="CV68" s="23"/>
      <c r="CW68" s="23"/>
      <c r="CX68" s="29"/>
      <c r="CY68" s="29"/>
      <c r="CZ68" s="29"/>
      <c r="DA68" s="29"/>
      <c r="DB68" s="28"/>
      <c r="DC68" s="23"/>
      <c r="DD68" s="23"/>
      <c r="DE68" s="23"/>
      <c r="DF68" s="23"/>
      <c r="DG68" s="7"/>
      <c r="DI68" s="1"/>
      <c r="DJ68" s="1"/>
      <c r="DM68" s="1"/>
      <c r="DN68" s="1"/>
      <c r="DO68" s="1"/>
      <c r="DP68" s="1"/>
      <c r="DQ68" s="1"/>
      <c r="ET68" s="1"/>
      <c r="EU68" s="1"/>
      <c r="EV68" s="1"/>
      <c r="EW68" s="2"/>
      <c r="EZ68" s="24"/>
      <c r="FA68" s="2"/>
      <c r="FB68" s="2"/>
    </row>
    <row r="69" spans="1:240">
      <c r="A69" s="48" t="s">
        <v>8</v>
      </c>
      <c r="B69" s="5">
        <v>0.85</v>
      </c>
      <c r="C69" s="5"/>
      <c r="D69" s="5"/>
      <c r="E69" s="5"/>
      <c r="F69" s="5"/>
      <c r="G69" s="5">
        <f t="shared" si="0"/>
        <v>0.15000000000000002</v>
      </c>
      <c r="H69" s="47">
        <f t="shared" si="1"/>
        <v>0.42499999999999999</v>
      </c>
      <c r="I69" s="5"/>
      <c r="J69" s="5"/>
      <c r="K69" s="5">
        <v>1.75</v>
      </c>
      <c r="L69" s="5">
        <v>0.25</v>
      </c>
      <c r="M69" s="5"/>
      <c r="N69" s="7">
        <f t="shared" si="2"/>
        <v>2</v>
      </c>
      <c r="O69" s="47">
        <f t="shared" si="3"/>
        <v>3</v>
      </c>
      <c r="P69" s="5"/>
      <c r="Q69" s="5"/>
      <c r="R69" s="5"/>
      <c r="S69" s="5"/>
      <c r="T69" s="5"/>
      <c r="U69" s="5">
        <v>0</v>
      </c>
      <c r="V69" s="47">
        <f t="shared" si="4"/>
        <v>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J69" s="5">
        <f>3.15/2</f>
        <v>1.575</v>
      </c>
      <c r="AK69" s="5">
        <v>0.42499999999999999</v>
      </c>
      <c r="AL69" s="10"/>
      <c r="AM69" s="47">
        <f t="shared" si="5"/>
        <v>3.7874999999999996</v>
      </c>
      <c r="AN69" s="5">
        <v>1.575</v>
      </c>
      <c r="AO69" s="5">
        <v>0.42499999999999999</v>
      </c>
      <c r="AP69" s="10"/>
      <c r="AQ69" s="47">
        <f t="shared" si="6"/>
        <v>3.7874999999999996</v>
      </c>
      <c r="AR69" s="1">
        <v>1</v>
      </c>
      <c r="AS69" s="10"/>
      <c r="AU69" s="10">
        <f t="shared" si="7"/>
        <v>12</v>
      </c>
      <c r="AV69" s="79" t="str">
        <f t="shared" si="8"/>
        <v>Illite FeIII</v>
      </c>
      <c r="AW69" s="35"/>
      <c r="AX69" s="78"/>
      <c r="AY69" s="21"/>
      <c r="AZ69" s="5"/>
      <c r="BA69" s="5">
        <f t="shared" si="9"/>
        <v>-241.06928496737075</v>
      </c>
      <c r="BB69" s="5">
        <f t="shared" si="10"/>
        <v>-204.81590909972758</v>
      </c>
      <c r="BC69" s="36">
        <f t="shared" si="11"/>
        <v>-5795.3869090997277</v>
      </c>
      <c r="BD69" s="5"/>
      <c r="BE69" s="7"/>
      <c r="BF69" s="7"/>
      <c r="BG69" s="66"/>
      <c r="BH69" s="64" t="str">
        <f t="shared" si="12"/>
        <v>Illite FeIII</v>
      </c>
      <c r="BI69" s="5">
        <f t="shared" si="13"/>
        <v>0.42499999999999999</v>
      </c>
      <c r="BJ69" s="29">
        <f t="shared" si="14"/>
        <v>453</v>
      </c>
      <c r="BK69" s="5">
        <f t="shared" si="15"/>
        <v>3</v>
      </c>
      <c r="BL69" s="29">
        <f t="shared" si="35"/>
        <v>-259.10493997873681</v>
      </c>
      <c r="BM69" s="5">
        <f t="shared" si="16"/>
        <v>0</v>
      </c>
      <c r="BN69" s="5">
        <f t="shared" si="17"/>
        <v>0</v>
      </c>
      <c r="BO69" s="5">
        <f t="shared" si="18"/>
        <v>0</v>
      </c>
      <c r="BP69" s="29">
        <f t="shared" si="19"/>
        <v>0</v>
      </c>
      <c r="BQ69" s="5">
        <f t="shared" si="20"/>
        <v>0</v>
      </c>
      <c r="BR69" s="5">
        <f t="shared" si="21"/>
        <v>0</v>
      </c>
      <c r="BS69" s="5">
        <f t="shared" si="22"/>
        <v>3.7874999999999996</v>
      </c>
      <c r="BT69" s="5">
        <f t="shared" si="23"/>
        <v>-281.14107038948146</v>
      </c>
      <c r="BU69" s="5">
        <f t="shared" si="24"/>
        <v>3.7874999999999996</v>
      </c>
      <c r="BV69" s="5">
        <f t="shared" si="25"/>
        <v>-281.14107038948146</v>
      </c>
      <c r="BW69" s="5">
        <f t="shared" si="26"/>
        <v>1</v>
      </c>
      <c r="BX69" s="5">
        <f t="shared" si="27"/>
        <v>-249.57662413235681</v>
      </c>
      <c r="BY69" s="5">
        <f t="shared" si="28"/>
        <v>0</v>
      </c>
      <c r="BZ69" s="5">
        <f t="shared" si="29"/>
        <v>-311.97648306982126</v>
      </c>
      <c r="CA69" s="5">
        <f t="shared" si="30"/>
        <v>0</v>
      </c>
      <c r="CB69" s="5">
        <f t="shared" si="31"/>
        <v>-287.19938243327937</v>
      </c>
      <c r="CC69" s="10">
        <f t="shared" si="32"/>
        <v>0</v>
      </c>
      <c r="CD69" s="10">
        <f t="shared" si="36"/>
        <v>38.423636895024835</v>
      </c>
      <c r="CE69" s="10">
        <f t="shared" si="33"/>
        <v>0</v>
      </c>
      <c r="CF69" s="33">
        <f t="shared" si="34"/>
        <v>-241.06928496737075</v>
      </c>
      <c r="CG69" s="32"/>
      <c r="CH69" s="2"/>
      <c r="CI69" s="2"/>
      <c r="CJ69" s="29"/>
      <c r="CK69" s="29"/>
      <c r="CL69" s="30"/>
      <c r="CM69" s="29"/>
      <c r="CN69" s="23"/>
      <c r="CO69" s="29"/>
      <c r="CP69" s="29"/>
      <c r="CQ69" s="29"/>
      <c r="CR69" s="23"/>
      <c r="CS69" s="15"/>
      <c r="CT69" s="51"/>
      <c r="CU69" s="50"/>
      <c r="CV69" s="23"/>
      <c r="CW69" s="23"/>
      <c r="CX69" s="29"/>
      <c r="CY69" s="29"/>
      <c r="CZ69" s="29"/>
      <c r="DA69" s="29"/>
      <c r="DB69" s="28"/>
      <c r="DC69" s="23"/>
      <c r="DD69" s="23"/>
      <c r="DE69" s="23"/>
      <c r="DF69" s="23"/>
      <c r="DG69" s="7"/>
      <c r="DI69" s="1"/>
      <c r="DJ69" s="1"/>
      <c r="DM69" s="1"/>
      <c r="DN69" s="1"/>
      <c r="DO69" s="1"/>
      <c r="DP69" s="1"/>
      <c r="DQ69" s="1"/>
      <c r="ET69" s="1"/>
      <c r="EU69" s="1"/>
      <c r="EV69" s="1"/>
      <c r="EW69" s="2"/>
      <c r="EZ69" s="24"/>
      <c r="FA69" s="2"/>
      <c r="FB69" s="2"/>
    </row>
    <row r="70" spans="1:240">
      <c r="A70" s="77" t="s">
        <v>7</v>
      </c>
      <c r="B70" s="42">
        <v>0.85</v>
      </c>
      <c r="C70" s="42"/>
      <c r="D70" s="42"/>
      <c r="E70" s="42"/>
      <c r="F70" s="42"/>
      <c r="G70" s="42">
        <f t="shared" si="0"/>
        <v>0.15000000000000002</v>
      </c>
      <c r="H70" s="41">
        <f t="shared" si="1"/>
        <v>0.42499999999999999</v>
      </c>
      <c r="I70" s="42"/>
      <c r="J70" s="42"/>
      <c r="K70" s="42">
        <v>2</v>
      </c>
      <c r="L70" s="42"/>
      <c r="M70" s="42"/>
      <c r="N70" s="43">
        <f t="shared" si="2"/>
        <v>2</v>
      </c>
      <c r="O70" s="41">
        <f t="shared" si="3"/>
        <v>3</v>
      </c>
      <c r="P70" s="42"/>
      <c r="Q70" s="42"/>
      <c r="R70" s="42"/>
      <c r="S70" s="42"/>
      <c r="T70" s="42"/>
      <c r="U70" s="42">
        <v>0</v>
      </c>
      <c r="V70" s="41">
        <f t="shared" si="4"/>
        <v>0</v>
      </c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0"/>
      <c r="AJ70" s="42">
        <v>1.575</v>
      </c>
      <c r="AK70" s="42">
        <v>0.42499999999999999</v>
      </c>
      <c r="AL70" s="39"/>
      <c r="AM70" s="41">
        <f t="shared" si="5"/>
        <v>3.7874999999999996</v>
      </c>
      <c r="AN70" s="42">
        <v>1.575</v>
      </c>
      <c r="AO70" s="42">
        <v>0.42499999999999999</v>
      </c>
      <c r="AP70" s="39"/>
      <c r="AQ70" s="41">
        <f t="shared" si="6"/>
        <v>3.7874999999999996</v>
      </c>
      <c r="AR70" s="40">
        <v>1</v>
      </c>
      <c r="AS70" s="39"/>
      <c r="AT70" s="40"/>
      <c r="AU70" s="39">
        <f t="shared" si="7"/>
        <v>12</v>
      </c>
      <c r="AV70" s="76" t="str">
        <f t="shared" si="8"/>
        <v>Illite</v>
      </c>
      <c r="AW70" s="45"/>
      <c r="AX70" s="75"/>
      <c r="AY70" s="74"/>
      <c r="AZ70" s="42"/>
      <c r="BA70" s="42">
        <f t="shared" si="9"/>
        <v>-253.15299662105465</v>
      </c>
      <c r="BB70" s="42">
        <f t="shared" si="10"/>
        <v>-216.89962075341148</v>
      </c>
      <c r="BC70" s="73">
        <f t="shared" si="11"/>
        <v>-5913.654370753412</v>
      </c>
      <c r="BD70" s="42"/>
      <c r="BE70" s="43"/>
      <c r="BF70" s="43"/>
      <c r="BG70" s="72"/>
      <c r="BH70" s="71" t="str">
        <f t="shared" si="12"/>
        <v>Illite</v>
      </c>
      <c r="BI70" s="42">
        <f t="shared" si="13"/>
        <v>0.42499999999999999</v>
      </c>
      <c r="BJ70" s="70">
        <f t="shared" si="14"/>
        <v>453</v>
      </c>
      <c r="BK70" s="42">
        <f t="shared" si="15"/>
        <v>3</v>
      </c>
      <c r="BL70" s="70">
        <f t="shared" si="35"/>
        <v>-251.753632508815</v>
      </c>
      <c r="BM70" s="42">
        <f t="shared" si="16"/>
        <v>0</v>
      </c>
      <c r="BN70" s="42">
        <f t="shared" si="17"/>
        <v>0</v>
      </c>
      <c r="BO70" s="42">
        <f t="shared" si="18"/>
        <v>0</v>
      </c>
      <c r="BP70" s="70">
        <f t="shared" si="19"/>
        <v>0</v>
      </c>
      <c r="BQ70" s="42">
        <f t="shared" si="20"/>
        <v>0</v>
      </c>
      <c r="BR70" s="42">
        <f t="shared" si="21"/>
        <v>0</v>
      </c>
      <c r="BS70" s="42">
        <f t="shared" si="22"/>
        <v>3.7874999999999996</v>
      </c>
      <c r="BT70" s="42">
        <f t="shared" si="23"/>
        <v>-281.14107038948146</v>
      </c>
      <c r="BU70" s="42">
        <f t="shared" si="24"/>
        <v>3.7874999999999996</v>
      </c>
      <c r="BV70" s="42">
        <f t="shared" si="25"/>
        <v>-281.14107038948146</v>
      </c>
      <c r="BW70" s="42">
        <f t="shared" si="26"/>
        <v>1</v>
      </c>
      <c r="BX70" s="42">
        <f t="shared" si="27"/>
        <v>-249.57662413235681</v>
      </c>
      <c r="BY70" s="42">
        <f t="shared" si="28"/>
        <v>0</v>
      </c>
      <c r="BZ70" s="42">
        <f t="shared" si="29"/>
        <v>-311.97648306982126</v>
      </c>
      <c r="CA70" s="42">
        <f t="shared" si="30"/>
        <v>0</v>
      </c>
      <c r="CB70" s="42">
        <f t="shared" si="31"/>
        <v>-287.19938243327937</v>
      </c>
      <c r="CC70" s="39">
        <f t="shared" si="32"/>
        <v>0</v>
      </c>
      <c r="CD70" s="39">
        <f t="shared" si="36"/>
        <v>0</v>
      </c>
      <c r="CE70" s="39">
        <f t="shared" si="33"/>
        <v>0</v>
      </c>
      <c r="CF70" s="69">
        <f t="shared" si="34"/>
        <v>-253.15299662105465</v>
      </c>
      <c r="CG70" s="32"/>
      <c r="CH70" s="2"/>
      <c r="CI70" s="2"/>
      <c r="CJ70" s="29"/>
      <c r="CK70" s="29"/>
      <c r="CL70" s="30"/>
      <c r="CM70" s="29"/>
      <c r="CN70" s="23"/>
      <c r="CO70" s="29"/>
      <c r="CP70" s="29"/>
      <c r="CQ70" s="29"/>
      <c r="CR70" s="23"/>
      <c r="CS70" s="15"/>
      <c r="CT70" s="51"/>
      <c r="CU70" s="50"/>
      <c r="CV70" s="23"/>
      <c r="CW70" s="23"/>
      <c r="CX70" s="29"/>
      <c r="CY70" s="29"/>
      <c r="CZ70" s="29"/>
      <c r="DA70" s="29"/>
      <c r="DB70" s="28"/>
      <c r="DC70" s="23"/>
      <c r="DD70" s="23"/>
      <c r="DE70" s="23"/>
      <c r="DF70" s="23"/>
      <c r="DG70" s="7"/>
      <c r="DI70" s="1"/>
      <c r="DJ70" s="1"/>
      <c r="DM70" s="1"/>
      <c r="DN70" s="1"/>
      <c r="DO70" s="1"/>
      <c r="DP70" s="1"/>
      <c r="DQ70" s="1"/>
      <c r="ET70" s="1"/>
      <c r="EU70" s="1"/>
      <c r="EV70" s="1"/>
      <c r="EW70" s="2"/>
      <c r="EZ70" s="24"/>
      <c r="FA70" s="2"/>
      <c r="FB70" s="2"/>
    </row>
    <row r="71" spans="1:240">
      <c r="A71" s="67" t="s">
        <v>6</v>
      </c>
      <c r="B71" s="2"/>
      <c r="C71" s="2">
        <v>0.86</v>
      </c>
      <c r="G71" s="68">
        <f t="shared" si="0"/>
        <v>0.14000000000000001</v>
      </c>
      <c r="H71" s="47">
        <f t="shared" si="1"/>
        <v>0.43</v>
      </c>
      <c r="I71" s="5">
        <v>2</v>
      </c>
      <c r="N71" s="7">
        <f t="shared" si="2"/>
        <v>2</v>
      </c>
      <c r="O71" s="47">
        <f t="shared" si="3"/>
        <v>2</v>
      </c>
      <c r="P71" s="5">
        <v>1</v>
      </c>
      <c r="R71" s="2"/>
      <c r="S71" s="2"/>
      <c r="T71" s="2"/>
      <c r="U71" s="5">
        <v>0</v>
      </c>
      <c r="V71" s="47">
        <f t="shared" si="4"/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1.57</v>
      </c>
      <c r="AK71" s="2">
        <v>0.43</v>
      </c>
      <c r="AL71" s="2"/>
      <c r="AM71" s="47">
        <f t="shared" si="5"/>
        <v>3.7850000000000001</v>
      </c>
      <c r="AN71" s="2">
        <v>1.57</v>
      </c>
      <c r="AO71" s="2">
        <v>0.43</v>
      </c>
      <c r="AP71" s="2"/>
      <c r="AQ71" s="47">
        <f t="shared" si="6"/>
        <v>3.7850000000000001</v>
      </c>
      <c r="AR71" s="1">
        <v>1</v>
      </c>
      <c r="AS71" s="2"/>
      <c r="AT71" s="2"/>
      <c r="AU71" s="10">
        <f t="shared" si="7"/>
        <v>12</v>
      </c>
      <c r="AV71" s="65" t="s">
        <v>6</v>
      </c>
      <c r="AW71" s="35"/>
      <c r="AX71" s="37"/>
      <c r="AY71" s="2"/>
      <c r="AZ71" s="2"/>
      <c r="BA71" s="5">
        <f t="shared" si="9"/>
        <v>-330.36648366068243</v>
      </c>
      <c r="BB71" s="5">
        <f t="shared" si="10"/>
        <v>-294.11310779303926</v>
      </c>
      <c r="BC71" s="36">
        <f t="shared" si="11"/>
        <v>-6143.2561077930395</v>
      </c>
      <c r="BD71" s="2"/>
      <c r="BE71" s="2"/>
      <c r="BF71" s="2"/>
      <c r="BG71" s="35"/>
      <c r="BH71" s="64" t="str">
        <f t="shared" si="12"/>
        <v>Na-Vermiculite</v>
      </c>
      <c r="BI71" s="5">
        <f t="shared" si="13"/>
        <v>0.43</v>
      </c>
      <c r="BJ71" s="29">
        <f t="shared" si="14"/>
        <v>260</v>
      </c>
      <c r="BK71" s="5">
        <f t="shared" si="15"/>
        <v>2</v>
      </c>
      <c r="BL71" s="29">
        <f t="shared" si="35"/>
        <v>-191.72158528078518</v>
      </c>
      <c r="BM71" s="5">
        <f t="shared" si="16"/>
        <v>1</v>
      </c>
      <c r="BN71" s="5">
        <f t="shared" si="17"/>
        <v>-191.72158528078518</v>
      </c>
      <c r="BO71" s="5">
        <f t="shared" si="18"/>
        <v>0</v>
      </c>
      <c r="BP71" s="29">
        <f t="shared" si="19"/>
        <v>0</v>
      </c>
      <c r="BQ71" s="5">
        <f t="shared" si="20"/>
        <v>0</v>
      </c>
      <c r="BR71" s="5">
        <f t="shared" si="21"/>
        <v>0</v>
      </c>
      <c r="BS71" s="5">
        <f t="shared" si="22"/>
        <v>3.7850000000000001</v>
      </c>
      <c r="BT71" s="5">
        <f t="shared" si="23"/>
        <v>-281.08899596381701</v>
      </c>
      <c r="BU71" s="5">
        <f t="shared" si="24"/>
        <v>3.7850000000000001</v>
      </c>
      <c r="BV71" s="5">
        <f t="shared" si="25"/>
        <v>-281.08899596381701</v>
      </c>
      <c r="BW71" s="5">
        <f t="shared" si="26"/>
        <v>1</v>
      </c>
      <c r="BX71" s="5">
        <f t="shared" si="27"/>
        <v>-249.57662413235681</v>
      </c>
      <c r="BY71" s="5">
        <f t="shared" si="28"/>
        <v>0</v>
      </c>
      <c r="BZ71" s="5">
        <f t="shared" si="29"/>
        <v>-311.97648306982126</v>
      </c>
      <c r="CA71" s="5">
        <f t="shared" si="30"/>
        <v>0</v>
      </c>
      <c r="CB71" s="5">
        <f t="shared" si="31"/>
        <v>-287.19938243327937</v>
      </c>
      <c r="CC71" s="10">
        <f t="shared" si="32"/>
        <v>0</v>
      </c>
      <c r="CD71" s="10">
        <f t="shared" si="36"/>
        <v>0</v>
      </c>
      <c r="CE71" s="10">
        <f t="shared" si="33"/>
        <v>0</v>
      </c>
      <c r="CF71" s="33">
        <f t="shared" si="34"/>
        <v>-330.36648366068243</v>
      </c>
      <c r="CJ71" s="29"/>
      <c r="CK71" s="29"/>
      <c r="CL71" s="30"/>
      <c r="CM71" s="29"/>
      <c r="CN71" s="23"/>
      <c r="CO71" s="29"/>
      <c r="CP71" s="29"/>
      <c r="CQ71" s="29"/>
      <c r="CR71" s="23"/>
      <c r="CS71" s="15"/>
      <c r="CT71" s="51"/>
      <c r="CU71" s="50"/>
      <c r="CV71" s="23"/>
      <c r="CW71" s="23"/>
      <c r="CX71" s="29"/>
      <c r="CY71" s="29"/>
      <c r="CZ71" s="29"/>
      <c r="DA71" s="29"/>
      <c r="DB71" s="28"/>
      <c r="DC71" s="23"/>
      <c r="DD71" s="23"/>
      <c r="DE71" s="23"/>
      <c r="DF71" s="23"/>
      <c r="DG71" s="7"/>
      <c r="DI71" s="1"/>
      <c r="DJ71" s="1"/>
      <c r="DM71" s="1"/>
      <c r="DN71" s="1"/>
      <c r="DO71" s="1"/>
      <c r="DP71" s="1"/>
      <c r="DQ71" s="1"/>
      <c r="ET71" s="1"/>
      <c r="EU71" s="1"/>
      <c r="EV71" s="1"/>
      <c r="EW71" s="2"/>
      <c r="EZ71" s="24"/>
      <c r="FA71" s="2"/>
      <c r="FB71" s="2"/>
    </row>
    <row r="72" spans="1:240">
      <c r="A72" s="67" t="s">
        <v>5</v>
      </c>
      <c r="B72" s="2">
        <v>0.86</v>
      </c>
      <c r="G72" s="5">
        <f t="shared" si="0"/>
        <v>0.14000000000000001</v>
      </c>
      <c r="H72" s="47">
        <f t="shared" si="1"/>
        <v>0.43</v>
      </c>
      <c r="I72" s="5">
        <v>2</v>
      </c>
      <c r="N72" s="7">
        <f t="shared" si="2"/>
        <v>2</v>
      </c>
      <c r="O72" s="47">
        <f t="shared" si="3"/>
        <v>2</v>
      </c>
      <c r="P72" s="5">
        <v>1</v>
      </c>
      <c r="R72" s="2"/>
      <c r="S72" s="2"/>
      <c r="T72" s="2"/>
      <c r="U72" s="5">
        <v>0</v>
      </c>
      <c r="V72" s="47">
        <f t="shared" si="4"/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1.57</v>
      </c>
      <c r="AK72" s="2">
        <v>0.43</v>
      </c>
      <c r="AL72" s="2"/>
      <c r="AM72" s="47">
        <f t="shared" si="5"/>
        <v>3.7850000000000001</v>
      </c>
      <c r="AN72" s="2">
        <v>1.57</v>
      </c>
      <c r="AO72" s="2">
        <v>0.43</v>
      </c>
      <c r="AP72" s="2"/>
      <c r="AQ72" s="47">
        <f t="shared" si="6"/>
        <v>3.7850000000000001</v>
      </c>
      <c r="AR72" s="1">
        <v>1</v>
      </c>
      <c r="AS72" s="2"/>
      <c r="AT72" s="2"/>
      <c r="AU72" s="10">
        <f t="shared" si="7"/>
        <v>12</v>
      </c>
      <c r="AV72" s="65" t="s">
        <v>5</v>
      </c>
      <c r="AW72" s="35"/>
      <c r="AX72" s="37"/>
      <c r="AY72" s="2"/>
      <c r="AZ72" s="2"/>
      <c r="BA72" s="5">
        <f t="shared" si="9"/>
        <v>-382.71934199401579</v>
      </c>
      <c r="BB72" s="5">
        <f t="shared" si="10"/>
        <v>-346.46596612637262</v>
      </c>
      <c r="BC72" s="36">
        <f t="shared" si="11"/>
        <v>-6173.4080661263724</v>
      </c>
      <c r="BD72" s="2"/>
      <c r="BE72" s="2"/>
      <c r="BF72" s="2"/>
      <c r="BG72" s="35"/>
      <c r="BH72" s="64" t="str">
        <f t="shared" si="12"/>
        <v>K-vermiculite</v>
      </c>
      <c r="BI72" s="5">
        <f t="shared" si="13"/>
        <v>0.43</v>
      </c>
      <c r="BJ72" s="29">
        <f t="shared" si="14"/>
        <v>453</v>
      </c>
      <c r="BK72" s="5">
        <f t="shared" si="15"/>
        <v>2</v>
      </c>
      <c r="BL72" s="29">
        <f t="shared" si="35"/>
        <v>-191.72158528078518</v>
      </c>
      <c r="BM72" s="5">
        <f t="shared" si="16"/>
        <v>1</v>
      </c>
      <c r="BN72" s="5">
        <f t="shared" si="17"/>
        <v>-191.72158528078518</v>
      </c>
      <c r="BO72" s="5">
        <f t="shared" si="18"/>
        <v>0</v>
      </c>
      <c r="BP72" s="29">
        <f t="shared" si="19"/>
        <v>0</v>
      </c>
      <c r="BQ72" s="5">
        <f t="shared" si="20"/>
        <v>0</v>
      </c>
      <c r="BR72" s="5">
        <f t="shared" si="21"/>
        <v>0</v>
      </c>
      <c r="BS72" s="5">
        <f t="shared" si="22"/>
        <v>3.7850000000000001</v>
      </c>
      <c r="BT72" s="5">
        <f t="shared" si="23"/>
        <v>-281.08899596381701</v>
      </c>
      <c r="BU72" s="5">
        <f t="shared" si="24"/>
        <v>3.7850000000000001</v>
      </c>
      <c r="BV72" s="5">
        <f t="shared" si="25"/>
        <v>-281.08899596381701</v>
      </c>
      <c r="BW72" s="5">
        <f t="shared" si="26"/>
        <v>1</v>
      </c>
      <c r="BX72" s="5">
        <f t="shared" si="27"/>
        <v>-249.57662413235681</v>
      </c>
      <c r="BY72" s="5">
        <f t="shared" si="28"/>
        <v>0</v>
      </c>
      <c r="BZ72" s="5">
        <f t="shared" si="29"/>
        <v>-311.97648306982126</v>
      </c>
      <c r="CA72" s="5">
        <f t="shared" si="30"/>
        <v>0</v>
      </c>
      <c r="CB72" s="5">
        <f t="shared" si="31"/>
        <v>-287.19938243327937</v>
      </c>
      <c r="CC72" s="10">
        <f t="shared" si="32"/>
        <v>0</v>
      </c>
      <c r="CD72" s="10">
        <f t="shared" si="36"/>
        <v>0</v>
      </c>
      <c r="CE72" s="10">
        <f t="shared" si="33"/>
        <v>0</v>
      </c>
      <c r="CF72" s="33">
        <f t="shared" si="34"/>
        <v>-382.71934199401579</v>
      </c>
      <c r="CJ72" s="29"/>
      <c r="CK72" s="29"/>
      <c r="CL72" s="30"/>
      <c r="CM72" s="29"/>
      <c r="CN72" s="23"/>
      <c r="CO72" s="29"/>
      <c r="CP72" s="29"/>
      <c r="CQ72" s="29"/>
      <c r="CR72" s="23"/>
      <c r="CS72" s="15"/>
      <c r="CT72" s="51"/>
      <c r="CU72" s="50"/>
      <c r="CV72" s="23"/>
      <c r="CW72" s="23"/>
      <c r="CX72" s="29"/>
      <c r="CY72" s="29"/>
      <c r="CZ72" s="29"/>
      <c r="DA72" s="29"/>
      <c r="DB72" s="28"/>
      <c r="DC72" s="23"/>
      <c r="DD72" s="23"/>
      <c r="DE72" s="23"/>
      <c r="DF72" s="23"/>
      <c r="DG72" s="7"/>
      <c r="DI72" s="1"/>
      <c r="DJ72" s="1"/>
      <c r="DM72" s="1"/>
      <c r="DN72" s="1"/>
      <c r="DO72" s="1"/>
      <c r="DP72" s="1"/>
      <c r="DQ72" s="1"/>
      <c r="ET72" s="1"/>
      <c r="EU72" s="1"/>
      <c r="EV72" s="1"/>
      <c r="EW72" s="2"/>
      <c r="EZ72" s="24"/>
      <c r="FA72" s="2"/>
      <c r="FB72" s="2"/>
    </row>
    <row r="73" spans="1:240">
      <c r="A73" s="67" t="s">
        <v>4</v>
      </c>
      <c r="B73" s="2"/>
      <c r="F73" s="2">
        <v>0.43</v>
      </c>
      <c r="G73" s="5">
        <f t="shared" si="0"/>
        <v>0.57000000000000006</v>
      </c>
      <c r="H73" s="47">
        <f t="shared" si="1"/>
        <v>0.43</v>
      </c>
      <c r="I73" s="5">
        <v>2</v>
      </c>
      <c r="N73" s="7">
        <f t="shared" si="2"/>
        <v>2</v>
      </c>
      <c r="O73" s="47">
        <f t="shared" si="3"/>
        <v>2</v>
      </c>
      <c r="P73" s="5">
        <v>1</v>
      </c>
      <c r="R73" s="2"/>
      <c r="S73" s="2"/>
      <c r="T73" s="2"/>
      <c r="U73" s="5">
        <v>0</v>
      </c>
      <c r="V73" s="47">
        <f t="shared" si="4"/>
        <v>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1.57</v>
      </c>
      <c r="AK73" s="2">
        <v>0.43</v>
      </c>
      <c r="AL73" s="2"/>
      <c r="AM73" s="47">
        <f t="shared" si="5"/>
        <v>3.7850000000000001</v>
      </c>
      <c r="AN73" s="2">
        <v>1.57</v>
      </c>
      <c r="AO73" s="2">
        <v>0.43</v>
      </c>
      <c r="AP73" s="2"/>
      <c r="AQ73" s="47">
        <f t="shared" si="6"/>
        <v>3.7850000000000001</v>
      </c>
      <c r="AR73" s="1">
        <v>1</v>
      </c>
      <c r="AS73" s="2"/>
      <c r="AT73" s="2"/>
      <c r="AU73" s="10">
        <f t="shared" si="7"/>
        <v>12</v>
      </c>
      <c r="AV73" s="65" t="s">
        <v>4</v>
      </c>
      <c r="AW73" s="35"/>
      <c r="AX73" s="37"/>
      <c r="AY73" s="2"/>
      <c r="AZ73" s="2"/>
      <c r="BA73" s="5">
        <f t="shared" si="9"/>
        <v>-240.51759695316665</v>
      </c>
      <c r="BB73" s="5">
        <f t="shared" si="10"/>
        <v>-204.26422108552347</v>
      </c>
      <c r="BC73" s="36">
        <f t="shared" si="11"/>
        <v>-6148.0588210855249</v>
      </c>
      <c r="BD73" s="2"/>
      <c r="BE73" s="2"/>
      <c r="BF73" s="2"/>
      <c r="BG73" s="35"/>
      <c r="BH73" s="64" t="str">
        <f t="shared" si="12"/>
        <v>Ca-vermiculite</v>
      </c>
      <c r="BI73" s="5">
        <f t="shared" si="13"/>
        <v>0.43</v>
      </c>
      <c r="BJ73" s="29">
        <f t="shared" si="14"/>
        <v>-71.22995929163136</v>
      </c>
      <c r="BK73" s="5">
        <f t="shared" si="15"/>
        <v>2</v>
      </c>
      <c r="BL73" s="29">
        <f t="shared" si="35"/>
        <v>-191.72158528078518</v>
      </c>
      <c r="BM73" s="5">
        <f t="shared" si="16"/>
        <v>1</v>
      </c>
      <c r="BN73" s="5">
        <f t="shared" si="17"/>
        <v>-191.72158528078518</v>
      </c>
      <c r="BO73" s="5">
        <f t="shared" si="18"/>
        <v>0</v>
      </c>
      <c r="BP73" s="29">
        <f t="shared" si="19"/>
        <v>0</v>
      </c>
      <c r="BQ73" s="5">
        <f t="shared" si="20"/>
        <v>0</v>
      </c>
      <c r="BR73" s="5">
        <f t="shared" si="21"/>
        <v>0</v>
      </c>
      <c r="BS73" s="5">
        <f t="shared" si="22"/>
        <v>3.7850000000000001</v>
      </c>
      <c r="BT73" s="5">
        <f t="shared" si="23"/>
        <v>-281.08899596381701</v>
      </c>
      <c r="BU73" s="5">
        <f t="shared" si="24"/>
        <v>3.7850000000000001</v>
      </c>
      <c r="BV73" s="5">
        <f t="shared" si="25"/>
        <v>-281.08899596381701</v>
      </c>
      <c r="BW73" s="5">
        <f t="shared" si="26"/>
        <v>1</v>
      </c>
      <c r="BX73" s="5">
        <f t="shared" si="27"/>
        <v>-249.57662413235681</v>
      </c>
      <c r="BY73" s="5">
        <f t="shared" si="28"/>
        <v>0</v>
      </c>
      <c r="BZ73" s="5">
        <f t="shared" si="29"/>
        <v>-311.97648306982126</v>
      </c>
      <c r="CA73" s="5">
        <f t="shared" si="30"/>
        <v>0</v>
      </c>
      <c r="CB73" s="5">
        <f t="shared" si="31"/>
        <v>-287.19938243327937</v>
      </c>
      <c r="CC73" s="10">
        <f t="shared" si="32"/>
        <v>0</v>
      </c>
      <c r="CD73" s="10">
        <f t="shared" si="36"/>
        <v>0</v>
      </c>
      <c r="CE73" s="10">
        <f t="shared" si="33"/>
        <v>0</v>
      </c>
      <c r="CF73" s="33">
        <f t="shared" si="34"/>
        <v>-240.51759695316665</v>
      </c>
      <c r="CJ73" s="29"/>
      <c r="CK73" s="29"/>
      <c r="CL73" s="30"/>
      <c r="CM73" s="29"/>
      <c r="CN73" s="23"/>
      <c r="CO73" s="29"/>
      <c r="CP73" s="29"/>
      <c r="CQ73" s="29"/>
      <c r="CR73" s="23"/>
      <c r="CS73" s="15"/>
      <c r="CT73" s="51"/>
      <c r="CU73" s="50"/>
      <c r="CV73" s="23"/>
      <c r="CW73" s="23"/>
      <c r="CX73" s="29"/>
      <c r="CY73" s="29"/>
      <c r="CZ73" s="29"/>
      <c r="DA73" s="29"/>
      <c r="DB73" s="28"/>
      <c r="DC73" s="23"/>
      <c r="DD73" s="23"/>
      <c r="DE73" s="23"/>
      <c r="DF73" s="23"/>
      <c r="DG73" s="7"/>
      <c r="DI73" s="1"/>
      <c r="DJ73" s="1"/>
      <c r="DM73" s="1"/>
      <c r="DN73" s="1"/>
      <c r="DO73" s="1"/>
      <c r="DP73" s="1"/>
      <c r="DQ73" s="1"/>
      <c r="ET73" s="1"/>
      <c r="EU73" s="1"/>
      <c r="EV73" s="1"/>
      <c r="EW73" s="2"/>
      <c r="EZ73" s="24"/>
      <c r="FA73" s="2"/>
      <c r="FB73" s="2"/>
    </row>
    <row r="74" spans="1:240" ht="12" thickBot="1">
      <c r="A74" s="63" t="s">
        <v>3</v>
      </c>
      <c r="B74" s="57"/>
      <c r="C74" s="57"/>
      <c r="D74" s="57"/>
      <c r="E74" s="57">
        <v>0.43</v>
      </c>
      <c r="F74" s="57"/>
      <c r="G74" s="44">
        <f t="shared" si="0"/>
        <v>0.57000000000000006</v>
      </c>
      <c r="H74" s="62">
        <f t="shared" si="1"/>
        <v>0.43</v>
      </c>
      <c r="I74" s="44">
        <v>2</v>
      </c>
      <c r="J74" s="57"/>
      <c r="K74" s="57"/>
      <c r="L74" s="57"/>
      <c r="M74" s="57"/>
      <c r="N74" s="46">
        <f t="shared" si="2"/>
        <v>2</v>
      </c>
      <c r="O74" s="62">
        <f t="shared" si="3"/>
        <v>2</v>
      </c>
      <c r="P74" s="44">
        <v>1</v>
      </c>
      <c r="Q74" s="57"/>
      <c r="R74" s="57"/>
      <c r="S74" s="57"/>
      <c r="T74" s="57"/>
      <c r="U74" s="44">
        <v>0</v>
      </c>
      <c r="V74" s="62">
        <f t="shared" si="4"/>
        <v>1</v>
      </c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>
        <v>1.57</v>
      </c>
      <c r="AK74" s="57">
        <v>0.43</v>
      </c>
      <c r="AL74" s="57"/>
      <c r="AM74" s="62">
        <f t="shared" si="5"/>
        <v>3.7850000000000001</v>
      </c>
      <c r="AN74" s="57">
        <v>1.57</v>
      </c>
      <c r="AO74" s="57">
        <v>0.43</v>
      </c>
      <c r="AP74" s="57"/>
      <c r="AQ74" s="62">
        <f t="shared" si="6"/>
        <v>3.7850000000000001</v>
      </c>
      <c r="AR74" s="61">
        <v>1</v>
      </c>
      <c r="AS74" s="57"/>
      <c r="AT74" s="57"/>
      <c r="AU74" s="53">
        <f t="shared" si="7"/>
        <v>12</v>
      </c>
      <c r="AV74" s="60" t="s">
        <v>3</v>
      </c>
      <c r="AW74" s="56"/>
      <c r="AX74" s="59"/>
      <c r="AY74" s="57"/>
      <c r="AZ74" s="57"/>
      <c r="BA74" s="44">
        <f t="shared" si="9"/>
        <v>-219.89652741068244</v>
      </c>
      <c r="BB74" s="44">
        <f t="shared" si="10"/>
        <v>-183.64315154303927</v>
      </c>
      <c r="BC74" s="58">
        <f t="shared" si="11"/>
        <v>-6113.11015154304</v>
      </c>
      <c r="BD74" s="57"/>
      <c r="BE74" s="57"/>
      <c r="BF74" s="57"/>
      <c r="BG74" s="56"/>
      <c r="BH74" s="55" t="str">
        <f t="shared" si="12"/>
        <v xml:space="preserve">Mg-Vermiculite </v>
      </c>
      <c r="BI74" s="44">
        <f t="shared" si="13"/>
        <v>0.43</v>
      </c>
      <c r="BJ74" s="54">
        <f t="shared" si="14"/>
        <v>-147.25</v>
      </c>
      <c r="BK74" s="44">
        <f t="shared" si="15"/>
        <v>2</v>
      </c>
      <c r="BL74" s="54">
        <f t="shared" si="35"/>
        <v>-191.72158528078518</v>
      </c>
      <c r="BM74" s="44">
        <f t="shared" si="16"/>
        <v>1</v>
      </c>
      <c r="BN74" s="44">
        <f t="shared" si="17"/>
        <v>-191.72158528078518</v>
      </c>
      <c r="BO74" s="44">
        <f t="shared" si="18"/>
        <v>0</v>
      </c>
      <c r="BP74" s="54">
        <f t="shared" si="19"/>
        <v>0</v>
      </c>
      <c r="BQ74" s="44">
        <f t="shared" si="20"/>
        <v>0</v>
      </c>
      <c r="BR74" s="44">
        <f t="shared" si="21"/>
        <v>0</v>
      </c>
      <c r="BS74" s="44">
        <f t="shared" si="22"/>
        <v>3.7850000000000001</v>
      </c>
      <c r="BT74" s="44">
        <f t="shared" si="23"/>
        <v>-281.08899596381701</v>
      </c>
      <c r="BU74" s="44">
        <f t="shared" si="24"/>
        <v>3.7850000000000001</v>
      </c>
      <c r="BV74" s="44">
        <f t="shared" si="25"/>
        <v>-281.08899596381701</v>
      </c>
      <c r="BW74" s="44">
        <f t="shared" si="26"/>
        <v>1</v>
      </c>
      <c r="BX74" s="44">
        <f t="shared" si="27"/>
        <v>-249.57662413235681</v>
      </c>
      <c r="BY74" s="44">
        <f t="shared" si="28"/>
        <v>0</v>
      </c>
      <c r="BZ74" s="44">
        <f t="shared" si="29"/>
        <v>-311.97648306982126</v>
      </c>
      <c r="CA74" s="44">
        <f t="shared" si="30"/>
        <v>0</v>
      </c>
      <c r="CB74" s="44">
        <f t="shared" si="31"/>
        <v>-287.19938243327937</v>
      </c>
      <c r="CC74" s="53">
        <f t="shared" si="32"/>
        <v>0</v>
      </c>
      <c r="CD74" s="53">
        <f t="shared" si="36"/>
        <v>0</v>
      </c>
      <c r="CE74" s="53">
        <f t="shared" si="33"/>
        <v>0</v>
      </c>
      <c r="CF74" s="52">
        <f t="shared" si="34"/>
        <v>-219.89652741068244</v>
      </c>
      <c r="CJ74" s="29"/>
      <c r="CK74" s="29"/>
      <c r="CL74" s="30"/>
      <c r="CM74" s="29"/>
      <c r="CN74" s="23"/>
      <c r="CO74" s="29"/>
      <c r="CP74" s="29"/>
      <c r="CQ74" s="29"/>
      <c r="CR74" s="23"/>
      <c r="CS74" s="15"/>
      <c r="CT74" s="51"/>
      <c r="CU74" s="50"/>
      <c r="CV74" s="23"/>
      <c r="CW74" s="23"/>
      <c r="CX74" s="29"/>
      <c r="CY74" s="29"/>
      <c r="CZ74" s="29"/>
      <c r="DA74" s="29"/>
      <c r="DB74" s="28"/>
      <c r="DC74" s="23"/>
      <c r="DD74" s="23"/>
      <c r="DE74" s="23"/>
      <c r="DF74" s="23"/>
      <c r="DG74" s="7"/>
      <c r="DI74" s="1"/>
      <c r="DJ74" s="1"/>
      <c r="DM74" s="1"/>
      <c r="DN74" s="1"/>
      <c r="DO74" s="1"/>
      <c r="DP74" s="1"/>
      <c r="DQ74" s="1"/>
      <c r="ET74" s="1"/>
      <c r="EU74" s="1"/>
      <c r="EV74" s="1"/>
      <c r="EW74" s="2"/>
      <c r="EZ74" s="24"/>
      <c r="FA74" s="2"/>
      <c r="FB74" s="2"/>
    </row>
    <row r="75" spans="1:240">
      <c r="A75" s="48" t="s">
        <v>2</v>
      </c>
      <c r="B75" s="5"/>
      <c r="C75" s="5"/>
      <c r="D75" s="5"/>
      <c r="E75" s="5"/>
      <c r="F75" s="5"/>
      <c r="G75" s="49">
        <f t="shared" si="0"/>
        <v>1</v>
      </c>
      <c r="H75" s="47">
        <f t="shared" si="1"/>
        <v>0</v>
      </c>
      <c r="I75" s="5"/>
      <c r="J75" s="5">
        <f>2.34*2/3</f>
        <v>1.5599999999999998</v>
      </c>
      <c r="K75" s="5">
        <f>0.33*2/3</f>
        <v>0.22</v>
      </c>
      <c r="L75" s="5">
        <f>0.33*2/3</f>
        <v>0.22</v>
      </c>
      <c r="M75" s="5"/>
      <c r="N75" s="7">
        <f t="shared" si="2"/>
        <v>1.9999999999999998</v>
      </c>
      <c r="O75" s="47">
        <f t="shared" si="3"/>
        <v>2.2199999999999998</v>
      </c>
      <c r="P75" s="5"/>
      <c r="Q75" s="5">
        <f>2.34/3</f>
        <v>0.77999999999999992</v>
      </c>
      <c r="R75" s="5">
        <f>0.33/3</f>
        <v>0.11</v>
      </c>
      <c r="S75" s="5">
        <f>0.33/3</f>
        <v>0.11</v>
      </c>
      <c r="T75" s="5"/>
      <c r="U75" s="5">
        <v>0</v>
      </c>
      <c r="V75" s="47">
        <f t="shared" si="4"/>
        <v>1.1099999999999999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J75" s="5">
        <f>1.34/2</f>
        <v>0.67</v>
      </c>
      <c r="AK75" s="5">
        <f>0.66/2</f>
        <v>0.33</v>
      </c>
      <c r="AL75" s="10"/>
      <c r="AM75" s="47">
        <f t="shared" si="5"/>
        <v>1.835</v>
      </c>
      <c r="AN75" s="5">
        <f>1.34/2</f>
        <v>0.67</v>
      </c>
      <c r="AO75" s="5">
        <f>0.66/2</f>
        <v>0.33</v>
      </c>
      <c r="AP75" s="10"/>
      <c r="AQ75" s="47">
        <f t="shared" si="6"/>
        <v>1.835</v>
      </c>
      <c r="AR75" s="1">
        <v>0.5</v>
      </c>
      <c r="AS75" s="10"/>
      <c r="AT75" s="1">
        <v>1.5</v>
      </c>
      <c r="AU75" s="10">
        <f t="shared" si="7"/>
        <v>9</v>
      </c>
      <c r="AV75" s="38" t="str">
        <f>A75</f>
        <v>Berthierine th</v>
      </c>
      <c r="AW75" s="35"/>
      <c r="AX75" s="37"/>
      <c r="AY75" s="2"/>
      <c r="AZ75" s="2"/>
      <c r="BA75" s="5">
        <f t="shared" si="9"/>
        <v>-79.727425571265186</v>
      </c>
      <c r="BB75" s="5">
        <f t="shared" si="10"/>
        <v>-63.654811287362676</v>
      </c>
      <c r="BC75" s="36">
        <f t="shared" si="11"/>
        <v>-3458.0258612873627</v>
      </c>
      <c r="BD75" s="2"/>
      <c r="BE75" s="2"/>
      <c r="BF75" s="2"/>
      <c r="BG75" s="35"/>
      <c r="BH75" s="34" t="str">
        <f t="shared" si="12"/>
        <v>Berthierine th</v>
      </c>
      <c r="BI75" s="5">
        <f t="shared" si="13"/>
        <v>0</v>
      </c>
      <c r="BJ75" s="29">
        <f t="shared" si="14"/>
        <v>0</v>
      </c>
      <c r="BK75" s="5">
        <f t="shared" si="15"/>
        <v>2.2199999999999998</v>
      </c>
      <c r="BL75" s="29">
        <f>(M75*BU$31/2+I75*BV$31+J75*BW$31+K75*BX$31*1.5+L75*BY$31*1.5)/BK75+CG$33*(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)/(BK75^2)</f>
        <v>-242.8253963019192</v>
      </c>
      <c r="BM75" s="5">
        <f t="shared" si="16"/>
        <v>1.1099999999999999</v>
      </c>
      <c r="BN75" s="5">
        <f t="shared" si="17"/>
        <v>-242.8253963019192</v>
      </c>
      <c r="BO75" s="5">
        <f t="shared" si="18"/>
        <v>0</v>
      </c>
      <c r="BP75" s="29">
        <f t="shared" si="19"/>
        <v>0</v>
      </c>
      <c r="BQ75" s="5">
        <f t="shared" si="20"/>
        <v>0</v>
      </c>
      <c r="BR75" s="5">
        <f t="shared" si="21"/>
        <v>0</v>
      </c>
      <c r="BS75" s="5">
        <f t="shared" si="22"/>
        <v>1.835</v>
      </c>
      <c r="BT75" s="5">
        <f t="shared" si="23"/>
        <v>-278.61687966643524</v>
      </c>
      <c r="BU75" s="5">
        <f t="shared" si="24"/>
        <v>1.835</v>
      </c>
      <c r="BV75" s="5">
        <f t="shared" si="25"/>
        <v>-278.61687966643524</v>
      </c>
      <c r="BW75" s="5">
        <f t="shared" si="26"/>
        <v>0.5</v>
      </c>
      <c r="BX75" s="5">
        <f t="shared" si="27"/>
        <v>-249.57662413235681</v>
      </c>
      <c r="BY75" s="5">
        <f t="shared" si="28"/>
        <v>0</v>
      </c>
      <c r="BZ75" s="5">
        <f t="shared" si="29"/>
        <v>-311.97648306982126</v>
      </c>
      <c r="CA75" s="5">
        <f t="shared" si="30"/>
        <v>1.5</v>
      </c>
      <c r="CB75" s="5">
        <f t="shared" si="31"/>
        <v>-287.19938243327937</v>
      </c>
      <c r="CC75" s="10">
        <f t="shared" si="32"/>
        <v>0</v>
      </c>
      <c r="CD75" s="10">
        <f t="shared" si="36"/>
        <v>45.928372144604907</v>
      </c>
      <c r="CE75" s="10">
        <f t="shared" si="33"/>
        <v>0</v>
      </c>
      <c r="CF75" s="33">
        <f t="shared" si="34"/>
        <v>-79.727425571265186</v>
      </c>
      <c r="CG75" s="32"/>
      <c r="CH75" s="2"/>
      <c r="CI75" s="2"/>
      <c r="CJ75" s="29"/>
      <c r="CK75" s="29"/>
      <c r="CL75" s="30"/>
      <c r="CM75" s="29"/>
      <c r="CN75" s="23"/>
      <c r="CO75" s="29"/>
      <c r="CP75" s="29"/>
      <c r="CQ75" s="29"/>
      <c r="CR75" s="23"/>
      <c r="CS75" s="15"/>
      <c r="CT75" s="28"/>
      <c r="CU75" s="30"/>
      <c r="CV75" s="23"/>
      <c r="CW75" s="23"/>
      <c r="CX75" s="29"/>
      <c r="CY75" s="29"/>
      <c r="CZ75" s="29"/>
      <c r="DA75" s="29"/>
      <c r="DB75" s="28"/>
      <c r="DC75" s="23"/>
      <c r="DD75" s="23"/>
      <c r="DE75" s="23"/>
      <c r="DF75" s="23"/>
      <c r="DG75" s="7"/>
      <c r="DI75" s="1"/>
      <c r="DJ75" s="1"/>
      <c r="DM75" s="1"/>
      <c r="DN75" s="1"/>
      <c r="DO75" s="1"/>
      <c r="DP75" s="1"/>
      <c r="DQ75" s="1"/>
      <c r="ET75" s="1"/>
      <c r="EU75" s="1"/>
      <c r="EV75" s="1"/>
      <c r="EW75" s="2"/>
      <c r="EZ75" s="24"/>
      <c r="FA75" s="2"/>
      <c r="FB75" s="2"/>
    </row>
    <row r="76" spans="1:240">
      <c r="A76" s="48" t="s">
        <v>1</v>
      </c>
      <c r="B76" s="5"/>
      <c r="C76" s="5"/>
      <c r="D76" s="5"/>
      <c r="E76" s="5"/>
      <c r="F76" s="5"/>
      <c r="G76" s="5">
        <f t="shared" si="0"/>
        <v>1</v>
      </c>
      <c r="H76" s="47">
        <f t="shared" si="1"/>
        <v>0</v>
      </c>
      <c r="I76" s="5"/>
      <c r="J76" s="5">
        <f>2*2/3</f>
        <v>1.3333333333333333</v>
      </c>
      <c r="K76" s="5"/>
      <c r="L76" s="5">
        <f>1*2/3</f>
        <v>0.66666666666666663</v>
      </c>
      <c r="M76" s="5"/>
      <c r="N76" s="7">
        <f t="shared" si="2"/>
        <v>2</v>
      </c>
      <c r="O76" s="47">
        <f t="shared" si="3"/>
        <v>2.333333333333333</v>
      </c>
      <c r="P76" s="5"/>
      <c r="Q76" s="5">
        <f>2/3</f>
        <v>0.66666666666666663</v>
      </c>
      <c r="R76" s="5"/>
      <c r="S76" s="5">
        <f>1/3</f>
        <v>0.33333333333333331</v>
      </c>
      <c r="T76" s="5"/>
      <c r="U76" s="5">
        <v>0</v>
      </c>
      <c r="V76" s="47">
        <f t="shared" si="4"/>
        <v>1.1666666666666665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J76" s="5">
        <v>0.5</v>
      </c>
      <c r="AK76" s="5">
        <v>0</v>
      </c>
      <c r="AL76" s="10">
        <v>0.5</v>
      </c>
      <c r="AM76" s="47">
        <f t="shared" si="5"/>
        <v>1.75</v>
      </c>
      <c r="AN76" s="5">
        <v>0.5</v>
      </c>
      <c r="AO76" s="5">
        <v>0</v>
      </c>
      <c r="AP76" s="10">
        <v>0.5</v>
      </c>
      <c r="AQ76" s="47">
        <f t="shared" si="6"/>
        <v>1.75</v>
      </c>
      <c r="AR76" s="1">
        <v>0.5</v>
      </c>
      <c r="AS76" s="10"/>
      <c r="AT76" s="1">
        <v>1.5</v>
      </c>
      <c r="AU76" s="10">
        <f t="shared" si="7"/>
        <v>9</v>
      </c>
      <c r="AV76" s="38" t="str">
        <f>A76</f>
        <v>Cronstedtite</v>
      </c>
      <c r="AW76" s="35"/>
      <c r="AX76" s="37"/>
      <c r="AY76" s="2"/>
      <c r="AZ76" s="2"/>
      <c r="BA76" s="5">
        <f t="shared" si="9"/>
        <v>-77.95595480348203</v>
      </c>
      <c r="BB76" s="5">
        <f t="shared" si="10"/>
        <v>-61.883340519579519</v>
      </c>
      <c r="BC76" s="36">
        <f t="shared" si="11"/>
        <v>-2914.5533405195797</v>
      </c>
      <c r="BD76" s="2"/>
      <c r="BE76" s="2"/>
      <c r="BF76" s="2"/>
      <c r="BG76" s="35"/>
      <c r="BH76" s="34" t="str">
        <f t="shared" si="12"/>
        <v>Cronstedtite</v>
      </c>
      <c r="BI76" s="5">
        <f t="shared" si="13"/>
        <v>0</v>
      </c>
      <c r="BJ76" s="29">
        <f t="shared" si="14"/>
        <v>0</v>
      </c>
      <c r="BK76" s="5">
        <f t="shared" si="15"/>
        <v>2.333333333333333</v>
      </c>
      <c r="BL76" s="29">
        <f>(M76*BU$31/2+I76*BV$31+J76*BW$31+K76*BX$31*1.5+L76*BY$31*1.5)/BK76+CG$33*(I76*J76*ABS(BV$31-BW$31)+I76*K76*1.5*ABS(BV$31-BX$31)+I76*L76*1.5*ABS(BV$31-BY$31)+I76*M76/2*ABS(BV$31-BU$31)+J76*K76*1.5*ABS(BW$31-BX$31)+J76*L76*1.5*ABS(BW$31-BY$31)+J76*M76/2*ABS(BW$31-BU$31)+K76*1.5*L76*1.5*ABS(BX$31-BY$31)+K76*1.5*M76/2*ABS(BX$31-BU$31)+L76*1.5*M76/2*ABS(BY$31-BU$31))/(BK76^2)</f>
        <v>-256.50362729676834</v>
      </c>
      <c r="BM76" s="5">
        <f t="shared" si="16"/>
        <v>1.1666666666666665</v>
      </c>
      <c r="BN76" s="5">
        <f t="shared" si="17"/>
        <v>-256.50362729676834</v>
      </c>
      <c r="BO76" s="5">
        <f t="shared" si="18"/>
        <v>0</v>
      </c>
      <c r="BP76" s="29">
        <f t="shared" si="19"/>
        <v>0</v>
      </c>
      <c r="BQ76" s="5">
        <f t="shared" si="20"/>
        <v>0</v>
      </c>
      <c r="BR76" s="5">
        <f t="shared" si="21"/>
        <v>0</v>
      </c>
      <c r="BS76" s="5">
        <f t="shared" si="22"/>
        <v>1.75</v>
      </c>
      <c r="BT76" s="5">
        <f t="shared" si="23"/>
        <v>-295.90256087926082</v>
      </c>
      <c r="BU76" s="5">
        <f t="shared" si="24"/>
        <v>1.75</v>
      </c>
      <c r="BV76" s="5">
        <f t="shared" si="25"/>
        <v>-295.90256087926082</v>
      </c>
      <c r="BW76" s="5">
        <f t="shared" si="26"/>
        <v>0.5</v>
      </c>
      <c r="BX76" s="5">
        <f t="shared" si="27"/>
        <v>-249.57662413235681</v>
      </c>
      <c r="BY76" s="5">
        <f t="shared" si="28"/>
        <v>0</v>
      </c>
      <c r="BZ76" s="5">
        <f t="shared" si="29"/>
        <v>-311.97648306982126</v>
      </c>
      <c r="CA76" s="5">
        <f t="shared" si="30"/>
        <v>1.5</v>
      </c>
      <c r="CB76" s="5">
        <f t="shared" si="31"/>
        <v>-287.19938243327937</v>
      </c>
      <c r="CC76" s="10">
        <f t="shared" si="32"/>
        <v>0</v>
      </c>
      <c r="CD76" s="10">
        <f t="shared" si="36"/>
        <v>79.994929245945542</v>
      </c>
      <c r="CE76" s="10">
        <f t="shared" si="33"/>
        <v>0</v>
      </c>
      <c r="CF76" s="33">
        <f t="shared" si="34"/>
        <v>-77.95595480348203</v>
      </c>
      <c r="CG76" s="32"/>
      <c r="CH76" s="2"/>
      <c r="CI76" s="2"/>
      <c r="CJ76" s="29"/>
      <c r="CK76" s="29"/>
      <c r="CL76" s="30"/>
      <c r="CM76" s="29"/>
      <c r="CN76" s="23"/>
      <c r="CO76" s="29"/>
      <c r="CP76" s="29"/>
      <c r="CQ76" s="29"/>
      <c r="CR76" s="23"/>
      <c r="CS76" s="15"/>
      <c r="CT76" s="28"/>
      <c r="CU76" s="30"/>
      <c r="CV76" s="23"/>
      <c r="CW76" s="23"/>
      <c r="CX76" s="29"/>
      <c r="CY76" s="29"/>
      <c r="CZ76" s="29"/>
      <c r="DA76" s="29"/>
      <c r="DB76" s="28"/>
      <c r="DC76" s="23"/>
      <c r="DD76" s="23"/>
      <c r="DE76" s="23"/>
      <c r="DF76" s="23"/>
      <c r="DG76" s="7"/>
      <c r="DI76" s="1"/>
      <c r="DJ76" s="1"/>
      <c r="DM76" s="1"/>
      <c r="DN76" s="1"/>
      <c r="DO76" s="1"/>
      <c r="DP76" s="1"/>
      <c r="DQ76" s="1"/>
      <c r="ET76" s="1"/>
      <c r="EU76" s="1"/>
      <c r="EV76" s="1"/>
      <c r="EW76" s="2"/>
      <c r="EZ76" s="24"/>
      <c r="FA76" s="2"/>
      <c r="FB76" s="2"/>
    </row>
    <row r="77" spans="1:240" ht="12" thickBot="1">
      <c r="A77" s="46" t="s">
        <v>0</v>
      </c>
      <c r="B77" s="42">
        <v>0.75</v>
      </c>
      <c r="C77" s="42"/>
      <c r="D77" s="42"/>
      <c r="E77" s="42"/>
      <c r="F77" s="42"/>
      <c r="G77" s="44">
        <f t="shared" si="0"/>
        <v>0.25</v>
      </c>
      <c r="H77" s="41">
        <f t="shared" si="1"/>
        <v>0.375</v>
      </c>
      <c r="I77" s="42">
        <f>0.25</f>
        <v>0.25</v>
      </c>
      <c r="J77" s="42">
        <v>0.25</v>
      </c>
      <c r="K77" s="42">
        <v>0.25</v>
      </c>
      <c r="L77" s="42">
        <v>1.25</v>
      </c>
      <c r="M77" s="42"/>
      <c r="N77" s="43">
        <f t="shared" si="2"/>
        <v>2</v>
      </c>
      <c r="O77" s="41">
        <f t="shared" si="3"/>
        <v>2.75</v>
      </c>
      <c r="P77" s="42"/>
      <c r="Q77" s="42"/>
      <c r="R77" s="42"/>
      <c r="S77" s="42"/>
      <c r="T77" s="42"/>
      <c r="U77" s="42">
        <v>0</v>
      </c>
      <c r="V77" s="41">
        <f t="shared" si="4"/>
        <v>0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/>
      <c r="AJ77" s="42">
        <f>3.75/2</f>
        <v>1.875</v>
      </c>
      <c r="AK77" s="42">
        <f>0.25/2</f>
        <v>0.125</v>
      </c>
      <c r="AL77" s="39"/>
      <c r="AM77" s="41">
        <f t="shared" si="5"/>
        <v>3.9375</v>
      </c>
      <c r="AN77" s="42">
        <f>3.75/2</f>
        <v>1.875</v>
      </c>
      <c r="AO77" s="42">
        <f>0.25/2</f>
        <v>0.125</v>
      </c>
      <c r="AP77" s="39"/>
      <c r="AQ77" s="41">
        <f t="shared" si="6"/>
        <v>3.9375</v>
      </c>
      <c r="AR77" s="40">
        <v>1</v>
      </c>
      <c r="AS77" s="39"/>
      <c r="AT77" s="40"/>
      <c r="AU77" s="39">
        <f t="shared" si="7"/>
        <v>12</v>
      </c>
      <c r="AV77" s="38" t="str">
        <f>A77</f>
        <v>Glauconite</v>
      </c>
      <c r="AW77" s="35"/>
      <c r="AX77" s="37"/>
      <c r="AY77" s="2"/>
      <c r="AZ77" s="2"/>
      <c r="BA77" s="5">
        <f t="shared" si="9"/>
        <v>-210.03124518934337</v>
      </c>
      <c r="BB77" s="5">
        <f t="shared" si="10"/>
        <v>-173.77786932170019</v>
      </c>
      <c r="BC77" s="36">
        <f t="shared" si="11"/>
        <v>-5164.6503693217001</v>
      </c>
      <c r="BD77" s="2"/>
      <c r="BE77" s="2"/>
      <c r="BF77" s="2"/>
      <c r="BG77" s="35"/>
      <c r="BH77" s="34" t="str">
        <f t="shared" si="12"/>
        <v>Glauconite</v>
      </c>
      <c r="BI77" s="5">
        <f t="shared" si="13"/>
        <v>0.375</v>
      </c>
      <c r="BJ77" s="29">
        <f t="shared" si="14"/>
        <v>453</v>
      </c>
      <c r="BK77" s="5">
        <f t="shared" si="15"/>
        <v>2.75</v>
      </c>
      <c r="BL77" s="29">
        <f>(M77*BU$31/2+I77*BV$31+J77*BW$31+K77*BX$31*1.5+L77*BY$31*1.5)/BK77+CG$33*(I77*J77*ABS(BV$31-BW$31)+I77*K77*1.5*ABS(BV$31-BX$31)+I77*L77*1.5*ABS(BV$31-BY$31)+I77*M77/2*ABS(BV$31-BU$31)+J77*K77*1.5*ABS(BW$31-BX$31)+J77*L77*1.5*ABS(BW$31-BY$31)+J77*M77/2*ABS(BW$31-BU$31)+K77*1.5*L77*1.5*ABS(BX$31-BY$31)+K77*1.5*M77/2*ABS(BX$31-BU$31)+L77*1.5*M77/2*ABS(BY$31-BU$31))/(BK77^2)</f>
        <v>-271.00425168436584</v>
      </c>
      <c r="BM77" s="5">
        <f t="shared" si="16"/>
        <v>0</v>
      </c>
      <c r="BN77" s="5">
        <f t="shared" si="17"/>
        <v>0</v>
      </c>
      <c r="BO77" s="5">
        <f t="shared" si="18"/>
        <v>0</v>
      </c>
      <c r="BP77" s="29">
        <f t="shared" si="19"/>
        <v>0</v>
      </c>
      <c r="BQ77" s="5">
        <f t="shared" si="20"/>
        <v>0</v>
      </c>
      <c r="BR77" s="5">
        <f t="shared" si="21"/>
        <v>0</v>
      </c>
      <c r="BS77" s="5">
        <f t="shared" si="22"/>
        <v>3.9375</v>
      </c>
      <c r="BT77" s="5">
        <f t="shared" si="23"/>
        <v>-284.14452488304329</v>
      </c>
      <c r="BU77" s="5">
        <f t="shared" si="24"/>
        <v>3.9375</v>
      </c>
      <c r="BV77" s="5">
        <f t="shared" si="25"/>
        <v>-284.14452488304329</v>
      </c>
      <c r="BW77" s="5">
        <f t="shared" si="26"/>
        <v>1</v>
      </c>
      <c r="BX77" s="5">
        <f t="shared" si="27"/>
        <v>-249.57662413235681</v>
      </c>
      <c r="BY77" s="5">
        <f t="shared" si="28"/>
        <v>0</v>
      </c>
      <c r="BZ77" s="5">
        <f t="shared" si="29"/>
        <v>-311.97648306982126</v>
      </c>
      <c r="CA77" s="5">
        <f t="shared" si="30"/>
        <v>0</v>
      </c>
      <c r="CB77" s="5">
        <f t="shared" si="31"/>
        <v>-287.19938243327937</v>
      </c>
      <c r="CC77" s="10">
        <f t="shared" si="32"/>
        <v>0</v>
      </c>
      <c r="CD77" s="10">
        <f t="shared" si="36"/>
        <v>112.04075486311034</v>
      </c>
      <c r="CE77" s="10">
        <f t="shared" si="33"/>
        <v>0</v>
      </c>
      <c r="CF77" s="33">
        <f t="shared" si="34"/>
        <v>-210.03124518934337</v>
      </c>
      <c r="CG77" s="32"/>
      <c r="CH77" s="2"/>
      <c r="CI77" s="2"/>
      <c r="CJ77" s="29"/>
      <c r="CK77" s="29"/>
      <c r="CL77" s="30"/>
      <c r="CM77" s="29"/>
      <c r="CN77" s="23"/>
      <c r="CO77" s="29"/>
      <c r="CP77" s="29"/>
      <c r="CQ77" s="29"/>
      <c r="CR77" s="23"/>
      <c r="CS77" s="15"/>
      <c r="CT77" s="28"/>
      <c r="CU77" s="30"/>
      <c r="CV77" s="23"/>
      <c r="CW77" s="23"/>
      <c r="CX77" s="29"/>
      <c r="CY77" s="29"/>
      <c r="CZ77" s="29"/>
      <c r="DA77" s="29"/>
      <c r="DB77" s="28"/>
      <c r="DC77" s="23"/>
      <c r="DD77" s="23"/>
      <c r="DE77" s="23"/>
      <c r="DF77" s="23"/>
      <c r="DG77" s="7"/>
      <c r="DI77" s="1"/>
      <c r="DJ77" s="1"/>
      <c r="DM77" s="1"/>
      <c r="DN77" s="1"/>
      <c r="DO77" s="1"/>
      <c r="DP77" s="1"/>
      <c r="DQ77" s="1"/>
      <c r="ET77" s="1"/>
      <c r="EU77" s="1"/>
      <c r="EV77" s="1"/>
      <c r="EW77" s="2"/>
      <c r="EZ77" s="24"/>
      <c r="FA77" s="2"/>
      <c r="FB77" s="2"/>
    </row>
    <row r="78" spans="1:240" s="2" customFormat="1">
      <c r="A78" s="1"/>
      <c r="C78" s="5"/>
      <c r="D78" s="1"/>
      <c r="E78" s="1"/>
      <c r="G78" s="7"/>
      <c r="H78" s="1"/>
      <c r="I78" s="7"/>
      <c r="J78" s="5"/>
      <c r="K78" s="4"/>
      <c r="L78" s="4"/>
      <c r="M78" s="1"/>
      <c r="N78" s="1"/>
      <c r="O78" s="1"/>
      <c r="P78" s="5"/>
      <c r="Q78" s="1"/>
      <c r="R78" s="1"/>
      <c r="S78" s="1"/>
      <c r="T78" s="1"/>
      <c r="U78" s="1"/>
      <c r="V78" s="5"/>
      <c r="W78" s="5"/>
      <c r="X78" s="5"/>
      <c r="Y78" s="5"/>
      <c r="Z78" s="5"/>
      <c r="AA78" s="5"/>
      <c r="AB78" s="5"/>
      <c r="AC78" s="5"/>
      <c r="AD78" s="5"/>
      <c r="AF78" s="6"/>
      <c r="AH78" s="5"/>
      <c r="AI78" s="5"/>
      <c r="AJ78" s="5"/>
      <c r="AK78" s="5"/>
      <c r="AL78" s="5"/>
      <c r="AM78" s="5"/>
      <c r="AN78" s="5"/>
      <c r="AO78" s="5"/>
      <c r="AP78" s="5"/>
      <c r="AQ78" s="11"/>
      <c r="AR78" s="10"/>
      <c r="AS78" s="10"/>
      <c r="AT78" s="10"/>
      <c r="AU78" s="10"/>
      <c r="AV78" s="11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27"/>
      <c r="BN78" s="25"/>
      <c r="BO78" s="26"/>
      <c r="BP78" s="25"/>
      <c r="BQ78" s="10"/>
      <c r="BR78" s="1"/>
      <c r="BS78" s="1"/>
      <c r="BT78" s="10"/>
      <c r="BU78" s="10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1"/>
      <c r="CI78" s="5"/>
      <c r="CJ78" s="29"/>
      <c r="CK78" s="30"/>
      <c r="CL78" s="31"/>
      <c r="CM78" s="29"/>
      <c r="CN78" s="29"/>
      <c r="CO78" s="29"/>
      <c r="CP78" s="23"/>
      <c r="CQ78" s="29"/>
      <c r="CR78" s="23"/>
      <c r="CS78" s="28"/>
      <c r="CT78" s="30"/>
      <c r="CU78" s="23"/>
      <c r="CV78" s="23"/>
      <c r="CW78" s="29"/>
      <c r="CX78" s="29"/>
      <c r="CY78" s="29"/>
      <c r="CZ78" s="29"/>
      <c r="DA78" s="28"/>
      <c r="DB78" s="23"/>
      <c r="DC78" s="23"/>
      <c r="DD78" s="23"/>
      <c r="DE78" s="23"/>
      <c r="DF78" s="23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G78" s="24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</row>
    <row r="79" spans="1:240" s="2" customFormat="1">
      <c r="A79" s="1"/>
      <c r="C79" s="5"/>
      <c r="D79" s="1"/>
      <c r="E79" s="1"/>
      <c r="G79" s="7"/>
      <c r="H79" s="1"/>
      <c r="I79" s="7"/>
      <c r="J79" s="5"/>
      <c r="K79" s="4"/>
      <c r="L79" s="4"/>
      <c r="M79" s="1"/>
      <c r="N79" s="1"/>
      <c r="O79" s="1"/>
      <c r="P79" s="5"/>
      <c r="Q79" s="1"/>
      <c r="R79" s="1"/>
      <c r="S79" s="1"/>
      <c r="T79" s="1"/>
      <c r="U79" s="1"/>
      <c r="V79" s="5"/>
      <c r="W79" s="5"/>
      <c r="X79" s="5"/>
      <c r="Y79" s="5"/>
      <c r="Z79" s="5"/>
      <c r="AA79" s="5"/>
      <c r="AB79" s="5"/>
      <c r="AC79" s="5"/>
      <c r="AD79" s="5"/>
      <c r="AF79" s="6"/>
      <c r="AH79" s="5"/>
      <c r="AI79" s="5"/>
      <c r="AJ79" s="5"/>
      <c r="AK79" s="5"/>
      <c r="AL79" s="5"/>
      <c r="AM79" s="5"/>
      <c r="AN79" s="5"/>
      <c r="AO79" s="5"/>
      <c r="AP79" s="5"/>
      <c r="AQ79" s="11"/>
      <c r="AR79" s="10"/>
      <c r="AS79" s="10"/>
      <c r="AT79" s="10"/>
      <c r="AU79" s="10"/>
      <c r="AV79" s="11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27"/>
      <c r="BN79" s="25"/>
      <c r="BO79" s="26"/>
      <c r="BP79" s="25"/>
      <c r="BQ79" s="10"/>
      <c r="BR79" s="1"/>
      <c r="BS79" s="1"/>
      <c r="BT79" s="10"/>
      <c r="BU79" s="10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1"/>
      <c r="CI79" s="5"/>
      <c r="CJ79" s="29"/>
      <c r="CK79" s="30"/>
      <c r="CL79" s="29"/>
      <c r="CM79" s="29"/>
      <c r="CN79" s="29"/>
      <c r="CO79" s="29"/>
      <c r="CP79" s="29"/>
      <c r="CQ79" s="29"/>
      <c r="CR79" s="23"/>
      <c r="CS79" s="28"/>
      <c r="CT79" s="30"/>
      <c r="CU79" s="23"/>
      <c r="CV79" s="23"/>
      <c r="CW79" s="29"/>
      <c r="CX79" s="29"/>
      <c r="CY79" s="29"/>
      <c r="CZ79" s="29"/>
      <c r="DA79" s="28"/>
      <c r="DB79" s="23"/>
      <c r="DC79" s="23"/>
      <c r="DD79" s="23"/>
      <c r="DE79" s="23"/>
      <c r="DF79" s="23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G79" s="24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</row>
    <row r="80" spans="1:240" s="2" customFormat="1">
      <c r="A80" s="1"/>
      <c r="C80" s="5"/>
      <c r="D80" s="1"/>
      <c r="E80" s="1"/>
      <c r="G80" s="7"/>
      <c r="H80" s="1"/>
      <c r="I80" s="7"/>
      <c r="J80" s="5"/>
      <c r="K80" s="4"/>
      <c r="L80" s="4"/>
      <c r="M80" s="1"/>
      <c r="N80" s="1"/>
      <c r="O80" s="1"/>
      <c r="P80" s="5"/>
      <c r="Q80" s="1"/>
      <c r="R80" s="1"/>
      <c r="S80" s="1"/>
      <c r="T80" s="1"/>
      <c r="U80" s="1"/>
      <c r="V80" s="5"/>
      <c r="W80" s="5"/>
      <c r="X80" s="5"/>
      <c r="Y80" s="5"/>
      <c r="Z80" s="5"/>
      <c r="AA80" s="5"/>
      <c r="AB80" s="5"/>
      <c r="AC80" s="5"/>
      <c r="AD80" s="5"/>
      <c r="AF80" s="6"/>
      <c r="AH80" s="5"/>
      <c r="AI80" s="5"/>
      <c r="AJ80" s="5"/>
      <c r="AK80" s="5"/>
      <c r="AL80" s="5"/>
      <c r="AM80" s="5"/>
      <c r="AN80" s="5"/>
      <c r="AO80" s="5"/>
      <c r="AP80" s="5"/>
      <c r="AQ80" s="11"/>
      <c r="AR80" s="10"/>
      <c r="AS80" s="10"/>
      <c r="AT80" s="10"/>
      <c r="AU80" s="10"/>
      <c r="AV80" s="11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27"/>
      <c r="BN80" s="25"/>
      <c r="BO80" s="26"/>
      <c r="BP80" s="25"/>
      <c r="BQ80" s="10"/>
      <c r="BR80" s="1"/>
      <c r="BS80" s="1"/>
      <c r="BT80" s="10"/>
      <c r="BU80" s="10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1"/>
      <c r="CI80" s="5"/>
      <c r="CJ80" s="29"/>
      <c r="CK80" s="30"/>
      <c r="CL80" s="31"/>
      <c r="CM80" s="29"/>
      <c r="CN80" s="29"/>
      <c r="CO80" s="29"/>
      <c r="CP80" s="23"/>
      <c r="CQ80" s="29"/>
      <c r="CR80" s="23"/>
      <c r="CS80" s="28"/>
      <c r="CT80" s="30"/>
      <c r="CU80" s="23"/>
      <c r="CV80" s="23"/>
      <c r="CW80" s="29"/>
      <c r="CX80" s="29"/>
      <c r="CY80" s="29"/>
      <c r="CZ80" s="29"/>
      <c r="DA80" s="28"/>
      <c r="DB80" s="23"/>
      <c r="DC80" s="23"/>
      <c r="DD80" s="23"/>
      <c r="DE80" s="23"/>
      <c r="DF80" s="23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G80" s="24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</row>
    <row r="81" spans="1:256" s="2" customFormat="1">
      <c r="A81" s="1"/>
      <c r="C81" s="5"/>
      <c r="D81" s="1"/>
      <c r="E81" s="1"/>
      <c r="G81" s="7"/>
      <c r="H81" s="1"/>
      <c r="I81" s="7"/>
      <c r="J81" s="5"/>
      <c r="K81" s="4"/>
      <c r="L81" s="4"/>
      <c r="M81" s="1"/>
      <c r="N81" s="1"/>
      <c r="O81" s="1"/>
      <c r="P81" s="5"/>
      <c r="Q81" s="1"/>
      <c r="R81" s="1"/>
      <c r="S81" s="1"/>
      <c r="T81" s="1"/>
      <c r="U81" s="1"/>
      <c r="V81" s="5"/>
      <c r="W81" s="5"/>
      <c r="X81" s="5"/>
      <c r="Y81" s="5"/>
      <c r="Z81" s="5"/>
      <c r="AA81" s="5"/>
      <c r="AB81" s="5"/>
      <c r="AC81" s="5"/>
      <c r="AD81" s="5"/>
      <c r="AF81" s="6"/>
      <c r="AH81" s="5"/>
      <c r="AI81" s="5"/>
      <c r="AJ81" s="5"/>
      <c r="AK81" s="5"/>
      <c r="AL81" s="5"/>
      <c r="AM81" s="5"/>
      <c r="AN81" s="5"/>
      <c r="AO81" s="5"/>
      <c r="AP81" s="5"/>
      <c r="AQ81" s="11"/>
      <c r="AR81" s="10"/>
      <c r="AS81" s="10"/>
      <c r="AT81" s="10"/>
      <c r="AU81" s="10"/>
      <c r="AV81" s="11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27"/>
      <c r="BN81" s="25"/>
      <c r="BO81" s="26"/>
      <c r="BP81" s="25"/>
      <c r="BQ81" s="10"/>
      <c r="BR81" s="1"/>
      <c r="BS81" s="1"/>
      <c r="BT81" s="10"/>
      <c r="BU81" s="10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1"/>
      <c r="CI81" s="5"/>
      <c r="CJ81" s="29"/>
      <c r="CK81" s="30"/>
      <c r="CL81" s="31"/>
      <c r="CM81" s="29"/>
      <c r="CN81" s="29"/>
      <c r="CO81" s="29"/>
      <c r="CP81" s="23"/>
      <c r="CQ81" s="29"/>
      <c r="CR81" s="23"/>
      <c r="CS81" s="28"/>
      <c r="CT81" s="30"/>
      <c r="CU81" s="23"/>
      <c r="CV81" s="23"/>
      <c r="CW81" s="29"/>
      <c r="CX81" s="29"/>
      <c r="CY81" s="29"/>
      <c r="CZ81" s="29"/>
      <c r="DA81" s="28"/>
      <c r="DB81" s="23"/>
      <c r="DC81" s="23"/>
      <c r="DD81" s="23"/>
      <c r="DE81" s="23"/>
      <c r="DF81" s="23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G81" s="24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</row>
    <row r="82" spans="1:256" s="2" customFormat="1">
      <c r="A82" s="1"/>
      <c r="C82" s="5"/>
      <c r="D82" s="1"/>
      <c r="E82" s="1"/>
      <c r="G82" s="7"/>
      <c r="H82" s="1"/>
      <c r="I82" s="7"/>
      <c r="J82" s="5"/>
      <c r="K82" s="4"/>
      <c r="L82" s="4"/>
      <c r="M82" s="1"/>
      <c r="N82" s="1"/>
      <c r="O82" s="1"/>
      <c r="P82" s="5"/>
      <c r="Q82" s="1"/>
      <c r="R82" s="1"/>
      <c r="S82" s="1"/>
      <c r="T82" s="1"/>
      <c r="U82" s="1"/>
      <c r="V82" s="5"/>
      <c r="W82" s="5"/>
      <c r="X82" s="5"/>
      <c r="Y82" s="5"/>
      <c r="Z82" s="5"/>
      <c r="AA82" s="5"/>
      <c r="AB82" s="5"/>
      <c r="AC82" s="5"/>
      <c r="AD82" s="5"/>
      <c r="AF82" s="6"/>
      <c r="AH82" s="5"/>
      <c r="AI82" s="5"/>
      <c r="AJ82" s="5"/>
      <c r="AK82" s="5"/>
      <c r="AL82" s="5"/>
      <c r="AM82" s="5"/>
      <c r="AN82" s="5"/>
      <c r="AO82" s="5"/>
      <c r="AP82" s="5"/>
      <c r="AQ82" s="11"/>
      <c r="AR82" s="10"/>
      <c r="AS82" s="10"/>
      <c r="AT82" s="10"/>
      <c r="AU82" s="10"/>
      <c r="AV82" s="11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27"/>
      <c r="BN82" s="25"/>
      <c r="BO82" s="26"/>
      <c r="BP82" s="25"/>
      <c r="BQ82" s="10"/>
      <c r="BR82" s="1"/>
      <c r="BS82" s="1"/>
      <c r="BT82" s="10"/>
      <c r="BU82" s="10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1"/>
      <c r="CI82" s="5"/>
      <c r="CJ82" s="29"/>
      <c r="CK82" s="30"/>
      <c r="CL82" s="31"/>
      <c r="CM82" s="29"/>
      <c r="CN82" s="29"/>
      <c r="CO82" s="29"/>
      <c r="CP82" s="23"/>
      <c r="CQ82" s="29"/>
      <c r="CR82" s="23"/>
      <c r="CS82" s="28"/>
      <c r="CT82" s="30"/>
      <c r="CU82" s="23"/>
      <c r="CV82" s="23"/>
      <c r="CW82" s="29"/>
      <c r="CX82" s="29"/>
      <c r="CY82" s="29"/>
      <c r="CZ82" s="29"/>
      <c r="DA82" s="28"/>
      <c r="DB82" s="23"/>
      <c r="DC82" s="23"/>
      <c r="DD82" s="23"/>
      <c r="DE82" s="23"/>
      <c r="DF82" s="23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G82" s="24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</row>
    <row r="83" spans="1:256" s="2" customFormat="1">
      <c r="A83" s="1"/>
      <c r="C83" s="5"/>
      <c r="D83" s="1"/>
      <c r="E83" s="1"/>
      <c r="G83" s="7"/>
      <c r="H83" s="1"/>
      <c r="I83" s="7"/>
      <c r="J83" s="5"/>
      <c r="K83" s="4"/>
      <c r="L83" s="4"/>
      <c r="M83" s="1"/>
      <c r="N83" s="1"/>
      <c r="O83" s="1"/>
      <c r="P83" s="5"/>
      <c r="Q83" s="1"/>
      <c r="R83" s="1"/>
      <c r="S83" s="1"/>
      <c r="T83" s="1"/>
      <c r="U83" s="1"/>
      <c r="V83" s="5"/>
      <c r="W83" s="5"/>
      <c r="X83" s="5"/>
      <c r="Y83" s="5"/>
      <c r="Z83" s="5"/>
      <c r="AA83" s="5"/>
      <c r="AB83" s="5"/>
      <c r="AC83" s="5"/>
      <c r="AD83" s="5"/>
      <c r="AF83" s="6"/>
      <c r="AH83" s="5"/>
      <c r="AI83" s="5"/>
      <c r="AJ83" s="5"/>
      <c r="AK83" s="5"/>
      <c r="AL83" s="5"/>
      <c r="AM83" s="5"/>
      <c r="AN83" s="5"/>
      <c r="AO83" s="5"/>
      <c r="AP83" s="5"/>
      <c r="AQ83" s="11"/>
      <c r="AR83" s="10"/>
      <c r="AS83" s="10"/>
      <c r="AT83" s="10"/>
      <c r="AU83" s="10"/>
      <c r="AV83" s="11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27"/>
      <c r="BN83" s="25"/>
      <c r="BO83" s="26"/>
      <c r="BP83" s="25"/>
      <c r="BQ83" s="10"/>
      <c r="BR83" s="1"/>
      <c r="BS83" s="1"/>
      <c r="BT83" s="10"/>
      <c r="BU83" s="10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1"/>
      <c r="CI83" s="5"/>
      <c r="CJ83" s="29"/>
      <c r="CK83" s="30"/>
      <c r="CL83" s="31"/>
      <c r="CM83" s="29"/>
      <c r="CN83" s="29"/>
      <c r="CO83" s="29"/>
      <c r="CP83" s="23"/>
      <c r="CQ83" s="29"/>
      <c r="CR83" s="23"/>
      <c r="CS83" s="28"/>
      <c r="CT83" s="30"/>
      <c r="CU83" s="23"/>
      <c r="CV83" s="23"/>
      <c r="CW83" s="29"/>
      <c r="CX83" s="29"/>
      <c r="CY83" s="29"/>
      <c r="CZ83" s="29"/>
      <c r="DA83" s="28"/>
      <c r="DB83" s="23"/>
      <c r="DC83" s="23"/>
      <c r="DD83" s="23"/>
      <c r="DE83" s="23"/>
      <c r="DF83" s="23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G83" s="24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</row>
    <row r="84" spans="1:256" s="2" customFormat="1">
      <c r="A84" s="7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F84" s="6"/>
      <c r="AH84" s="5"/>
      <c r="AI84" s="5"/>
      <c r="AJ84" s="5"/>
      <c r="AK84" s="5"/>
      <c r="AL84" s="5"/>
      <c r="AM84" s="5"/>
      <c r="AN84" s="5"/>
      <c r="AO84" s="5"/>
      <c r="AP84" s="5"/>
      <c r="AQ84" s="11"/>
      <c r="AR84" s="10"/>
      <c r="AS84" s="10"/>
      <c r="AT84" s="10"/>
      <c r="AU84" s="10"/>
      <c r="AV84" s="11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27"/>
      <c r="BN84" s="25"/>
      <c r="BO84" s="26"/>
      <c r="BP84" s="25"/>
      <c r="BQ84" s="10"/>
      <c r="BR84" s="1"/>
      <c r="BS84" s="1"/>
      <c r="BT84" s="10"/>
      <c r="BU84" s="10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1"/>
      <c r="CI84" s="5"/>
      <c r="CJ84" s="29"/>
      <c r="CK84" s="30"/>
      <c r="CL84" s="31"/>
      <c r="CM84" s="29"/>
      <c r="CN84" s="29"/>
      <c r="CO84" s="29"/>
      <c r="CP84" s="23"/>
      <c r="CQ84" s="29"/>
      <c r="CR84" s="23"/>
      <c r="CS84" s="28"/>
      <c r="CT84" s="30"/>
      <c r="CU84" s="23"/>
      <c r="CV84" s="23"/>
      <c r="CW84" s="29"/>
      <c r="CX84" s="29"/>
      <c r="CY84" s="29"/>
      <c r="CZ84" s="29"/>
      <c r="DA84" s="28"/>
      <c r="DB84" s="23"/>
      <c r="DC84" s="23"/>
      <c r="DD84" s="23"/>
      <c r="DE84" s="23"/>
      <c r="DF84" s="23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G84" s="24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</row>
    <row r="85" spans="1:256" s="2" customFormat="1">
      <c r="A85" s="7"/>
      <c r="B85" s="7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V85" s="6"/>
      <c r="AX85" s="5"/>
      <c r="AY85" s="5"/>
      <c r="AZ85" s="5"/>
      <c r="BA85" s="5"/>
      <c r="BB85" s="5"/>
      <c r="BC85" s="5"/>
      <c r="BD85" s="5"/>
      <c r="BE85" s="5"/>
      <c r="BF85" s="5"/>
      <c r="BG85" s="11"/>
      <c r="BH85" s="10"/>
      <c r="BI85" s="10"/>
      <c r="BJ85" s="10"/>
      <c r="BK85" s="10"/>
      <c r="BL85" s="11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27"/>
      <c r="CD85" s="25"/>
      <c r="CE85" s="26"/>
      <c r="CF85" s="25"/>
      <c r="CG85" s="10"/>
      <c r="CH85" s="1"/>
      <c r="CI85" s="1"/>
      <c r="CJ85" s="10"/>
      <c r="CK85" s="10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29"/>
      <c r="DA85" s="30"/>
      <c r="DB85" s="31"/>
      <c r="DC85" s="29"/>
      <c r="DD85" s="29"/>
      <c r="DE85" s="29"/>
      <c r="DF85" s="23"/>
      <c r="DG85" s="29"/>
      <c r="DH85" s="23"/>
      <c r="DI85" s="28"/>
      <c r="DJ85" s="30"/>
      <c r="DK85" s="23"/>
      <c r="DL85" s="23"/>
      <c r="DM85" s="29"/>
      <c r="DN85" s="29"/>
      <c r="DO85" s="29"/>
      <c r="DP85" s="29"/>
      <c r="DQ85" s="28"/>
      <c r="DR85" s="23"/>
      <c r="DS85" s="23"/>
      <c r="DT85" s="23"/>
      <c r="DU85" s="23"/>
      <c r="DV85" s="23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W85" s="24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>
      <c r="A86" s="1"/>
      <c r="B86" s="1"/>
      <c r="C86" s="6"/>
      <c r="D86" s="6"/>
      <c r="E86" s="1"/>
      <c r="F86" s="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V86" s="6"/>
      <c r="AX86" s="5"/>
      <c r="AY86" s="5"/>
      <c r="AZ86" s="5"/>
      <c r="BA86" s="5"/>
      <c r="BB86" s="5"/>
      <c r="BC86" s="5"/>
      <c r="BD86" s="5"/>
      <c r="BE86" s="5"/>
      <c r="BF86" s="5"/>
      <c r="BG86" s="11"/>
      <c r="BH86" s="10"/>
      <c r="BI86" s="10"/>
      <c r="BJ86" s="10"/>
      <c r="BK86" s="10"/>
      <c r="BL86" s="11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27"/>
      <c r="CD86" s="25"/>
      <c r="CE86" s="26"/>
      <c r="CF86" s="25"/>
      <c r="CG86" s="10"/>
      <c r="CH86" s="1"/>
      <c r="CI86" s="1"/>
      <c r="CJ86" s="10"/>
      <c r="CK86" s="10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29"/>
      <c r="DA86" s="30"/>
      <c r="DB86" s="31"/>
      <c r="DC86" s="29"/>
      <c r="DD86" s="29"/>
      <c r="DE86" s="29"/>
      <c r="DF86" s="23"/>
      <c r="DG86" s="29"/>
      <c r="DH86" s="23"/>
      <c r="DI86" s="28"/>
      <c r="DJ86" s="30"/>
      <c r="DK86" s="23"/>
      <c r="DL86" s="23"/>
      <c r="DM86" s="29"/>
      <c r="DN86" s="29"/>
      <c r="DO86" s="29"/>
      <c r="DP86" s="29"/>
      <c r="DQ86" s="28"/>
      <c r="DR86" s="23"/>
      <c r="DS86" s="23"/>
      <c r="DT86" s="23"/>
      <c r="DU86" s="23"/>
      <c r="DV86" s="23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W86" s="24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>
      <c r="A87" s="1"/>
      <c r="B87" s="1"/>
      <c r="C87" s="6"/>
      <c r="D87" s="6"/>
      <c r="E87" s="1"/>
      <c r="F87" s="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V87" s="6"/>
      <c r="AX87" s="5"/>
      <c r="AY87" s="5"/>
      <c r="AZ87" s="5"/>
      <c r="BA87" s="5"/>
      <c r="BB87" s="5"/>
      <c r="BC87" s="5"/>
      <c r="BD87" s="5"/>
      <c r="BE87" s="5"/>
      <c r="BF87" s="5"/>
      <c r="BG87" s="11"/>
      <c r="BH87" s="10"/>
      <c r="BI87" s="10"/>
      <c r="BJ87" s="10"/>
      <c r="BK87" s="10"/>
      <c r="BL87" s="11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27"/>
      <c r="CD87" s="25"/>
      <c r="CE87" s="26"/>
      <c r="CF87" s="25"/>
      <c r="CG87" s="10"/>
      <c r="CH87" s="1"/>
      <c r="CI87" s="1"/>
      <c r="CJ87" s="10"/>
      <c r="CK87" s="10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29"/>
      <c r="DA87" s="30"/>
      <c r="DB87" s="31"/>
      <c r="DC87" s="29"/>
      <c r="DD87" s="29"/>
      <c r="DE87" s="29"/>
      <c r="DF87" s="23"/>
      <c r="DG87" s="29"/>
      <c r="DH87" s="23"/>
      <c r="DI87" s="28"/>
      <c r="DJ87" s="30"/>
      <c r="DK87" s="23"/>
      <c r="DL87" s="23"/>
      <c r="DM87" s="29"/>
      <c r="DN87" s="29"/>
      <c r="DO87" s="29"/>
      <c r="DP87" s="29"/>
      <c r="DQ87" s="28"/>
      <c r="DR87" s="23"/>
      <c r="DS87" s="23"/>
      <c r="DT87" s="23"/>
      <c r="DU87" s="23"/>
      <c r="DV87" s="23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W87" s="24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>
      <c r="A88" s="1"/>
      <c r="B88" s="1"/>
      <c r="C88" s="6"/>
      <c r="D88" s="6"/>
      <c r="E88" s="1"/>
      <c r="F88" s="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V88" s="6"/>
      <c r="AX88" s="5"/>
      <c r="AY88" s="5"/>
      <c r="AZ88" s="5"/>
      <c r="BA88" s="5"/>
      <c r="BB88" s="5"/>
      <c r="BC88" s="5"/>
      <c r="BD88" s="5"/>
      <c r="BE88" s="5"/>
      <c r="BF88" s="5"/>
      <c r="BG88" s="11"/>
      <c r="BH88" s="10"/>
      <c r="BI88" s="10"/>
      <c r="BJ88" s="10"/>
      <c r="BK88" s="10"/>
      <c r="BL88" s="11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27"/>
      <c r="CD88" s="25"/>
      <c r="CE88" s="26"/>
      <c r="CF88" s="25"/>
      <c r="CG88" s="10"/>
      <c r="CH88" s="1"/>
      <c r="CI88" s="1"/>
      <c r="CJ88" s="10"/>
      <c r="CK88" s="10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29"/>
      <c r="DA88" s="30"/>
      <c r="DB88" s="31"/>
      <c r="DC88" s="29"/>
      <c r="DD88" s="29"/>
      <c r="DE88" s="29"/>
      <c r="DF88" s="23"/>
      <c r="DG88" s="29"/>
      <c r="DH88" s="23"/>
      <c r="DI88" s="28"/>
      <c r="DJ88" s="30"/>
      <c r="DK88" s="23"/>
      <c r="DL88" s="23"/>
      <c r="DM88" s="29"/>
      <c r="DN88" s="29"/>
      <c r="DO88" s="29"/>
      <c r="DP88" s="29"/>
      <c r="DQ88" s="28"/>
      <c r="DR88" s="23"/>
      <c r="DS88" s="23"/>
      <c r="DT88" s="23"/>
      <c r="DU88" s="23"/>
      <c r="DV88" s="23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W88" s="24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>
      <c r="A89" s="1"/>
      <c r="B89" s="1"/>
      <c r="C89" s="6"/>
      <c r="D89" s="6"/>
      <c r="E89" s="1"/>
      <c r="F89" s="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V89" s="6"/>
      <c r="AX89" s="5"/>
      <c r="AY89" s="5"/>
      <c r="AZ89" s="5"/>
      <c r="BA89" s="5"/>
      <c r="BB89" s="5"/>
      <c r="BC89" s="5"/>
      <c r="BD89" s="5"/>
      <c r="BE89" s="5"/>
      <c r="BF89" s="5"/>
      <c r="BG89" s="11"/>
      <c r="BH89" s="10"/>
      <c r="BI89" s="10"/>
      <c r="BJ89" s="10"/>
      <c r="BK89" s="10"/>
      <c r="BL89" s="11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27"/>
      <c r="CD89" s="25"/>
      <c r="CE89" s="26"/>
      <c r="CF89" s="25"/>
      <c r="CG89" s="10"/>
      <c r="CH89" s="1"/>
      <c r="CI89" s="1"/>
      <c r="CJ89" s="10"/>
      <c r="CK89" s="10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29"/>
      <c r="DA89" s="30"/>
      <c r="DB89" s="31"/>
      <c r="DC89" s="29"/>
      <c r="DD89" s="29"/>
      <c r="DE89" s="29"/>
      <c r="DF89" s="23"/>
      <c r="DG89" s="29"/>
      <c r="DH89" s="23"/>
      <c r="DI89" s="28"/>
      <c r="DJ89" s="30"/>
      <c r="DK89" s="23"/>
      <c r="DL89" s="23"/>
      <c r="DM89" s="29"/>
      <c r="DN89" s="29"/>
      <c r="DO89" s="29"/>
      <c r="DP89" s="29"/>
      <c r="DQ89" s="28"/>
      <c r="DR89" s="23"/>
      <c r="DS89" s="23"/>
      <c r="DT89" s="23"/>
      <c r="DU89" s="23"/>
      <c r="DV89" s="23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W89" s="24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>
      <c r="A90" s="1"/>
      <c r="B90" s="1"/>
      <c r="C90" s="6"/>
      <c r="D90" s="6"/>
      <c r="E90" s="1"/>
      <c r="F90" s="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V90" s="6"/>
      <c r="AX90" s="5"/>
      <c r="AY90" s="5"/>
      <c r="AZ90" s="5"/>
      <c r="BA90" s="5"/>
      <c r="BB90" s="5"/>
      <c r="BC90" s="5"/>
      <c r="BD90" s="5"/>
      <c r="BE90" s="5"/>
      <c r="BF90" s="5"/>
      <c r="BG90" s="11"/>
      <c r="BH90" s="10"/>
      <c r="BI90" s="10"/>
      <c r="BJ90" s="10"/>
      <c r="BK90" s="10"/>
      <c r="BL90" s="11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27"/>
      <c r="CD90" s="25"/>
      <c r="CE90" s="26"/>
      <c r="CF90" s="25"/>
      <c r="CG90" s="10"/>
      <c r="CH90" s="1"/>
      <c r="CI90" s="1"/>
      <c r="CJ90" s="10"/>
      <c r="CK90" s="10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29"/>
      <c r="DA90" s="30"/>
      <c r="DB90" s="31"/>
      <c r="DC90" s="29"/>
      <c r="DD90" s="29"/>
      <c r="DE90" s="29"/>
      <c r="DF90" s="23"/>
      <c r="DG90" s="29"/>
      <c r="DH90" s="23"/>
      <c r="DI90" s="28"/>
      <c r="DJ90" s="30"/>
      <c r="DK90" s="23"/>
      <c r="DL90" s="23"/>
      <c r="DM90" s="29"/>
      <c r="DN90" s="29"/>
      <c r="DO90" s="29"/>
      <c r="DP90" s="29"/>
      <c r="DQ90" s="28"/>
      <c r="DR90" s="23"/>
      <c r="DS90" s="23"/>
      <c r="DT90" s="23"/>
      <c r="DU90" s="23"/>
      <c r="DV90" s="23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W90" s="24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>
      <c r="A91" s="1"/>
      <c r="B91" s="1"/>
      <c r="C91" s="6"/>
      <c r="D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V91" s="6"/>
      <c r="AX91" s="5"/>
      <c r="AY91" s="5"/>
      <c r="AZ91" s="5"/>
      <c r="BA91" s="5"/>
      <c r="BB91" s="5"/>
      <c r="BC91" s="5"/>
      <c r="BD91" s="5"/>
      <c r="BE91" s="5"/>
      <c r="BF91" s="5"/>
      <c r="BG91" s="11"/>
      <c r="BH91" s="10"/>
      <c r="BI91" s="10"/>
      <c r="BJ91" s="10"/>
      <c r="BK91" s="10"/>
      <c r="BL91" s="11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27"/>
      <c r="CD91" s="25"/>
      <c r="CE91" s="26"/>
      <c r="CF91" s="25"/>
      <c r="CG91" s="10"/>
      <c r="CH91" s="1"/>
      <c r="CI91" s="1"/>
      <c r="CJ91" s="10"/>
      <c r="CK91" s="10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29"/>
      <c r="DA91" s="30"/>
      <c r="DB91" s="31"/>
      <c r="DC91" s="23"/>
      <c r="DD91" s="23"/>
      <c r="DE91" s="23"/>
      <c r="DF91" s="23"/>
      <c r="DG91" s="29"/>
      <c r="DH91" s="23"/>
      <c r="DI91" s="28"/>
      <c r="DJ91" s="30"/>
      <c r="DK91" s="23"/>
      <c r="DL91" s="23"/>
      <c r="DM91" s="29"/>
      <c r="DN91" s="29"/>
      <c r="DO91" s="29"/>
      <c r="DP91" s="29"/>
      <c r="DQ91" s="28"/>
      <c r="DR91" s="23"/>
      <c r="DS91" s="23"/>
      <c r="DT91" s="23"/>
      <c r="DU91" s="23"/>
      <c r="DV91" s="23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W91" s="24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>
      <c r="A92" s="1"/>
      <c r="B92" s="1"/>
      <c r="C92" s="6"/>
      <c r="D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V92" s="6"/>
      <c r="AX92" s="5"/>
      <c r="AY92" s="5"/>
      <c r="AZ92" s="5"/>
      <c r="BA92" s="5"/>
      <c r="BB92" s="5"/>
      <c r="BC92" s="5"/>
      <c r="BD92" s="5"/>
      <c r="BE92" s="5"/>
      <c r="BF92" s="5"/>
      <c r="BG92" s="11"/>
      <c r="BH92" s="10"/>
      <c r="BI92" s="10"/>
      <c r="BJ92" s="10"/>
      <c r="BK92" s="10"/>
      <c r="BL92" s="11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27"/>
      <c r="CD92" s="25"/>
      <c r="CE92" s="26"/>
      <c r="CF92" s="25"/>
      <c r="CG92" s="10"/>
      <c r="CH92" s="1"/>
      <c r="CI92" s="1"/>
      <c r="CJ92" s="10"/>
      <c r="CK92" s="10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29"/>
      <c r="DA92" s="30"/>
      <c r="DB92" s="31"/>
      <c r="DC92" s="23"/>
      <c r="DD92" s="23"/>
      <c r="DE92" s="23"/>
      <c r="DF92" s="23"/>
      <c r="DG92" s="29"/>
      <c r="DH92" s="23"/>
      <c r="DI92" s="28"/>
      <c r="DJ92" s="30"/>
      <c r="DK92" s="23"/>
      <c r="DL92" s="23"/>
      <c r="DM92" s="29"/>
      <c r="DN92" s="29"/>
      <c r="DO92" s="29"/>
      <c r="DP92" s="29"/>
      <c r="DQ92" s="28"/>
      <c r="DR92" s="23"/>
      <c r="DS92" s="23"/>
      <c r="DT92" s="23"/>
      <c r="DU92" s="23"/>
      <c r="DV92" s="23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W92" s="24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>
      <c r="A93" s="1"/>
      <c r="B93" s="1"/>
      <c r="C93" s="6"/>
      <c r="D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V93" s="6"/>
      <c r="AX93" s="5"/>
      <c r="AY93" s="5"/>
      <c r="AZ93" s="5"/>
      <c r="BA93" s="5"/>
      <c r="BB93" s="5"/>
      <c r="BC93" s="5"/>
      <c r="BD93" s="5"/>
      <c r="BE93" s="5"/>
      <c r="BF93" s="5"/>
      <c r="BG93" s="11"/>
      <c r="BH93" s="10"/>
      <c r="BI93" s="10"/>
      <c r="BJ93" s="10"/>
      <c r="BK93" s="10"/>
      <c r="BL93" s="11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27"/>
      <c r="CD93" s="25"/>
      <c r="CE93" s="26"/>
      <c r="CF93" s="25"/>
      <c r="CG93" s="10"/>
      <c r="CH93" s="1"/>
      <c r="CI93" s="1"/>
      <c r="CJ93" s="10"/>
      <c r="CK93" s="10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29"/>
      <c r="DA93" s="30"/>
      <c r="DB93" s="31"/>
      <c r="DC93" s="23"/>
      <c r="DD93" s="23"/>
      <c r="DE93" s="23"/>
      <c r="DF93" s="23"/>
      <c r="DG93" s="29"/>
      <c r="DH93" s="23"/>
      <c r="DI93" s="28"/>
      <c r="DJ93" s="30"/>
      <c r="DK93" s="23"/>
      <c r="DL93" s="23"/>
      <c r="DM93" s="29"/>
      <c r="DN93" s="29"/>
      <c r="DO93" s="29"/>
      <c r="DP93" s="29"/>
      <c r="DQ93" s="28"/>
      <c r="DR93" s="23"/>
      <c r="DS93" s="23"/>
      <c r="DT93" s="23"/>
      <c r="DU93" s="23"/>
      <c r="DV93" s="23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W93" s="24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>
      <c r="A94" s="1"/>
      <c r="B94" s="1"/>
      <c r="C94" s="6"/>
      <c r="D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V94" s="6"/>
      <c r="AX94" s="5"/>
      <c r="AY94" s="5"/>
      <c r="AZ94" s="5"/>
      <c r="BA94" s="5"/>
      <c r="BB94" s="5"/>
      <c r="BC94" s="5"/>
      <c r="BD94" s="5"/>
      <c r="BE94" s="5"/>
      <c r="BF94" s="5"/>
      <c r="BG94" s="11"/>
      <c r="BH94" s="10"/>
      <c r="BI94" s="10"/>
      <c r="BJ94" s="10"/>
      <c r="BK94" s="10"/>
      <c r="BL94" s="11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27"/>
      <c r="CD94" s="25"/>
      <c r="CE94" s="26"/>
      <c r="CF94" s="25"/>
      <c r="CG94" s="10"/>
      <c r="CH94" s="1"/>
      <c r="CI94" s="1"/>
      <c r="CJ94" s="10"/>
      <c r="CK94" s="10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29"/>
      <c r="DA94" s="30"/>
      <c r="DB94" s="31"/>
      <c r="DC94" s="23"/>
      <c r="DD94" s="23"/>
      <c r="DE94" s="23"/>
      <c r="DF94" s="23"/>
      <c r="DG94" s="29"/>
      <c r="DH94" s="23"/>
      <c r="DI94" s="28"/>
      <c r="DJ94" s="30"/>
      <c r="DK94" s="23"/>
      <c r="DL94" s="23"/>
      <c r="DM94" s="29"/>
      <c r="DN94" s="29"/>
      <c r="DO94" s="29"/>
      <c r="DP94" s="29"/>
      <c r="DQ94" s="28"/>
      <c r="DR94" s="23"/>
      <c r="DS94" s="23"/>
      <c r="DT94" s="23"/>
      <c r="DU94" s="23"/>
      <c r="DV94" s="23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W94" s="24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>
      <c r="A95" s="7"/>
      <c r="B95" s="7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V95" s="6"/>
      <c r="AX95" s="5"/>
      <c r="AY95" s="5"/>
      <c r="AZ95" s="5"/>
      <c r="BA95" s="5"/>
      <c r="BB95" s="5"/>
      <c r="BC95" s="5"/>
      <c r="BD95" s="5"/>
      <c r="BE95" s="5"/>
      <c r="BF95" s="5"/>
      <c r="BG95" s="11"/>
      <c r="BH95" s="10"/>
      <c r="BI95" s="10"/>
      <c r="BJ95" s="10"/>
      <c r="BK95" s="10"/>
      <c r="BL95" s="11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27"/>
      <c r="CD95" s="25"/>
      <c r="CE95" s="26"/>
      <c r="CF95" s="25"/>
      <c r="CG95" s="10"/>
      <c r="CH95" s="1"/>
      <c r="CI95" s="1"/>
      <c r="CJ95" s="10"/>
      <c r="CK95" s="10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29"/>
      <c r="DA95" s="30"/>
      <c r="DB95" s="31"/>
      <c r="DC95" s="23"/>
      <c r="DD95" s="23"/>
      <c r="DE95" s="23"/>
      <c r="DF95" s="23"/>
      <c r="DG95" s="29"/>
      <c r="DH95" s="23"/>
      <c r="DI95" s="28"/>
      <c r="DJ95" s="30"/>
      <c r="DK95" s="23"/>
      <c r="DL95" s="23"/>
      <c r="DM95" s="29"/>
      <c r="DN95" s="29"/>
      <c r="DO95" s="29"/>
      <c r="DP95" s="29"/>
      <c r="DQ95" s="28"/>
      <c r="DR95" s="23"/>
      <c r="DS95" s="23"/>
      <c r="DT95" s="23"/>
      <c r="DU95" s="23"/>
      <c r="DV95" s="23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W95" s="24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>
      <c r="A96" s="7"/>
      <c r="B96" s="7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V96" s="6"/>
      <c r="AX96" s="5"/>
      <c r="AY96" s="5"/>
      <c r="AZ96" s="5"/>
      <c r="BA96" s="5"/>
      <c r="BB96" s="5"/>
      <c r="BC96" s="5"/>
      <c r="BD96" s="5"/>
      <c r="BE96" s="5"/>
      <c r="BF96" s="5"/>
      <c r="BG96" s="11"/>
      <c r="BH96" s="10"/>
      <c r="BI96" s="10"/>
      <c r="BJ96" s="10"/>
      <c r="BK96" s="10"/>
      <c r="BL96" s="11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27"/>
      <c r="CD96" s="25"/>
      <c r="CE96" s="26"/>
      <c r="CF96" s="25"/>
      <c r="CG96" s="10"/>
      <c r="CH96" s="1"/>
      <c r="CI96" s="1"/>
      <c r="CJ96" s="10"/>
      <c r="CK96" s="10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29"/>
      <c r="DA96" s="30"/>
      <c r="DB96" s="31"/>
      <c r="DC96" s="23"/>
      <c r="DD96" s="23"/>
      <c r="DE96" s="23"/>
      <c r="DF96" s="23"/>
      <c r="DG96" s="29"/>
      <c r="DH96" s="23"/>
      <c r="DI96" s="28"/>
      <c r="DJ96" s="30"/>
      <c r="DK96" s="23"/>
      <c r="DL96" s="23"/>
      <c r="DM96" s="29"/>
      <c r="DN96" s="29"/>
      <c r="DO96" s="29"/>
      <c r="DP96" s="29"/>
      <c r="DQ96" s="28"/>
      <c r="DR96" s="23"/>
      <c r="DS96" s="23"/>
      <c r="DT96" s="23"/>
      <c r="DU96" s="23"/>
      <c r="DV96" s="23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W96" s="24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>
      <c r="A97" s="12"/>
      <c r="B97" s="12"/>
      <c r="C97" s="6"/>
      <c r="D97" s="6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V97" s="6"/>
      <c r="AX97" s="5"/>
      <c r="AY97" s="5"/>
      <c r="AZ97" s="5"/>
      <c r="BA97" s="5"/>
      <c r="BB97" s="5"/>
      <c r="BC97" s="5"/>
      <c r="BD97" s="5"/>
      <c r="BE97" s="5"/>
      <c r="BF97" s="5"/>
      <c r="BG97" s="11"/>
      <c r="BH97" s="10"/>
      <c r="BI97" s="10"/>
      <c r="BJ97" s="10"/>
      <c r="BK97" s="10"/>
      <c r="BL97" s="11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27"/>
      <c r="CD97" s="25"/>
      <c r="CE97" s="26"/>
      <c r="CF97" s="25"/>
      <c r="CG97" s="10"/>
      <c r="CH97" s="1"/>
      <c r="CI97" s="1"/>
      <c r="CJ97" s="10"/>
      <c r="CK97" s="10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7"/>
      <c r="DC97" s="1"/>
      <c r="DD97" s="1"/>
      <c r="DE97" s="1"/>
      <c r="DF97" s="1"/>
      <c r="DG97" s="5"/>
      <c r="DH97" s="1"/>
      <c r="DI97" s="4"/>
      <c r="DJ97" s="6"/>
      <c r="DK97" s="1"/>
      <c r="DL97" s="1"/>
      <c r="DM97" s="5"/>
      <c r="DN97" s="5"/>
      <c r="DO97" s="5"/>
      <c r="DP97" s="5"/>
      <c r="DQ97" s="4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W97" s="24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>
      <c r="A98" s="7"/>
      <c r="B98" s="7"/>
      <c r="C98" s="6"/>
      <c r="D98" s="6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V98" s="6"/>
      <c r="AX98" s="5"/>
      <c r="AY98" s="5"/>
      <c r="AZ98" s="5"/>
      <c r="BA98" s="5"/>
      <c r="BB98" s="5"/>
      <c r="BC98" s="5"/>
      <c r="BD98" s="5"/>
      <c r="BE98" s="5"/>
      <c r="BF98" s="5"/>
      <c r="BG98" s="11"/>
      <c r="BH98" s="10"/>
      <c r="BI98" s="10"/>
      <c r="BJ98" s="10"/>
      <c r="BK98" s="10"/>
      <c r="BL98" s="11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27"/>
      <c r="CD98" s="25"/>
      <c r="CE98" s="26"/>
      <c r="CF98" s="25"/>
      <c r="CG98" s="10"/>
      <c r="CH98" s="1"/>
      <c r="CI98" s="1"/>
      <c r="CJ98" s="10"/>
      <c r="CK98" s="10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7"/>
      <c r="DC98" s="1"/>
      <c r="DD98" s="1"/>
      <c r="DE98" s="1"/>
      <c r="DF98" s="1"/>
      <c r="DG98" s="5"/>
      <c r="DH98" s="1"/>
      <c r="DI98" s="4"/>
      <c r="DJ98" s="6"/>
      <c r="DK98" s="1"/>
      <c r="DL98" s="1"/>
      <c r="DM98" s="5"/>
      <c r="DN98" s="5"/>
      <c r="DO98" s="5"/>
      <c r="DP98" s="5"/>
      <c r="DQ98" s="4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W98" s="24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>
      <c r="A99" s="7"/>
      <c r="B99" s="7"/>
      <c r="C99" s="6"/>
      <c r="D99" s="6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V99" s="6"/>
      <c r="AX99" s="5"/>
      <c r="AY99" s="5"/>
      <c r="AZ99" s="5"/>
      <c r="BA99" s="5"/>
      <c r="BB99" s="5"/>
      <c r="BC99" s="5"/>
      <c r="BD99" s="5"/>
      <c r="BE99" s="5"/>
      <c r="BF99" s="5"/>
      <c r="BG99" s="11"/>
      <c r="BH99" s="10"/>
      <c r="BI99" s="10"/>
      <c r="BJ99" s="10"/>
      <c r="BK99" s="10"/>
      <c r="BL99" s="11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27"/>
      <c r="CD99" s="25"/>
      <c r="CE99" s="26"/>
      <c r="CF99" s="25"/>
      <c r="CG99" s="10"/>
      <c r="CH99" s="1"/>
      <c r="CI99" s="1"/>
      <c r="CJ99" s="10"/>
      <c r="CK99" s="10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7"/>
      <c r="DC99" s="1"/>
      <c r="DD99" s="1"/>
      <c r="DE99" s="1"/>
      <c r="DF99" s="1"/>
      <c r="DG99" s="5"/>
      <c r="DH99" s="1"/>
      <c r="DI99" s="4"/>
      <c r="DJ99" s="6"/>
      <c r="DK99" s="1"/>
      <c r="DL99" s="1"/>
      <c r="DM99" s="5"/>
      <c r="DN99" s="5"/>
      <c r="DO99" s="5"/>
      <c r="DP99" s="5"/>
      <c r="DQ99" s="4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W99" s="24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>
      <c r="A100" s="7"/>
      <c r="B100" s="7"/>
      <c r="C100" s="6"/>
      <c r="D100" s="6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V100" s="6"/>
      <c r="AX100" s="5"/>
      <c r="AY100" s="5"/>
      <c r="AZ100" s="5"/>
      <c r="BA100" s="5"/>
      <c r="BB100" s="5"/>
      <c r="BC100" s="5"/>
      <c r="BD100" s="5"/>
      <c r="BE100" s="5"/>
      <c r="BF100" s="5"/>
      <c r="BG100" s="11"/>
      <c r="BH100" s="10"/>
      <c r="BI100" s="10"/>
      <c r="BJ100" s="10"/>
      <c r="BK100" s="10"/>
      <c r="BL100" s="1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27"/>
      <c r="CD100" s="25"/>
      <c r="CE100" s="26"/>
      <c r="CF100" s="25"/>
      <c r="CG100" s="10"/>
      <c r="CH100" s="1"/>
      <c r="CI100" s="1"/>
      <c r="CJ100" s="10"/>
      <c r="CK100" s="10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5"/>
      <c r="DC100" s="5"/>
      <c r="DD100" s="5"/>
      <c r="DE100" s="5"/>
      <c r="DF100" s="5"/>
      <c r="DG100" s="5"/>
      <c r="DH100" s="1"/>
      <c r="DI100" s="4"/>
      <c r="DJ100" s="6"/>
      <c r="DK100" s="1"/>
      <c r="DL100" s="1"/>
      <c r="DM100" s="5"/>
      <c r="DN100" s="5"/>
      <c r="DO100" s="5"/>
      <c r="DP100" s="5"/>
      <c r="DQ100" s="4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W100" s="24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>
      <c r="A101" s="7"/>
      <c r="B101" s="7"/>
      <c r="C101" s="6"/>
      <c r="D101" s="6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V101" s="6"/>
      <c r="AX101" s="5"/>
      <c r="AY101" s="5"/>
      <c r="AZ101" s="5"/>
      <c r="BA101" s="5"/>
      <c r="BB101" s="5"/>
      <c r="BC101" s="5"/>
      <c r="BD101" s="5"/>
      <c r="BE101" s="5"/>
      <c r="BF101" s="5"/>
      <c r="BG101" s="11"/>
      <c r="BH101" s="10"/>
      <c r="BI101" s="10"/>
      <c r="BJ101" s="10"/>
      <c r="BK101" s="10"/>
      <c r="BL101" s="1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27"/>
      <c r="CD101" s="25"/>
      <c r="CE101" s="26"/>
      <c r="CF101" s="25"/>
      <c r="CG101" s="10"/>
      <c r="CH101" s="1"/>
      <c r="CI101" s="1"/>
      <c r="CJ101" s="10"/>
      <c r="CK101" s="10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7"/>
      <c r="DC101" s="5"/>
      <c r="DD101" s="5"/>
      <c r="DE101" s="5"/>
      <c r="DF101" s="1"/>
      <c r="DG101" s="5"/>
      <c r="DH101" s="1"/>
      <c r="DI101" s="4"/>
      <c r="DJ101" s="6"/>
      <c r="DK101" s="1"/>
      <c r="DL101" s="1"/>
      <c r="DM101" s="5"/>
      <c r="DN101" s="5"/>
      <c r="DO101" s="5"/>
      <c r="DP101" s="5"/>
      <c r="DQ101" s="4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W101" s="24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" customFormat="1">
      <c r="A102" s="7"/>
      <c r="B102" s="7"/>
      <c r="C102" s="6"/>
      <c r="D102" s="6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V102" s="6"/>
      <c r="AX102" s="5"/>
      <c r="AY102" s="5"/>
      <c r="AZ102" s="5"/>
      <c r="BA102" s="5"/>
      <c r="BB102" s="5"/>
      <c r="BC102" s="5"/>
      <c r="BD102" s="5"/>
      <c r="BE102" s="5"/>
      <c r="BF102" s="5"/>
      <c r="BG102" s="11"/>
      <c r="BH102" s="10"/>
      <c r="BI102" s="10"/>
      <c r="BJ102" s="10"/>
      <c r="BK102" s="10"/>
      <c r="BL102" s="1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27"/>
      <c r="CD102" s="25"/>
      <c r="CE102" s="26"/>
      <c r="CF102" s="25"/>
      <c r="CG102" s="10"/>
      <c r="CH102" s="1"/>
      <c r="CI102" s="1"/>
      <c r="CJ102" s="10"/>
      <c r="CK102" s="10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7"/>
      <c r="DC102" s="5"/>
      <c r="DD102" s="5"/>
      <c r="DE102" s="5"/>
      <c r="DF102" s="1"/>
      <c r="DG102" s="5"/>
      <c r="DH102" s="1"/>
      <c r="DI102" s="4"/>
      <c r="DJ102" s="6"/>
      <c r="DK102" s="1"/>
      <c r="DL102" s="1"/>
      <c r="DM102" s="5"/>
      <c r="DN102" s="5"/>
      <c r="DO102" s="5"/>
      <c r="DP102" s="5"/>
      <c r="DQ102" s="4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W102" s="24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s="2" customFormat="1">
      <c r="A103" s="7"/>
      <c r="B103" s="7"/>
      <c r="C103" s="6"/>
      <c r="D103" s="6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V103" s="6"/>
      <c r="AX103" s="5"/>
      <c r="AY103" s="5"/>
      <c r="AZ103" s="5"/>
      <c r="BA103" s="5"/>
      <c r="BB103" s="5"/>
      <c r="BC103" s="5"/>
      <c r="BD103" s="5"/>
      <c r="BE103" s="5"/>
      <c r="BF103" s="5"/>
      <c r="BG103" s="11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27"/>
      <c r="CD103" s="25"/>
      <c r="CE103" s="26"/>
      <c r="CF103" s="25"/>
      <c r="CG103" s="10"/>
      <c r="CH103" s="1"/>
      <c r="CI103" s="1"/>
      <c r="CJ103" s="10"/>
      <c r="CK103" s="10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7"/>
      <c r="DC103" s="5"/>
      <c r="DD103" s="5"/>
      <c r="DE103" s="5"/>
      <c r="DF103" s="1"/>
      <c r="DG103" s="5"/>
      <c r="DH103" s="1"/>
      <c r="DI103" s="4"/>
      <c r="DJ103" s="6"/>
      <c r="DK103" s="1"/>
      <c r="DL103" s="1"/>
      <c r="DM103" s="5"/>
      <c r="DN103" s="5"/>
      <c r="DO103" s="5"/>
      <c r="DP103" s="5"/>
      <c r="DQ103" s="4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W103" s="24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s="2" customFormat="1">
      <c r="A104" s="7"/>
      <c r="B104" s="7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V104" s="6"/>
      <c r="AX104" s="5"/>
      <c r="AY104" s="5"/>
      <c r="AZ104" s="5"/>
      <c r="BA104" s="5"/>
      <c r="BB104" s="5"/>
      <c r="BC104" s="5"/>
      <c r="BD104" s="5"/>
      <c r="BE104" s="5"/>
      <c r="BF104" s="5"/>
      <c r="BG104" s="11"/>
      <c r="BH104" s="10"/>
      <c r="BI104" s="10"/>
      <c r="BJ104" s="10"/>
      <c r="BK104" s="10"/>
      <c r="BL104" s="1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27"/>
      <c r="CD104" s="25"/>
      <c r="CE104" s="26"/>
      <c r="CF104" s="25"/>
      <c r="CG104" s="10"/>
      <c r="CH104" s="1"/>
      <c r="CI104" s="1"/>
      <c r="CJ104" s="10"/>
      <c r="CK104" s="10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7"/>
      <c r="DC104" s="5"/>
      <c r="DD104" s="5"/>
      <c r="DE104" s="5"/>
      <c r="DF104" s="1"/>
      <c r="DG104" s="5"/>
      <c r="DH104" s="1"/>
      <c r="DI104" s="4"/>
      <c r="DJ104" s="6"/>
      <c r="DK104" s="1"/>
      <c r="DL104" s="1"/>
      <c r="DM104" s="5"/>
      <c r="DN104" s="5"/>
      <c r="DO104" s="5"/>
      <c r="DP104" s="5"/>
      <c r="DQ104" s="4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W104" s="24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2" customFormat="1">
      <c r="A105" s="1"/>
      <c r="B105" s="1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V105" s="6"/>
      <c r="AX105" s="5"/>
      <c r="AY105" s="5"/>
      <c r="AZ105" s="5"/>
      <c r="BA105" s="5"/>
      <c r="BB105" s="5"/>
      <c r="BC105" s="5"/>
      <c r="BD105" s="5"/>
      <c r="BE105" s="5"/>
      <c r="BF105" s="5"/>
      <c r="BG105" s="11"/>
      <c r="BH105" s="10"/>
      <c r="BI105" s="10"/>
      <c r="BJ105" s="10"/>
      <c r="BK105" s="10"/>
      <c r="BL105" s="1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27"/>
      <c r="CD105" s="25"/>
      <c r="CE105" s="26"/>
      <c r="CF105" s="25"/>
      <c r="CG105" s="10"/>
      <c r="CH105" s="1"/>
      <c r="CI105" s="1"/>
      <c r="CJ105" s="10"/>
      <c r="CK105" s="10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1"/>
      <c r="CY105" s="5"/>
      <c r="CZ105" s="5"/>
      <c r="DA105" s="6"/>
      <c r="DB105" s="7"/>
      <c r="DC105" s="5"/>
      <c r="DD105" s="5"/>
      <c r="DE105" s="5"/>
      <c r="DF105" s="1"/>
      <c r="DG105" s="5"/>
      <c r="DH105" s="1"/>
      <c r="DI105" s="4"/>
      <c r="DJ105" s="6"/>
      <c r="DK105" s="1"/>
      <c r="DL105" s="1"/>
      <c r="DM105" s="5"/>
      <c r="DN105" s="5"/>
      <c r="DO105" s="5"/>
      <c r="DP105" s="5"/>
      <c r="DQ105" s="4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W105" s="24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2" customFormat="1">
      <c r="A106" s="1"/>
      <c r="B106" s="1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V106" s="6"/>
      <c r="AX106" s="5"/>
      <c r="AY106" s="5"/>
      <c r="AZ106" s="5"/>
      <c r="BA106" s="5"/>
      <c r="BB106" s="5"/>
      <c r="BC106" s="5"/>
      <c r="BD106" s="5"/>
      <c r="BE106" s="5"/>
      <c r="BF106" s="5"/>
      <c r="BG106" s="11"/>
      <c r="BH106" s="10"/>
      <c r="BI106" s="10"/>
      <c r="BJ106" s="10"/>
      <c r="BK106" s="10"/>
      <c r="BL106" s="1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27"/>
      <c r="CD106" s="25"/>
      <c r="CE106" s="26"/>
      <c r="CF106" s="25"/>
      <c r="CG106" s="10"/>
      <c r="CH106" s="1"/>
      <c r="CI106" s="1"/>
      <c r="CJ106" s="10"/>
      <c r="CK106" s="10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1"/>
      <c r="CY106" s="5"/>
      <c r="CZ106" s="5"/>
      <c r="DA106" s="6"/>
      <c r="DB106" s="7"/>
      <c r="DC106" s="5"/>
      <c r="DD106" s="5"/>
      <c r="DE106" s="5"/>
      <c r="DF106" s="1"/>
      <c r="DG106" s="5"/>
      <c r="DH106" s="1"/>
      <c r="DI106" s="4"/>
      <c r="DJ106" s="6"/>
      <c r="DK106" s="1"/>
      <c r="DL106" s="1"/>
      <c r="DM106" s="5"/>
      <c r="DN106" s="5"/>
      <c r="DO106" s="5"/>
      <c r="DP106" s="5"/>
      <c r="DQ106" s="4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W106" s="24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s="2" customFormat="1">
      <c r="A107" s="1"/>
      <c r="B107" s="1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V107" s="6"/>
      <c r="AX107" s="5"/>
      <c r="AY107" s="5"/>
      <c r="AZ107" s="5"/>
      <c r="BA107" s="5"/>
      <c r="BB107" s="5"/>
      <c r="BC107" s="5"/>
      <c r="BD107" s="5"/>
      <c r="BE107" s="5"/>
      <c r="BF107" s="5"/>
      <c r="BG107" s="11"/>
      <c r="BH107" s="10"/>
      <c r="BI107" s="10"/>
      <c r="BJ107" s="10"/>
      <c r="BK107" s="10"/>
      <c r="BL107" s="11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27"/>
      <c r="CD107" s="25"/>
      <c r="CE107" s="26"/>
      <c r="CF107" s="25"/>
      <c r="CG107" s="10"/>
      <c r="CH107" s="1"/>
      <c r="CI107" s="1"/>
      <c r="CJ107" s="10"/>
      <c r="CK107" s="10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1"/>
      <c r="CY107" s="5"/>
      <c r="CZ107" s="5"/>
      <c r="DA107" s="6"/>
      <c r="DB107" s="7"/>
      <c r="DC107" s="5"/>
      <c r="DD107" s="5"/>
      <c r="DE107" s="5"/>
      <c r="DF107" s="1"/>
      <c r="DG107" s="5"/>
      <c r="DH107" s="1"/>
      <c r="DI107" s="4"/>
      <c r="DJ107" s="6"/>
      <c r="DK107" s="1"/>
      <c r="DL107" s="1"/>
      <c r="DM107" s="5"/>
      <c r="DN107" s="5"/>
      <c r="DO107" s="5"/>
      <c r="DP107" s="5"/>
      <c r="DQ107" s="4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W107" s="24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s="2" customFormat="1">
      <c r="A108" s="1"/>
      <c r="B108" s="1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V108" s="6"/>
      <c r="AX108" s="5"/>
      <c r="AY108" s="5"/>
      <c r="AZ108" s="5"/>
      <c r="BA108" s="5"/>
      <c r="BB108" s="5"/>
      <c r="BC108" s="5"/>
      <c r="BD108" s="5"/>
      <c r="BE108" s="5"/>
      <c r="BF108" s="5"/>
      <c r="BG108" s="11"/>
      <c r="BH108" s="10"/>
      <c r="BI108" s="10"/>
      <c r="BJ108" s="10"/>
      <c r="BK108" s="10"/>
      <c r="BL108" s="1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27"/>
      <c r="CD108" s="25"/>
      <c r="CE108" s="26"/>
      <c r="CF108" s="25"/>
      <c r="CG108" s="10"/>
      <c r="CH108" s="1"/>
      <c r="CI108" s="1"/>
      <c r="CJ108" s="10"/>
      <c r="CK108" s="10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1"/>
      <c r="CY108" s="5"/>
      <c r="CZ108" s="5"/>
      <c r="DA108" s="6"/>
      <c r="DB108" s="7"/>
      <c r="DC108" s="5"/>
      <c r="DD108" s="5"/>
      <c r="DE108" s="5"/>
      <c r="DF108" s="1"/>
      <c r="DG108" s="5"/>
      <c r="DH108" s="1"/>
      <c r="DI108" s="4"/>
      <c r="DJ108" s="6"/>
      <c r="DK108" s="1"/>
      <c r="DL108" s="1"/>
      <c r="DM108" s="5"/>
      <c r="DN108" s="5"/>
      <c r="DO108" s="5"/>
      <c r="DP108" s="5"/>
      <c r="DQ108" s="4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W108" s="24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s="2" customFormat="1">
      <c r="A109" s="1"/>
      <c r="B109" s="1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V109" s="6"/>
      <c r="AX109" s="5"/>
      <c r="AY109" s="5"/>
      <c r="AZ109" s="5"/>
      <c r="BA109" s="5"/>
      <c r="BB109" s="5"/>
      <c r="BC109" s="5"/>
      <c r="BD109" s="5"/>
      <c r="BE109" s="5"/>
      <c r="BF109" s="5"/>
      <c r="BG109" s="11"/>
      <c r="BH109" s="10"/>
      <c r="BI109" s="10"/>
      <c r="BJ109" s="10"/>
      <c r="BK109" s="10"/>
      <c r="BL109" s="1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27"/>
      <c r="CD109" s="25"/>
      <c r="CE109" s="26"/>
      <c r="CF109" s="25"/>
      <c r="CG109" s="10"/>
      <c r="CH109" s="1"/>
      <c r="CI109" s="1"/>
      <c r="CJ109" s="10"/>
      <c r="CK109" s="10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1"/>
      <c r="CY109" s="5"/>
      <c r="CZ109" s="5"/>
      <c r="DA109" s="6"/>
      <c r="DB109" s="7"/>
      <c r="DC109" s="1"/>
      <c r="DD109" s="1"/>
      <c r="DE109" s="1"/>
      <c r="DF109" s="1"/>
      <c r="DG109" s="5"/>
      <c r="DH109" s="1"/>
      <c r="DI109" s="4"/>
      <c r="DJ109" s="6"/>
      <c r="DK109" s="1"/>
      <c r="DL109" s="1"/>
      <c r="DM109" s="5"/>
      <c r="DN109" s="5"/>
      <c r="DO109" s="5"/>
      <c r="DP109" s="5"/>
      <c r="DQ109" s="4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W109" s="24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s="2" customFormat="1">
      <c r="A110" s="1"/>
      <c r="B110" s="1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6"/>
      <c r="AX110" s="5"/>
      <c r="AY110" s="5"/>
      <c r="AZ110" s="5"/>
      <c r="BA110" s="5"/>
      <c r="BB110" s="5"/>
      <c r="BC110" s="5"/>
      <c r="BD110" s="5"/>
      <c r="BE110" s="5"/>
      <c r="BF110" s="5"/>
      <c r="BG110" s="11"/>
      <c r="BH110" s="10"/>
      <c r="BI110" s="10"/>
      <c r="BJ110" s="10"/>
      <c r="BK110" s="10"/>
      <c r="BL110" s="1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27"/>
      <c r="CD110" s="25"/>
      <c r="CE110" s="26"/>
      <c r="CF110" s="25"/>
      <c r="CG110" s="10"/>
      <c r="CH110" s="1"/>
      <c r="CI110" s="1"/>
      <c r="CJ110" s="10"/>
      <c r="CK110" s="10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1"/>
      <c r="CY110" s="5"/>
      <c r="CZ110" s="5"/>
      <c r="DA110" s="6"/>
      <c r="DB110" s="7"/>
      <c r="DC110" s="5"/>
      <c r="DD110" s="5"/>
      <c r="DE110" s="5"/>
      <c r="DF110" s="1"/>
      <c r="DG110" s="5"/>
      <c r="DH110" s="1"/>
      <c r="DI110" s="4"/>
      <c r="DJ110" s="6"/>
      <c r="DK110" s="1"/>
      <c r="DL110" s="1"/>
      <c r="DM110" s="5"/>
      <c r="DN110" s="5"/>
      <c r="DO110" s="5"/>
      <c r="DP110" s="5"/>
      <c r="DQ110" s="4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W110" s="24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s="2" customFormat="1">
      <c r="A111" s="1"/>
      <c r="B111" s="1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6"/>
      <c r="AX111" s="5"/>
      <c r="AY111" s="5"/>
      <c r="AZ111" s="5"/>
      <c r="BA111" s="5"/>
      <c r="BB111" s="5"/>
      <c r="BC111" s="5"/>
      <c r="BD111" s="5"/>
      <c r="BE111" s="5"/>
      <c r="BF111" s="5"/>
      <c r="BG111" s="11"/>
      <c r="BH111" s="10"/>
      <c r="BI111" s="10"/>
      <c r="BJ111" s="10"/>
      <c r="BK111" s="10"/>
      <c r="BL111" s="1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27"/>
      <c r="CD111" s="25"/>
      <c r="CE111" s="26"/>
      <c r="CF111" s="25"/>
      <c r="CG111" s="10"/>
      <c r="CH111" s="1"/>
      <c r="CI111" s="1"/>
      <c r="CJ111" s="10"/>
      <c r="CK111" s="10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1"/>
      <c r="CY111" s="5"/>
      <c r="CZ111" s="5"/>
      <c r="DA111" s="6"/>
      <c r="DB111" s="7"/>
      <c r="DC111" s="5"/>
      <c r="DD111" s="5"/>
      <c r="DE111" s="5"/>
      <c r="DF111" s="1"/>
      <c r="DG111" s="5"/>
      <c r="DH111" s="1"/>
      <c r="DI111" s="4"/>
      <c r="DJ111" s="6"/>
      <c r="DK111" s="1"/>
      <c r="DL111" s="1"/>
      <c r="DM111" s="5"/>
      <c r="DN111" s="5"/>
      <c r="DO111" s="5"/>
      <c r="DP111" s="5"/>
      <c r="DQ111" s="4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W111" s="24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s="2" customFormat="1">
      <c r="A112" s="1"/>
      <c r="B112" s="1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V112" s="6"/>
      <c r="AX112" s="5"/>
      <c r="AY112" s="5"/>
      <c r="AZ112" s="5"/>
      <c r="BA112" s="5"/>
      <c r="BB112" s="5"/>
      <c r="BC112" s="5"/>
      <c r="BD112" s="5"/>
      <c r="BE112" s="5"/>
      <c r="BF112" s="5"/>
      <c r="BG112" s="11"/>
      <c r="BH112" s="10"/>
      <c r="BI112" s="10"/>
      <c r="BJ112" s="10"/>
      <c r="BK112" s="10"/>
      <c r="BL112" s="1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27"/>
      <c r="CD112" s="25"/>
      <c r="CE112" s="26"/>
      <c r="CF112" s="25"/>
      <c r="CG112" s="10"/>
      <c r="CH112" s="1"/>
      <c r="CI112" s="1"/>
      <c r="CJ112" s="10"/>
      <c r="CK112" s="10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1"/>
      <c r="CY112" s="5"/>
      <c r="CZ112" s="5"/>
      <c r="DA112" s="6"/>
      <c r="DB112" s="7"/>
      <c r="DC112" s="5"/>
      <c r="DD112" s="5"/>
      <c r="DE112" s="5"/>
      <c r="DF112" s="1"/>
      <c r="DG112" s="5"/>
      <c r="DH112" s="1"/>
      <c r="DI112" s="4"/>
      <c r="DJ112" s="6"/>
      <c r="DK112" s="1"/>
      <c r="DL112" s="1"/>
      <c r="DM112" s="5"/>
      <c r="DN112" s="5"/>
      <c r="DO112" s="5"/>
      <c r="DP112" s="5"/>
      <c r="DQ112" s="4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W112" s="24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s="2" customFormat="1">
      <c r="A113" s="1"/>
      <c r="B113" s="1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V113" s="6"/>
      <c r="AX113" s="5"/>
      <c r="AY113" s="5"/>
      <c r="AZ113" s="5"/>
      <c r="BA113" s="5"/>
      <c r="BB113" s="5"/>
      <c r="BC113" s="5"/>
      <c r="BD113" s="5"/>
      <c r="BE113" s="5"/>
      <c r="BF113" s="5"/>
      <c r="BG113" s="11"/>
      <c r="BH113" s="10"/>
      <c r="BI113" s="10"/>
      <c r="BJ113" s="10"/>
      <c r="BK113" s="10"/>
      <c r="BL113" s="1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27"/>
      <c r="CD113" s="25"/>
      <c r="CE113" s="26"/>
      <c r="CF113" s="25"/>
      <c r="CG113" s="10"/>
      <c r="CH113" s="1"/>
      <c r="CI113" s="1"/>
      <c r="CJ113" s="10"/>
      <c r="CK113" s="10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1"/>
      <c r="CY113" s="5"/>
      <c r="CZ113" s="5"/>
      <c r="DA113" s="6"/>
      <c r="DB113" s="7"/>
      <c r="DC113" s="5"/>
      <c r="DD113" s="5"/>
      <c r="DE113" s="5"/>
      <c r="DF113" s="1"/>
      <c r="DG113" s="5"/>
      <c r="DH113" s="1"/>
      <c r="DI113" s="4"/>
      <c r="DJ113" s="6"/>
      <c r="DK113" s="1"/>
      <c r="DL113" s="1"/>
      <c r="DM113" s="5"/>
      <c r="DN113" s="5"/>
      <c r="DO113" s="5"/>
      <c r="DP113" s="5"/>
      <c r="DQ113" s="4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W113" s="24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2" customFormat="1">
      <c r="A114" s="1"/>
      <c r="B114" s="1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V114" s="6"/>
      <c r="AX114" s="5"/>
      <c r="AY114" s="5"/>
      <c r="AZ114" s="5"/>
      <c r="BA114" s="5"/>
      <c r="BB114" s="5"/>
      <c r="BC114" s="5"/>
      <c r="BD114" s="5"/>
      <c r="BE114" s="5"/>
      <c r="BF114" s="5"/>
      <c r="BG114" s="11"/>
      <c r="BH114" s="10"/>
      <c r="BI114" s="10"/>
      <c r="BJ114" s="10"/>
      <c r="BK114" s="10"/>
      <c r="BL114" s="1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27"/>
      <c r="CD114" s="25"/>
      <c r="CE114" s="26"/>
      <c r="CF114" s="25"/>
      <c r="CG114" s="10"/>
      <c r="CH114" s="1"/>
      <c r="CI114" s="1"/>
      <c r="CJ114" s="10"/>
      <c r="CK114" s="10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1"/>
      <c r="CY114" s="5"/>
      <c r="CZ114" s="5"/>
      <c r="DA114" s="6"/>
      <c r="DB114" s="7"/>
      <c r="DC114" s="5"/>
      <c r="DD114" s="5"/>
      <c r="DE114" s="5"/>
      <c r="DF114" s="1"/>
      <c r="DG114" s="5"/>
      <c r="DH114" s="1"/>
      <c r="DI114" s="4"/>
      <c r="DJ114" s="6"/>
      <c r="DK114" s="1"/>
      <c r="DL114" s="1"/>
      <c r="DM114" s="5"/>
      <c r="DN114" s="5"/>
      <c r="DO114" s="5"/>
      <c r="DP114" s="5"/>
      <c r="DQ114" s="4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W114" s="24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2" customFormat="1">
      <c r="A115" s="1"/>
      <c r="B115" s="1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V115" s="6"/>
      <c r="AX115" s="5"/>
      <c r="AY115" s="5"/>
      <c r="AZ115" s="5"/>
      <c r="BA115" s="5"/>
      <c r="BB115" s="5"/>
      <c r="BC115" s="5"/>
      <c r="BD115" s="5"/>
      <c r="BE115" s="5"/>
      <c r="BF115" s="5"/>
      <c r="BG115" s="11"/>
      <c r="BH115" s="10"/>
      <c r="BI115" s="10"/>
      <c r="BJ115" s="10"/>
      <c r="BK115" s="10"/>
      <c r="BL115" s="1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27"/>
      <c r="CD115" s="25"/>
      <c r="CE115" s="26"/>
      <c r="CF115" s="25"/>
      <c r="CG115" s="10"/>
      <c r="CH115" s="1"/>
      <c r="CI115" s="1"/>
      <c r="CJ115" s="10"/>
      <c r="CK115" s="10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1"/>
      <c r="CY115" s="5"/>
      <c r="CZ115" s="5"/>
      <c r="DA115" s="6"/>
      <c r="DB115" s="7"/>
      <c r="DC115" s="5"/>
      <c r="DD115" s="5"/>
      <c r="DE115" s="5"/>
      <c r="DF115" s="1"/>
      <c r="DG115" s="5"/>
      <c r="DH115" s="1"/>
      <c r="DI115" s="4"/>
      <c r="DJ115" s="6"/>
      <c r="DK115" s="1"/>
      <c r="DL115" s="1"/>
      <c r="DM115" s="5"/>
      <c r="DN115" s="5"/>
      <c r="DO115" s="5"/>
      <c r="DP115" s="5"/>
      <c r="DQ115" s="4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W115" s="24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s="2" customFormat="1">
      <c r="A116" s="1"/>
      <c r="B116" s="1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V116" s="6"/>
      <c r="AX116" s="5"/>
      <c r="AY116" s="5"/>
      <c r="AZ116" s="5"/>
      <c r="BA116" s="5"/>
      <c r="BB116" s="5"/>
      <c r="BC116" s="5"/>
      <c r="BD116" s="5"/>
      <c r="BE116" s="5"/>
      <c r="BF116" s="5"/>
      <c r="BG116" s="11"/>
      <c r="BH116" s="10"/>
      <c r="BI116" s="10"/>
      <c r="BJ116" s="10"/>
      <c r="BK116" s="10"/>
      <c r="BL116" s="1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27"/>
      <c r="CD116" s="25"/>
      <c r="CE116" s="26"/>
      <c r="CF116" s="25"/>
      <c r="CG116" s="10"/>
      <c r="CH116" s="1"/>
      <c r="CI116" s="1"/>
      <c r="CJ116" s="10"/>
      <c r="CK116" s="10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1"/>
      <c r="CY116" s="5"/>
      <c r="CZ116" s="5"/>
      <c r="DA116" s="6"/>
      <c r="DB116" s="7"/>
      <c r="DC116" s="5"/>
      <c r="DD116" s="5"/>
      <c r="DE116" s="5"/>
      <c r="DF116" s="1"/>
      <c r="DG116" s="5"/>
      <c r="DH116" s="1"/>
      <c r="DI116" s="4"/>
      <c r="DJ116" s="6"/>
      <c r="DK116" s="1"/>
      <c r="DL116" s="1"/>
      <c r="DM116" s="5"/>
      <c r="DN116" s="5"/>
      <c r="DO116" s="5"/>
      <c r="DP116" s="5"/>
      <c r="DQ116" s="4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W116" s="24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s="2" customFormat="1">
      <c r="A117" s="1"/>
      <c r="B117" s="1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V117" s="6"/>
      <c r="AX117" s="5"/>
      <c r="AY117" s="5"/>
      <c r="AZ117" s="5"/>
      <c r="BA117" s="5"/>
      <c r="BB117" s="5"/>
      <c r="BC117" s="5"/>
      <c r="BD117" s="5"/>
      <c r="BE117" s="5"/>
      <c r="BF117" s="5"/>
      <c r="BG117" s="11"/>
      <c r="BH117" s="10"/>
      <c r="BI117" s="10"/>
      <c r="BJ117" s="10"/>
      <c r="BK117" s="10"/>
      <c r="BL117" s="1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27"/>
      <c r="CD117" s="25"/>
      <c r="CE117" s="26"/>
      <c r="CF117" s="25"/>
      <c r="CG117" s="10"/>
      <c r="CH117" s="1"/>
      <c r="CI117" s="1"/>
      <c r="CJ117" s="10"/>
      <c r="CK117" s="10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1"/>
      <c r="CY117" s="5"/>
      <c r="CZ117" s="5"/>
      <c r="DA117" s="6"/>
      <c r="DB117" s="7"/>
      <c r="DC117" s="5"/>
      <c r="DD117" s="5"/>
      <c r="DE117" s="5"/>
      <c r="DF117" s="1"/>
      <c r="DG117" s="5"/>
      <c r="DH117" s="1"/>
      <c r="DI117" s="4"/>
      <c r="DJ117" s="6"/>
      <c r="DK117" s="1"/>
      <c r="DL117" s="1"/>
      <c r="DM117" s="5"/>
      <c r="DN117" s="5"/>
      <c r="DO117" s="5"/>
      <c r="DP117" s="5"/>
      <c r="DQ117" s="4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W117" s="24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s="2" customFormat="1">
      <c r="A118" s="1"/>
      <c r="B118" s="1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V118" s="6"/>
      <c r="AX118" s="5"/>
      <c r="AY118" s="5"/>
      <c r="AZ118" s="5"/>
      <c r="BA118" s="5"/>
      <c r="BB118" s="5"/>
      <c r="BC118" s="5"/>
      <c r="BD118" s="5"/>
      <c r="BE118" s="5"/>
      <c r="BF118" s="5"/>
      <c r="BG118" s="11"/>
      <c r="BH118" s="10"/>
      <c r="BI118" s="10"/>
      <c r="BJ118" s="10"/>
      <c r="BK118" s="10"/>
      <c r="BL118" s="1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27"/>
      <c r="CD118" s="25"/>
      <c r="CE118" s="26"/>
      <c r="CF118" s="25"/>
      <c r="CG118" s="10"/>
      <c r="CH118" s="1"/>
      <c r="CI118" s="1"/>
      <c r="CJ118" s="10"/>
      <c r="CK118" s="10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"/>
      <c r="CY118" s="5"/>
      <c r="CZ118" s="5"/>
      <c r="DA118" s="6"/>
      <c r="DB118" s="7"/>
      <c r="DC118" s="5"/>
      <c r="DD118" s="5"/>
      <c r="DE118" s="5"/>
      <c r="DF118" s="1"/>
      <c r="DG118" s="5"/>
      <c r="DH118" s="1"/>
      <c r="DI118" s="4"/>
      <c r="DJ118" s="6"/>
      <c r="DK118" s="1"/>
      <c r="DL118" s="1"/>
      <c r="DM118" s="5"/>
      <c r="DN118" s="5"/>
      <c r="DO118" s="5"/>
      <c r="DP118" s="5"/>
      <c r="DQ118" s="4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W118" s="24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s="2" customFormat="1">
      <c r="A119" s="1"/>
      <c r="B119" s="1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V119" s="6"/>
      <c r="AX119" s="5"/>
      <c r="AY119" s="5"/>
      <c r="AZ119" s="5"/>
      <c r="BA119" s="5"/>
      <c r="BB119" s="5"/>
      <c r="BC119" s="5"/>
      <c r="BD119" s="5"/>
      <c r="BE119" s="5"/>
      <c r="BF119" s="5"/>
      <c r="BG119" s="11"/>
      <c r="BH119" s="10"/>
      <c r="BI119" s="10"/>
      <c r="BJ119" s="10"/>
      <c r="BK119" s="10"/>
      <c r="BL119" s="1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27"/>
      <c r="CD119" s="25"/>
      <c r="CE119" s="26"/>
      <c r="CF119" s="25"/>
      <c r="CG119" s="10"/>
      <c r="CH119" s="1"/>
      <c r="CI119" s="1"/>
      <c r="CJ119" s="10"/>
      <c r="CK119" s="10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1"/>
      <c r="CY119" s="5"/>
      <c r="CZ119" s="5"/>
      <c r="DA119" s="6"/>
      <c r="DB119" s="7"/>
      <c r="DC119" s="5"/>
      <c r="DD119" s="5"/>
      <c r="DE119" s="5"/>
      <c r="DF119" s="1"/>
      <c r="DG119" s="5"/>
      <c r="DH119" s="1"/>
      <c r="DI119" s="4"/>
      <c r="DJ119" s="6"/>
      <c r="DK119" s="1"/>
      <c r="DL119" s="1"/>
      <c r="DM119" s="5"/>
      <c r="DN119" s="5"/>
      <c r="DO119" s="5"/>
      <c r="DP119" s="5"/>
      <c r="DQ119" s="4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W119" s="24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s="2" customFormat="1">
      <c r="A120" s="1"/>
      <c r="B120" s="1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V120" s="6"/>
      <c r="AX120" s="5"/>
      <c r="AY120" s="5"/>
      <c r="AZ120" s="5"/>
      <c r="BA120" s="5"/>
      <c r="BB120" s="5"/>
      <c r="BC120" s="5"/>
      <c r="BD120" s="5"/>
      <c r="BE120" s="5"/>
      <c r="BF120" s="5"/>
      <c r="BG120" s="11"/>
      <c r="BH120" s="10"/>
      <c r="BI120" s="10"/>
      <c r="BJ120" s="10"/>
      <c r="BK120" s="10"/>
      <c r="BL120" s="1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27"/>
      <c r="CD120" s="25"/>
      <c r="CE120" s="26"/>
      <c r="CF120" s="25"/>
      <c r="CG120" s="10"/>
      <c r="CH120" s="1"/>
      <c r="CI120" s="1"/>
      <c r="CJ120" s="10"/>
      <c r="CK120" s="10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1"/>
      <c r="CY120" s="5"/>
      <c r="CZ120" s="5"/>
      <c r="DA120" s="6"/>
      <c r="DB120" s="7"/>
      <c r="DC120" s="5"/>
      <c r="DD120" s="5"/>
      <c r="DE120" s="5"/>
      <c r="DF120" s="1"/>
      <c r="DG120" s="5"/>
      <c r="DH120" s="1"/>
      <c r="DI120" s="4"/>
      <c r="DJ120" s="6"/>
      <c r="DK120" s="1"/>
      <c r="DL120" s="1"/>
      <c r="DM120" s="5"/>
      <c r="DN120" s="5"/>
      <c r="DO120" s="5"/>
      <c r="DP120" s="5"/>
      <c r="DQ120" s="4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W120" s="24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2"/>
      <c r="AV121" s="6"/>
      <c r="AW121" s="2"/>
      <c r="AX121" s="5"/>
      <c r="AY121" s="5"/>
      <c r="AZ121" s="5"/>
      <c r="BA121" s="5"/>
      <c r="BB121" s="5"/>
      <c r="BC121" s="5"/>
      <c r="BD121" s="5"/>
      <c r="BE121" s="5"/>
      <c r="BF121" s="5"/>
      <c r="BG121" s="11"/>
      <c r="BH121" s="10"/>
      <c r="BI121" s="10"/>
      <c r="BJ121" s="10"/>
      <c r="BK121" s="10"/>
      <c r="BL121" s="1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27"/>
      <c r="CD121" s="25"/>
      <c r="CE121" s="26"/>
      <c r="CF121" s="25"/>
      <c r="CG121" s="10"/>
      <c r="CJ121" s="10"/>
      <c r="CK121" s="10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Y121" s="5"/>
      <c r="CZ121" s="5"/>
      <c r="DA121" s="6"/>
      <c r="DC121" s="5"/>
      <c r="DD121" s="5"/>
      <c r="DE121" s="5"/>
      <c r="DG121" s="5"/>
      <c r="EW121" s="24"/>
    </row>
    <row r="122" spans="1:256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2"/>
      <c r="AV122" s="6"/>
      <c r="AW122" s="2"/>
      <c r="AX122" s="5"/>
      <c r="AY122" s="5"/>
      <c r="AZ122" s="5"/>
      <c r="BA122" s="5"/>
      <c r="BB122" s="5"/>
      <c r="BC122" s="5"/>
      <c r="BD122" s="5"/>
      <c r="BE122" s="5"/>
      <c r="BF122" s="5"/>
      <c r="BG122" s="11"/>
      <c r="BH122" s="10"/>
      <c r="BI122" s="10"/>
      <c r="BJ122" s="10"/>
      <c r="BK122" s="10"/>
      <c r="BL122" s="1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27"/>
      <c r="CD122" s="25"/>
      <c r="CE122" s="26"/>
      <c r="CF122" s="25"/>
      <c r="CG122" s="10"/>
      <c r="CJ122" s="10"/>
      <c r="CK122" s="10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Y122" s="5"/>
      <c r="CZ122" s="5"/>
      <c r="DA122" s="6"/>
      <c r="DC122" s="5"/>
      <c r="DD122" s="5"/>
      <c r="DE122" s="5"/>
      <c r="DG122" s="5"/>
      <c r="EW122" s="24"/>
    </row>
    <row r="123" spans="1:256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2"/>
      <c r="AV123" s="6"/>
      <c r="AW123" s="2"/>
      <c r="AX123" s="5"/>
      <c r="AY123" s="5"/>
      <c r="AZ123" s="5"/>
      <c r="BA123" s="5"/>
      <c r="BB123" s="5"/>
      <c r="BC123" s="5"/>
      <c r="BD123" s="5"/>
      <c r="BE123" s="5"/>
      <c r="BF123" s="5"/>
      <c r="BG123" s="11"/>
      <c r="BH123" s="10"/>
      <c r="BI123" s="10"/>
      <c r="BJ123" s="10"/>
      <c r="BK123" s="10"/>
      <c r="BL123" s="1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27"/>
      <c r="CD123" s="25"/>
      <c r="CE123" s="26"/>
      <c r="CF123" s="25"/>
      <c r="CG123" s="10"/>
      <c r="CJ123" s="10"/>
      <c r="CK123" s="10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Y123" s="5"/>
      <c r="CZ123" s="5"/>
      <c r="DA123" s="6"/>
      <c r="DC123" s="5"/>
      <c r="DD123" s="5"/>
      <c r="DE123" s="5"/>
      <c r="DG123" s="5"/>
      <c r="EW123" s="24"/>
    </row>
    <row r="124" spans="1:256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2"/>
      <c r="AV124" s="6"/>
      <c r="AW124" s="2"/>
      <c r="AX124" s="5"/>
      <c r="AY124" s="5"/>
      <c r="AZ124" s="5"/>
      <c r="BA124" s="5"/>
      <c r="BB124" s="5"/>
      <c r="BC124" s="5"/>
      <c r="BD124" s="5"/>
      <c r="BE124" s="5"/>
      <c r="BF124" s="5"/>
      <c r="BG124" s="11"/>
      <c r="BH124" s="10"/>
      <c r="BI124" s="10"/>
      <c r="BJ124" s="10"/>
      <c r="BK124" s="10"/>
      <c r="BL124" s="1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27"/>
      <c r="CD124" s="25"/>
      <c r="CE124" s="26"/>
      <c r="CF124" s="25"/>
      <c r="CG124" s="10"/>
      <c r="CJ124" s="10"/>
      <c r="CK124" s="10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Y124" s="5"/>
      <c r="CZ124" s="5"/>
      <c r="DA124" s="6"/>
      <c r="DC124" s="5"/>
      <c r="DD124" s="5"/>
      <c r="DE124" s="5"/>
      <c r="DG124" s="5"/>
      <c r="EW124" s="24"/>
    </row>
    <row r="125" spans="1:256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2"/>
      <c r="AV125" s="6"/>
      <c r="AW125" s="2"/>
      <c r="AX125" s="5"/>
      <c r="AY125" s="5"/>
      <c r="AZ125" s="5"/>
      <c r="BA125" s="5"/>
      <c r="BB125" s="5"/>
      <c r="BC125" s="5"/>
      <c r="BD125" s="5"/>
      <c r="BE125" s="5"/>
      <c r="BF125" s="5"/>
      <c r="BG125" s="11"/>
      <c r="BH125" s="10"/>
      <c r="BI125" s="10"/>
      <c r="BJ125" s="10"/>
      <c r="BK125" s="10"/>
      <c r="BL125" s="1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27"/>
      <c r="CD125" s="25"/>
      <c r="CE125" s="26"/>
      <c r="CF125" s="25"/>
      <c r="CG125" s="10"/>
      <c r="CJ125" s="10"/>
      <c r="CK125" s="10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Y125" s="5"/>
      <c r="CZ125" s="5"/>
      <c r="DA125" s="6"/>
      <c r="DC125" s="5"/>
      <c r="DD125" s="5"/>
      <c r="DE125" s="5"/>
      <c r="DG125" s="5"/>
      <c r="EW125" s="24"/>
    </row>
    <row r="126" spans="1:256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2"/>
      <c r="AV126" s="6"/>
      <c r="AW126" s="2"/>
      <c r="AX126" s="5"/>
      <c r="AY126" s="5"/>
      <c r="AZ126" s="5"/>
      <c r="BA126" s="5"/>
      <c r="BB126" s="5"/>
      <c r="BC126" s="5"/>
      <c r="BD126" s="5"/>
      <c r="BE126" s="5"/>
      <c r="BF126" s="5"/>
      <c r="BG126" s="11"/>
      <c r="BH126" s="10"/>
      <c r="BI126" s="10"/>
      <c r="BJ126" s="10"/>
      <c r="BK126" s="10"/>
      <c r="BL126" s="1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27"/>
      <c r="CD126" s="25"/>
      <c r="CE126" s="26"/>
      <c r="CF126" s="25"/>
      <c r="CG126" s="10"/>
      <c r="CJ126" s="10"/>
      <c r="CK126" s="10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Y126" s="5"/>
      <c r="CZ126" s="5"/>
      <c r="DA126" s="6"/>
      <c r="DC126" s="5"/>
      <c r="DD126" s="5"/>
      <c r="DE126" s="5"/>
      <c r="DG126" s="5"/>
      <c r="EW126" s="24"/>
    </row>
    <row r="127" spans="1:256">
      <c r="CY127" s="5"/>
      <c r="CZ127" s="5"/>
      <c r="DA127" s="6"/>
      <c r="DC127" s="5"/>
      <c r="DD127" s="5"/>
      <c r="DE127" s="5"/>
      <c r="DG127" s="5"/>
      <c r="EW127" s="24"/>
    </row>
    <row r="128" spans="1:256">
      <c r="CZ128" s="5"/>
      <c r="DA128" s="6"/>
      <c r="DC128" s="5"/>
      <c r="DD128" s="5"/>
      <c r="DE128" s="5"/>
      <c r="DG128" s="5"/>
      <c r="EW128" s="24"/>
    </row>
    <row r="129" spans="104:176">
      <c r="CZ129" s="5"/>
      <c r="DA129" s="6"/>
      <c r="DC129" s="5"/>
      <c r="DD129" s="5"/>
      <c r="DE129" s="5"/>
      <c r="DG129" s="5"/>
      <c r="DK129" s="7"/>
      <c r="ET129" s="1"/>
      <c r="EU129" s="1"/>
      <c r="EV129" s="1"/>
      <c r="EW129" s="1"/>
      <c r="EY129" s="23"/>
      <c r="EZ129" s="2"/>
      <c r="FA129" s="2"/>
      <c r="FD129" s="2"/>
      <c r="FE129" s="23"/>
      <c r="FF129" s="2"/>
      <c r="FG129" s="2"/>
      <c r="FL129" s="7"/>
      <c r="FS129" s="2"/>
      <c r="FT129" s="2"/>
    </row>
    <row r="130" spans="104:176">
      <c r="CZ130" s="5"/>
      <c r="DA130" s="6"/>
      <c r="DC130" s="5"/>
      <c r="DD130" s="5"/>
      <c r="DE130" s="5"/>
      <c r="DG130" s="5"/>
      <c r="DK130" s="2"/>
      <c r="DS130" s="5"/>
      <c r="DT130" s="2"/>
      <c r="DV130" s="2"/>
      <c r="ET130" s="1"/>
      <c r="EU130" s="1"/>
      <c r="EV130" s="1"/>
      <c r="EW130" s="1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O130" s="9"/>
      <c r="FP130" s="2"/>
      <c r="FQ130" s="5"/>
      <c r="FR130" s="22"/>
      <c r="FS130" s="2"/>
      <c r="FT130" s="2"/>
    </row>
    <row r="131" spans="104:176">
      <c r="CZ131" s="5"/>
      <c r="DA131" s="6"/>
      <c r="DC131" s="5"/>
      <c r="DD131" s="5"/>
      <c r="DE131" s="5"/>
      <c r="DG131" s="5"/>
      <c r="DH131" s="2"/>
      <c r="DK131" s="2"/>
      <c r="DM131" s="21"/>
      <c r="DN131" s="21"/>
      <c r="DO131" s="21"/>
      <c r="DP131" s="21"/>
      <c r="DQ131" s="20"/>
      <c r="DR131" s="19"/>
      <c r="DS131" s="19"/>
      <c r="DT131" s="18"/>
      <c r="DU131" s="18"/>
      <c r="DV131" s="18"/>
      <c r="ET131" s="1"/>
      <c r="EU131" s="1"/>
      <c r="EV131" s="1"/>
      <c r="EW131" s="1"/>
      <c r="FA131" s="2"/>
      <c r="FO131" s="18"/>
      <c r="FP131" s="2"/>
      <c r="FR131" s="18"/>
      <c r="FS131" s="18"/>
      <c r="FT131" s="18"/>
    </row>
    <row r="132" spans="104:176">
      <c r="DH132" s="2"/>
      <c r="DI132" s="13"/>
      <c r="DK132" s="5"/>
      <c r="DL132" s="5"/>
      <c r="DQ132" s="13"/>
      <c r="DR132" s="5"/>
      <c r="DS132" s="5"/>
      <c r="DT132" s="5"/>
      <c r="DU132" s="5"/>
      <c r="DY132" s="12"/>
      <c r="DZ132" s="10"/>
      <c r="EA132" s="12"/>
      <c r="EB132" s="5"/>
      <c r="EC132" s="5"/>
      <c r="ED132" s="5"/>
      <c r="EE132" s="11"/>
      <c r="EF132" s="10"/>
      <c r="EG132" s="10"/>
      <c r="EH132" s="10"/>
      <c r="EJ132" s="10"/>
      <c r="EK132" s="5"/>
      <c r="EL132" s="5"/>
      <c r="EM132" s="5"/>
      <c r="EN132" s="5"/>
      <c r="EO132" s="5"/>
      <c r="EP132" s="5"/>
      <c r="EQ132" s="5"/>
      <c r="ET132" s="5"/>
      <c r="EU132" s="1"/>
      <c r="EV132" s="1"/>
      <c r="EW132" s="1"/>
      <c r="EX132" s="1"/>
      <c r="EY132" s="1"/>
      <c r="FA132" s="7"/>
      <c r="FB132" s="6"/>
      <c r="FC132" s="5"/>
      <c r="FD132" s="5"/>
      <c r="FE132" s="5"/>
      <c r="FF132" s="5"/>
      <c r="FG132" s="5"/>
    </row>
    <row r="133" spans="104:176">
      <c r="DH133" s="2"/>
      <c r="DI133" s="13"/>
      <c r="DK133" s="5"/>
      <c r="DL133" s="5"/>
      <c r="DQ133" s="13"/>
      <c r="DR133" s="5"/>
      <c r="DS133" s="5"/>
      <c r="DT133" s="5"/>
      <c r="DU133" s="5"/>
      <c r="DY133" s="12"/>
      <c r="DZ133" s="10"/>
      <c r="EA133" s="12"/>
      <c r="EB133" s="5"/>
      <c r="EC133" s="5"/>
      <c r="ED133" s="5"/>
      <c r="EE133" s="11"/>
      <c r="EF133" s="10"/>
      <c r="EG133" s="10"/>
      <c r="EH133" s="10"/>
      <c r="EJ133" s="10"/>
      <c r="EK133" s="5"/>
      <c r="EL133" s="5"/>
      <c r="EM133" s="5"/>
      <c r="EN133" s="5"/>
      <c r="EO133" s="5"/>
      <c r="EP133" s="5"/>
      <c r="EQ133" s="5"/>
      <c r="ET133" s="5"/>
      <c r="EU133" s="1"/>
      <c r="EV133" s="1"/>
      <c r="EW133" s="1"/>
      <c r="EX133" s="1"/>
      <c r="EY133" s="1"/>
      <c r="FA133" s="7"/>
      <c r="FB133" s="6"/>
      <c r="FC133" s="5"/>
      <c r="FD133" s="5"/>
      <c r="FE133" s="5"/>
      <c r="FF133" s="5"/>
      <c r="FG133" s="5"/>
    </row>
    <row r="134" spans="104:176">
      <c r="DH134" s="5"/>
      <c r="DI134" s="13"/>
      <c r="DK134" s="5"/>
      <c r="DL134" s="5"/>
      <c r="DQ134" s="13"/>
      <c r="DR134" s="5"/>
      <c r="DS134" s="5"/>
      <c r="DT134" s="5"/>
      <c r="DU134" s="5"/>
      <c r="DY134" s="12"/>
      <c r="DZ134" s="10"/>
      <c r="EA134" s="12"/>
      <c r="EB134" s="5"/>
      <c r="EC134" s="5"/>
      <c r="ED134" s="5"/>
      <c r="EE134" s="11"/>
      <c r="EH134" s="10"/>
      <c r="EJ134" s="10"/>
      <c r="EK134" s="5"/>
      <c r="EL134" s="5"/>
      <c r="EM134" s="5"/>
      <c r="EN134" s="5"/>
      <c r="EO134" s="5"/>
      <c r="EP134" s="5"/>
      <c r="EQ134" s="5"/>
      <c r="ET134" s="5"/>
      <c r="EU134" s="1"/>
      <c r="EV134" s="1"/>
      <c r="EW134" s="1"/>
      <c r="EX134" s="1"/>
      <c r="EY134" s="1"/>
      <c r="FB134" s="2"/>
      <c r="FC134" s="2"/>
      <c r="FD134" s="2"/>
      <c r="FE134" s="3"/>
      <c r="FF134" s="2"/>
      <c r="FG134" s="2"/>
    </row>
    <row r="135" spans="104:176">
      <c r="DH135" s="5"/>
      <c r="DI135" s="13"/>
      <c r="DK135" s="5"/>
      <c r="DL135" s="5"/>
      <c r="DQ135" s="13"/>
      <c r="DR135" s="5"/>
      <c r="DS135" s="5"/>
      <c r="DT135" s="5"/>
      <c r="DU135" s="5"/>
      <c r="DY135" s="12"/>
      <c r="DZ135" s="10"/>
      <c r="EA135" s="12"/>
      <c r="EB135" s="5"/>
      <c r="EC135" s="5"/>
      <c r="ED135" s="5"/>
      <c r="EE135" s="11"/>
      <c r="EH135" s="10"/>
      <c r="EJ135" s="10"/>
      <c r="EK135" s="5"/>
      <c r="EL135" s="5"/>
      <c r="EM135" s="5"/>
      <c r="EN135" s="5"/>
      <c r="EO135" s="5"/>
      <c r="EP135" s="5"/>
      <c r="EQ135" s="5"/>
      <c r="ET135" s="5"/>
      <c r="EU135" s="1"/>
      <c r="EV135" s="1"/>
      <c r="EW135" s="1"/>
      <c r="EX135" s="1"/>
      <c r="EY135" s="1"/>
      <c r="FB135" s="2"/>
      <c r="FC135" s="2"/>
      <c r="FD135" s="2"/>
      <c r="FE135" s="3"/>
      <c r="FF135" s="2"/>
      <c r="FG135" s="2"/>
    </row>
    <row r="136" spans="104:176">
      <c r="DH136" s="5"/>
      <c r="DI136" s="13"/>
      <c r="DK136" s="5"/>
      <c r="DL136" s="5"/>
      <c r="DQ136" s="13"/>
      <c r="DR136" s="5"/>
      <c r="DS136" s="5"/>
      <c r="DT136" s="5"/>
      <c r="DU136" s="5"/>
      <c r="DY136" s="12"/>
      <c r="DZ136" s="10"/>
      <c r="EA136" s="12"/>
      <c r="EB136" s="5"/>
      <c r="EC136" s="5"/>
      <c r="ED136" s="5"/>
      <c r="EE136" s="11"/>
      <c r="EH136" s="10"/>
      <c r="EJ136" s="10"/>
      <c r="EK136" s="5"/>
      <c r="EL136" s="5"/>
      <c r="EM136" s="5"/>
      <c r="EN136" s="5"/>
      <c r="EO136" s="5"/>
      <c r="EP136" s="5"/>
      <c r="EQ136" s="5"/>
      <c r="ET136" s="5"/>
      <c r="EU136" s="1"/>
      <c r="EV136" s="1"/>
      <c r="EW136" s="1"/>
      <c r="EX136" s="1"/>
      <c r="EY136" s="1"/>
      <c r="FB136" s="2"/>
      <c r="FC136" s="2"/>
      <c r="FD136" s="2"/>
      <c r="FE136" s="3"/>
      <c r="FF136" s="2"/>
      <c r="FG136" s="2"/>
    </row>
    <row r="137" spans="104:176">
      <c r="DH137" s="5"/>
      <c r="DI137" s="13"/>
      <c r="DK137" s="5"/>
      <c r="DL137" s="5"/>
      <c r="DQ137" s="13"/>
      <c r="DR137" s="5"/>
      <c r="DS137" s="5"/>
      <c r="DT137" s="5"/>
      <c r="DU137" s="5"/>
      <c r="DY137" s="12"/>
      <c r="DZ137" s="10"/>
      <c r="EA137" s="12"/>
      <c r="EB137" s="5"/>
      <c r="EC137" s="5"/>
      <c r="ED137" s="5"/>
      <c r="EE137" s="11"/>
      <c r="EH137" s="10"/>
      <c r="EJ137" s="10"/>
      <c r="EK137" s="5"/>
      <c r="EL137" s="5"/>
      <c r="EM137" s="5"/>
      <c r="EN137" s="5"/>
      <c r="EO137" s="5"/>
      <c r="EP137" s="5"/>
      <c r="EQ137" s="5"/>
      <c r="ET137" s="5"/>
      <c r="EU137" s="1"/>
      <c r="EV137" s="1"/>
      <c r="EW137" s="1"/>
      <c r="EX137" s="1"/>
      <c r="EY137" s="1"/>
      <c r="FA137" s="7"/>
      <c r="FB137" s="5"/>
      <c r="FC137" s="5"/>
      <c r="FD137" s="5"/>
      <c r="FE137" s="3"/>
      <c r="FF137" s="5"/>
      <c r="FG137" s="5"/>
    </row>
    <row r="138" spans="104:176">
      <c r="DH138" s="5"/>
      <c r="DI138" s="13"/>
      <c r="DK138" s="5"/>
      <c r="DL138" s="5"/>
      <c r="DQ138" s="13"/>
      <c r="DR138" s="5"/>
      <c r="DS138" s="5"/>
      <c r="DT138" s="5"/>
      <c r="DU138" s="5"/>
      <c r="DY138" s="12"/>
      <c r="DZ138" s="10"/>
      <c r="EA138" s="12"/>
      <c r="EB138" s="5"/>
      <c r="EC138" s="5"/>
      <c r="ED138" s="5"/>
      <c r="EE138" s="11"/>
      <c r="EH138" s="10"/>
      <c r="EJ138" s="10"/>
      <c r="EK138" s="5"/>
      <c r="EL138" s="5"/>
      <c r="EM138" s="5"/>
      <c r="EN138" s="5"/>
      <c r="EO138" s="5"/>
      <c r="EP138" s="5"/>
      <c r="EQ138" s="5"/>
      <c r="ET138" s="5"/>
      <c r="EU138" s="1"/>
      <c r="EW138" s="2"/>
      <c r="EY138" s="3"/>
      <c r="EZ138" s="2"/>
      <c r="FA138" s="2"/>
    </row>
    <row r="139" spans="104:176">
      <c r="DH139" s="5"/>
      <c r="DI139" s="13"/>
      <c r="DK139" s="5"/>
      <c r="DL139" s="5"/>
      <c r="DQ139" s="13"/>
      <c r="DR139" s="5"/>
      <c r="DS139" s="5"/>
      <c r="DT139" s="5"/>
      <c r="DU139" s="5"/>
      <c r="DY139" s="12"/>
      <c r="DZ139" s="10"/>
      <c r="EA139" s="12"/>
      <c r="EB139" s="5"/>
      <c r="EC139" s="5"/>
      <c r="ED139" s="5"/>
      <c r="EE139" s="11"/>
      <c r="EH139" s="10"/>
      <c r="EJ139" s="10"/>
      <c r="EK139" s="5"/>
      <c r="EL139" s="5"/>
      <c r="EM139" s="5"/>
      <c r="EN139" s="5"/>
      <c r="EO139" s="5"/>
      <c r="EP139" s="5"/>
      <c r="EQ139" s="5"/>
      <c r="ET139" s="5"/>
      <c r="EU139" s="1"/>
      <c r="EW139" s="2"/>
      <c r="EY139" s="3"/>
      <c r="EZ139" s="2"/>
      <c r="FA139" s="2"/>
    </row>
    <row r="140" spans="104:176">
      <c r="DH140" s="5"/>
      <c r="DI140" s="13"/>
      <c r="DK140" s="5"/>
      <c r="DL140" s="5"/>
      <c r="DQ140" s="13"/>
      <c r="DR140" s="5"/>
      <c r="DS140" s="5"/>
      <c r="DT140" s="5"/>
      <c r="DU140" s="5"/>
      <c r="DY140" s="12"/>
      <c r="DZ140" s="10"/>
      <c r="EA140" s="12"/>
      <c r="EB140" s="5"/>
      <c r="EC140" s="5"/>
      <c r="ED140" s="5"/>
      <c r="EE140" s="11"/>
      <c r="EH140" s="10"/>
      <c r="EJ140" s="10"/>
      <c r="EK140" s="5"/>
      <c r="EL140" s="5"/>
      <c r="EM140" s="5"/>
      <c r="EN140" s="5"/>
      <c r="EO140" s="5"/>
      <c r="EP140" s="5"/>
      <c r="EQ140" s="5"/>
      <c r="ET140" s="5"/>
      <c r="EU140" s="1"/>
      <c r="EW140" s="2"/>
      <c r="EY140" s="3"/>
      <c r="EZ140" s="2"/>
      <c r="FA140" s="2"/>
    </row>
    <row r="141" spans="104:176">
      <c r="DH141" s="5"/>
      <c r="DI141" s="13"/>
      <c r="DK141" s="5"/>
      <c r="DL141" s="5"/>
      <c r="DQ141" s="13"/>
      <c r="DR141" s="5"/>
      <c r="DS141" s="5"/>
      <c r="DT141" s="5"/>
      <c r="DU141" s="5"/>
      <c r="DY141" s="12"/>
      <c r="DZ141" s="10"/>
      <c r="EA141" s="12"/>
      <c r="EB141" s="5"/>
      <c r="EC141" s="5"/>
      <c r="ED141" s="5"/>
      <c r="EE141" s="11"/>
      <c r="EH141" s="10"/>
      <c r="EJ141" s="10"/>
      <c r="EK141" s="5"/>
      <c r="EL141" s="5"/>
      <c r="EM141" s="5"/>
      <c r="EN141" s="5"/>
      <c r="EO141" s="5"/>
      <c r="EP141" s="5"/>
      <c r="EQ141" s="5"/>
      <c r="ET141" s="5"/>
      <c r="EU141" s="1"/>
      <c r="EW141" s="2"/>
      <c r="EY141" s="3"/>
      <c r="EZ141" s="2"/>
      <c r="FA141" s="2"/>
    </row>
    <row r="142" spans="104:176">
      <c r="DH142" s="5"/>
      <c r="DI142" s="13"/>
      <c r="DK142" s="5"/>
      <c r="DL142" s="5"/>
      <c r="DQ142" s="13"/>
      <c r="DR142" s="5"/>
      <c r="DS142" s="5"/>
      <c r="DT142" s="5"/>
      <c r="DU142" s="5"/>
      <c r="DY142" s="12"/>
      <c r="DZ142" s="10"/>
      <c r="EA142" s="12"/>
      <c r="EB142" s="5"/>
      <c r="EC142" s="5"/>
      <c r="ED142" s="5"/>
      <c r="EE142" s="11"/>
      <c r="EH142" s="10"/>
      <c r="EJ142" s="10"/>
      <c r="EK142" s="5"/>
      <c r="EL142" s="5"/>
      <c r="EM142" s="5"/>
      <c r="EN142" s="5"/>
      <c r="EO142" s="5"/>
      <c r="EP142" s="5"/>
      <c r="EQ142" s="5"/>
      <c r="ET142" s="5"/>
      <c r="EU142" s="1"/>
      <c r="EW142" s="2"/>
      <c r="EY142" s="3"/>
      <c r="EZ142" s="2"/>
      <c r="FA142" s="2"/>
    </row>
    <row r="143" spans="104:176">
      <c r="DH143" s="5"/>
      <c r="DI143" s="13"/>
      <c r="DK143" s="5"/>
      <c r="DL143" s="5"/>
      <c r="DQ143" s="13"/>
      <c r="DR143" s="5"/>
      <c r="DS143" s="5"/>
      <c r="DT143" s="5"/>
      <c r="DU143" s="5"/>
      <c r="DY143" s="12"/>
      <c r="DZ143" s="10"/>
      <c r="EA143" s="12"/>
      <c r="EB143" s="5"/>
      <c r="EC143" s="5"/>
      <c r="ED143" s="5"/>
      <c r="EE143" s="11"/>
      <c r="EF143" s="10"/>
      <c r="EG143" s="10"/>
      <c r="EH143" s="10"/>
      <c r="EJ143" s="10"/>
      <c r="EK143" s="5"/>
      <c r="EL143" s="5"/>
      <c r="EM143" s="5"/>
      <c r="EN143" s="5"/>
      <c r="EO143" s="5"/>
      <c r="EP143" s="5"/>
      <c r="EQ143" s="5"/>
      <c r="ET143" s="5"/>
      <c r="EU143" s="1"/>
      <c r="EW143" s="2"/>
      <c r="EY143" s="3"/>
      <c r="EZ143" s="2"/>
      <c r="FA143" s="2"/>
    </row>
    <row r="144" spans="104:176">
      <c r="DH144" s="5"/>
      <c r="DI144" s="13"/>
      <c r="DK144" s="5"/>
      <c r="DL144" s="5"/>
      <c r="DQ144" s="13"/>
      <c r="DR144" s="5"/>
      <c r="DS144" s="5"/>
      <c r="DT144" s="5"/>
      <c r="DU144" s="5"/>
      <c r="DY144" s="12"/>
      <c r="DZ144" s="10"/>
      <c r="EA144" s="12"/>
      <c r="EB144" s="5"/>
      <c r="EC144" s="5"/>
      <c r="ED144" s="5"/>
      <c r="EE144" s="11"/>
      <c r="EF144" s="10"/>
      <c r="EG144" s="10"/>
      <c r="EH144" s="10"/>
      <c r="EJ144" s="10"/>
      <c r="EK144" s="5"/>
      <c r="EL144" s="5"/>
      <c r="EM144" s="5"/>
      <c r="EN144" s="5"/>
      <c r="EO144" s="5"/>
      <c r="EP144" s="5"/>
      <c r="EQ144" s="5"/>
      <c r="ET144" s="5"/>
      <c r="EU144" s="1"/>
      <c r="EW144" s="2"/>
      <c r="EY144" s="3"/>
      <c r="EZ144" s="2"/>
      <c r="FA144" s="2"/>
    </row>
    <row r="145" spans="112:163">
      <c r="DH145" s="5"/>
      <c r="DI145" s="13"/>
      <c r="DK145" s="5"/>
      <c r="DL145" s="5"/>
      <c r="DQ145" s="13"/>
      <c r="DR145" s="5"/>
      <c r="DS145" s="5"/>
      <c r="DT145" s="5"/>
      <c r="DU145" s="5"/>
      <c r="DY145" s="12"/>
      <c r="DZ145" s="10"/>
      <c r="EA145" s="12"/>
      <c r="EB145" s="5"/>
      <c r="EC145" s="5"/>
      <c r="ED145" s="5"/>
      <c r="EE145" s="11"/>
      <c r="EF145" s="10"/>
      <c r="EG145" s="10"/>
      <c r="EH145" s="10"/>
      <c r="EJ145" s="10"/>
      <c r="EK145" s="5"/>
      <c r="EL145" s="5"/>
      <c r="EM145" s="5"/>
      <c r="EN145" s="5"/>
      <c r="EO145" s="5"/>
      <c r="EP145" s="5"/>
      <c r="EQ145" s="5"/>
      <c r="ET145" s="5"/>
      <c r="EU145" s="1"/>
      <c r="EW145" s="2"/>
      <c r="EY145" s="3"/>
      <c r="EZ145" s="2"/>
      <c r="FA145" s="2"/>
    </row>
    <row r="146" spans="112:163">
      <c r="DH146" s="5"/>
      <c r="DI146" s="13"/>
      <c r="DK146" s="5"/>
      <c r="DL146" s="5"/>
      <c r="DQ146" s="13"/>
      <c r="DR146" s="5"/>
      <c r="DS146" s="5"/>
      <c r="DT146" s="5"/>
      <c r="DU146" s="5"/>
      <c r="DY146" s="12"/>
      <c r="DZ146" s="10"/>
      <c r="EA146" s="12"/>
      <c r="EB146" s="5"/>
      <c r="EC146" s="5"/>
      <c r="ED146" s="5"/>
      <c r="EE146" s="11"/>
      <c r="EF146" s="10"/>
      <c r="EG146" s="10"/>
      <c r="EH146" s="10"/>
      <c r="EJ146" s="10"/>
      <c r="EK146" s="5"/>
      <c r="EL146" s="5"/>
      <c r="EM146" s="5"/>
      <c r="EN146" s="5"/>
      <c r="EO146" s="5"/>
      <c r="EP146" s="5"/>
      <c r="EQ146" s="5"/>
      <c r="ET146" s="5"/>
      <c r="EU146" s="1"/>
      <c r="EW146" s="2"/>
      <c r="EY146" s="3"/>
      <c r="EZ146" s="2"/>
      <c r="FA146" s="2"/>
    </row>
    <row r="147" spans="112:163">
      <c r="DH147" s="5"/>
      <c r="DI147" s="13"/>
      <c r="DK147" s="5"/>
      <c r="DL147" s="5"/>
      <c r="DQ147" s="13"/>
      <c r="DR147" s="5"/>
      <c r="DS147" s="5"/>
      <c r="DT147" s="5"/>
      <c r="DU147" s="5"/>
      <c r="DY147" s="12"/>
      <c r="DZ147" s="10"/>
      <c r="EA147" s="12"/>
      <c r="EB147" s="5"/>
      <c r="EC147" s="5"/>
      <c r="ED147" s="5"/>
      <c r="EE147" s="11"/>
      <c r="EF147" s="10"/>
      <c r="EG147" s="10"/>
      <c r="EH147" s="10"/>
      <c r="EJ147" s="10"/>
      <c r="EK147" s="5"/>
      <c r="EL147" s="5"/>
      <c r="EM147" s="5"/>
      <c r="EN147" s="5"/>
      <c r="EO147" s="5"/>
      <c r="EP147" s="5"/>
      <c r="EQ147" s="5"/>
      <c r="ET147" s="5"/>
      <c r="EU147" s="1"/>
      <c r="EW147" s="2"/>
      <c r="EY147" s="3"/>
      <c r="EZ147" s="2"/>
      <c r="FA147" s="2"/>
    </row>
    <row r="148" spans="112:163">
      <c r="DH148" s="5"/>
      <c r="DI148" s="13"/>
      <c r="DK148" s="5"/>
      <c r="DL148" s="5"/>
      <c r="DQ148" s="13"/>
      <c r="DR148" s="5"/>
      <c r="DS148" s="5"/>
      <c r="DT148" s="5"/>
      <c r="DU148" s="5"/>
      <c r="DY148" s="12"/>
      <c r="DZ148" s="10"/>
      <c r="EA148" s="12"/>
      <c r="EB148" s="5"/>
      <c r="EC148" s="5"/>
      <c r="ED148" s="5"/>
      <c r="EE148" s="11"/>
      <c r="EF148" s="10"/>
      <c r="EG148" s="10"/>
      <c r="EH148" s="10"/>
      <c r="EJ148" s="10"/>
      <c r="EK148" s="5"/>
      <c r="EL148" s="5"/>
      <c r="EM148" s="5"/>
      <c r="EN148" s="5"/>
      <c r="EO148" s="5"/>
      <c r="EP148" s="5"/>
      <c r="EQ148" s="5"/>
      <c r="ET148" s="5"/>
      <c r="EU148" s="1"/>
      <c r="EW148" s="2"/>
      <c r="EY148" s="3"/>
      <c r="EZ148" s="2"/>
      <c r="FA148" s="2"/>
    </row>
    <row r="149" spans="112:163">
      <c r="DH149" s="5"/>
      <c r="DI149" s="13"/>
      <c r="DK149" s="5"/>
      <c r="DL149" s="5"/>
      <c r="DQ149" s="13"/>
      <c r="DR149" s="5"/>
      <c r="DS149" s="5"/>
      <c r="DT149" s="5"/>
      <c r="DU149" s="5"/>
      <c r="DY149" s="12"/>
      <c r="DZ149" s="10"/>
      <c r="EA149" s="12"/>
      <c r="EB149" s="5"/>
      <c r="EC149" s="5"/>
      <c r="ED149" s="5"/>
      <c r="EE149" s="11"/>
      <c r="EF149" s="10"/>
      <c r="EG149" s="10"/>
      <c r="EH149" s="10"/>
      <c r="EJ149" s="10"/>
      <c r="EK149" s="5"/>
      <c r="EL149" s="5"/>
      <c r="EM149" s="5"/>
      <c r="EN149" s="5"/>
      <c r="EO149" s="5"/>
      <c r="EP149" s="5"/>
      <c r="EQ149" s="5"/>
      <c r="ET149" s="5"/>
      <c r="EU149" s="1"/>
      <c r="EV149" s="1"/>
      <c r="EW149" s="1"/>
      <c r="EX149" s="1"/>
      <c r="EY149" s="1"/>
      <c r="FA149" s="7"/>
      <c r="FB149" s="6"/>
      <c r="FC149" s="5"/>
      <c r="FD149" s="5"/>
      <c r="FE149" s="5"/>
      <c r="FF149" s="5"/>
      <c r="FG149" s="5"/>
    </row>
    <row r="150" spans="112:163">
      <c r="DH150" s="5"/>
      <c r="DI150" s="13"/>
      <c r="DK150" s="5"/>
      <c r="DL150" s="5"/>
      <c r="DQ150" s="13"/>
      <c r="DR150" s="5"/>
      <c r="DS150" s="5"/>
      <c r="DT150" s="5"/>
      <c r="DU150" s="5"/>
      <c r="DY150" s="12"/>
      <c r="DZ150" s="10"/>
      <c r="EA150" s="12"/>
      <c r="EB150" s="5"/>
      <c r="EC150" s="5"/>
      <c r="ED150" s="5"/>
      <c r="EE150" s="11"/>
      <c r="EF150" s="10"/>
      <c r="EG150" s="10"/>
      <c r="EH150" s="10"/>
      <c r="EJ150" s="10"/>
      <c r="EK150" s="5"/>
      <c r="EL150" s="5"/>
      <c r="EM150" s="5"/>
      <c r="EN150" s="5"/>
      <c r="EO150" s="5"/>
      <c r="EP150" s="5"/>
      <c r="EQ150" s="5"/>
      <c r="ET150" s="5"/>
      <c r="EU150" s="1"/>
      <c r="EV150" s="1"/>
      <c r="EW150" s="1"/>
      <c r="EX150" s="1"/>
      <c r="EY150" s="1"/>
      <c r="FA150" s="7"/>
      <c r="FB150" s="6"/>
      <c r="FC150" s="5"/>
      <c r="FD150" s="5"/>
      <c r="FE150" s="5"/>
      <c r="FF150" s="5"/>
      <c r="FG150" s="5"/>
    </row>
    <row r="151" spans="112:163">
      <c r="DH151" s="5"/>
      <c r="DI151" s="13"/>
      <c r="DK151" s="5"/>
      <c r="DL151" s="5"/>
      <c r="DQ151" s="13"/>
      <c r="DR151" s="5"/>
      <c r="DS151" s="5"/>
      <c r="DT151" s="5"/>
      <c r="DU151" s="5"/>
      <c r="DY151" s="12"/>
      <c r="DZ151" s="10"/>
      <c r="EA151" s="12"/>
      <c r="EB151" s="5"/>
      <c r="EC151" s="5"/>
      <c r="ED151" s="5"/>
      <c r="EE151" s="11"/>
      <c r="EF151" s="10"/>
      <c r="EG151" s="10"/>
      <c r="EH151" s="10"/>
      <c r="EJ151" s="10"/>
      <c r="EK151" s="5"/>
      <c r="EL151" s="5"/>
      <c r="EM151" s="5"/>
      <c r="EN151" s="5"/>
      <c r="EO151" s="5"/>
      <c r="EP151" s="5"/>
      <c r="EQ151" s="5"/>
      <c r="ET151" s="5"/>
      <c r="EU151" s="1"/>
      <c r="EV151" s="1"/>
      <c r="EW151" s="1"/>
      <c r="EX151" s="1"/>
      <c r="EY151" s="1"/>
      <c r="FA151" s="7"/>
      <c r="FB151" s="6"/>
      <c r="FC151" s="5"/>
      <c r="FD151" s="5"/>
      <c r="FE151" s="5"/>
      <c r="FF151" s="5"/>
      <c r="FG151" s="5"/>
    </row>
    <row r="152" spans="112:163">
      <c r="DH152" s="5"/>
      <c r="DI152" s="13"/>
      <c r="DK152" s="5"/>
      <c r="DL152" s="5"/>
      <c r="DQ152" s="13"/>
      <c r="DR152" s="5"/>
      <c r="DS152" s="5"/>
      <c r="DT152" s="5"/>
      <c r="DU152" s="5"/>
      <c r="DY152" s="12"/>
      <c r="DZ152" s="10"/>
      <c r="EA152" s="12"/>
      <c r="EB152" s="5"/>
      <c r="EC152" s="5"/>
      <c r="ED152" s="5"/>
      <c r="EE152" s="11"/>
      <c r="EF152" s="10"/>
      <c r="EG152" s="10"/>
      <c r="EH152" s="10"/>
      <c r="EJ152" s="10"/>
      <c r="EK152" s="5"/>
      <c r="EL152" s="5"/>
      <c r="EM152" s="5"/>
      <c r="EN152" s="5"/>
      <c r="EO152" s="5"/>
      <c r="EP152" s="5"/>
      <c r="EQ152" s="5"/>
      <c r="ET152" s="5"/>
      <c r="EU152" s="1"/>
      <c r="EV152" s="1"/>
      <c r="EW152" s="1"/>
      <c r="EX152" s="1"/>
      <c r="EY152" s="1"/>
      <c r="FB152" s="2"/>
      <c r="FC152" s="2"/>
      <c r="FD152" s="2"/>
      <c r="FE152" s="3"/>
      <c r="FF152" s="2"/>
      <c r="FG152" s="2"/>
    </row>
    <row r="153" spans="112:163">
      <c r="DH153" s="5"/>
      <c r="DI153" s="13"/>
      <c r="DK153" s="5"/>
      <c r="DL153" s="5"/>
      <c r="DQ153" s="13"/>
      <c r="DR153" s="5"/>
      <c r="DS153" s="5"/>
      <c r="DT153" s="5"/>
      <c r="DU153" s="5"/>
      <c r="DY153" s="12"/>
      <c r="DZ153" s="10"/>
      <c r="EA153" s="12"/>
      <c r="EB153" s="5"/>
      <c r="EC153" s="5"/>
      <c r="ED153" s="5"/>
      <c r="EE153" s="11"/>
      <c r="EF153" s="10"/>
      <c r="EG153" s="10"/>
      <c r="EH153" s="10"/>
      <c r="EJ153" s="10"/>
      <c r="EK153" s="5"/>
      <c r="EL153" s="5"/>
      <c r="EM153" s="5"/>
      <c r="EN153" s="5"/>
      <c r="EO153" s="5"/>
      <c r="EP153" s="5"/>
      <c r="EQ153" s="5"/>
      <c r="ET153" s="5"/>
      <c r="EU153" s="1"/>
      <c r="EV153" s="1"/>
      <c r="EW153" s="1"/>
      <c r="EX153" s="1"/>
      <c r="EY153" s="1"/>
      <c r="FB153" s="2"/>
      <c r="FC153" s="2"/>
      <c r="FD153" s="2"/>
      <c r="FE153" s="3"/>
      <c r="FF153" s="2"/>
      <c r="FG153" s="2"/>
    </row>
    <row r="154" spans="112:163">
      <c r="DH154" s="5"/>
      <c r="DI154" s="13"/>
      <c r="DK154" s="5"/>
      <c r="DL154" s="5"/>
      <c r="DQ154" s="13"/>
      <c r="DR154" s="5"/>
      <c r="DS154" s="5"/>
      <c r="DT154" s="5"/>
      <c r="DU154" s="5"/>
      <c r="DY154" s="12"/>
      <c r="DZ154" s="10"/>
      <c r="EA154" s="12"/>
      <c r="EB154" s="5"/>
      <c r="EC154" s="5"/>
      <c r="ED154" s="5"/>
      <c r="EE154" s="11"/>
      <c r="EF154" s="10"/>
      <c r="EG154" s="10"/>
      <c r="EH154" s="10"/>
      <c r="EI154" s="10"/>
      <c r="EJ154" s="10"/>
      <c r="EK154" s="5"/>
      <c r="EL154" s="5"/>
      <c r="EM154" s="5"/>
      <c r="EN154" s="5"/>
      <c r="EO154" s="5"/>
      <c r="EP154" s="5"/>
      <c r="EQ154" s="5"/>
      <c r="ET154" s="5"/>
      <c r="EU154" s="1"/>
      <c r="EV154" s="1"/>
      <c r="EW154" s="1"/>
      <c r="EX154" s="1"/>
      <c r="EY154" s="1"/>
      <c r="FB154" s="2"/>
      <c r="FC154" s="2"/>
      <c r="FD154" s="5"/>
      <c r="FE154" s="17"/>
      <c r="FF154" s="5"/>
      <c r="FG154" s="5"/>
    </row>
    <row r="155" spans="112:163">
      <c r="DH155" s="5"/>
      <c r="DI155" s="13"/>
      <c r="DK155" s="5"/>
      <c r="DL155" s="5"/>
      <c r="DQ155" s="13"/>
      <c r="DR155" s="5"/>
      <c r="DS155" s="5"/>
      <c r="DT155" s="5"/>
      <c r="DU155" s="5"/>
      <c r="DY155" s="12"/>
      <c r="DZ155" s="10"/>
      <c r="EA155" s="12"/>
      <c r="EB155" s="5"/>
      <c r="EC155" s="5"/>
      <c r="ED155" s="5"/>
      <c r="EE155" s="11"/>
      <c r="EF155" s="10"/>
      <c r="EG155" s="10"/>
      <c r="EH155" s="10"/>
      <c r="EJ155" s="10"/>
      <c r="EK155" s="5"/>
      <c r="EL155" s="5"/>
      <c r="EM155" s="5"/>
      <c r="EN155" s="5"/>
      <c r="EO155" s="5"/>
      <c r="EP155" s="5"/>
      <c r="EQ155" s="5"/>
      <c r="ET155" s="5"/>
      <c r="EU155" s="1"/>
      <c r="EV155" s="1"/>
      <c r="EW155" s="1"/>
      <c r="EX155" s="1"/>
      <c r="EY155" s="1"/>
      <c r="FB155" s="2"/>
      <c r="FC155" s="2"/>
      <c r="FD155" s="2"/>
      <c r="FE155" s="14"/>
      <c r="FF155" s="5"/>
      <c r="FG155" s="5"/>
    </row>
    <row r="156" spans="112:163">
      <c r="DH156" s="5"/>
      <c r="DI156" s="13"/>
      <c r="DK156" s="5"/>
      <c r="DL156" s="5"/>
      <c r="DQ156" s="13"/>
      <c r="DR156" s="5"/>
      <c r="DS156" s="5"/>
      <c r="DT156" s="5"/>
      <c r="DU156" s="5"/>
      <c r="DY156" s="12"/>
      <c r="DZ156" s="10"/>
      <c r="EA156" s="12"/>
      <c r="EB156" s="5"/>
      <c r="EC156" s="5"/>
      <c r="ED156" s="5"/>
      <c r="EE156" s="11"/>
      <c r="EF156" s="10"/>
      <c r="EG156" s="10"/>
      <c r="EH156" s="10"/>
      <c r="EJ156" s="10"/>
      <c r="EK156" s="5"/>
      <c r="EL156" s="5"/>
      <c r="EM156" s="5"/>
      <c r="EN156" s="5"/>
      <c r="EO156" s="5"/>
      <c r="EP156" s="5"/>
      <c r="EQ156" s="5"/>
      <c r="ET156" s="5"/>
      <c r="EU156" s="1"/>
      <c r="EV156" s="1"/>
      <c r="EW156" s="1"/>
      <c r="EX156" s="1"/>
      <c r="EY156" s="1"/>
      <c r="FB156" s="2"/>
      <c r="FC156" s="2"/>
      <c r="FD156" s="2"/>
      <c r="FE156" s="15"/>
      <c r="FF156" s="5"/>
      <c r="FG156" s="5"/>
    </row>
    <row r="157" spans="112:163">
      <c r="DH157" s="5"/>
      <c r="DI157" s="13"/>
      <c r="DK157" s="5"/>
      <c r="DL157" s="5"/>
      <c r="DQ157" s="13"/>
      <c r="DR157" s="5"/>
      <c r="DS157" s="5"/>
      <c r="DT157" s="5"/>
      <c r="DU157" s="5"/>
      <c r="DY157" s="12"/>
      <c r="DZ157" s="10"/>
      <c r="EA157" s="12"/>
      <c r="EB157" s="5"/>
      <c r="EC157" s="5"/>
      <c r="ED157" s="5"/>
      <c r="EE157" s="11"/>
      <c r="EF157" s="10"/>
      <c r="EG157" s="10"/>
      <c r="EH157" s="10"/>
      <c r="EJ157" s="10"/>
      <c r="EK157" s="5"/>
      <c r="EL157" s="5"/>
      <c r="EM157" s="5"/>
      <c r="EN157" s="5"/>
      <c r="EO157" s="5"/>
      <c r="EP157" s="5"/>
      <c r="EQ157" s="5"/>
      <c r="ET157" s="5"/>
      <c r="EU157" s="1"/>
      <c r="EV157" s="1"/>
      <c r="EW157" s="1"/>
      <c r="EX157" s="1"/>
      <c r="EY157" s="1"/>
      <c r="FB157" s="2"/>
      <c r="FC157" s="2"/>
      <c r="FD157" s="2"/>
      <c r="FE157" s="15"/>
      <c r="FF157" s="5"/>
      <c r="FG157" s="5"/>
    </row>
    <row r="158" spans="112:163">
      <c r="DH158" s="5"/>
      <c r="DI158" s="13"/>
      <c r="DK158" s="5"/>
      <c r="DL158" s="5"/>
      <c r="DQ158" s="13"/>
      <c r="DR158" s="5"/>
      <c r="DS158" s="5"/>
      <c r="DT158" s="5"/>
      <c r="DU158" s="5"/>
      <c r="DY158" s="12"/>
      <c r="DZ158" s="10"/>
      <c r="EA158" s="12"/>
      <c r="EB158" s="5"/>
      <c r="EC158" s="5"/>
      <c r="ED158" s="5"/>
      <c r="EE158" s="11"/>
      <c r="EF158" s="10"/>
      <c r="EG158" s="10"/>
      <c r="EH158" s="10"/>
      <c r="EJ158" s="10"/>
      <c r="EK158" s="5"/>
      <c r="EL158" s="5"/>
      <c r="EM158" s="5"/>
      <c r="EN158" s="5"/>
      <c r="EO158" s="5"/>
      <c r="EP158" s="5"/>
      <c r="EQ158" s="5"/>
      <c r="ET158" s="5"/>
      <c r="EU158" s="1"/>
      <c r="EV158" s="1"/>
      <c r="EW158" s="1"/>
      <c r="EX158" s="1"/>
      <c r="EY158" s="1"/>
      <c r="FB158" s="6"/>
      <c r="FC158" s="5"/>
      <c r="FD158" s="5"/>
      <c r="FE158" s="17"/>
      <c r="FF158" s="5"/>
      <c r="FG158" s="5"/>
    </row>
    <row r="159" spans="112:163">
      <c r="DH159" s="5"/>
      <c r="DI159" s="13"/>
      <c r="DK159" s="5"/>
      <c r="DL159" s="5"/>
      <c r="DQ159" s="13"/>
      <c r="DR159" s="5"/>
      <c r="DS159" s="5"/>
      <c r="DT159" s="5"/>
      <c r="DU159" s="5"/>
      <c r="DY159" s="12"/>
      <c r="DZ159" s="10"/>
      <c r="EA159" s="12"/>
      <c r="EB159" s="5"/>
      <c r="EC159" s="5"/>
      <c r="ED159" s="5"/>
      <c r="EE159" s="11"/>
      <c r="EF159" s="10"/>
      <c r="EG159" s="10"/>
      <c r="EH159" s="10"/>
      <c r="EJ159" s="10"/>
      <c r="EK159" s="5"/>
      <c r="EL159" s="5"/>
      <c r="EM159" s="5"/>
      <c r="EN159" s="5"/>
      <c r="EO159" s="5"/>
      <c r="EP159" s="5"/>
      <c r="EQ159" s="5"/>
      <c r="ET159" s="5"/>
      <c r="EU159" s="1"/>
      <c r="EV159" s="1"/>
      <c r="EW159" s="1"/>
      <c r="EX159" s="1"/>
      <c r="EY159" s="1"/>
      <c r="FA159" s="7"/>
      <c r="FB159" s="6"/>
      <c r="FC159" s="5"/>
      <c r="FD159" s="5"/>
      <c r="FE159" s="5"/>
      <c r="FF159" s="5"/>
      <c r="FG159" s="5"/>
    </row>
    <row r="160" spans="112:163">
      <c r="DH160" s="5"/>
      <c r="DI160" s="13"/>
      <c r="DK160" s="5"/>
      <c r="DL160" s="5"/>
      <c r="DQ160" s="13"/>
      <c r="DR160" s="5"/>
      <c r="DS160" s="5"/>
      <c r="DT160" s="5"/>
      <c r="DU160" s="5"/>
      <c r="DY160" s="12"/>
      <c r="DZ160" s="10"/>
      <c r="EA160" s="12"/>
      <c r="EB160" s="5"/>
      <c r="EC160" s="5"/>
      <c r="ED160" s="5"/>
      <c r="EE160" s="11"/>
      <c r="EF160" s="10"/>
      <c r="EG160" s="10"/>
      <c r="EH160" s="10"/>
      <c r="EJ160" s="10"/>
      <c r="EK160" s="5"/>
      <c r="EL160" s="5"/>
      <c r="EM160" s="5"/>
      <c r="EN160" s="5"/>
      <c r="EO160" s="5"/>
      <c r="EP160" s="5"/>
      <c r="EQ160" s="5"/>
      <c r="ET160" s="5"/>
      <c r="EU160" s="1"/>
      <c r="EV160" s="1"/>
      <c r="EW160" s="1"/>
      <c r="EX160" s="1"/>
      <c r="EY160" s="1"/>
      <c r="FA160" s="7"/>
      <c r="FB160" s="6"/>
      <c r="FC160" s="5"/>
      <c r="FD160" s="5"/>
      <c r="FE160" s="5"/>
      <c r="FF160" s="5"/>
      <c r="FG160" s="5"/>
    </row>
    <row r="161" spans="112:164">
      <c r="DH161" s="5"/>
      <c r="DI161" s="13"/>
      <c r="DK161" s="5"/>
      <c r="DL161" s="5"/>
      <c r="DQ161" s="13"/>
      <c r="DR161" s="5"/>
      <c r="DS161" s="5"/>
      <c r="DT161" s="5"/>
      <c r="DU161" s="5"/>
      <c r="DY161" s="12"/>
      <c r="DZ161" s="10"/>
      <c r="EA161" s="12"/>
      <c r="EB161" s="5"/>
      <c r="EC161" s="5"/>
      <c r="ED161" s="5"/>
      <c r="EE161" s="11"/>
      <c r="EF161" s="10"/>
      <c r="EG161" s="10"/>
      <c r="EH161" s="10"/>
      <c r="EJ161" s="10"/>
      <c r="EK161" s="5"/>
      <c r="EL161" s="5"/>
      <c r="EM161" s="5"/>
      <c r="EN161" s="5"/>
      <c r="EO161" s="5"/>
      <c r="EP161" s="5"/>
      <c r="EQ161" s="5"/>
      <c r="ET161" s="5"/>
      <c r="EU161" s="1"/>
      <c r="EV161" s="1"/>
      <c r="EW161" s="1"/>
      <c r="EX161" s="1"/>
      <c r="EY161" s="1"/>
      <c r="FA161" s="7"/>
      <c r="FB161" s="6"/>
      <c r="FC161" s="5"/>
      <c r="FD161" s="5"/>
      <c r="FE161" s="5"/>
      <c r="FF161" s="5"/>
      <c r="FG161" s="2"/>
      <c r="FH161" s="5"/>
    </row>
    <row r="162" spans="112:164">
      <c r="DH162" s="5"/>
      <c r="DI162" s="13"/>
      <c r="DK162" s="5"/>
      <c r="DL162" s="5"/>
      <c r="DQ162" s="13"/>
      <c r="DR162" s="5"/>
      <c r="DS162" s="5"/>
      <c r="DT162" s="5"/>
      <c r="DU162" s="5"/>
      <c r="DY162" s="12"/>
      <c r="DZ162" s="10"/>
      <c r="EA162" s="12"/>
      <c r="EB162" s="5"/>
      <c r="EC162" s="5"/>
      <c r="ED162" s="5"/>
      <c r="EE162" s="11"/>
      <c r="EF162" s="10"/>
      <c r="EG162" s="10"/>
      <c r="EH162" s="10"/>
      <c r="EJ162" s="10"/>
      <c r="EK162" s="5"/>
      <c r="EL162" s="5"/>
      <c r="EM162" s="5"/>
      <c r="EN162" s="5"/>
      <c r="EO162" s="5"/>
      <c r="EP162" s="5"/>
      <c r="EQ162" s="5"/>
      <c r="ET162" s="5"/>
      <c r="EU162" s="1"/>
      <c r="EV162" s="1"/>
      <c r="EW162" s="1"/>
      <c r="EX162" s="1"/>
      <c r="EY162" s="1"/>
      <c r="FA162" s="7"/>
      <c r="FB162" s="6"/>
      <c r="FC162" s="5"/>
      <c r="FD162" s="5"/>
      <c r="FE162" s="5"/>
      <c r="FF162" s="5"/>
      <c r="FG162" s="5"/>
    </row>
    <row r="163" spans="112:164">
      <c r="DH163" s="5"/>
      <c r="DI163" s="13"/>
      <c r="DK163" s="5"/>
      <c r="DL163" s="5"/>
      <c r="DQ163" s="13"/>
      <c r="DR163" s="5"/>
      <c r="DS163" s="5"/>
      <c r="DT163" s="5"/>
      <c r="DU163" s="5"/>
      <c r="DY163" s="12"/>
      <c r="DZ163" s="10"/>
      <c r="EA163" s="12"/>
      <c r="EB163" s="5"/>
      <c r="EC163" s="5"/>
      <c r="ED163" s="5"/>
      <c r="EE163" s="11"/>
      <c r="EF163" s="10"/>
      <c r="EG163" s="10"/>
      <c r="EH163" s="10"/>
      <c r="EJ163" s="10"/>
      <c r="EK163" s="5"/>
      <c r="EL163" s="5"/>
      <c r="EM163" s="5"/>
      <c r="EN163" s="5"/>
      <c r="EO163" s="5"/>
      <c r="EP163" s="5"/>
      <c r="EQ163" s="5"/>
      <c r="ET163" s="5"/>
      <c r="EU163" s="1"/>
      <c r="EV163" s="1"/>
      <c r="EW163" s="1"/>
      <c r="EX163" s="1"/>
      <c r="EY163" s="1"/>
      <c r="FA163" s="7"/>
      <c r="FB163" s="6"/>
      <c r="FC163" s="5"/>
      <c r="FD163" s="5"/>
      <c r="FE163" s="5"/>
      <c r="FF163" s="5"/>
      <c r="FG163" s="2"/>
      <c r="FH163" s="5"/>
    </row>
    <row r="164" spans="112:164">
      <c r="DH164" s="5"/>
      <c r="DI164" s="13"/>
      <c r="DK164" s="5"/>
      <c r="DL164" s="5"/>
      <c r="DQ164" s="13"/>
      <c r="DR164" s="5"/>
      <c r="DS164" s="5"/>
      <c r="DT164" s="5"/>
      <c r="DU164" s="5"/>
      <c r="DY164" s="12"/>
      <c r="DZ164" s="10"/>
      <c r="EA164" s="12"/>
      <c r="EB164" s="5"/>
      <c r="EC164" s="5"/>
      <c r="ED164" s="5"/>
      <c r="EF164" s="10"/>
      <c r="EG164" s="10"/>
      <c r="EH164" s="10"/>
      <c r="EJ164" s="10"/>
      <c r="EK164" s="5"/>
      <c r="EL164" s="5"/>
      <c r="EM164" s="5"/>
      <c r="EN164" s="5"/>
      <c r="EO164" s="5"/>
      <c r="EP164" s="5"/>
      <c r="EQ164" s="5"/>
      <c r="ET164" s="5"/>
      <c r="EU164" s="1"/>
      <c r="EV164" s="1"/>
      <c r="EW164" s="1"/>
      <c r="EX164" s="1"/>
      <c r="EY164" s="1"/>
      <c r="FA164" s="7"/>
      <c r="FB164" s="6"/>
      <c r="FC164" s="2"/>
      <c r="FD164" s="5"/>
      <c r="FE164" s="16"/>
      <c r="FF164" s="5"/>
      <c r="FG164" s="5"/>
    </row>
    <row r="165" spans="112:164">
      <c r="DH165" s="5"/>
      <c r="DI165" s="13"/>
      <c r="DK165" s="5"/>
      <c r="DL165" s="5"/>
      <c r="DQ165" s="13"/>
      <c r="DR165" s="5"/>
      <c r="DS165" s="5"/>
      <c r="DT165" s="5"/>
      <c r="DU165" s="5"/>
      <c r="DY165" s="12"/>
      <c r="DZ165" s="10"/>
      <c r="EA165" s="12"/>
      <c r="EB165" s="5"/>
      <c r="EC165" s="5"/>
      <c r="ED165" s="5"/>
      <c r="EF165" s="10"/>
      <c r="EG165" s="10"/>
      <c r="EH165" s="10"/>
      <c r="EJ165" s="10"/>
      <c r="EK165" s="5"/>
      <c r="EL165" s="5"/>
      <c r="EM165" s="5"/>
      <c r="EN165" s="5"/>
      <c r="EO165" s="5"/>
      <c r="EP165" s="5"/>
      <c r="EQ165" s="5"/>
      <c r="ET165" s="5"/>
      <c r="EU165" s="1"/>
      <c r="EV165" s="1"/>
      <c r="EW165" s="1"/>
      <c r="EX165" s="1"/>
      <c r="EY165" s="1"/>
      <c r="FB165" s="2"/>
      <c r="FC165" s="2"/>
      <c r="FD165" s="2"/>
      <c r="FE165" s="14"/>
      <c r="FF165" s="5"/>
      <c r="FG165" s="5"/>
    </row>
    <row r="166" spans="112:164">
      <c r="DH166" s="5"/>
      <c r="DI166" s="13"/>
      <c r="DK166" s="5"/>
      <c r="DL166" s="5"/>
      <c r="DQ166" s="13"/>
      <c r="DR166" s="5"/>
      <c r="DS166" s="5"/>
      <c r="DT166" s="5"/>
      <c r="DU166" s="5"/>
      <c r="DY166" s="12"/>
      <c r="DZ166" s="10"/>
      <c r="EA166" s="12"/>
      <c r="EB166" s="5"/>
      <c r="EC166" s="5"/>
      <c r="ED166" s="5"/>
      <c r="EF166" s="10"/>
      <c r="EG166" s="10"/>
      <c r="EH166" s="10"/>
      <c r="EJ166" s="10"/>
      <c r="EK166" s="5"/>
      <c r="EL166" s="5"/>
      <c r="EM166" s="5"/>
      <c r="EN166" s="5"/>
      <c r="EO166" s="5"/>
      <c r="EP166" s="5"/>
      <c r="EQ166" s="5"/>
      <c r="ET166" s="5"/>
      <c r="EU166" s="1"/>
      <c r="EV166" s="1"/>
      <c r="EW166" s="1"/>
      <c r="EX166" s="1"/>
      <c r="EY166" s="1"/>
      <c r="FB166" s="2"/>
      <c r="FC166" s="2"/>
      <c r="FD166" s="2"/>
      <c r="FE166" s="15"/>
      <c r="FF166" s="5"/>
      <c r="FG166" s="5"/>
    </row>
    <row r="167" spans="112:164">
      <c r="DH167" s="5"/>
      <c r="DI167" s="13"/>
      <c r="DK167" s="5"/>
      <c r="DL167" s="5"/>
      <c r="DQ167" s="13"/>
      <c r="DR167" s="5"/>
      <c r="DS167" s="5"/>
      <c r="DT167" s="5"/>
      <c r="DU167" s="5"/>
      <c r="DY167" s="12"/>
      <c r="DZ167" s="10"/>
      <c r="EA167" s="12"/>
      <c r="EB167" s="5"/>
      <c r="EC167" s="5"/>
      <c r="ED167" s="5"/>
      <c r="EF167" s="10"/>
      <c r="EG167" s="10"/>
      <c r="EH167" s="10"/>
      <c r="EJ167" s="10"/>
      <c r="EK167" s="5"/>
      <c r="EL167" s="5"/>
      <c r="EM167" s="5"/>
      <c r="EN167" s="5"/>
      <c r="EO167" s="5"/>
      <c r="EP167" s="5"/>
      <c r="EQ167" s="5"/>
      <c r="ET167" s="5"/>
      <c r="EU167" s="1"/>
      <c r="EV167" s="1"/>
      <c r="EW167" s="1"/>
      <c r="EX167" s="1"/>
      <c r="EY167" s="1"/>
      <c r="FB167" s="2"/>
      <c r="FC167" s="2"/>
      <c r="FD167" s="2"/>
      <c r="FE167" s="15"/>
      <c r="FF167" s="5"/>
      <c r="FG167" s="5"/>
    </row>
    <row r="168" spans="112:164">
      <c r="DH168" s="5"/>
      <c r="DI168" s="13"/>
      <c r="DK168" s="5"/>
      <c r="DL168" s="5"/>
      <c r="DQ168" s="13"/>
      <c r="DR168" s="5"/>
      <c r="DS168" s="5"/>
      <c r="DT168" s="5"/>
      <c r="DU168" s="5"/>
      <c r="DY168" s="12"/>
      <c r="DZ168" s="10"/>
      <c r="EA168" s="12"/>
      <c r="EB168" s="5"/>
      <c r="EC168" s="5"/>
      <c r="ED168" s="5"/>
      <c r="EF168" s="10"/>
      <c r="EG168" s="10"/>
      <c r="EH168" s="10"/>
      <c r="EJ168" s="10"/>
      <c r="EK168" s="5"/>
      <c r="EL168" s="5"/>
      <c r="EM168" s="5"/>
      <c r="EN168" s="5"/>
      <c r="EO168" s="5"/>
      <c r="EP168" s="5"/>
      <c r="EQ168" s="5"/>
      <c r="ET168" s="5"/>
      <c r="EU168" s="1"/>
      <c r="EV168" s="1"/>
      <c r="EW168" s="1"/>
      <c r="EX168" s="1"/>
      <c r="EY168" s="1"/>
      <c r="FB168" s="2"/>
      <c r="FC168" s="2"/>
      <c r="FD168" s="2"/>
      <c r="FE168" s="14"/>
      <c r="FF168" s="5"/>
      <c r="FG168" s="5"/>
    </row>
    <row r="169" spans="112:164">
      <c r="DH169" s="5"/>
      <c r="DI169" s="13"/>
      <c r="DK169" s="5"/>
      <c r="DL169" s="5"/>
      <c r="DQ169" s="13"/>
      <c r="DR169" s="5"/>
      <c r="DS169" s="5"/>
      <c r="DT169" s="5"/>
      <c r="DU169" s="5"/>
      <c r="DY169" s="12"/>
      <c r="DZ169" s="10"/>
      <c r="EA169" s="12"/>
      <c r="EB169" s="5"/>
      <c r="EC169" s="5"/>
      <c r="ED169" s="5"/>
      <c r="EF169" s="10"/>
      <c r="EG169" s="10"/>
      <c r="EH169" s="10"/>
      <c r="EJ169" s="10"/>
      <c r="EK169" s="5"/>
      <c r="EL169" s="5"/>
      <c r="EM169" s="5"/>
      <c r="EN169" s="5"/>
      <c r="EO169" s="5"/>
      <c r="EP169" s="5"/>
      <c r="EQ169" s="5"/>
      <c r="ET169" s="5"/>
      <c r="EU169" s="1"/>
      <c r="EV169" s="1"/>
      <c r="EW169" s="1"/>
      <c r="EX169" s="1"/>
      <c r="EY169" s="1"/>
      <c r="FB169" s="2"/>
      <c r="FC169" s="2"/>
      <c r="FD169" s="2"/>
      <c r="FE169" s="3"/>
      <c r="FF169" s="2"/>
      <c r="FG169" s="2"/>
    </row>
    <row r="170" spans="112:164">
      <c r="DH170" s="5"/>
      <c r="DI170" s="13"/>
      <c r="DK170" s="5"/>
      <c r="DL170" s="5"/>
      <c r="DQ170" s="13"/>
      <c r="DR170" s="5"/>
      <c r="DS170" s="5"/>
      <c r="DT170" s="5"/>
      <c r="DU170" s="5"/>
      <c r="DY170" s="12"/>
      <c r="DZ170" s="10"/>
      <c r="EA170" s="12"/>
      <c r="EB170" s="5"/>
      <c r="EC170" s="5"/>
      <c r="ED170" s="5"/>
      <c r="EF170" s="10"/>
      <c r="EG170" s="10"/>
      <c r="EH170" s="10"/>
      <c r="EJ170" s="10"/>
      <c r="EK170" s="5"/>
      <c r="EL170" s="5"/>
      <c r="EM170" s="5"/>
      <c r="EN170" s="5"/>
      <c r="EO170" s="5"/>
      <c r="EP170" s="5"/>
      <c r="EQ170" s="5"/>
      <c r="ET170" s="5"/>
      <c r="EU170" s="1"/>
      <c r="EV170" s="1"/>
      <c r="EW170" s="1"/>
      <c r="EX170" s="1"/>
      <c r="EY170" s="1"/>
      <c r="FA170" s="7"/>
      <c r="FB170" s="6"/>
      <c r="FC170" s="5"/>
      <c r="FD170" s="5"/>
      <c r="FE170" s="5"/>
      <c r="FF170" s="5"/>
      <c r="FG170" s="5"/>
    </row>
    <row r="171" spans="112:164">
      <c r="DH171" s="5"/>
      <c r="DI171" s="13"/>
      <c r="DK171" s="5"/>
      <c r="DL171" s="5"/>
      <c r="DQ171" s="13"/>
      <c r="DR171" s="5"/>
      <c r="DS171" s="5"/>
      <c r="DT171" s="5"/>
      <c r="DU171" s="5"/>
      <c r="DY171" s="12"/>
      <c r="DZ171" s="10"/>
      <c r="EA171" s="12"/>
      <c r="EB171" s="5"/>
      <c r="EC171" s="5"/>
      <c r="ED171" s="5"/>
      <c r="EF171" s="10"/>
      <c r="EG171" s="10"/>
      <c r="EH171" s="10"/>
      <c r="EJ171" s="10"/>
      <c r="EK171" s="5"/>
      <c r="EL171" s="5"/>
      <c r="EM171" s="5"/>
      <c r="EN171" s="5"/>
      <c r="EO171" s="5"/>
      <c r="EP171" s="5"/>
      <c r="EQ171" s="5"/>
      <c r="ET171" s="5"/>
      <c r="EU171" s="1"/>
      <c r="EV171" s="1"/>
      <c r="EW171" s="1"/>
      <c r="EX171" s="1"/>
      <c r="EY171" s="1"/>
      <c r="FB171" s="2"/>
      <c r="FC171" s="2"/>
      <c r="FD171" s="2"/>
      <c r="FE171" s="3"/>
      <c r="FF171" s="2"/>
      <c r="FG171" s="5"/>
    </row>
    <row r="172" spans="112:164">
      <c r="DH172" s="5"/>
      <c r="DI172" s="13"/>
      <c r="DK172" s="5"/>
      <c r="DL172" s="5"/>
      <c r="DQ172" s="13"/>
      <c r="DR172" s="5"/>
      <c r="DS172" s="5"/>
      <c r="DT172" s="5"/>
      <c r="DU172" s="5"/>
      <c r="DY172" s="12"/>
      <c r="DZ172" s="10"/>
      <c r="EA172" s="12"/>
      <c r="EB172" s="5"/>
      <c r="EC172" s="5"/>
      <c r="ED172" s="5"/>
      <c r="EF172" s="10"/>
      <c r="EG172" s="10"/>
      <c r="EH172" s="10"/>
      <c r="EJ172" s="10"/>
      <c r="EK172" s="5"/>
      <c r="EL172" s="5"/>
      <c r="EM172" s="5"/>
      <c r="EN172" s="5"/>
      <c r="EO172" s="5"/>
      <c r="EP172" s="5"/>
      <c r="EQ172" s="5"/>
      <c r="ET172" s="5"/>
      <c r="EU172" s="1"/>
      <c r="EV172" s="1"/>
      <c r="EW172" s="1"/>
      <c r="EX172" s="1"/>
      <c r="EY172" s="1"/>
      <c r="FB172" s="2"/>
      <c r="FC172" s="2"/>
      <c r="FD172" s="2"/>
      <c r="FE172" s="3"/>
      <c r="FF172" s="2"/>
      <c r="FG172" s="2"/>
    </row>
    <row r="173" spans="112:164">
      <c r="DH173" s="5"/>
      <c r="DI173" s="13"/>
      <c r="DK173" s="5"/>
      <c r="DL173" s="5"/>
      <c r="DQ173" s="13"/>
      <c r="DR173" s="5"/>
      <c r="DS173" s="5"/>
      <c r="DT173" s="5"/>
      <c r="DU173" s="5"/>
      <c r="DY173" s="12"/>
      <c r="DZ173" s="10"/>
      <c r="EA173" s="12"/>
      <c r="EB173" s="5"/>
      <c r="EC173" s="5"/>
      <c r="ED173" s="5"/>
      <c r="EF173" s="10"/>
      <c r="EG173" s="10"/>
      <c r="EH173" s="10"/>
      <c r="EJ173" s="10"/>
      <c r="EK173" s="5"/>
      <c r="EL173" s="5"/>
      <c r="EM173" s="5"/>
      <c r="EN173" s="5"/>
      <c r="EO173" s="5"/>
      <c r="EP173" s="5"/>
      <c r="EQ173" s="5"/>
      <c r="ET173" s="5"/>
      <c r="EU173" s="1"/>
      <c r="EV173" s="1"/>
      <c r="EW173" s="1"/>
      <c r="EX173" s="1"/>
      <c r="EY173" s="1"/>
      <c r="FB173" s="2"/>
      <c r="FC173" s="2"/>
      <c r="FD173" s="2"/>
      <c r="FE173" s="3"/>
      <c r="FF173" s="2"/>
      <c r="FG173" s="2"/>
    </row>
    <row r="174" spans="112:164">
      <c r="DH174" s="5"/>
      <c r="DI174" s="13"/>
      <c r="DK174" s="5"/>
      <c r="DL174" s="5"/>
      <c r="DQ174" s="13"/>
      <c r="DR174" s="5"/>
      <c r="DS174" s="5"/>
      <c r="DT174" s="5"/>
      <c r="DU174" s="5"/>
      <c r="DY174" s="12"/>
      <c r="DZ174" s="10"/>
      <c r="EA174" s="12"/>
      <c r="EB174" s="5"/>
      <c r="EC174" s="5"/>
      <c r="ED174" s="5"/>
      <c r="EE174" s="11"/>
      <c r="EF174" s="10"/>
      <c r="EG174" s="10"/>
      <c r="EH174" s="10"/>
      <c r="EJ174" s="10"/>
      <c r="EK174" s="5"/>
      <c r="EL174" s="5"/>
      <c r="EM174" s="5"/>
      <c r="EN174" s="5"/>
      <c r="EO174" s="5"/>
      <c r="EP174" s="5"/>
      <c r="EQ174" s="5"/>
      <c r="ET174" s="5"/>
      <c r="EU174" s="1"/>
      <c r="EV174" s="1"/>
      <c r="EW174" s="1"/>
      <c r="EX174" s="1"/>
      <c r="EY174" s="1"/>
      <c r="FB174" s="2"/>
      <c r="FC174" s="2"/>
      <c r="FD174" s="2"/>
      <c r="FE174" s="3"/>
      <c r="FF174" s="2"/>
      <c r="FG174" s="2"/>
    </row>
    <row r="175" spans="112:164">
      <c r="DH175" s="5"/>
      <c r="DI175" s="13"/>
      <c r="DK175" s="5"/>
      <c r="DL175" s="5"/>
      <c r="DQ175" s="13"/>
      <c r="DR175" s="5"/>
      <c r="DS175" s="5"/>
      <c r="DT175" s="5"/>
      <c r="DU175" s="5"/>
      <c r="DY175" s="12"/>
      <c r="DZ175" s="10"/>
      <c r="EA175" s="12"/>
      <c r="EB175" s="5"/>
      <c r="EC175" s="5"/>
      <c r="ED175" s="5"/>
      <c r="EF175" s="10"/>
      <c r="EG175" s="10"/>
      <c r="EH175" s="10"/>
      <c r="EJ175" s="10"/>
      <c r="EK175" s="5"/>
      <c r="EL175" s="5"/>
      <c r="EM175" s="5"/>
      <c r="EN175" s="5"/>
      <c r="EO175" s="5"/>
      <c r="EP175" s="5"/>
      <c r="EQ175" s="5"/>
      <c r="ET175" s="5"/>
      <c r="EU175" s="1"/>
      <c r="EV175" s="1"/>
      <c r="EW175" s="1"/>
      <c r="EX175" s="1"/>
      <c r="EY175" s="1"/>
      <c r="FB175" s="2"/>
      <c r="FC175" s="2"/>
      <c r="FD175" s="2"/>
      <c r="FE175" s="3"/>
      <c r="FF175" s="2"/>
      <c r="FG175" s="2"/>
    </row>
    <row r="176" spans="112:164">
      <c r="DH176" s="5"/>
      <c r="DI176" s="13"/>
      <c r="DK176" s="5"/>
      <c r="DL176" s="5"/>
      <c r="DQ176" s="13"/>
      <c r="DR176" s="5"/>
      <c r="DS176" s="5"/>
      <c r="DT176" s="5"/>
      <c r="DU176" s="5"/>
      <c r="DY176" s="12"/>
      <c r="DZ176" s="10"/>
      <c r="EA176" s="12"/>
      <c r="EB176" s="5"/>
      <c r="EC176" s="5"/>
      <c r="ED176" s="5"/>
      <c r="EF176" s="10"/>
      <c r="EG176" s="10"/>
      <c r="EH176" s="10"/>
      <c r="EJ176" s="10"/>
      <c r="EK176" s="5"/>
      <c r="EL176" s="5"/>
      <c r="EM176" s="5"/>
      <c r="EN176" s="5"/>
      <c r="EO176" s="5"/>
      <c r="EP176" s="5"/>
      <c r="EQ176" s="5"/>
      <c r="ET176" s="5"/>
      <c r="EU176" s="1"/>
      <c r="EV176" s="1"/>
      <c r="EW176" s="1"/>
      <c r="EX176" s="1"/>
      <c r="EY176" s="1"/>
      <c r="FB176" s="2"/>
      <c r="FC176" s="2"/>
      <c r="FD176" s="2"/>
      <c r="FE176" s="3"/>
      <c r="FF176" s="2"/>
      <c r="FG176" s="2"/>
    </row>
    <row r="177" spans="112:163">
      <c r="DH177" s="5"/>
      <c r="DI177" s="13"/>
      <c r="DK177" s="5"/>
      <c r="DL177" s="5"/>
      <c r="DQ177" s="13"/>
      <c r="DR177" s="5"/>
      <c r="DS177" s="5"/>
      <c r="DT177" s="5"/>
      <c r="DU177" s="5"/>
      <c r="DY177" s="12"/>
      <c r="DZ177" s="10"/>
      <c r="EA177" s="12"/>
      <c r="EB177" s="5"/>
      <c r="EC177" s="5"/>
      <c r="ED177" s="5"/>
      <c r="EF177" s="10"/>
      <c r="EG177" s="10"/>
      <c r="EH177" s="10"/>
      <c r="EJ177" s="10"/>
      <c r="EK177" s="5"/>
      <c r="EL177" s="5"/>
      <c r="EM177" s="5"/>
      <c r="EN177" s="5"/>
      <c r="EO177" s="5"/>
      <c r="EP177" s="5"/>
      <c r="EQ177" s="5"/>
      <c r="ET177" s="5"/>
      <c r="EU177" s="1"/>
      <c r="EV177" s="1"/>
      <c r="EW177" s="1"/>
      <c r="EX177" s="1"/>
      <c r="EY177" s="1"/>
      <c r="FB177" s="2"/>
      <c r="FC177" s="2"/>
      <c r="FD177" s="2"/>
      <c r="FE177" s="3"/>
      <c r="FF177" s="2"/>
      <c r="FG177" s="2"/>
    </row>
    <row r="178" spans="112:163">
      <c r="DH178" s="5"/>
      <c r="DI178" s="13"/>
      <c r="DK178" s="5"/>
      <c r="DL178" s="5"/>
      <c r="DQ178" s="13"/>
      <c r="DR178" s="5"/>
      <c r="DS178" s="5"/>
      <c r="DT178" s="5"/>
      <c r="DU178" s="5"/>
      <c r="DY178" s="12"/>
      <c r="DZ178" s="10"/>
      <c r="EA178" s="12"/>
      <c r="EB178" s="5"/>
      <c r="EC178" s="5"/>
      <c r="ED178" s="5"/>
      <c r="EF178" s="10"/>
      <c r="EG178" s="10"/>
      <c r="EH178" s="10"/>
      <c r="EJ178" s="10"/>
      <c r="EK178" s="5"/>
      <c r="EL178" s="5"/>
      <c r="EM178" s="5"/>
      <c r="EN178" s="5"/>
      <c r="EO178" s="5"/>
      <c r="EP178" s="5"/>
      <c r="EQ178" s="5"/>
      <c r="ET178" s="5"/>
      <c r="EU178" s="1"/>
      <c r="EV178" s="1"/>
      <c r="EW178" s="1"/>
      <c r="EX178" s="1"/>
      <c r="EY178" s="1"/>
      <c r="FB178" s="2"/>
      <c r="FC178" s="2"/>
      <c r="FD178" s="2"/>
      <c r="FE178" s="3"/>
      <c r="FF178" s="2"/>
      <c r="FG178" s="2"/>
    </row>
    <row r="179" spans="112:163">
      <c r="DH179" s="5"/>
      <c r="DI179" s="13"/>
      <c r="DK179" s="5"/>
      <c r="DL179" s="5"/>
      <c r="DQ179" s="13"/>
      <c r="DR179" s="5"/>
      <c r="DS179" s="5"/>
      <c r="DT179" s="5"/>
      <c r="DU179" s="5"/>
      <c r="DY179" s="12"/>
      <c r="DZ179" s="10"/>
      <c r="EA179" s="12"/>
      <c r="EB179" s="5"/>
      <c r="EC179" s="5"/>
      <c r="ED179" s="5"/>
      <c r="EF179" s="10"/>
      <c r="EG179" s="10"/>
      <c r="EH179" s="10"/>
      <c r="EJ179" s="10"/>
      <c r="EK179" s="5"/>
      <c r="EL179" s="5"/>
      <c r="EM179" s="5"/>
      <c r="EN179" s="5"/>
      <c r="EO179" s="5"/>
      <c r="EP179" s="5"/>
      <c r="EQ179" s="5"/>
      <c r="ET179" s="5"/>
      <c r="EU179" s="1"/>
      <c r="EV179" s="1"/>
      <c r="EW179" s="1"/>
      <c r="EX179" s="1"/>
      <c r="EY179" s="1"/>
      <c r="FB179" s="2"/>
      <c r="FC179" s="2"/>
      <c r="FD179" s="2"/>
      <c r="FE179" s="3"/>
      <c r="FF179" s="2"/>
      <c r="FG179" s="2"/>
    </row>
    <row r="180" spans="112:163">
      <c r="DH180" s="5"/>
      <c r="DI180" s="13"/>
      <c r="DK180" s="5"/>
      <c r="DL180" s="5"/>
      <c r="DQ180" s="13"/>
      <c r="DR180" s="5"/>
      <c r="DS180" s="5"/>
      <c r="DT180" s="5"/>
      <c r="DU180" s="5"/>
      <c r="DY180" s="12"/>
      <c r="DZ180" s="10"/>
      <c r="EA180" s="12"/>
      <c r="EB180" s="5"/>
      <c r="EC180" s="5"/>
      <c r="ED180" s="5"/>
      <c r="EF180" s="10"/>
      <c r="EG180" s="10"/>
      <c r="EH180" s="10"/>
      <c r="EJ180" s="10"/>
      <c r="EK180" s="5"/>
      <c r="EL180" s="5"/>
      <c r="EM180" s="5"/>
      <c r="EN180" s="5"/>
      <c r="EO180" s="5"/>
      <c r="EP180" s="5"/>
      <c r="EQ180" s="5"/>
      <c r="ET180" s="5"/>
      <c r="EU180" s="1"/>
      <c r="EV180" s="1"/>
      <c r="EW180" s="1"/>
      <c r="EX180" s="1"/>
      <c r="EY180" s="1"/>
      <c r="FB180" s="2"/>
      <c r="FC180" s="2"/>
      <c r="FD180" s="2"/>
      <c r="FE180" s="3"/>
      <c r="FF180" s="2"/>
      <c r="FG180" s="2"/>
    </row>
    <row r="181" spans="112:163">
      <c r="DH181" s="5"/>
      <c r="DI181" s="13"/>
      <c r="DK181" s="5"/>
      <c r="DL181" s="5"/>
      <c r="DQ181" s="13"/>
      <c r="DR181" s="5"/>
      <c r="DS181" s="5"/>
      <c r="DT181" s="5"/>
      <c r="DU181" s="5"/>
      <c r="DY181" s="12"/>
      <c r="DZ181" s="10"/>
      <c r="EA181" s="12"/>
      <c r="EB181" s="5"/>
      <c r="EC181" s="5"/>
      <c r="ED181" s="5"/>
      <c r="EF181" s="10"/>
      <c r="EG181" s="10"/>
      <c r="EH181" s="10"/>
      <c r="EJ181" s="10"/>
      <c r="EK181" s="5"/>
      <c r="EL181" s="5"/>
      <c r="EM181" s="5"/>
      <c r="EN181" s="5"/>
      <c r="EO181" s="5"/>
      <c r="EP181" s="5"/>
      <c r="EQ181" s="5"/>
      <c r="ET181" s="5"/>
      <c r="EU181" s="1"/>
      <c r="EV181" s="1"/>
      <c r="EW181" s="1"/>
      <c r="EX181" s="1"/>
      <c r="EY181" s="1"/>
      <c r="FB181" s="2"/>
      <c r="FC181" s="2"/>
      <c r="FD181" s="2"/>
      <c r="FE181" s="3"/>
      <c r="FF181" s="2"/>
      <c r="FG181" s="2"/>
    </row>
    <row r="182" spans="112:163">
      <c r="DH182" s="5"/>
      <c r="DI182" s="13"/>
      <c r="DK182" s="5"/>
      <c r="DL182" s="5"/>
      <c r="DQ182" s="13"/>
      <c r="DR182" s="5"/>
      <c r="DS182" s="5"/>
      <c r="DT182" s="5"/>
      <c r="DU182" s="5"/>
      <c r="DY182" s="12"/>
      <c r="DZ182" s="10"/>
      <c r="EA182" s="12"/>
      <c r="EB182" s="5"/>
      <c r="EC182" s="5"/>
      <c r="ED182" s="5"/>
      <c r="EF182" s="10"/>
      <c r="EG182" s="10"/>
      <c r="EH182" s="10"/>
      <c r="EJ182" s="10"/>
      <c r="EK182" s="5"/>
      <c r="EL182" s="5"/>
      <c r="EM182" s="5"/>
      <c r="EN182" s="5"/>
      <c r="EO182" s="5"/>
      <c r="EP182" s="5"/>
      <c r="EQ182" s="5"/>
      <c r="ET182" s="5"/>
      <c r="EU182" s="1"/>
      <c r="EV182" s="1"/>
      <c r="EW182" s="1"/>
      <c r="EX182" s="1"/>
      <c r="EY182" s="1"/>
      <c r="FB182" s="2"/>
      <c r="FC182" s="2"/>
      <c r="FD182" s="2"/>
      <c r="FE182" s="3"/>
      <c r="FF182" s="2"/>
      <c r="FG182" s="2"/>
    </row>
    <row r="183" spans="112:163">
      <c r="DH183" s="5"/>
      <c r="DI183" s="13"/>
      <c r="DK183" s="5"/>
      <c r="DL183" s="5"/>
      <c r="DQ183" s="13"/>
      <c r="DR183" s="5"/>
      <c r="DS183" s="5"/>
      <c r="DT183" s="5"/>
      <c r="DU183" s="5"/>
      <c r="DY183" s="12"/>
      <c r="DZ183" s="10"/>
      <c r="EA183" s="12"/>
      <c r="EB183" s="5"/>
      <c r="EC183" s="5"/>
      <c r="ED183" s="5"/>
      <c r="EF183" s="10"/>
      <c r="EG183" s="10"/>
      <c r="EH183" s="10"/>
      <c r="EJ183" s="10"/>
      <c r="EK183" s="5"/>
      <c r="EL183" s="5"/>
      <c r="EM183" s="5"/>
      <c r="EN183" s="5"/>
      <c r="EO183" s="5"/>
      <c r="EP183" s="5"/>
      <c r="EQ183" s="5"/>
      <c r="ET183" s="5"/>
      <c r="EU183" s="1"/>
      <c r="EV183" s="1"/>
      <c r="EW183" s="1"/>
      <c r="EX183" s="1"/>
      <c r="EY183" s="1"/>
      <c r="FB183" s="2"/>
      <c r="FC183" s="2"/>
      <c r="FD183" s="2"/>
      <c r="FE183" s="3"/>
      <c r="FF183" s="2"/>
      <c r="FG183" s="2"/>
    </row>
    <row r="184" spans="112:163">
      <c r="DH184" s="5"/>
      <c r="DI184" s="13"/>
      <c r="DK184" s="5"/>
      <c r="DL184" s="5"/>
      <c r="DQ184" s="13"/>
      <c r="DR184" s="5"/>
      <c r="DS184" s="5"/>
      <c r="DT184" s="5"/>
      <c r="DU184" s="5"/>
      <c r="DY184" s="12"/>
      <c r="DZ184" s="10"/>
      <c r="EA184" s="12"/>
      <c r="EB184" s="5"/>
      <c r="EC184" s="5"/>
      <c r="ED184" s="5"/>
      <c r="EF184" s="10"/>
      <c r="EG184" s="10"/>
      <c r="EH184" s="10"/>
      <c r="EJ184" s="10"/>
      <c r="EK184" s="5"/>
      <c r="EL184" s="5"/>
      <c r="EM184" s="5"/>
      <c r="EN184" s="5"/>
      <c r="EO184" s="5"/>
      <c r="EP184" s="5"/>
      <c r="EQ184" s="5"/>
      <c r="ET184" s="5"/>
      <c r="EU184" s="1"/>
      <c r="EV184" s="1"/>
      <c r="EW184" s="1"/>
      <c r="EX184" s="1"/>
      <c r="EY184" s="1"/>
      <c r="FB184" s="2"/>
      <c r="FC184" s="2"/>
      <c r="FD184" s="2"/>
      <c r="FE184" s="3"/>
      <c r="FF184" s="2"/>
      <c r="FG184" s="2"/>
    </row>
    <row r="185" spans="112:163">
      <c r="DH185" s="5"/>
      <c r="DI185" s="13"/>
      <c r="DK185" s="5"/>
      <c r="DL185" s="5"/>
      <c r="DQ185" s="13"/>
      <c r="DR185" s="5"/>
      <c r="DS185" s="5"/>
      <c r="DT185" s="5"/>
      <c r="DU185" s="5"/>
      <c r="DY185" s="12"/>
      <c r="DZ185" s="10"/>
      <c r="EA185" s="12"/>
      <c r="EB185" s="5"/>
      <c r="EC185" s="5"/>
      <c r="ED185" s="5"/>
      <c r="EE185" s="11"/>
      <c r="EF185" s="10"/>
      <c r="EG185" s="10"/>
      <c r="EH185" s="10"/>
      <c r="EJ185" s="10"/>
      <c r="EK185" s="5"/>
      <c r="EL185" s="5"/>
      <c r="EM185" s="5"/>
      <c r="EN185" s="5"/>
      <c r="EO185" s="5"/>
      <c r="EP185" s="5"/>
      <c r="EQ185" s="5"/>
      <c r="ET185" s="5"/>
      <c r="EU185" s="1"/>
      <c r="EV185" s="1"/>
      <c r="EW185" s="1"/>
      <c r="EX185" s="1"/>
      <c r="EY185" s="1"/>
      <c r="FB185" s="2"/>
      <c r="FC185" s="2"/>
      <c r="FD185" s="2"/>
      <c r="FE185" s="3"/>
      <c r="FF185" s="2"/>
      <c r="FG185" s="2"/>
    </row>
    <row r="186" spans="112:163">
      <c r="DH186" s="5"/>
    </row>
    <row r="187" spans="112:163">
      <c r="DH187" s="5"/>
    </row>
  </sheetData>
  <pageMargins left="0.17" right="0.17" top="0.31496062992125984" bottom="0.31496062992125984" header="0.11811023622047245" footer="0.19685039370078741"/>
  <pageSetup paperSize="9" scale="10" fitToHeight="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poles purs 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Vieillard</dc:creator>
  <cp:lastModifiedBy>Philippe Vieillard</cp:lastModifiedBy>
  <dcterms:created xsi:type="dcterms:W3CDTF">2017-04-24T12:43:57Z</dcterms:created>
  <dcterms:modified xsi:type="dcterms:W3CDTF">2017-04-24T14:16:59Z</dcterms:modified>
</cp:coreProperties>
</file>