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irginiatech-my.sharepoint.com/personal/jeremyhopwood_vt_edu/Documents/Coursework/AOE 7994 - Research and Dissertation/AirDataUnit/NSL-AirDataUnit/CAD/"/>
    </mc:Choice>
  </mc:AlternateContent>
  <xr:revisionPtr revIDLastSave="462" documentId="8_{089075F3-ECDE-4F4A-9C6B-70C12B75FF03}" xr6:coauthVersionLast="47" xr6:coauthVersionMax="47" xr10:uidLastSave="{7C9E83E6-F98B-46A5-94ED-7A70DB14DE60}"/>
  <bookViews>
    <workbookView xWindow="8520" yWindow="1400" windowWidth="21710" windowHeight="12210" xr2:uid="{A361AEA7-C1C9-4A99-9328-D53FC78C0FE3}"/>
  </bookViews>
  <sheets>
    <sheet name="BOM" sheetId="1" r:id="rId1"/>
    <sheet name="Purchas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G3" i="1"/>
  <c r="G9" i="1"/>
  <c r="G8" i="1"/>
  <c r="H6" i="1"/>
  <c r="H13" i="1" s="1"/>
  <c r="G6" i="1"/>
  <c r="G12" i="1"/>
  <c r="G5" i="1"/>
  <c r="G4" i="1"/>
  <c r="G2" i="1"/>
  <c r="G7" i="1"/>
  <c r="G11" i="1"/>
  <c r="G13" i="1" s="1"/>
  <c r="I3" i="1" l="1"/>
  <c r="I10" i="1"/>
  <c r="I9" i="1"/>
  <c r="I8" i="1"/>
  <c r="I4" i="1"/>
  <c r="I11" i="1"/>
  <c r="I5" i="1"/>
  <c r="I6" i="1"/>
  <c r="I7" i="1"/>
  <c r="I2" i="1"/>
  <c r="I12" i="1"/>
  <c r="I13" i="1" l="1"/>
</calcChain>
</file>

<file path=xl/sharedStrings.xml><?xml version="1.0" encoding="utf-8"?>
<sst xmlns="http://schemas.openxmlformats.org/spreadsheetml/2006/main" count="100" uniqueCount="78">
  <si>
    <t>part ID</t>
  </si>
  <si>
    <t>qty</t>
  </si>
  <si>
    <t>URL</t>
  </si>
  <si>
    <t>Supplier</t>
  </si>
  <si>
    <t>bearing</t>
  </si>
  <si>
    <t>description</t>
  </si>
  <si>
    <t>encoder</t>
  </si>
  <si>
    <t>US Digital Magnetic Rotary Encoder, 10-bit PWM, 1/8in shaft, ball bearing</t>
  </si>
  <si>
    <t>part number</t>
  </si>
  <si>
    <t>MA3-P10-125-B</t>
  </si>
  <si>
    <t>bulk/material cost</t>
  </si>
  <si>
    <t>makes n ADUs</t>
  </si>
  <si>
    <t>cost per ADU</t>
  </si>
  <si>
    <t>unit price</t>
  </si>
  <si>
    <t>UD Digital</t>
  </si>
  <si>
    <t>https://www.usdigital.com/products/encoders/absolute/shaft/MA3</t>
  </si>
  <si>
    <t>R2-2RS Ball Bearing, 1/8 x 3/8in shielded</t>
  </si>
  <si>
    <t>https://www.mcmaster.com/60355K851/</t>
  </si>
  <si>
    <t>McMaster-Carr</t>
  </si>
  <si>
    <t>coupler</t>
  </si>
  <si>
    <t>Amazon</t>
  </si>
  <si>
    <t>https://www.amazon.com/dp/B07TW6XGT1/</t>
  </si>
  <si>
    <t>Twidec 4pc 3.17-3.17mm brass shaft coupler</t>
  </si>
  <si>
    <t>Coupler-GLD-3.17-3.17</t>
  </si>
  <si>
    <t>60355K851</t>
  </si>
  <si>
    <t>0.375-0.503-TW-36</t>
  </si>
  <si>
    <t>sleeve</t>
  </si>
  <si>
    <t>3/8″ X 1/2″ x 36" Carbon Fiber Tube</t>
  </si>
  <si>
    <t>Clearwater Composites</t>
  </si>
  <si>
    <t>https://www.clearwatercomposites.com/product/3-8-x-1-2-carbon-fiber-tube/</t>
  </si>
  <si>
    <t>5/8″ X 0.695″ x 72" Carbon Fiber Tube</t>
  </si>
  <si>
    <t>0.625-0.695-TW</t>
  </si>
  <si>
    <t>maintube</t>
  </si>
  <si>
    <t>https://www.clearwatercomposites.com/product/5-8-x-0-695-carbon-fiber-tube/</t>
  </si>
  <si>
    <t>encoder_cable</t>
  </si>
  <si>
    <t>CA-MIC3-W3-NC-6</t>
  </si>
  <si>
    <t>https://www.usdigital.com/products/accessories/cables/CA-MIC3-W3-NC</t>
  </si>
  <si>
    <t>encoder_nut</t>
  </si>
  <si>
    <t>3/8"-32 Zinc Finish Hex Panel Nut</t>
  </si>
  <si>
    <t>https://www.fastenal.com/products/details/0147994</t>
  </si>
  <si>
    <t>Fastenal</t>
  </si>
  <si>
    <t>shaft</t>
  </si>
  <si>
    <t>89535K16</t>
  </si>
  <si>
    <t>https://www.mcmaster.com/89535K16-89535K162/</t>
  </si>
  <si>
    <t>Y</t>
  </si>
  <si>
    <t>N</t>
  </si>
  <si>
    <t>raw material</t>
  </si>
  <si>
    <t>M2.5 x 0.45 mm x 6 mm Set Screw</t>
  </si>
  <si>
    <t>91210A042</t>
  </si>
  <si>
    <t>set_screw</t>
  </si>
  <si>
    <t>https://www.mcmaster.com/91210A042/</t>
  </si>
  <si>
    <t>7237K68</t>
  </si>
  <si>
    <t>3003 Aluminum Tube - 0.014" Wall Thickness, 3/32" OD, 1 Foot Long</t>
  </si>
  <si>
    <t>https://www.mcmaster.com/7237K68/</t>
  </si>
  <si>
    <t>1/8" x 1' 304 Stainless Steel Rod</t>
  </si>
  <si>
    <t>3D-prints-AOE</t>
  </si>
  <si>
    <t>AOE 3D print lab</t>
  </si>
  <si>
    <t>https://www.aoe.vt.edu/research/facilities/machineshop/goodwin_nss_3dprintlab.html</t>
  </si>
  <si>
    <t>pitot_static_tubes</t>
  </si>
  <si>
    <t>Vanes, static pressure insert, kiel tube shroud, pitot tube tip (cost is a rough estimate)</t>
  </si>
  <si>
    <t>Date Submitted</t>
  </si>
  <si>
    <t>5/8″ X 0.695″ x 72" Carbon Fiber Tube
3/8″ X 1/2″ x 36" Carbon Fiber Tube</t>
  </si>
  <si>
    <t>Items Ordered</t>
  </si>
  <si>
    <t>Fund Number</t>
  </si>
  <si>
    <t>Total Cost</t>
  </si>
  <si>
    <t>Date Received</t>
  </si>
  <si>
    <t>Order ID</t>
  </si>
  <si>
    <t>HLV</t>
  </si>
  <si>
    <t>US Digital</t>
  </si>
  <si>
    <t>US Digital MA3, 10-bit PWM, 1/8in shaft, ball bearing
5ft x 3-pin micro mating connector, 26 AWG</t>
  </si>
  <si>
    <t>5ft x 3-pin micro mating connector, 26 AWG</t>
  </si>
  <si>
    <t>HLX</t>
  </si>
  <si>
    <t>R2-2RS Ball Bearing, 1/8 x 3/8in shielded
1/8" x 1' 304 Stainless Steel Rod
M2.5 x 0.45 mm x 6 mm Set Screw
3003 Aluminum Tube - 0.014" Wall Thickness, 3/32" OD, 1 Foot Long</t>
  </si>
  <si>
    <t>Notes</t>
  </si>
  <si>
    <t>Shipped to Randolph</t>
  </si>
  <si>
    <t>HLZ</t>
  </si>
  <si>
    <t>HMA</t>
  </si>
  <si>
    <t>HMB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</si>
</sst>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4" fontId="0" fillId="0" borderId="0" xfId="1" applyFont="1" applyAlignment="1">
      <alignment vertical="center"/>
    </xf>
    <xf numFmtId="44" fontId="0" fillId="0" borderId="0" xfId="1" applyFont="1" applyAlignment="1">
      <alignment vertical="center" wrapText="1"/>
    </xf>
    <xf numFmtId="0" fontId="3" fillId="0" borderId="0" xfId="2" applyAlignment="1">
      <alignment vertical="center"/>
    </xf>
    <xf numFmtId="0" fontId="2" fillId="0" borderId="0" xfId="0" applyFont="1" applyAlignment="1">
      <alignment vertical="center" wrapText="1"/>
    </xf>
    <xf numFmtId="44" fontId="2" fillId="0" borderId="0" xfId="1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vertical="center"/>
    </xf>
    <xf numFmtId="44" fontId="0" fillId="0" borderId="0" xfId="0" applyNumberFormat="1" applyFon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NumberFormat="1" applyFont="1" applyAlignment="1">
      <alignment vertical="center" wrapText="1"/>
    </xf>
    <xf numFmtId="44" fontId="0" fillId="0" borderId="0" xfId="1" applyNumberFormat="1" applyFont="1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</cellXfs>
  <cellStyles count="3">
    <cellStyle name="Currency" xfId="1" builtinId="4"/>
    <cellStyle name="Hyperlink" xfId="2" builtinId="8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general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1FA914-1C40-4FFA-9828-C757DD863A0C}" name="Table1" displayName="Table1" ref="A1:K13" totalsRowCount="1" headerRowDxfId="22">
  <autoFilter ref="A1:K12" xr:uid="{4D1FA914-1C40-4FFA-9828-C757DD863A0C}"/>
  <sortState xmlns:xlrd2="http://schemas.microsoft.com/office/spreadsheetml/2017/richdata2" ref="A2:K12">
    <sortCondition ref="J1:J12"/>
  </sortState>
  <tableColumns count="11">
    <tableColumn id="1" xr3:uid="{45F31208-FC10-464B-A33F-3F39E5EEDEA4}" name="part ID" dataDxfId="21" totalsRowDxfId="20"/>
    <tableColumn id="2" xr3:uid="{7790AF1C-B3FE-45F9-9AE6-FC85D5BE2E6F}" name="part number" dataDxfId="19" totalsRowDxfId="18"/>
    <tableColumn id="3" xr3:uid="{66150D69-D7BC-4FC8-A49F-8DC8FE60493E}" name="description" dataDxfId="17" totalsRowDxfId="16"/>
    <tableColumn id="11" xr3:uid="{4C3727C3-7943-4128-8248-EE25B341C3DB}" name="raw material" dataDxfId="15" totalsRowDxfId="14"/>
    <tableColumn id="4" xr3:uid="{F9791557-F2D4-4EF0-BDC7-9C50F9C53B89}" name="unit price" dataDxfId="13" totalsRowDxfId="12" dataCellStyle="Currency"/>
    <tableColumn id="5" xr3:uid="{FC0DAFB1-3D9C-40D6-893B-B175A5207D14}" name="qty" dataDxfId="11" totalsRowDxfId="10"/>
    <tableColumn id="6" xr3:uid="{835E83EE-BBE5-4A70-BEDE-1620AB38FB41}" name="bulk/material cost" totalsRowFunction="sum" dataDxfId="9" totalsRowDxfId="8" dataCellStyle="Currency">
      <calculatedColumnFormula>E2*F2</calculatedColumnFormula>
    </tableColumn>
    <tableColumn id="7" xr3:uid="{EFCD1CD6-7557-4AD6-BBA6-2C6DF9A4316C}" name="makes n ADUs" totalsRowFunction="min" dataDxfId="7" totalsRowDxfId="6"/>
    <tableColumn id="8" xr3:uid="{9BEA4682-A557-4A0F-A082-0ECCB4752F6A}" name="cost per ADU" totalsRowFunction="sum" dataDxfId="5" totalsRowDxfId="4" dataCellStyle="Currency">
      <calculatedColumnFormula>Table1[[#This Row],[bulk/material cost]]/Table1[[#Totals],[makes n ADUs]]</calculatedColumnFormula>
    </tableColumn>
    <tableColumn id="9" xr3:uid="{393A0654-6A9B-4E54-8B66-EB9E583376E1}" name="Supplier" dataDxfId="3" totalsRowDxfId="2"/>
    <tableColumn id="10" xr3:uid="{CA65A8DC-EE91-449D-9B2B-A3FC107699ED}" name="URL" dataDxfId="1" totalsRowDxfId="0" dataCellStyle="Hyperlink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cmaster.com/91210A042/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www.amazon.com/dp/B07TW6XGT1/" TargetMode="External"/><Relationship Id="rId7" Type="http://schemas.openxmlformats.org/officeDocument/2006/relationships/hyperlink" Target="https://www.mcmaster.com/89535K16-89535K162/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mcmaster.com/60355K851/" TargetMode="External"/><Relationship Id="rId1" Type="http://schemas.openxmlformats.org/officeDocument/2006/relationships/hyperlink" Target="https://www.usdigital.com/products/encoders/absolute/shaft/MA3" TargetMode="External"/><Relationship Id="rId6" Type="http://schemas.openxmlformats.org/officeDocument/2006/relationships/hyperlink" Target="https://www.fastenal.com/products/details/0147994" TargetMode="External"/><Relationship Id="rId11" Type="http://schemas.openxmlformats.org/officeDocument/2006/relationships/hyperlink" Target="https://www.aoe.vt.edu/research/facilities/machineshop/goodwin_nss_3dprintlab.html" TargetMode="External"/><Relationship Id="rId5" Type="http://schemas.openxmlformats.org/officeDocument/2006/relationships/hyperlink" Target="https://www.usdigital.com/products/accessories/cables/CA-MIC3-W3-NC" TargetMode="External"/><Relationship Id="rId10" Type="http://schemas.openxmlformats.org/officeDocument/2006/relationships/hyperlink" Target="https://www.mcmaster.com/7237K68/" TargetMode="External"/><Relationship Id="rId4" Type="http://schemas.openxmlformats.org/officeDocument/2006/relationships/hyperlink" Target="https://www.clearwatercomposites.com/product/3-8-x-1-2-carbon-fiber-tube/" TargetMode="External"/><Relationship Id="rId9" Type="http://schemas.openxmlformats.org/officeDocument/2006/relationships/hyperlink" Target="https://www.clearwatercomposites.com/product/5-8-x-0-695-carbon-fiber-tub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1097-0C0D-4437-8E5C-DA7A3679C315}">
  <dimension ref="A1:K13"/>
  <sheetViews>
    <sheetView tabSelected="1" zoomScale="101" workbookViewId="0">
      <selection activeCell="D17" sqref="D17"/>
    </sheetView>
  </sheetViews>
  <sheetFormatPr defaultColWidth="9.1796875" defaultRowHeight="14.5" x14ac:dyDescent="0.35"/>
  <cols>
    <col min="1" max="1" width="22.54296875" style="1" bestFit="1" customWidth="1"/>
    <col min="2" max="2" width="21" style="10" bestFit="1" customWidth="1"/>
    <col min="3" max="3" width="34" style="2" bestFit="1" customWidth="1"/>
    <col min="4" max="4" width="14.26953125" style="16" bestFit="1" customWidth="1"/>
    <col min="5" max="5" width="12.1796875" style="4" bestFit="1" customWidth="1"/>
    <col min="6" max="6" width="6" style="2" customWidth="1"/>
    <col min="7" max="7" width="20.1796875" style="3" customWidth="1"/>
    <col min="8" max="8" width="15.7265625" style="1" customWidth="1"/>
    <col min="9" max="9" width="15.453125" style="3" customWidth="1"/>
    <col min="10" max="10" width="14.1796875" style="2" bestFit="1" customWidth="1"/>
    <col min="11" max="11" width="82" style="1" bestFit="1" customWidth="1"/>
    <col min="12" max="16384" width="9.1796875" style="1"/>
  </cols>
  <sheetData>
    <row r="1" spans="1:11" s="6" customFormat="1" x14ac:dyDescent="0.35">
      <c r="A1" s="6" t="s">
        <v>0</v>
      </c>
      <c r="B1" s="9" t="s">
        <v>8</v>
      </c>
      <c r="C1" s="6" t="s">
        <v>5</v>
      </c>
      <c r="D1" s="9" t="s">
        <v>46</v>
      </c>
      <c r="E1" s="7" t="s">
        <v>13</v>
      </c>
      <c r="F1" s="6" t="s">
        <v>1</v>
      </c>
      <c r="G1" s="7" t="s">
        <v>10</v>
      </c>
      <c r="H1" s="6" t="s">
        <v>11</v>
      </c>
      <c r="I1" s="7" t="s">
        <v>12</v>
      </c>
      <c r="J1" s="6" t="s">
        <v>3</v>
      </c>
      <c r="K1" s="8" t="s">
        <v>2</v>
      </c>
    </row>
    <row r="2" spans="1:11" ht="29" x14ac:dyDescent="0.35">
      <c r="A2" s="19" t="s">
        <v>19</v>
      </c>
      <c r="B2" s="10" t="s">
        <v>23</v>
      </c>
      <c r="C2" s="2" t="s">
        <v>22</v>
      </c>
      <c r="D2" s="16" t="s">
        <v>45</v>
      </c>
      <c r="E2" s="4">
        <v>7.99</v>
      </c>
      <c r="F2" s="2">
        <v>2</v>
      </c>
      <c r="G2" s="3">
        <f t="shared" ref="G2:G12" si="0">E2*F2</f>
        <v>15.98</v>
      </c>
      <c r="H2" s="1">
        <v>4</v>
      </c>
      <c r="I2" s="3">
        <f>Table1[[#This Row],[bulk/material cost]]/Table1[[#Totals],[makes n ADUs]]</f>
        <v>5.3266666666666671</v>
      </c>
      <c r="J2" s="2" t="s">
        <v>20</v>
      </c>
      <c r="K2" s="5" t="s">
        <v>21</v>
      </c>
    </row>
    <row r="3" spans="1:11" ht="33.75" customHeight="1" x14ac:dyDescent="0.35">
      <c r="A3" s="20" t="s">
        <v>55</v>
      </c>
      <c r="B3" s="10" t="s">
        <v>55</v>
      </c>
      <c r="C3" s="2" t="s">
        <v>59</v>
      </c>
      <c r="D3" s="17" t="s">
        <v>45</v>
      </c>
      <c r="E3" s="4">
        <v>60</v>
      </c>
      <c r="F3" s="2">
        <v>3</v>
      </c>
      <c r="G3" s="3">
        <f t="shared" si="0"/>
        <v>180</v>
      </c>
      <c r="H3" s="1">
        <v>3</v>
      </c>
      <c r="I3" s="15">
        <f>Table1[[#This Row],[bulk/material cost]]/Table1[[#Totals],[makes n ADUs]]</f>
        <v>60</v>
      </c>
      <c r="J3" s="2" t="s">
        <v>56</v>
      </c>
      <c r="K3" s="5" t="s">
        <v>57</v>
      </c>
    </row>
    <row r="4" spans="1:11" ht="29" x14ac:dyDescent="0.35">
      <c r="A4" s="19" t="s">
        <v>26</v>
      </c>
      <c r="B4" s="10" t="s">
        <v>25</v>
      </c>
      <c r="C4" s="2" t="s">
        <v>27</v>
      </c>
      <c r="D4" s="16" t="s">
        <v>44</v>
      </c>
      <c r="E4" s="4">
        <v>30</v>
      </c>
      <c r="F4" s="2">
        <v>1</v>
      </c>
      <c r="G4" s="3">
        <f t="shared" si="0"/>
        <v>30</v>
      </c>
      <c r="H4" s="1">
        <v>13</v>
      </c>
      <c r="I4" s="3">
        <f>Table1[[#This Row],[bulk/material cost]]/Table1[[#Totals],[makes n ADUs]]</f>
        <v>10</v>
      </c>
      <c r="J4" s="2" t="s">
        <v>28</v>
      </c>
      <c r="K4" s="5" t="s">
        <v>29</v>
      </c>
    </row>
    <row r="5" spans="1:11" ht="29" x14ac:dyDescent="0.35">
      <c r="A5" s="19" t="s">
        <v>32</v>
      </c>
      <c r="B5" s="10" t="s">
        <v>31</v>
      </c>
      <c r="C5" s="2" t="s">
        <v>30</v>
      </c>
      <c r="D5" s="16" t="s">
        <v>44</v>
      </c>
      <c r="E5" s="4">
        <v>57.5</v>
      </c>
      <c r="F5" s="2">
        <v>1</v>
      </c>
      <c r="G5" s="3">
        <f t="shared" si="0"/>
        <v>57.5</v>
      </c>
      <c r="H5" s="1">
        <v>6</v>
      </c>
      <c r="I5" s="3">
        <f>Table1[[#This Row],[bulk/material cost]]/Table1[[#Totals],[makes n ADUs]]</f>
        <v>19.166666666666668</v>
      </c>
      <c r="J5" s="2" t="s">
        <v>28</v>
      </c>
      <c r="K5" s="5" t="s">
        <v>33</v>
      </c>
    </row>
    <row r="6" spans="1:11" x14ac:dyDescent="0.35">
      <c r="A6" s="19" t="s">
        <v>37</v>
      </c>
      <c r="B6" s="10">
        <v>147994</v>
      </c>
      <c r="C6" s="2" t="s">
        <v>38</v>
      </c>
      <c r="D6" s="16" t="s">
        <v>45</v>
      </c>
      <c r="E6" s="4">
        <v>0.12</v>
      </c>
      <c r="F6" s="2">
        <v>10</v>
      </c>
      <c r="G6" s="3">
        <f t="shared" si="0"/>
        <v>1.2</v>
      </c>
      <c r="H6" s="1">
        <f>F6/2</f>
        <v>5</v>
      </c>
      <c r="I6" s="3">
        <f>Table1[[#This Row],[bulk/material cost]]/Table1[[#Totals],[makes n ADUs]]</f>
        <v>0.39999999999999997</v>
      </c>
      <c r="J6" s="2" t="s">
        <v>40</v>
      </c>
      <c r="K6" s="5" t="s">
        <v>39</v>
      </c>
    </row>
    <row r="7" spans="1:11" ht="29" x14ac:dyDescent="0.35">
      <c r="A7" s="19" t="s">
        <v>4</v>
      </c>
      <c r="B7" s="10" t="s">
        <v>24</v>
      </c>
      <c r="C7" s="2" t="s">
        <v>16</v>
      </c>
      <c r="D7" s="16" t="s">
        <v>45</v>
      </c>
      <c r="E7" s="4">
        <v>3.37</v>
      </c>
      <c r="F7" s="2">
        <v>6</v>
      </c>
      <c r="G7" s="3">
        <f t="shared" si="0"/>
        <v>20.22</v>
      </c>
      <c r="H7" s="1">
        <v>3</v>
      </c>
      <c r="I7" s="3">
        <f>Table1[[#This Row],[bulk/material cost]]/Table1[[#Totals],[makes n ADUs]]</f>
        <v>6.7399999999999993</v>
      </c>
      <c r="J7" s="2" t="s">
        <v>18</v>
      </c>
      <c r="K7" s="5" t="s">
        <v>17</v>
      </c>
    </row>
    <row r="8" spans="1:11" x14ac:dyDescent="0.35">
      <c r="A8" s="19" t="s">
        <v>41</v>
      </c>
      <c r="B8" s="10" t="s">
        <v>42</v>
      </c>
      <c r="C8" s="2" t="s">
        <v>54</v>
      </c>
      <c r="D8" s="16" t="s">
        <v>44</v>
      </c>
      <c r="E8" s="4">
        <v>1.45</v>
      </c>
      <c r="F8" s="2">
        <v>2</v>
      </c>
      <c r="G8" s="3">
        <f t="shared" si="0"/>
        <v>2.9</v>
      </c>
      <c r="H8" s="1">
        <v>3</v>
      </c>
      <c r="I8" s="15">
        <f>Table1[[#This Row],[bulk/material cost]]/Table1[[#Totals],[makes n ADUs]]</f>
        <v>0.96666666666666667</v>
      </c>
      <c r="J8" s="2" t="s">
        <v>18</v>
      </c>
      <c r="K8" s="5" t="s">
        <v>43</v>
      </c>
    </row>
    <row r="9" spans="1:11" x14ac:dyDescent="0.35">
      <c r="A9" s="19" t="s">
        <v>49</v>
      </c>
      <c r="B9" s="10" t="s">
        <v>48</v>
      </c>
      <c r="C9" s="2" t="s">
        <v>47</v>
      </c>
      <c r="D9" s="17" t="s">
        <v>45</v>
      </c>
      <c r="E9" s="4">
        <v>4.28</v>
      </c>
      <c r="F9" s="2">
        <v>1</v>
      </c>
      <c r="G9" s="3">
        <f t="shared" si="0"/>
        <v>4.28</v>
      </c>
      <c r="H9" s="1">
        <v>5</v>
      </c>
      <c r="I9" s="15">
        <f>Table1[[#This Row],[bulk/material cost]]/Table1[[#Totals],[makes n ADUs]]</f>
        <v>1.4266666666666667</v>
      </c>
      <c r="J9" s="2" t="s">
        <v>18</v>
      </c>
      <c r="K9" s="5" t="s">
        <v>50</v>
      </c>
    </row>
    <row r="10" spans="1:11" ht="29" x14ac:dyDescent="0.35">
      <c r="A10" s="19" t="s">
        <v>58</v>
      </c>
      <c r="B10" s="10" t="s">
        <v>51</v>
      </c>
      <c r="C10" s="2" t="s">
        <v>52</v>
      </c>
      <c r="D10" s="17" t="s">
        <v>44</v>
      </c>
      <c r="E10" s="4">
        <v>2.0699999999999998</v>
      </c>
      <c r="F10" s="2">
        <v>3</v>
      </c>
      <c r="G10" s="3">
        <f t="shared" si="0"/>
        <v>6.2099999999999991</v>
      </c>
      <c r="H10" s="1">
        <v>4</v>
      </c>
      <c r="I10" s="15">
        <f>Table1[[#This Row],[bulk/material cost]]/Table1[[#Totals],[makes n ADUs]]</f>
        <v>2.0699999999999998</v>
      </c>
      <c r="J10" s="2" t="s">
        <v>18</v>
      </c>
      <c r="K10" s="5" t="s">
        <v>53</v>
      </c>
    </row>
    <row r="11" spans="1:11" ht="29" x14ac:dyDescent="0.35">
      <c r="A11" s="19" t="s">
        <v>6</v>
      </c>
      <c r="B11" s="10" t="s">
        <v>9</v>
      </c>
      <c r="C11" s="2" t="s">
        <v>7</v>
      </c>
      <c r="D11" s="16" t="s">
        <v>45</v>
      </c>
      <c r="E11" s="4">
        <v>56.8</v>
      </c>
      <c r="F11" s="2">
        <v>6</v>
      </c>
      <c r="G11" s="3">
        <f t="shared" si="0"/>
        <v>340.79999999999995</v>
      </c>
      <c r="H11" s="1">
        <v>3</v>
      </c>
      <c r="I11" s="3">
        <f>Table1[[#This Row],[bulk/material cost]]/Table1[[#Totals],[makes n ADUs]]</f>
        <v>113.59999999999998</v>
      </c>
      <c r="J11" s="2" t="s">
        <v>14</v>
      </c>
      <c r="K11" s="5" t="s">
        <v>15</v>
      </c>
    </row>
    <row r="12" spans="1:11" ht="29" x14ac:dyDescent="0.35">
      <c r="A12" s="19" t="s">
        <v>34</v>
      </c>
      <c r="B12" s="10" t="s">
        <v>35</v>
      </c>
      <c r="C12" s="2" t="s">
        <v>70</v>
      </c>
      <c r="D12" s="16" t="s">
        <v>45</v>
      </c>
      <c r="E12" s="4">
        <v>8.8000000000000007</v>
      </c>
      <c r="F12" s="2">
        <v>10</v>
      </c>
      <c r="G12" s="3">
        <f t="shared" si="0"/>
        <v>88</v>
      </c>
      <c r="H12" s="1">
        <v>5</v>
      </c>
      <c r="I12" s="3">
        <f>Table1[[#This Row],[bulk/material cost]]/Table1[[#Totals],[makes n ADUs]]</f>
        <v>29.333333333333332</v>
      </c>
      <c r="J12" s="2" t="s">
        <v>14</v>
      </c>
      <c r="K12" s="5" t="s">
        <v>36</v>
      </c>
    </row>
    <row r="13" spans="1:11" x14ac:dyDescent="0.35">
      <c r="A13" s="19"/>
      <c r="E13" s="14"/>
      <c r="G13" s="12">
        <f>SUBTOTAL(109,Table1[bulk/material cost])</f>
        <v>747.08999999999992</v>
      </c>
      <c r="H13" s="13">
        <f>SUBTOTAL(105,Table1[makes n ADUs])</f>
        <v>3</v>
      </c>
      <c r="I13" s="12">
        <f>SUBTOTAL(109,Table1[cost per ADU])</f>
        <v>249.03</v>
      </c>
      <c r="K13" s="11"/>
    </row>
  </sheetData>
  <hyperlinks>
    <hyperlink ref="K11" r:id="rId1" xr:uid="{DED9135F-4FD3-4A15-842B-A3168A318AB4}"/>
    <hyperlink ref="K7" r:id="rId2" xr:uid="{6B3B3202-00F3-4D7F-9575-5A2E1ACD0261}"/>
    <hyperlink ref="K2" r:id="rId3" xr:uid="{A7CC7362-E8B8-4D04-AE06-3D5D8F8D862A}"/>
    <hyperlink ref="K4" r:id="rId4" xr:uid="{F4009F43-A006-4BE2-A562-D6A6911C491D}"/>
    <hyperlink ref="K12" r:id="rId5" xr:uid="{43A9EA26-8D2E-4D75-9D5F-3ECD3B9E984A}"/>
    <hyperlink ref="K6" r:id="rId6" xr:uid="{2B86F4E1-4420-434B-BAF0-6218D9DBBDE4}"/>
    <hyperlink ref="K8" r:id="rId7" xr:uid="{66589051-3B81-4D85-949E-D1F2B5B33AEB}"/>
    <hyperlink ref="K9" r:id="rId8" xr:uid="{6A330E07-A11A-4E3D-AE0F-B187D5EB1BDC}"/>
    <hyperlink ref="K5" r:id="rId9" xr:uid="{C2FFD8C1-A4E9-4DEF-B536-2442DF4DC83F}"/>
    <hyperlink ref="K10" r:id="rId10" xr:uid="{51246256-F884-445F-A162-4AA6BCD77EBA}"/>
    <hyperlink ref="K3" r:id="rId11" xr:uid="{B44450FB-8E70-4EF1-80C9-85351978C0BC}"/>
  </hyperlinks>
  <pageMargins left="0.7" right="0.7" top="0.75" bottom="0.75" header="0.3" footer="0.3"/>
  <pageSetup orientation="portrait" r:id="rId12"/>
  <tableParts count="1"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AE1A1-4741-46F5-86FB-4D1193EBAE3C}">
  <dimension ref="A1:H10"/>
  <sheetViews>
    <sheetView workbookViewId="0">
      <selection activeCell="E11" sqref="E11"/>
    </sheetView>
  </sheetViews>
  <sheetFormatPr defaultRowHeight="14.5" x14ac:dyDescent="0.35"/>
  <cols>
    <col min="1" max="1" width="13.81640625" style="1" bestFit="1" customWidth="1"/>
    <col min="2" max="2" width="12.54296875" style="1" bestFit="1" customWidth="1"/>
    <col min="3" max="3" width="8" style="1" bestFit="1" customWidth="1"/>
    <col min="4" max="4" width="20.26953125" style="1" bestFit="1" customWidth="1"/>
    <col min="5" max="5" width="58.26953125" style="1" bestFit="1" customWidth="1"/>
    <col min="6" max="6" width="9.08984375" style="1" bestFit="1" customWidth="1"/>
    <col min="7" max="7" width="12.54296875" style="1" bestFit="1" customWidth="1"/>
    <col min="8" max="8" width="18.36328125" style="1" bestFit="1" customWidth="1"/>
    <col min="9" max="16384" width="8.7265625" style="1"/>
  </cols>
  <sheetData>
    <row r="1" spans="1:8" x14ac:dyDescent="0.35">
      <c r="A1" s="1" t="s">
        <v>60</v>
      </c>
      <c r="B1" s="1" t="s">
        <v>65</v>
      </c>
      <c r="C1" s="1" t="s">
        <v>66</v>
      </c>
      <c r="D1" s="1" t="s">
        <v>3</v>
      </c>
      <c r="E1" s="1" t="s">
        <v>62</v>
      </c>
      <c r="F1" s="1" t="s">
        <v>64</v>
      </c>
      <c r="G1" s="1" t="s">
        <v>63</v>
      </c>
      <c r="H1" s="1" t="s">
        <v>73</v>
      </c>
    </row>
    <row r="2" spans="1:8" ht="29" x14ac:dyDescent="0.35">
      <c r="A2" s="18">
        <v>44412</v>
      </c>
      <c r="B2" s="18"/>
      <c r="C2" s="18" t="s">
        <v>67</v>
      </c>
      <c r="D2" s="1" t="s">
        <v>28</v>
      </c>
      <c r="E2" s="2" t="s">
        <v>61</v>
      </c>
      <c r="G2" s="1">
        <v>419227</v>
      </c>
      <c r="H2" s="1" t="s">
        <v>74</v>
      </c>
    </row>
    <row r="3" spans="1:8" ht="29" x14ac:dyDescent="0.35">
      <c r="A3" s="18">
        <v>44412</v>
      </c>
      <c r="B3" s="18"/>
      <c r="C3" s="18" t="s">
        <v>71</v>
      </c>
      <c r="D3" s="18" t="s">
        <v>68</v>
      </c>
      <c r="E3" s="2" t="s">
        <v>69</v>
      </c>
      <c r="G3" s="1">
        <v>419227</v>
      </c>
    </row>
    <row r="4" spans="1:8" x14ac:dyDescent="0.35">
      <c r="A4" s="18">
        <v>44412</v>
      </c>
      <c r="C4" s="1" t="s">
        <v>75</v>
      </c>
      <c r="D4" s="1" t="s">
        <v>20</v>
      </c>
      <c r="E4" s="1" t="s">
        <v>22</v>
      </c>
      <c r="G4" s="1">
        <v>419227</v>
      </c>
    </row>
    <row r="5" spans="1:8" ht="58" x14ac:dyDescent="0.35">
      <c r="A5" s="18">
        <v>44412</v>
      </c>
      <c r="C5" s="1" t="s">
        <v>76</v>
      </c>
      <c r="D5" s="1" t="s">
        <v>18</v>
      </c>
      <c r="E5" s="2" t="s">
        <v>72</v>
      </c>
      <c r="G5" s="1">
        <v>419227</v>
      </c>
    </row>
    <row r="6" spans="1:8" x14ac:dyDescent="0.35">
      <c r="A6" s="18">
        <v>44412</v>
      </c>
      <c r="C6" s="1" t="s">
        <v>77</v>
      </c>
      <c r="D6" s="1" t="s">
        <v>40</v>
      </c>
      <c r="E6" s="1" t="s">
        <v>38</v>
      </c>
      <c r="G6" s="1">
        <v>419227</v>
      </c>
    </row>
    <row r="10" spans="1:8" x14ac:dyDescent="0.35">
      <c r="E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Purchases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Hopwood</dc:creator>
  <cp:lastModifiedBy>Hopwood, Jeremy</cp:lastModifiedBy>
  <dcterms:created xsi:type="dcterms:W3CDTF">2021-06-20T14:57:29Z</dcterms:created>
  <dcterms:modified xsi:type="dcterms:W3CDTF">2021-10-21T13:37:55Z</dcterms:modified>
</cp:coreProperties>
</file>